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E:\TENDER\2025\Проведенные закупки\электроосвещение и электроснабжение здания 18.1\"/>
    </mc:Choice>
  </mc:AlternateContent>
  <bookViews>
    <workbookView xWindow="0" yWindow="0" windowWidth="23040" windowHeight="9192" firstSheet="3" activeTab="3"/>
  </bookViews>
  <sheets>
    <sheet name="4.Ведомость_списания" sheetId="15" state="hidden" r:id="rId1"/>
    <sheet name="3.Ресурсный_расчет" sheetId="13" state="hidden" r:id="rId2"/>
    <sheet name="2.Материалы" sheetId="11" state="hidden" r:id="rId3"/>
    <sheet name="Техническое задание 18.1 " sheetId="9" r:id="rId4"/>
    <sheet name="Оборудование и материалы" sheetId="18" r:id="rId5"/>
    <sheet name="Механизмы" sheetId="16" state="hidden" r:id="rId6"/>
    <sheet name="SourceOb.1" sheetId="8" state="hidden" r:id="rId7"/>
    <sheet name="Source" sheetId="1" state="hidden" r:id="rId8"/>
    <sheet name="SourceObSm" sheetId="2" state="hidden" r:id="rId9"/>
    <sheet name="SmtRes" sheetId="3" state="hidden" r:id="rId10"/>
    <sheet name="EtalonRes" sheetId="4" state="hidden" r:id="rId11"/>
    <sheet name="SrcPoprs" sheetId="5" state="hidden" r:id="rId12"/>
    <sheet name="SrcKA" sheetId="6" state="hidden" r:id="rId13"/>
  </sheets>
  <definedNames>
    <definedName name="_xlnm._FilterDatabase" localSheetId="3" hidden="1">'Техническое задание 18.1 '!$A$1:$A$232</definedName>
    <definedName name="_xlnm.Print_Titles" localSheetId="2">'2.Материалы'!$18:$18</definedName>
    <definedName name="_xlnm.Print_Titles" localSheetId="1">'3.Ресурсный_расчет'!$18:$18</definedName>
    <definedName name="_xlnm.Print_Titles" localSheetId="0">'4.Ведомость_списания'!$24:$24</definedName>
    <definedName name="_xlnm.Print_Titles" localSheetId="4">'Оборудование и материалы'!$22:$22</definedName>
    <definedName name="_xlnm.Print_Titles" localSheetId="3">'Техническое задание 18.1 '!$19:$19</definedName>
    <definedName name="_xlnm.Print_Area" localSheetId="2">'2.Материалы'!$A$1:$G$121</definedName>
    <definedName name="_xlnm.Print_Area" localSheetId="1">'3.Ресурсный_расчет'!$A$1:$G$163</definedName>
    <definedName name="_xlnm.Print_Area" localSheetId="0">'4.Ведомость_списания'!$A$1:$K$301</definedName>
    <definedName name="_xlnm.Print_Area" localSheetId="4">'Оборудование и материалы'!$A$9:$F$252</definedName>
    <definedName name="_xlnm.Print_Area" localSheetId="3">'Техническое задание 18.1 '!$A$1:$F$231</definedName>
  </definedNames>
  <calcPr calcId="162913"/>
</workbook>
</file>

<file path=xl/calcChain.xml><?xml version="1.0" encoding="utf-8"?>
<calcChain xmlns="http://schemas.openxmlformats.org/spreadsheetml/2006/main">
  <c r="BR148" i="9" l="1"/>
  <c r="BR48" i="9"/>
  <c r="D191" i="9" l="1"/>
  <c r="BR164" i="9" l="1"/>
  <c r="BR152" i="9"/>
  <c r="BR142" i="9"/>
  <c r="BR133" i="9"/>
  <c r="BR120" i="9"/>
  <c r="BR114" i="9"/>
  <c r="BR110" i="9"/>
  <c r="BR108" i="9"/>
  <c r="BR99" i="9"/>
  <c r="BR89" i="9"/>
  <c r="BR85" i="9"/>
  <c r="BR77" i="9"/>
  <c r="BR65" i="9"/>
  <c r="BR57" i="9"/>
  <c r="BR41" i="9"/>
  <c r="BR23" i="9"/>
  <c r="BR21" i="9"/>
  <c r="BR25" i="9"/>
  <c r="BR124" i="9"/>
  <c r="BR35" i="9"/>
  <c r="G23" i="16" l="1"/>
  <c r="BZ297" i="15" l="1"/>
  <c r="BY297" i="15"/>
  <c r="BZ294" i="15"/>
  <c r="BY294" i="15"/>
  <c r="Y467" i="3"/>
  <c r="Y466" i="3"/>
  <c r="J256" i="1"/>
  <c r="Y458" i="3"/>
  <c r="Y457" i="3"/>
  <c r="Y454" i="3"/>
  <c r="Y450" i="3"/>
  <c r="BU282" i="15"/>
  <c r="Y444" i="3"/>
  <c r="Y443" i="3"/>
  <c r="J247" i="1"/>
  <c r="J245" i="1"/>
  <c r="J244" i="1"/>
  <c r="J243" i="1"/>
  <c r="J236" i="1"/>
  <c r="J235" i="1"/>
  <c r="Y427" i="3"/>
  <c r="Y426" i="3"/>
  <c r="Y423" i="3"/>
  <c r="Y420" i="3"/>
  <c r="J233" i="1"/>
  <c r="J231" i="1"/>
  <c r="J229" i="1"/>
  <c r="Y396" i="3"/>
  <c r="Y395" i="3"/>
  <c r="Y394" i="3"/>
  <c r="Y393" i="3"/>
  <c r="Y391" i="3"/>
  <c r="Y386" i="3"/>
  <c r="Y385" i="3"/>
  <c r="J213" i="1"/>
  <c r="J211" i="1"/>
  <c r="J210" i="1"/>
  <c r="J209" i="1"/>
  <c r="Y375" i="3"/>
  <c r="Y374" i="3"/>
  <c r="Y371" i="3"/>
  <c r="Y367" i="3"/>
  <c r="Y364" i="3"/>
  <c r="Y363" i="3"/>
  <c r="Y362" i="3"/>
  <c r="J207" i="1"/>
  <c r="J205" i="1"/>
  <c r="J202" i="1"/>
  <c r="J201" i="1"/>
  <c r="J200" i="1"/>
  <c r="J199" i="1"/>
  <c r="Y341" i="3"/>
  <c r="Y340" i="3"/>
  <c r="Y339" i="3"/>
  <c r="BU226" i="15"/>
  <c r="Y335" i="3"/>
  <c r="Y334" i="3"/>
  <c r="J190" i="1"/>
  <c r="J188" i="1"/>
  <c r="Y326" i="3"/>
  <c r="Y325" i="3"/>
  <c r="Y322" i="3"/>
  <c r="Y318" i="3"/>
  <c r="Y315" i="3"/>
  <c r="Y314" i="3"/>
  <c r="Y313" i="3"/>
  <c r="J180" i="1"/>
  <c r="Y303" i="3"/>
  <c r="Y302" i="3"/>
  <c r="Y299" i="3"/>
  <c r="Y295" i="3"/>
  <c r="Y293" i="3"/>
  <c r="Y292" i="3"/>
  <c r="Y291" i="3"/>
  <c r="J178" i="1"/>
  <c r="J176" i="1"/>
  <c r="J175" i="1"/>
  <c r="J174" i="1"/>
  <c r="J172" i="1"/>
  <c r="Y273" i="3"/>
  <c r="J170" i="1"/>
  <c r="Y269" i="3"/>
  <c r="Y268" i="3"/>
  <c r="Y267" i="3"/>
  <c r="Y265" i="3"/>
  <c r="Y264" i="3"/>
  <c r="Y263" i="3"/>
  <c r="J168" i="1"/>
  <c r="J167" i="1"/>
  <c r="J166" i="1"/>
  <c r="J165" i="1"/>
  <c r="BU181" i="15"/>
  <c r="J160" i="1"/>
  <c r="Y246" i="3"/>
  <c r="J157" i="1"/>
  <c r="J156" i="1"/>
  <c r="J155" i="1"/>
  <c r="J151" i="1"/>
  <c r="J149" i="1"/>
  <c r="J147" i="1"/>
  <c r="J146" i="1"/>
  <c r="J145" i="1"/>
  <c r="J144" i="1"/>
  <c r="Y223" i="3"/>
  <c r="J141" i="1"/>
  <c r="J139" i="1"/>
  <c r="Y214" i="3"/>
  <c r="Y213" i="3"/>
  <c r="J131" i="1"/>
  <c r="J130" i="1"/>
  <c r="J129" i="1"/>
  <c r="Y203" i="3"/>
  <c r="Y202" i="3"/>
  <c r="Y199" i="3"/>
  <c r="Y195" i="3"/>
  <c r="Y194" i="3"/>
  <c r="Y193" i="3"/>
  <c r="Y192" i="3"/>
  <c r="Y191" i="3"/>
  <c r="J127" i="1"/>
  <c r="J126" i="1"/>
  <c r="J125" i="1"/>
  <c r="J124" i="1"/>
  <c r="J123" i="1"/>
  <c r="J122" i="1"/>
  <c r="J121" i="1"/>
  <c r="J120" i="1"/>
  <c r="J119" i="1"/>
  <c r="J118" i="1"/>
  <c r="J117" i="1"/>
  <c r="J116" i="1"/>
  <c r="J115" i="1"/>
  <c r="J114" i="1"/>
  <c r="J113" i="1"/>
  <c r="J112" i="1"/>
  <c r="J111" i="1"/>
  <c r="J108" i="1"/>
  <c r="Y160" i="3"/>
  <c r="J106" i="1"/>
  <c r="J104" i="1"/>
  <c r="Y149" i="3"/>
  <c r="J102" i="1"/>
  <c r="Y143" i="3"/>
  <c r="J100" i="1"/>
  <c r="J97" i="1"/>
  <c r="J94" i="1"/>
  <c r="BU109" i="15"/>
  <c r="J91" i="1"/>
  <c r="J88" i="1"/>
  <c r="BU104" i="15"/>
  <c r="J84" i="1"/>
  <c r="J81" i="1"/>
  <c r="BU99" i="15"/>
  <c r="J72" i="1"/>
  <c r="Y99" i="3"/>
  <c r="J70" i="1"/>
  <c r="Y93" i="3"/>
  <c r="BU92" i="15"/>
  <c r="J66" i="1"/>
  <c r="J65" i="1"/>
  <c r="Y84" i="3"/>
  <c r="Y83" i="3"/>
  <c r="Y82" i="3"/>
  <c r="J63" i="1"/>
  <c r="J62" i="1"/>
  <c r="Y76" i="3"/>
  <c r="Y75" i="3"/>
  <c r="Y74" i="3"/>
  <c r="J60" i="1"/>
  <c r="J59" i="1"/>
  <c r="Y68" i="3"/>
  <c r="Y67" i="3"/>
  <c r="Y66" i="3"/>
  <c r="J57" i="1"/>
  <c r="J56" i="1"/>
  <c r="J55" i="1"/>
  <c r="J54" i="1"/>
  <c r="Y58" i="3"/>
  <c r="Y57" i="3"/>
  <c r="Y56" i="3"/>
  <c r="J52" i="1"/>
  <c r="J51" i="1"/>
  <c r="Y50" i="3"/>
  <c r="Y49" i="3"/>
  <c r="Y48" i="3"/>
  <c r="J49" i="1"/>
  <c r="J47" i="1"/>
  <c r="J46" i="1"/>
  <c r="J45" i="1"/>
  <c r="Y36" i="3"/>
  <c r="Y35" i="3"/>
  <c r="J43" i="1"/>
  <c r="J42" i="1"/>
  <c r="Y29" i="3"/>
  <c r="Y28" i="3"/>
  <c r="J40" i="1"/>
  <c r="J39" i="1"/>
  <c r="Y22" i="3"/>
  <c r="Y21" i="3"/>
  <c r="J37" i="1"/>
  <c r="J36" i="1"/>
  <c r="J35" i="1"/>
  <c r="J34" i="1"/>
  <c r="J33" i="1"/>
  <c r="Y12" i="3"/>
  <c r="Y11" i="3"/>
  <c r="J31" i="1"/>
  <c r="J30" i="1"/>
  <c r="Y5" i="3"/>
  <c r="Y4" i="3"/>
  <c r="BU27" i="15"/>
  <c r="BU26" i="15"/>
  <c r="BU25" i="15"/>
  <c r="DJ467" i="3"/>
  <c r="DI467" i="3"/>
  <c r="DJ466" i="3"/>
  <c r="DI466" i="3"/>
  <c r="DI459" i="3"/>
  <c r="DJ458" i="3"/>
  <c r="DI458" i="3"/>
  <c r="DJ457" i="3"/>
  <c r="DI457" i="3"/>
  <c r="DJ456" i="3"/>
  <c r="DI456" i="3"/>
  <c r="DJ455" i="3"/>
  <c r="DI455" i="3"/>
  <c r="DJ454" i="3"/>
  <c r="DI454" i="3"/>
  <c r="DJ453" i="3"/>
  <c r="DI453" i="3"/>
  <c r="DJ452" i="3"/>
  <c r="DI452" i="3"/>
  <c r="DJ451" i="3"/>
  <c r="DI451" i="3"/>
  <c r="DJ450" i="3"/>
  <c r="DI450" i="3"/>
  <c r="DJ444" i="3"/>
  <c r="DI444" i="3"/>
  <c r="DJ443" i="3"/>
  <c r="DI443" i="3"/>
  <c r="DK436" i="3"/>
  <c r="DJ436" i="3"/>
  <c r="DI436" i="3"/>
  <c r="DK433" i="3"/>
  <c r="DI433" i="3"/>
  <c r="DK432" i="3"/>
  <c r="DI432" i="3"/>
  <c r="DK431" i="3"/>
  <c r="DJ431" i="3"/>
  <c r="DI431" i="3"/>
  <c r="DI428" i="3"/>
  <c r="DJ427" i="3"/>
  <c r="DI427" i="3"/>
  <c r="DJ426" i="3"/>
  <c r="DI426" i="3"/>
  <c r="DJ425" i="3"/>
  <c r="DI425" i="3"/>
  <c r="DJ424" i="3"/>
  <c r="DI424" i="3"/>
  <c r="DJ423" i="3"/>
  <c r="DI423" i="3"/>
  <c r="DJ422" i="3"/>
  <c r="DI422" i="3"/>
  <c r="DJ421" i="3"/>
  <c r="DI421" i="3"/>
  <c r="DJ420" i="3"/>
  <c r="DI420" i="3"/>
  <c r="DJ419" i="3"/>
  <c r="DI419" i="3"/>
  <c r="DI418" i="3"/>
  <c r="DK412" i="3"/>
  <c r="DJ412" i="3"/>
  <c r="DI412" i="3"/>
  <c r="DJ410" i="3"/>
  <c r="DI410" i="3"/>
  <c r="DJ409" i="3"/>
  <c r="DI409" i="3"/>
  <c r="DJ408" i="3"/>
  <c r="DI408" i="3"/>
  <c r="DI407" i="3"/>
  <c r="DJ406" i="3"/>
  <c r="DI406" i="3"/>
  <c r="DJ405" i="3"/>
  <c r="DI405" i="3"/>
  <c r="DI404" i="3"/>
  <c r="DJ403" i="3"/>
  <c r="DI403" i="3"/>
  <c r="DJ402" i="3"/>
  <c r="DI402" i="3"/>
  <c r="DJ396" i="3"/>
  <c r="DI396" i="3"/>
  <c r="DJ395" i="3"/>
  <c r="DI395" i="3"/>
  <c r="DJ394" i="3"/>
  <c r="DI394" i="3"/>
  <c r="DJ393" i="3"/>
  <c r="DI393" i="3"/>
  <c r="DJ392" i="3"/>
  <c r="DI392" i="3"/>
  <c r="DJ391" i="3"/>
  <c r="DI391" i="3"/>
  <c r="DJ386" i="3"/>
  <c r="DI386" i="3"/>
  <c r="DJ385" i="3"/>
  <c r="DI385" i="3"/>
  <c r="DI378" i="3"/>
  <c r="DI377" i="3"/>
  <c r="DI376" i="3"/>
  <c r="DJ375" i="3"/>
  <c r="DI375" i="3"/>
  <c r="DJ374" i="3"/>
  <c r="DI374" i="3"/>
  <c r="DJ373" i="3"/>
  <c r="DI373" i="3"/>
  <c r="DJ372" i="3"/>
  <c r="DI372" i="3"/>
  <c r="DJ371" i="3"/>
  <c r="DI371" i="3"/>
  <c r="DJ370" i="3"/>
  <c r="DI370" i="3"/>
  <c r="DJ369" i="3"/>
  <c r="DI369" i="3"/>
  <c r="DJ368" i="3"/>
  <c r="DI368" i="3"/>
  <c r="DJ367" i="3"/>
  <c r="DI367" i="3"/>
  <c r="DJ366" i="3"/>
  <c r="DI366" i="3"/>
  <c r="DI365" i="3"/>
  <c r="DJ364" i="3"/>
  <c r="DI364" i="3"/>
  <c r="DJ363" i="3"/>
  <c r="DI363" i="3"/>
  <c r="DJ362" i="3"/>
  <c r="DI362" i="3"/>
  <c r="DK353" i="3"/>
  <c r="DJ353" i="3"/>
  <c r="DI353" i="3"/>
  <c r="DK351" i="3"/>
  <c r="DI351" i="3"/>
  <c r="DI345" i="3"/>
  <c r="DI344" i="3"/>
  <c r="DI343" i="3"/>
  <c r="DI342" i="3"/>
  <c r="DJ341" i="3"/>
  <c r="DI341" i="3"/>
  <c r="DJ340" i="3"/>
  <c r="DI340" i="3"/>
  <c r="DJ339" i="3"/>
  <c r="DI339" i="3"/>
  <c r="DJ335" i="3"/>
  <c r="DI335" i="3"/>
  <c r="DJ334" i="3"/>
  <c r="DI334" i="3"/>
  <c r="DI327" i="3"/>
  <c r="DJ326" i="3"/>
  <c r="DI326" i="3"/>
  <c r="DJ325" i="3"/>
  <c r="DI325" i="3"/>
  <c r="DJ324" i="3"/>
  <c r="DI324" i="3"/>
  <c r="DJ323" i="3"/>
  <c r="DI323" i="3"/>
  <c r="DJ322" i="3"/>
  <c r="DI322" i="3"/>
  <c r="DJ321" i="3"/>
  <c r="DI321" i="3"/>
  <c r="DJ320" i="3"/>
  <c r="DI320" i="3"/>
  <c r="DJ319" i="3"/>
  <c r="DI319" i="3"/>
  <c r="DJ318" i="3"/>
  <c r="DI318" i="3"/>
  <c r="DJ317" i="3"/>
  <c r="DI317" i="3"/>
  <c r="DI316" i="3"/>
  <c r="DJ315" i="3"/>
  <c r="DI315" i="3"/>
  <c r="DJ314" i="3"/>
  <c r="DI314" i="3"/>
  <c r="DJ313" i="3"/>
  <c r="DI313" i="3"/>
  <c r="DI304" i="3"/>
  <c r="DJ303" i="3"/>
  <c r="DI303" i="3"/>
  <c r="DJ302" i="3"/>
  <c r="DI302" i="3"/>
  <c r="DJ301" i="3"/>
  <c r="DI301" i="3"/>
  <c r="DJ300" i="3"/>
  <c r="DI300" i="3"/>
  <c r="DJ299" i="3"/>
  <c r="DI299" i="3"/>
  <c r="DJ298" i="3"/>
  <c r="DI298" i="3"/>
  <c r="DJ297" i="3"/>
  <c r="DI297" i="3"/>
  <c r="DJ296" i="3"/>
  <c r="DI296" i="3"/>
  <c r="DJ295" i="3"/>
  <c r="DI295" i="3"/>
  <c r="DJ294" i="3"/>
  <c r="DI294" i="3"/>
  <c r="DJ293" i="3"/>
  <c r="DI293" i="3"/>
  <c r="DJ292" i="3"/>
  <c r="DI292" i="3"/>
  <c r="DJ291" i="3"/>
  <c r="DI291" i="3"/>
  <c r="DK282" i="3"/>
  <c r="DJ282" i="3"/>
  <c r="DI282" i="3"/>
  <c r="DK279" i="3"/>
  <c r="DI279" i="3"/>
  <c r="DK278" i="3"/>
  <c r="DI278" i="3"/>
  <c r="DK277" i="3"/>
  <c r="DJ277" i="3"/>
  <c r="DI277" i="3"/>
  <c r="DI274" i="3"/>
  <c r="DJ273" i="3"/>
  <c r="DI273" i="3"/>
  <c r="DJ269" i="3"/>
  <c r="DI269" i="3"/>
  <c r="DJ268" i="3"/>
  <c r="DI268" i="3"/>
  <c r="DJ267" i="3"/>
  <c r="DI267" i="3"/>
  <c r="DI266" i="3"/>
  <c r="DJ265" i="3"/>
  <c r="DI265" i="3"/>
  <c r="DJ264" i="3"/>
  <c r="DI264" i="3"/>
  <c r="DJ263" i="3"/>
  <c r="DI263" i="3"/>
  <c r="DI258" i="3"/>
  <c r="DI257" i="3"/>
  <c r="DJ256" i="3"/>
  <c r="DI256" i="3"/>
  <c r="DI255" i="3"/>
  <c r="DI254" i="3"/>
  <c r="DJ253" i="3"/>
  <c r="DI253" i="3"/>
  <c r="DI248" i="3"/>
  <c r="DJ247" i="3"/>
  <c r="DI247" i="3"/>
  <c r="DJ246" i="3"/>
  <c r="DI246" i="3"/>
  <c r="DI241" i="3"/>
  <c r="DI240" i="3"/>
  <c r="DJ239" i="3"/>
  <c r="DI239" i="3"/>
  <c r="DI238" i="3"/>
  <c r="DJ237" i="3"/>
  <c r="DI237" i="3"/>
  <c r="DK232" i="3"/>
  <c r="DJ232" i="3"/>
  <c r="DI232" i="3"/>
  <c r="DK230" i="3"/>
  <c r="DJ230" i="3"/>
  <c r="DI230" i="3"/>
  <c r="DI228" i="3"/>
  <c r="DI227" i="3"/>
  <c r="DI226" i="3"/>
  <c r="DJ225" i="3"/>
  <c r="DI225" i="3"/>
  <c r="DI224" i="3"/>
  <c r="DJ223" i="3"/>
  <c r="DI223" i="3"/>
  <c r="DK218" i="3"/>
  <c r="DJ218" i="3"/>
  <c r="DI218" i="3"/>
  <c r="DK216" i="3"/>
  <c r="DJ216" i="3"/>
  <c r="DI216" i="3"/>
  <c r="DJ214" i="3"/>
  <c r="DI214" i="3"/>
  <c r="DJ213" i="3"/>
  <c r="DI213" i="3"/>
  <c r="DI206" i="3"/>
  <c r="DI205" i="3"/>
  <c r="DI204" i="3"/>
  <c r="DJ203" i="3"/>
  <c r="DI203" i="3"/>
  <c r="DJ202" i="3"/>
  <c r="DI202" i="3"/>
  <c r="DJ201" i="3"/>
  <c r="DI201" i="3"/>
  <c r="DJ200" i="3"/>
  <c r="DI200" i="3"/>
  <c r="DJ199" i="3"/>
  <c r="DI199" i="3"/>
  <c r="DJ198" i="3"/>
  <c r="DI198" i="3"/>
  <c r="DJ197" i="3"/>
  <c r="DI197" i="3"/>
  <c r="DJ196" i="3"/>
  <c r="DI196" i="3"/>
  <c r="DJ195" i="3"/>
  <c r="DI195" i="3"/>
  <c r="DJ194" i="3"/>
  <c r="DI194" i="3"/>
  <c r="DJ193" i="3"/>
  <c r="DI193" i="3"/>
  <c r="DJ192" i="3"/>
  <c r="DI192" i="3"/>
  <c r="DJ191" i="3"/>
  <c r="DI191" i="3"/>
  <c r="DI182" i="3"/>
  <c r="DI181" i="3"/>
  <c r="DI180" i="3"/>
  <c r="DI179" i="3"/>
  <c r="DI178" i="3"/>
  <c r="DI177" i="3"/>
  <c r="DI176" i="3"/>
  <c r="DI175" i="3"/>
  <c r="DI174" i="3"/>
  <c r="DI173" i="3"/>
  <c r="DI172" i="3"/>
  <c r="DI171" i="3"/>
  <c r="DI170" i="3"/>
  <c r="DI169" i="3"/>
  <c r="DI168" i="3"/>
  <c r="DI167" i="3"/>
  <c r="DI166" i="3"/>
  <c r="DJ165" i="3"/>
  <c r="DI165" i="3"/>
  <c r="DI161" i="3"/>
  <c r="DJ160" i="3"/>
  <c r="DI160" i="3"/>
  <c r="DK155" i="3"/>
  <c r="DI155" i="3"/>
  <c r="DI150" i="3"/>
  <c r="DJ149" i="3"/>
  <c r="DI149" i="3"/>
  <c r="DI144" i="3"/>
  <c r="DJ143" i="3"/>
  <c r="DI143" i="3"/>
  <c r="DJ137" i="3"/>
  <c r="DI137" i="3"/>
  <c r="DI136" i="3"/>
  <c r="DI133" i="3"/>
  <c r="DJ132" i="3"/>
  <c r="DI132" i="3"/>
  <c r="DK128" i="3"/>
  <c r="DI128" i="3"/>
  <c r="DJ123" i="3"/>
  <c r="DI123" i="3"/>
  <c r="DI122" i="3"/>
  <c r="DI119" i="3"/>
  <c r="DJ118" i="3"/>
  <c r="DI118" i="3"/>
  <c r="DJ114" i="3"/>
  <c r="DI114" i="3"/>
  <c r="DI113" i="3"/>
  <c r="DI110" i="3"/>
  <c r="DJ109" i="3"/>
  <c r="DI109" i="3"/>
  <c r="DI105" i="3"/>
  <c r="DJ104" i="3"/>
  <c r="DI104" i="3"/>
  <c r="DJ103" i="3"/>
  <c r="DI103" i="3"/>
  <c r="DJ102" i="3"/>
  <c r="DI102" i="3"/>
  <c r="DJ101" i="3"/>
  <c r="DI101" i="3"/>
  <c r="DJ100" i="3"/>
  <c r="DI100" i="3"/>
  <c r="DJ99" i="3"/>
  <c r="DI99" i="3"/>
  <c r="DI94" i="3"/>
  <c r="DJ93" i="3"/>
  <c r="DI93" i="3"/>
  <c r="DI86" i="3"/>
  <c r="DI85" i="3"/>
  <c r="DJ84" i="3"/>
  <c r="DI84" i="3"/>
  <c r="DJ83" i="3"/>
  <c r="DI83" i="3"/>
  <c r="DJ82" i="3"/>
  <c r="DI82" i="3"/>
  <c r="DI78" i="3"/>
  <c r="DI77" i="3"/>
  <c r="DJ76" i="3"/>
  <c r="DI76" i="3"/>
  <c r="DJ75" i="3"/>
  <c r="DI75" i="3"/>
  <c r="DJ74" i="3"/>
  <c r="DI74" i="3"/>
  <c r="DI70" i="3"/>
  <c r="DI69" i="3"/>
  <c r="DJ68" i="3"/>
  <c r="DI68" i="3"/>
  <c r="DJ67" i="3"/>
  <c r="DI67" i="3"/>
  <c r="DJ66" i="3"/>
  <c r="DI66" i="3"/>
  <c r="DI62" i="3"/>
  <c r="DI61" i="3"/>
  <c r="DI60" i="3"/>
  <c r="DI59" i="3"/>
  <c r="DJ58" i="3"/>
  <c r="DI58" i="3"/>
  <c r="DJ57" i="3"/>
  <c r="DI57" i="3"/>
  <c r="DJ56" i="3"/>
  <c r="DI56" i="3"/>
  <c r="DI52" i="3"/>
  <c r="DI51" i="3"/>
  <c r="DJ50" i="3"/>
  <c r="DI50" i="3"/>
  <c r="DJ49" i="3"/>
  <c r="DI49" i="3"/>
  <c r="DJ48" i="3"/>
  <c r="DI48" i="3"/>
  <c r="DK44" i="3"/>
  <c r="DI44" i="3"/>
  <c r="DI39" i="3"/>
  <c r="DI38" i="3"/>
  <c r="DI37" i="3"/>
  <c r="DJ36" i="3"/>
  <c r="DI36" i="3"/>
  <c r="DJ35" i="3"/>
  <c r="DI35" i="3"/>
  <c r="DI31" i="3"/>
  <c r="DI30" i="3"/>
  <c r="DJ29" i="3"/>
  <c r="DI29" i="3"/>
  <c r="DJ28" i="3"/>
  <c r="DI28" i="3"/>
  <c r="DI24" i="3"/>
  <c r="DI23" i="3"/>
  <c r="DJ22" i="3"/>
  <c r="DI22" i="3"/>
  <c r="DJ21" i="3"/>
  <c r="DI21" i="3"/>
  <c r="DI17" i="3"/>
  <c r="DI16" i="3"/>
  <c r="DI15" i="3"/>
  <c r="DI14" i="3"/>
  <c r="DI13" i="3"/>
  <c r="DJ12" i="3"/>
  <c r="DI12" i="3"/>
  <c r="DJ11" i="3"/>
  <c r="DI11" i="3"/>
  <c r="DI7" i="3"/>
  <c r="DI6" i="3"/>
  <c r="DJ5" i="3"/>
  <c r="DI5" i="3"/>
  <c r="DJ4" i="3"/>
  <c r="DI4" i="3"/>
  <c r="BS19" i="15"/>
  <c r="BR14" i="15"/>
  <c r="BR13" i="15"/>
  <c r="BR12" i="15"/>
  <c r="BR11" i="15"/>
  <c r="CA7" i="15"/>
  <c r="CA4" i="15"/>
  <c r="CA3" i="15"/>
  <c r="BZ159" i="13"/>
  <c r="BY159" i="13"/>
  <c r="BZ156" i="13"/>
  <c r="BY156" i="13"/>
  <c r="F126" i="13"/>
  <c r="F78" i="13"/>
  <c r="F139" i="13"/>
  <c r="F90" i="13"/>
  <c r="F77" i="13"/>
  <c r="F68" i="13"/>
  <c r="F130" i="13"/>
  <c r="F137" i="13"/>
  <c r="F138" i="13"/>
  <c r="F143" i="13"/>
  <c r="F69" i="13"/>
  <c r="F147" i="13"/>
  <c r="F146" i="13"/>
  <c r="F97" i="13"/>
  <c r="F145" i="13"/>
  <c r="F119" i="13"/>
  <c r="F82" i="13"/>
  <c r="F74" i="13"/>
  <c r="F72" i="13"/>
  <c r="F135" i="13"/>
  <c r="F132" i="13"/>
  <c r="F134" i="13"/>
  <c r="F131" i="13"/>
  <c r="F71" i="13"/>
  <c r="F88" i="13"/>
  <c r="F70" i="13"/>
  <c r="F136" i="13"/>
  <c r="F133" i="13"/>
  <c r="F62" i="13"/>
  <c r="F142" i="13"/>
  <c r="F144" i="13"/>
  <c r="F141" i="13"/>
  <c r="F104" i="13"/>
  <c r="F107" i="13"/>
  <c r="F113" i="13"/>
  <c r="F114" i="13"/>
  <c r="F108" i="13"/>
  <c r="F106" i="13"/>
  <c r="F115" i="13"/>
  <c r="F109" i="13"/>
  <c r="F116" i="13"/>
  <c r="F110" i="13"/>
  <c r="F117" i="13"/>
  <c r="F111" i="13"/>
  <c r="F118" i="13"/>
  <c r="F112" i="13"/>
  <c r="F103" i="13"/>
  <c r="F105" i="13"/>
  <c r="F140" i="13"/>
  <c r="F127" i="13"/>
  <c r="F94" i="13"/>
  <c r="F64" i="13"/>
  <c r="F95" i="13"/>
  <c r="F63" i="13"/>
  <c r="F100" i="13"/>
  <c r="F65" i="13"/>
  <c r="F83" i="13"/>
  <c r="F121" i="13"/>
  <c r="F96" i="13"/>
  <c r="F129" i="13"/>
  <c r="F120" i="13"/>
  <c r="F123" i="13"/>
  <c r="F125" i="13"/>
  <c r="F124" i="13"/>
  <c r="F122" i="13"/>
  <c r="F128" i="13"/>
  <c r="F85" i="13"/>
  <c r="F81" i="13"/>
  <c r="F80" i="13"/>
  <c r="F76" i="13"/>
  <c r="F87" i="13"/>
  <c r="F93" i="13"/>
  <c r="F91" i="13"/>
  <c r="F79" i="13"/>
  <c r="F67" i="13"/>
  <c r="F102" i="13"/>
  <c r="F99" i="13"/>
  <c r="F101" i="13"/>
  <c r="F98" i="13"/>
  <c r="F89" i="13"/>
  <c r="F75" i="13"/>
  <c r="F73" i="13"/>
  <c r="F66" i="13"/>
  <c r="F59" i="13"/>
  <c r="F86" i="13"/>
  <c r="F60" i="13"/>
  <c r="F84" i="13"/>
  <c r="F92" i="13"/>
  <c r="F61" i="13"/>
  <c r="F43" i="13"/>
  <c r="F39" i="13"/>
  <c r="F54" i="13"/>
  <c r="F53" i="13"/>
  <c r="F44" i="13"/>
  <c r="F52" i="13"/>
  <c r="F50" i="13"/>
  <c r="F40" i="13"/>
  <c r="F37" i="13"/>
  <c r="F47" i="13"/>
  <c r="F45" i="13"/>
  <c r="F51" i="13"/>
  <c r="F38" i="13"/>
  <c r="F46" i="13"/>
  <c r="F42" i="13"/>
  <c r="F55" i="13"/>
  <c r="F48" i="13"/>
  <c r="F49" i="13"/>
  <c r="F41" i="13"/>
  <c r="F36" i="13"/>
  <c r="DJ465" i="3"/>
  <c r="DI465" i="3"/>
  <c r="DJ464" i="3"/>
  <c r="DI464" i="3"/>
  <c r="DJ463" i="3"/>
  <c r="DI463" i="3"/>
  <c r="DJ462" i="3"/>
  <c r="DI462" i="3"/>
  <c r="DJ449" i="3"/>
  <c r="DI449" i="3"/>
  <c r="DJ448" i="3"/>
  <c r="DI448" i="3"/>
  <c r="DJ447" i="3"/>
  <c r="DI447" i="3"/>
  <c r="DJ442" i="3"/>
  <c r="DI442" i="3"/>
  <c r="DJ441" i="3"/>
  <c r="DI441" i="3"/>
  <c r="DJ440" i="3"/>
  <c r="DI440" i="3"/>
  <c r="DJ439" i="3"/>
  <c r="DI439" i="3"/>
  <c r="DJ435" i="3"/>
  <c r="DI435" i="3"/>
  <c r="DJ430" i="3"/>
  <c r="DI430" i="3"/>
  <c r="DJ417" i="3"/>
  <c r="DI417" i="3"/>
  <c r="DJ416" i="3"/>
  <c r="DI416" i="3"/>
  <c r="DJ415" i="3"/>
  <c r="DI415" i="3"/>
  <c r="DJ401" i="3"/>
  <c r="DI401" i="3"/>
  <c r="DJ400" i="3"/>
  <c r="DI400" i="3"/>
  <c r="DJ399" i="3"/>
  <c r="DI399" i="3"/>
  <c r="DJ390" i="3"/>
  <c r="DI390" i="3"/>
  <c r="DJ389" i="3"/>
  <c r="DI389" i="3"/>
  <c r="DJ384" i="3"/>
  <c r="DI384" i="3"/>
  <c r="DJ383" i="3"/>
  <c r="DI383" i="3"/>
  <c r="DJ382" i="3"/>
  <c r="DI382" i="3"/>
  <c r="DJ381" i="3"/>
  <c r="DI381" i="3"/>
  <c r="DJ361" i="3"/>
  <c r="DI361" i="3"/>
  <c r="DJ360" i="3"/>
  <c r="DI360" i="3"/>
  <c r="DJ359" i="3"/>
  <c r="DI359" i="3"/>
  <c r="DJ358" i="3"/>
  <c r="DI358" i="3"/>
  <c r="DJ357" i="3"/>
  <c r="DI357" i="3"/>
  <c r="DJ356" i="3"/>
  <c r="DI356" i="3"/>
  <c r="DJ350" i="3"/>
  <c r="DI350" i="3"/>
  <c r="DJ349" i="3"/>
  <c r="DI349" i="3"/>
  <c r="DJ338" i="3"/>
  <c r="DI338" i="3"/>
  <c r="DJ333" i="3"/>
  <c r="DI333" i="3"/>
  <c r="DJ332" i="3"/>
  <c r="DI332" i="3"/>
  <c r="DJ331" i="3"/>
  <c r="DI331" i="3"/>
  <c r="DJ330" i="3"/>
  <c r="DI330" i="3"/>
  <c r="DJ312" i="3"/>
  <c r="DI312" i="3"/>
  <c r="DJ311" i="3"/>
  <c r="DI311" i="3"/>
  <c r="DJ310" i="3"/>
  <c r="DI310" i="3"/>
  <c r="DJ309" i="3"/>
  <c r="DI309" i="3"/>
  <c r="DJ308" i="3"/>
  <c r="DI308" i="3"/>
  <c r="DJ307" i="3"/>
  <c r="DI307" i="3"/>
  <c r="DJ290" i="3"/>
  <c r="DI290" i="3"/>
  <c r="DJ289" i="3"/>
  <c r="DI289" i="3"/>
  <c r="DJ288" i="3"/>
  <c r="DI288" i="3"/>
  <c r="DJ287" i="3"/>
  <c r="DI287" i="3"/>
  <c r="DJ286" i="3"/>
  <c r="DI286" i="3"/>
  <c r="DJ285" i="3"/>
  <c r="DI285" i="3"/>
  <c r="DJ281" i="3"/>
  <c r="DI281" i="3"/>
  <c r="DJ276" i="3"/>
  <c r="DI276" i="3"/>
  <c r="DJ272" i="3"/>
  <c r="DI272" i="3"/>
  <c r="DJ262" i="3"/>
  <c r="DI262" i="3"/>
  <c r="DJ261" i="3"/>
  <c r="DI261" i="3"/>
  <c r="DJ252" i="3"/>
  <c r="DI252" i="3"/>
  <c r="DJ251" i="3"/>
  <c r="DI251" i="3"/>
  <c r="DJ245" i="3"/>
  <c r="DI245" i="3"/>
  <c r="DJ244" i="3"/>
  <c r="DI244" i="3"/>
  <c r="DJ236" i="3"/>
  <c r="DI236" i="3"/>
  <c r="DJ235" i="3"/>
  <c r="DI235" i="3"/>
  <c r="DJ222" i="3"/>
  <c r="DI222" i="3"/>
  <c r="DJ221" i="3"/>
  <c r="DI221" i="3"/>
  <c r="DJ212" i="3"/>
  <c r="DI212" i="3"/>
  <c r="DJ211" i="3"/>
  <c r="DI211" i="3"/>
  <c r="DJ210" i="3"/>
  <c r="DI210" i="3"/>
  <c r="DJ209" i="3"/>
  <c r="DI209" i="3"/>
  <c r="DJ190" i="3"/>
  <c r="DI190" i="3"/>
  <c r="DJ189" i="3"/>
  <c r="DI189" i="3"/>
  <c r="DJ188" i="3"/>
  <c r="DI188" i="3"/>
  <c r="DJ187" i="3"/>
  <c r="DI187" i="3"/>
  <c r="DJ186" i="3"/>
  <c r="DI186" i="3"/>
  <c r="DJ185" i="3"/>
  <c r="DI185" i="3"/>
  <c r="DJ164" i="3"/>
  <c r="DI164" i="3"/>
  <c r="DJ159" i="3"/>
  <c r="DI159" i="3"/>
  <c r="DJ158" i="3"/>
  <c r="DI158" i="3"/>
  <c r="DJ154" i="3"/>
  <c r="DI154" i="3"/>
  <c r="DJ153" i="3"/>
  <c r="DI153" i="3"/>
  <c r="DJ148" i="3"/>
  <c r="DI148" i="3"/>
  <c r="DJ147" i="3"/>
  <c r="DI147" i="3"/>
  <c r="DJ142" i="3"/>
  <c r="DI142" i="3"/>
  <c r="DJ141" i="3"/>
  <c r="DI141" i="3"/>
  <c r="DJ140" i="3"/>
  <c r="DI140" i="3"/>
  <c r="DJ135" i="3"/>
  <c r="DI135" i="3"/>
  <c r="DJ131" i="3"/>
  <c r="DI131" i="3"/>
  <c r="DJ127" i="3"/>
  <c r="DI127" i="3"/>
  <c r="DJ126" i="3"/>
  <c r="DI126" i="3"/>
  <c r="DJ121" i="3"/>
  <c r="DI121" i="3"/>
  <c r="DJ117" i="3"/>
  <c r="DI117" i="3"/>
  <c r="DJ112" i="3"/>
  <c r="DI112" i="3"/>
  <c r="DJ108" i="3"/>
  <c r="DI108" i="3"/>
  <c r="DJ98" i="3"/>
  <c r="DI98" i="3"/>
  <c r="DJ97" i="3"/>
  <c r="DI97" i="3"/>
  <c r="DJ92" i="3"/>
  <c r="DI92" i="3"/>
  <c r="DJ91" i="3"/>
  <c r="DI91" i="3"/>
  <c r="DJ90" i="3"/>
  <c r="DI90" i="3"/>
  <c r="DJ81" i="3"/>
  <c r="DI81" i="3"/>
  <c r="DJ73" i="3"/>
  <c r="DI73" i="3"/>
  <c r="DJ65" i="3"/>
  <c r="DI65" i="3"/>
  <c r="DJ55" i="3"/>
  <c r="DI55" i="3"/>
  <c r="DJ47" i="3"/>
  <c r="DI47" i="3"/>
  <c r="DJ43" i="3"/>
  <c r="DI43" i="3"/>
  <c r="DJ42" i="3"/>
  <c r="DI42" i="3"/>
  <c r="DJ34" i="3"/>
  <c r="DI34" i="3"/>
  <c r="DJ27" i="3"/>
  <c r="DI27" i="3"/>
  <c r="DJ20" i="3"/>
  <c r="DI20" i="3"/>
  <c r="DJ10" i="3"/>
  <c r="DI10" i="3"/>
  <c r="DJ3" i="3"/>
  <c r="DI3" i="3"/>
  <c r="F28" i="13"/>
  <c r="F31" i="13"/>
  <c r="F26" i="13"/>
  <c r="F27" i="13"/>
  <c r="F21" i="13"/>
  <c r="F20" i="13"/>
  <c r="F30" i="13"/>
  <c r="F23" i="13"/>
  <c r="F29" i="13"/>
  <c r="F24" i="13"/>
  <c r="F22" i="13"/>
  <c r="F32" i="13"/>
  <c r="F25" i="13"/>
  <c r="DJ461" i="3"/>
  <c r="DI461" i="3"/>
  <c r="DJ460" i="3"/>
  <c r="DI460" i="3"/>
  <c r="DJ446" i="3"/>
  <c r="DI446" i="3"/>
  <c r="DJ445" i="3"/>
  <c r="DI445" i="3"/>
  <c r="DJ438" i="3"/>
  <c r="DI438" i="3"/>
  <c r="DJ437" i="3"/>
  <c r="DI437" i="3"/>
  <c r="DJ434" i="3"/>
  <c r="DI434" i="3"/>
  <c r="DJ429" i="3"/>
  <c r="DI429" i="3"/>
  <c r="DJ414" i="3"/>
  <c r="DI414" i="3"/>
  <c r="DJ413" i="3"/>
  <c r="DI413" i="3"/>
  <c r="DJ411" i="3"/>
  <c r="DI411" i="3"/>
  <c r="DJ398" i="3"/>
  <c r="DI398" i="3"/>
  <c r="DJ397" i="3"/>
  <c r="DI397" i="3"/>
  <c r="DJ388" i="3"/>
  <c r="DI388" i="3"/>
  <c r="DJ387" i="3"/>
  <c r="DI387" i="3"/>
  <c r="DJ380" i="3"/>
  <c r="DI380" i="3"/>
  <c r="DJ379" i="3"/>
  <c r="DI379" i="3"/>
  <c r="DJ355" i="3"/>
  <c r="DI355" i="3"/>
  <c r="DJ354" i="3"/>
  <c r="DI354" i="3"/>
  <c r="DJ352" i="3"/>
  <c r="DI352" i="3"/>
  <c r="DJ348" i="3"/>
  <c r="DI348" i="3"/>
  <c r="DJ347" i="3"/>
  <c r="DI347" i="3"/>
  <c r="DJ346" i="3"/>
  <c r="DI346" i="3"/>
  <c r="DJ337" i="3"/>
  <c r="DI337" i="3"/>
  <c r="DJ336" i="3"/>
  <c r="DI336" i="3"/>
  <c r="DJ329" i="3"/>
  <c r="DI329" i="3"/>
  <c r="DJ328" i="3"/>
  <c r="DI328" i="3"/>
  <c r="DJ306" i="3"/>
  <c r="DI306" i="3"/>
  <c r="DJ305" i="3"/>
  <c r="DI305" i="3"/>
  <c r="DJ284" i="3"/>
  <c r="DI284" i="3"/>
  <c r="DJ283" i="3"/>
  <c r="DI283" i="3"/>
  <c r="DJ280" i="3"/>
  <c r="DI280" i="3"/>
  <c r="DJ275" i="3"/>
  <c r="DI275" i="3"/>
  <c r="DJ271" i="3"/>
  <c r="DI271" i="3"/>
  <c r="DJ270" i="3"/>
  <c r="DI270" i="3"/>
  <c r="DJ260" i="3"/>
  <c r="DI260" i="3"/>
  <c r="DJ259" i="3"/>
  <c r="DI259" i="3"/>
  <c r="DJ250" i="3"/>
  <c r="DI250" i="3"/>
  <c r="DJ249" i="3"/>
  <c r="DI249" i="3"/>
  <c r="DJ243" i="3"/>
  <c r="DI243" i="3"/>
  <c r="DJ242" i="3"/>
  <c r="DI242" i="3"/>
  <c r="DJ234" i="3"/>
  <c r="DI234" i="3"/>
  <c r="DJ233" i="3"/>
  <c r="DI233" i="3"/>
  <c r="DJ231" i="3"/>
  <c r="DI231" i="3"/>
  <c r="DJ229" i="3"/>
  <c r="DI229" i="3"/>
  <c r="DJ220" i="3"/>
  <c r="DI220" i="3"/>
  <c r="DJ219" i="3"/>
  <c r="DI219" i="3"/>
  <c r="DJ217" i="3"/>
  <c r="DI217" i="3"/>
  <c r="DJ215" i="3"/>
  <c r="DI215" i="3"/>
  <c r="DJ208" i="3"/>
  <c r="DI208" i="3"/>
  <c r="DJ207" i="3"/>
  <c r="DI207" i="3"/>
  <c r="DJ184" i="3"/>
  <c r="DI184" i="3"/>
  <c r="DJ183" i="3"/>
  <c r="DI183" i="3"/>
  <c r="DJ163" i="3"/>
  <c r="DI163" i="3"/>
  <c r="DJ162" i="3"/>
  <c r="DI162" i="3"/>
  <c r="DJ157" i="3"/>
  <c r="DI157" i="3"/>
  <c r="DJ156" i="3"/>
  <c r="DI156" i="3"/>
  <c r="DJ152" i="3"/>
  <c r="DI152" i="3"/>
  <c r="DJ151" i="3"/>
  <c r="DI151" i="3"/>
  <c r="DJ146" i="3"/>
  <c r="DI146" i="3"/>
  <c r="DJ145" i="3"/>
  <c r="DI145" i="3"/>
  <c r="DJ139" i="3"/>
  <c r="DI139" i="3"/>
  <c r="DJ138" i="3"/>
  <c r="DI138" i="3"/>
  <c r="DJ134" i="3"/>
  <c r="DI134" i="3"/>
  <c r="DJ130" i="3"/>
  <c r="DI130" i="3"/>
  <c r="DJ129" i="3"/>
  <c r="DI129" i="3"/>
  <c r="DJ125" i="3"/>
  <c r="DI125" i="3"/>
  <c r="DJ124" i="3"/>
  <c r="DI124" i="3"/>
  <c r="DJ120" i="3"/>
  <c r="DI120" i="3"/>
  <c r="DJ116" i="3"/>
  <c r="DI116" i="3"/>
  <c r="DJ115" i="3"/>
  <c r="DI115" i="3"/>
  <c r="DJ111" i="3"/>
  <c r="DI111" i="3"/>
  <c r="DJ107" i="3"/>
  <c r="DI107" i="3"/>
  <c r="DJ106" i="3"/>
  <c r="DI106" i="3"/>
  <c r="DJ96" i="3"/>
  <c r="DI96" i="3"/>
  <c r="DJ95" i="3"/>
  <c r="DI95" i="3"/>
  <c r="DJ89" i="3"/>
  <c r="DI89" i="3"/>
  <c r="DJ88" i="3"/>
  <c r="DI88" i="3"/>
  <c r="DJ87" i="3"/>
  <c r="DI87" i="3"/>
  <c r="DJ80" i="3"/>
  <c r="DI80" i="3"/>
  <c r="DJ79" i="3"/>
  <c r="DI79" i="3"/>
  <c r="DJ72" i="3"/>
  <c r="DI72" i="3"/>
  <c r="DJ71" i="3"/>
  <c r="DI71" i="3"/>
  <c r="DJ64" i="3"/>
  <c r="DI64" i="3"/>
  <c r="DJ63" i="3"/>
  <c r="DI63" i="3"/>
  <c r="DJ54" i="3"/>
  <c r="DI54" i="3"/>
  <c r="DJ53" i="3"/>
  <c r="DI53" i="3"/>
  <c r="DJ46" i="3"/>
  <c r="DI46" i="3"/>
  <c r="DJ45" i="3"/>
  <c r="DI45" i="3"/>
  <c r="DJ41" i="3"/>
  <c r="DI41" i="3"/>
  <c r="DJ40" i="3"/>
  <c r="DI40" i="3"/>
  <c r="DJ33" i="3"/>
  <c r="DI33" i="3"/>
  <c r="DJ32" i="3"/>
  <c r="DI32" i="3"/>
  <c r="DJ26" i="3"/>
  <c r="DI26" i="3"/>
  <c r="DJ25" i="3"/>
  <c r="DI25" i="3"/>
  <c r="DJ19" i="3"/>
  <c r="DI19" i="3"/>
  <c r="DJ18" i="3"/>
  <c r="DI18" i="3"/>
  <c r="DJ9" i="3"/>
  <c r="DI9" i="3"/>
  <c r="DJ8" i="3"/>
  <c r="DI8" i="3"/>
  <c r="DJ2" i="3"/>
  <c r="DI2" i="3"/>
  <c r="DJ1" i="3"/>
  <c r="DI1" i="3"/>
  <c r="BS11" i="13"/>
  <c r="BR6" i="13"/>
  <c r="BR5" i="13"/>
  <c r="BR4" i="13"/>
  <c r="BR3" i="13"/>
  <c r="BZ117" i="11"/>
  <c r="BY117" i="11"/>
  <c r="BZ114" i="11"/>
  <c r="BY114" i="11"/>
  <c r="F94" i="11"/>
  <c r="F105" i="11"/>
  <c r="F55" i="11"/>
  <c r="F100" i="11"/>
  <c r="F37" i="11"/>
  <c r="F20" i="11"/>
  <c r="F46" i="11"/>
  <c r="F53" i="11"/>
  <c r="F54" i="11"/>
  <c r="F59" i="11"/>
  <c r="F21" i="11"/>
  <c r="F63" i="11"/>
  <c r="F62" i="11"/>
  <c r="F99" i="11"/>
  <c r="F61" i="11"/>
  <c r="F95" i="11"/>
  <c r="F97" i="11"/>
  <c r="F31" i="11"/>
  <c r="F24" i="11"/>
  <c r="F51" i="11"/>
  <c r="F48" i="11"/>
  <c r="F50" i="11"/>
  <c r="F47" i="11"/>
  <c r="F23" i="11"/>
  <c r="F84" i="11"/>
  <c r="F22" i="11"/>
  <c r="F52" i="11"/>
  <c r="F49" i="11"/>
  <c r="F38" i="11"/>
  <c r="F58" i="11"/>
  <c r="F60" i="11"/>
  <c r="F57" i="11"/>
  <c r="F65" i="11"/>
  <c r="F68" i="11"/>
  <c r="F74" i="11"/>
  <c r="F75" i="11"/>
  <c r="F69" i="11"/>
  <c r="F67" i="11"/>
  <c r="F76" i="11"/>
  <c r="F70" i="11"/>
  <c r="F77" i="11"/>
  <c r="F71" i="11"/>
  <c r="F78" i="11"/>
  <c r="F72" i="11"/>
  <c r="F79" i="11"/>
  <c r="F73" i="11"/>
  <c r="F64" i="11"/>
  <c r="F66" i="11"/>
  <c r="F56" i="11"/>
  <c r="F89" i="11"/>
  <c r="F25" i="11"/>
  <c r="F102" i="11"/>
  <c r="F81" i="11"/>
  <c r="F103" i="11"/>
  <c r="F34" i="11"/>
  <c r="F104" i="11"/>
  <c r="F98" i="11"/>
  <c r="F40" i="11"/>
  <c r="F80" i="11"/>
  <c r="F91" i="11"/>
  <c r="F26" i="11"/>
  <c r="F42" i="11"/>
  <c r="F44" i="11"/>
  <c r="F43" i="11"/>
  <c r="F41" i="11"/>
  <c r="F90" i="11"/>
  <c r="F96" i="11"/>
  <c r="F92" i="11"/>
  <c r="F83" i="11"/>
  <c r="F33" i="11"/>
  <c r="F87" i="11"/>
  <c r="F36" i="11"/>
  <c r="F28" i="11"/>
  <c r="F39" i="11"/>
  <c r="F107" i="11"/>
  <c r="F101" i="11"/>
  <c r="F108" i="11"/>
  <c r="F93" i="11"/>
  <c r="F35" i="11"/>
  <c r="F85" i="11"/>
  <c r="F32" i="11"/>
  <c r="F27" i="11"/>
  <c r="F106" i="11"/>
  <c r="F45" i="11"/>
  <c r="F86" i="11"/>
  <c r="F88" i="11"/>
  <c r="F82" i="11"/>
  <c r="F29" i="11"/>
  <c r="F30" i="11"/>
  <c r="BS11" i="11"/>
  <c r="BR6" i="11"/>
  <c r="BR5" i="11"/>
  <c r="BR4" i="11"/>
  <c r="BR3" i="11"/>
  <c r="IU16" i="8"/>
  <c r="IT16" i="8"/>
  <c r="IS16" i="8"/>
  <c r="IR16" i="8"/>
  <c r="IQ16" i="8"/>
  <c r="IP16" i="8"/>
  <c r="IO16" i="8"/>
  <c r="IN16" i="8"/>
  <c r="GG16" i="8"/>
  <c r="GF16" i="8"/>
  <c r="GD16" i="8"/>
  <c r="GC16" i="8"/>
  <c r="GB16" i="8"/>
  <c r="GA16" i="8"/>
  <c r="FZ16" i="8"/>
  <c r="FY16" i="8"/>
  <c r="FX16" i="8"/>
  <c r="IM16" i="8"/>
  <c r="IL16" i="8"/>
  <c r="IK16" i="8"/>
  <c r="IJ16" i="8"/>
  <c r="IG16" i="8"/>
  <c r="IE16" i="8"/>
  <c r="ID16" i="8"/>
  <c r="IC16" i="8"/>
  <c r="IB16" i="8"/>
  <c r="FW16" i="8"/>
  <c r="FV16" i="8"/>
  <c r="FU16" i="8"/>
  <c r="FT16" i="8"/>
  <c r="FS16" i="8"/>
  <c r="FQ16" i="8"/>
  <c r="FP16" i="8"/>
  <c r="FO16" i="8"/>
  <c r="FL16" i="8"/>
  <c r="FK16" i="8"/>
  <c r="FJ16" i="8"/>
  <c r="FI16" i="8"/>
  <c r="FH16" i="8"/>
  <c r="FG16" i="8"/>
  <c r="FF16" i="8"/>
  <c r="FD16" i="8"/>
  <c r="FA16" i="8"/>
  <c r="EY16" i="8"/>
  <c r="EX16" i="8"/>
  <c r="EW16" i="8"/>
  <c r="BP967" i="8"/>
  <c r="BO967" i="8"/>
  <c r="BN967" i="8"/>
  <c r="BM967" i="8"/>
  <c r="BL967" i="8"/>
  <c r="BK967" i="8"/>
  <c r="BJ967" i="8"/>
  <c r="BI967" i="8"/>
  <c r="BH967" i="8"/>
  <c r="BG967" i="8"/>
  <c r="BF967" i="8"/>
  <c r="BE967" i="8"/>
  <c r="BD16" i="8"/>
  <c r="BC16" i="8"/>
  <c r="BB16" i="8"/>
  <c r="BA16" i="8"/>
  <c r="AZ16" i="8"/>
  <c r="AY16" i="8"/>
  <c r="DZ16" i="8"/>
  <c r="DY16" i="8"/>
  <c r="DX16" i="8"/>
  <c r="DD16" i="8"/>
  <c r="IU15" i="8"/>
  <c r="IT15" i="8"/>
  <c r="IS15" i="8"/>
  <c r="IQ15" i="8"/>
  <c r="IP15" i="8"/>
  <c r="IO15" i="8"/>
  <c r="GG15" i="8"/>
  <c r="GF15" i="8"/>
  <c r="GD15" i="8"/>
  <c r="GC15" i="8"/>
  <c r="GA15" i="8"/>
  <c r="FZ15" i="8"/>
  <c r="FY15" i="8"/>
  <c r="IM15" i="8"/>
  <c r="IL15" i="8"/>
  <c r="IK15" i="8"/>
  <c r="IJ15" i="8"/>
  <c r="IG15" i="8"/>
  <c r="IE15" i="8"/>
  <c r="ID15" i="8"/>
  <c r="IC15" i="8"/>
  <c r="IB15" i="8"/>
  <c r="FW15" i="8"/>
  <c r="FV15" i="8"/>
  <c r="FU15" i="8"/>
  <c r="FT15" i="8"/>
  <c r="FS15" i="8"/>
  <c r="FQ15" i="8"/>
  <c r="FP15" i="8"/>
  <c r="FO15" i="8"/>
  <c r="FH15" i="8"/>
  <c r="FG15" i="8"/>
  <c r="FF15" i="8"/>
  <c r="FD15" i="8"/>
  <c r="FA15" i="8"/>
  <c r="BP900" i="8"/>
  <c r="BO900" i="8"/>
  <c r="BN900" i="8"/>
  <c r="BM900" i="8"/>
  <c r="BL900" i="8"/>
  <c r="BK900" i="8"/>
  <c r="BJ900" i="8"/>
  <c r="BI900" i="8"/>
  <c r="BH900" i="8"/>
  <c r="BG900" i="8"/>
  <c r="BF900" i="8"/>
  <c r="BE900" i="8"/>
  <c r="BD15" i="8"/>
  <c r="BC15" i="8"/>
  <c r="BB15" i="8"/>
  <c r="BA15" i="8"/>
  <c r="AZ15" i="8"/>
  <c r="AY15" i="8"/>
  <c r="DZ15" i="8"/>
  <c r="DY15" i="8"/>
  <c r="DX15" i="8"/>
  <c r="DD15" i="8"/>
  <c r="EW257" i="1"/>
  <c r="AQ257" i="1"/>
  <c r="BC257" i="1"/>
  <c r="ES257" i="1"/>
  <c r="AL257" i="1"/>
  <c r="BS257" i="1"/>
  <c r="EU257" i="1"/>
  <c r="AN257" i="1"/>
  <c r="BB257" i="1"/>
  <c r="ET257" i="1"/>
  <c r="AM257" i="1"/>
  <c r="BA257" i="1"/>
  <c r="DK461" i="3" s="1"/>
  <c r="EV257" i="1"/>
  <c r="AO257" i="1"/>
  <c r="I257" i="1"/>
  <c r="DW257" i="1"/>
  <c r="BC256" i="1"/>
  <c r="ES256" i="1"/>
  <c r="AL256" i="1"/>
  <c r="DW256" i="1"/>
  <c r="F256" i="1"/>
  <c r="BC255" i="1"/>
  <c r="ES255" i="1"/>
  <c r="AL255" i="1"/>
  <c r="DW255" i="1"/>
  <c r="F255" i="1"/>
  <c r="BC254" i="1"/>
  <c r="ES254" i="1"/>
  <c r="AL254" i="1"/>
  <c r="DW254" i="1"/>
  <c r="F254" i="1"/>
  <c r="BC253" i="1"/>
  <c r="ES253" i="1"/>
  <c r="AL253" i="1"/>
  <c r="DW253" i="1"/>
  <c r="F253" i="1"/>
  <c r="BC252" i="1"/>
  <c r="ES252" i="1"/>
  <c r="AL252" i="1"/>
  <c r="DW252" i="1"/>
  <c r="F252" i="1"/>
  <c r="BC251" i="1"/>
  <c r="ES251" i="1"/>
  <c r="AL251" i="1"/>
  <c r="DW251" i="1"/>
  <c r="F251" i="1"/>
  <c r="EW250" i="1"/>
  <c r="AQ250" i="1"/>
  <c r="BC250" i="1"/>
  <c r="ES250" i="1"/>
  <c r="AL250" i="1"/>
  <c r="BS250" i="1"/>
  <c r="EU250" i="1"/>
  <c r="AN250" i="1"/>
  <c r="BB250" i="1"/>
  <c r="ET250" i="1"/>
  <c r="AM250" i="1"/>
  <c r="BA250" i="1"/>
  <c r="DK446" i="3" s="1"/>
  <c r="EV250" i="1"/>
  <c r="AO250" i="1"/>
  <c r="I250" i="1"/>
  <c r="DH446" i="3" s="1"/>
  <c r="DW250" i="1"/>
  <c r="EW248" i="1"/>
  <c r="AQ248" i="1"/>
  <c r="BC248" i="1"/>
  <c r="ES248" i="1"/>
  <c r="AL248" i="1"/>
  <c r="BS248" i="1"/>
  <c r="EU248" i="1"/>
  <c r="AN248" i="1"/>
  <c r="BB248" i="1"/>
  <c r="ET248" i="1"/>
  <c r="AM248" i="1"/>
  <c r="BA248" i="1"/>
  <c r="DK437" i="3" s="1"/>
  <c r="EV248" i="1"/>
  <c r="AO248" i="1"/>
  <c r="I248" i="1"/>
  <c r="DH437" i="3" s="1"/>
  <c r="DW248" i="1"/>
  <c r="BC247" i="1"/>
  <c r="ES247" i="1"/>
  <c r="AL247" i="1"/>
  <c r="DW247" i="1"/>
  <c r="F247" i="1"/>
  <c r="EW246" i="1"/>
  <c r="AQ246" i="1"/>
  <c r="BB246" i="1"/>
  <c r="DK435" i="3" s="1"/>
  <c r="ET246" i="1"/>
  <c r="AM246" i="1"/>
  <c r="BA246" i="1"/>
  <c r="DK434" i="3" s="1"/>
  <c r="EV246" i="1"/>
  <c r="AO246" i="1"/>
  <c r="I246" i="1"/>
  <c r="DW246" i="1"/>
  <c r="BC245" i="1"/>
  <c r="ES245" i="1"/>
  <c r="AL245" i="1"/>
  <c r="DW245" i="1"/>
  <c r="F245" i="1"/>
  <c r="BC244" i="1"/>
  <c r="ES244" i="1"/>
  <c r="AL244" i="1"/>
  <c r="DW244" i="1"/>
  <c r="F244" i="1"/>
  <c r="BC243" i="1"/>
  <c r="ES243" i="1"/>
  <c r="AL243" i="1"/>
  <c r="DW243" i="1"/>
  <c r="F243" i="1"/>
  <c r="EW242" i="1"/>
  <c r="AQ242" i="1"/>
  <c r="BB242" i="1"/>
  <c r="DK430" i="3" s="1"/>
  <c r="ET242" i="1"/>
  <c r="AM242" i="1"/>
  <c r="BA242" i="1"/>
  <c r="DK429" i="3" s="1"/>
  <c r="EV242" i="1"/>
  <c r="AO242" i="1"/>
  <c r="I242" i="1"/>
  <c r="DW242" i="1"/>
  <c r="BC241" i="1"/>
  <c r="ES241" i="1"/>
  <c r="AL241" i="1"/>
  <c r="DW241" i="1"/>
  <c r="F241" i="1"/>
  <c r="BC240" i="1"/>
  <c r="ES240" i="1"/>
  <c r="AL240" i="1"/>
  <c r="DW240" i="1"/>
  <c r="F240" i="1"/>
  <c r="BC239" i="1"/>
  <c r="ES239" i="1"/>
  <c r="AL239" i="1"/>
  <c r="DW239" i="1"/>
  <c r="F239" i="1"/>
  <c r="BC238" i="1"/>
  <c r="ES238" i="1"/>
  <c r="AL238" i="1"/>
  <c r="DW238" i="1"/>
  <c r="F238" i="1"/>
  <c r="BC237" i="1"/>
  <c r="ES237" i="1"/>
  <c r="AL237" i="1"/>
  <c r="DW237" i="1"/>
  <c r="F237" i="1"/>
  <c r="BC236" i="1"/>
  <c r="ES236" i="1"/>
  <c r="AL236" i="1"/>
  <c r="DW236" i="1"/>
  <c r="F236" i="1"/>
  <c r="BC235" i="1"/>
  <c r="ES235" i="1"/>
  <c r="AL235" i="1"/>
  <c r="DW235" i="1"/>
  <c r="F235" i="1"/>
  <c r="EW234" i="1"/>
  <c r="AQ234" i="1"/>
  <c r="BC234" i="1"/>
  <c r="ES234" i="1"/>
  <c r="AL234" i="1"/>
  <c r="BS234" i="1"/>
  <c r="EU234" i="1"/>
  <c r="AN234" i="1"/>
  <c r="BB234" i="1"/>
  <c r="ET234" i="1"/>
  <c r="AM234" i="1"/>
  <c r="BA234" i="1"/>
  <c r="DK414" i="3" s="1"/>
  <c r="EV234" i="1"/>
  <c r="AO234" i="1"/>
  <c r="I234" i="1"/>
  <c r="DH414" i="3" s="1"/>
  <c r="DW234" i="1"/>
  <c r="BC233" i="1"/>
  <c r="ES233" i="1"/>
  <c r="AL233" i="1"/>
  <c r="DW233" i="1"/>
  <c r="F233" i="1"/>
  <c r="EW232" i="1"/>
  <c r="AQ232" i="1"/>
  <c r="BA232" i="1"/>
  <c r="DK411" i="3" s="1"/>
  <c r="EV232" i="1"/>
  <c r="ER232" i="1" s="1"/>
  <c r="AO232" i="1"/>
  <c r="AK232" i="1" s="1"/>
  <c r="I232" i="1"/>
  <c r="DW232" i="1"/>
  <c r="BC231" i="1"/>
  <c r="ES231" i="1"/>
  <c r="AL231" i="1"/>
  <c r="DW231" i="1"/>
  <c r="F231" i="1"/>
  <c r="BC230" i="1"/>
  <c r="ES230" i="1"/>
  <c r="AL230" i="1"/>
  <c r="DW230" i="1"/>
  <c r="F230" i="1"/>
  <c r="BC229" i="1"/>
  <c r="ES229" i="1"/>
  <c r="AL229" i="1"/>
  <c r="DW229" i="1"/>
  <c r="F229" i="1"/>
  <c r="BC228" i="1"/>
  <c r="ES228" i="1"/>
  <c r="AL228" i="1"/>
  <c r="DW228" i="1"/>
  <c r="F228" i="1"/>
  <c r="BC227" i="1"/>
  <c r="ES227" i="1"/>
  <c r="AL227" i="1"/>
  <c r="DW227" i="1"/>
  <c r="F227" i="1"/>
  <c r="BC226" i="1"/>
  <c r="ES226" i="1"/>
  <c r="AL226" i="1"/>
  <c r="DW226" i="1"/>
  <c r="F226" i="1"/>
  <c r="BC225" i="1"/>
  <c r="ES225" i="1"/>
  <c r="AL225" i="1"/>
  <c r="DW225" i="1"/>
  <c r="F225" i="1"/>
  <c r="BC224" i="1"/>
  <c r="ES224" i="1"/>
  <c r="AL224" i="1"/>
  <c r="DW224" i="1"/>
  <c r="F224" i="1"/>
  <c r="BC223" i="1"/>
  <c r="ES223" i="1"/>
  <c r="AL223" i="1"/>
  <c r="DW223" i="1"/>
  <c r="F223" i="1"/>
  <c r="EW222" i="1"/>
  <c r="AQ222" i="1"/>
  <c r="BC222" i="1"/>
  <c r="ES222" i="1"/>
  <c r="AL222" i="1"/>
  <c r="BS222" i="1"/>
  <c r="EU222" i="1"/>
  <c r="AN222" i="1"/>
  <c r="BB222" i="1"/>
  <c r="ET222" i="1"/>
  <c r="AM222" i="1"/>
  <c r="BA222" i="1"/>
  <c r="DK398" i="3" s="1"/>
  <c r="EV222" i="1"/>
  <c r="AO222" i="1"/>
  <c r="I222" i="1"/>
  <c r="DH398" i="3" s="1"/>
  <c r="DW222" i="1"/>
  <c r="BC221" i="1"/>
  <c r="ES221" i="1"/>
  <c r="AL221" i="1"/>
  <c r="DW221" i="1"/>
  <c r="F221" i="1"/>
  <c r="EW220" i="1"/>
  <c r="AQ220" i="1"/>
  <c r="BC220" i="1"/>
  <c r="ES220" i="1"/>
  <c r="AL220" i="1"/>
  <c r="BS220" i="1"/>
  <c r="EU220" i="1"/>
  <c r="AN220" i="1"/>
  <c r="BB220" i="1"/>
  <c r="ET220" i="1"/>
  <c r="AM220" i="1"/>
  <c r="BA220" i="1"/>
  <c r="DK387" i="3" s="1"/>
  <c r="EV220" i="1"/>
  <c r="AO220" i="1"/>
  <c r="I220" i="1"/>
  <c r="DW220" i="1"/>
  <c r="EW219" i="1"/>
  <c r="AQ219" i="1"/>
  <c r="BC219" i="1"/>
  <c r="ES219" i="1"/>
  <c r="AL219" i="1"/>
  <c r="BS219" i="1"/>
  <c r="EU219" i="1"/>
  <c r="AN219" i="1"/>
  <c r="BB219" i="1"/>
  <c r="ET219" i="1"/>
  <c r="AM219" i="1"/>
  <c r="BA219" i="1"/>
  <c r="DK380" i="3" s="1"/>
  <c r="EV219" i="1"/>
  <c r="AO219" i="1"/>
  <c r="I219" i="1"/>
  <c r="DW219" i="1"/>
  <c r="BC218" i="1"/>
  <c r="ES218" i="1"/>
  <c r="AL218" i="1"/>
  <c r="DW218" i="1"/>
  <c r="F218" i="1"/>
  <c r="BC217" i="1"/>
  <c r="ES217" i="1"/>
  <c r="AL217" i="1"/>
  <c r="DW217" i="1"/>
  <c r="F217" i="1"/>
  <c r="BC216" i="1"/>
  <c r="ES216" i="1"/>
  <c r="AL216" i="1"/>
  <c r="DW216" i="1"/>
  <c r="F216" i="1"/>
  <c r="BC215" i="1"/>
  <c r="ES215" i="1"/>
  <c r="AL215" i="1"/>
  <c r="DW215" i="1"/>
  <c r="F215" i="1"/>
  <c r="BC214" i="1"/>
  <c r="ES214" i="1"/>
  <c r="AL214" i="1"/>
  <c r="DW214" i="1"/>
  <c r="F214" i="1"/>
  <c r="BC213" i="1"/>
  <c r="ES213" i="1"/>
  <c r="AL213" i="1"/>
  <c r="DW213" i="1"/>
  <c r="F213" i="1"/>
  <c r="BC212" i="1"/>
  <c r="ES212" i="1"/>
  <c r="AL212" i="1"/>
  <c r="DW212" i="1"/>
  <c r="F212" i="1"/>
  <c r="BC211" i="1"/>
  <c r="ES211" i="1"/>
  <c r="AL211" i="1"/>
  <c r="DW211" i="1"/>
  <c r="F211" i="1"/>
  <c r="BC210" i="1"/>
  <c r="ES210" i="1"/>
  <c r="AL210" i="1"/>
  <c r="DW210" i="1"/>
  <c r="F210" i="1"/>
  <c r="BC209" i="1"/>
  <c r="ES209" i="1"/>
  <c r="AL209" i="1"/>
  <c r="DW209" i="1"/>
  <c r="F209" i="1"/>
  <c r="EW208" i="1"/>
  <c r="AQ208" i="1"/>
  <c r="BC208" i="1"/>
  <c r="ES208" i="1"/>
  <c r="AL208" i="1"/>
  <c r="BS208" i="1"/>
  <c r="EU208" i="1"/>
  <c r="AN208" i="1"/>
  <c r="BB208" i="1"/>
  <c r="ET208" i="1"/>
  <c r="AM208" i="1"/>
  <c r="BA208" i="1"/>
  <c r="DK355" i="3" s="1"/>
  <c r="EV208" i="1"/>
  <c r="AO208" i="1"/>
  <c r="I208" i="1"/>
  <c r="DH355" i="3" s="1"/>
  <c r="DW208" i="1"/>
  <c r="BC207" i="1"/>
  <c r="ES207" i="1"/>
  <c r="AL207" i="1"/>
  <c r="DW207" i="1"/>
  <c r="F207" i="1"/>
  <c r="EW206" i="1"/>
  <c r="AQ206" i="1"/>
  <c r="BA206" i="1"/>
  <c r="DK352" i="3" s="1"/>
  <c r="EV206" i="1"/>
  <c r="ER206" i="1" s="1"/>
  <c r="AO206" i="1"/>
  <c r="AK206" i="1" s="1"/>
  <c r="I206" i="1"/>
  <c r="DW206" i="1"/>
  <c r="BC205" i="1"/>
  <c r="ES205" i="1"/>
  <c r="AL205" i="1"/>
  <c r="DW205" i="1"/>
  <c r="F205" i="1"/>
  <c r="EW204" i="1"/>
  <c r="AQ204" i="1"/>
  <c r="BS204" i="1"/>
  <c r="EU204" i="1"/>
  <c r="AN204" i="1"/>
  <c r="BB204" i="1"/>
  <c r="ET204" i="1"/>
  <c r="AM204" i="1"/>
  <c r="BA204" i="1"/>
  <c r="DK348" i="3" s="1"/>
  <c r="EV204" i="1"/>
  <c r="AO204" i="1"/>
  <c r="I204" i="1"/>
  <c r="DW204" i="1"/>
  <c r="EW203" i="1"/>
  <c r="AQ203" i="1"/>
  <c r="BA203" i="1"/>
  <c r="DK346" i="3" s="1"/>
  <c r="EV203" i="1"/>
  <c r="ER203" i="1" s="1"/>
  <c r="AO203" i="1"/>
  <c r="AK203" i="1" s="1"/>
  <c r="I203" i="1"/>
  <c r="E235" i="15" s="1"/>
  <c r="DW203" i="1"/>
  <c r="BC202" i="1"/>
  <c r="ES202" i="1"/>
  <c r="AL202" i="1"/>
  <c r="DW202" i="1"/>
  <c r="F202" i="1"/>
  <c r="BC201" i="1"/>
  <c r="ES201" i="1"/>
  <c r="AL201" i="1"/>
  <c r="DW201" i="1"/>
  <c r="F201" i="1"/>
  <c r="BC200" i="1"/>
  <c r="ES200" i="1"/>
  <c r="AL200" i="1"/>
  <c r="DW200" i="1"/>
  <c r="F200" i="1"/>
  <c r="BC199" i="1"/>
  <c r="ES199" i="1"/>
  <c r="AL199" i="1"/>
  <c r="DW199" i="1"/>
  <c r="F199" i="1"/>
  <c r="EW198" i="1"/>
  <c r="AQ198" i="1"/>
  <c r="BC198" i="1"/>
  <c r="ES198" i="1"/>
  <c r="AL198" i="1"/>
  <c r="BS198" i="1"/>
  <c r="EU198" i="1"/>
  <c r="AN198" i="1"/>
  <c r="BB198" i="1"/>
  <c r="DK338" i="3" s="1"/>
  <c r="ET198" i="1"/>
  <c r="AM198" i="1"/>
  <c r="BA198" i="1"/>
  <c r="DK337" i="3" s="1"/>
  <c r="EV198" i="1"/>
  <c r="AO198" i="1"/>
  <c r="I198" i="1"/>
  <c r="DW198" i="1"/>
  <c r="EW196" i="1"/>
  <c r="AQ196" i="1"/>
  <c r="BC196" i="1"/>
  <c r="ES196" i="1"/>
  <c r="AL196" i="1"/>
  <c r="BS196" i="1"/>
  <c r="EU196" i="1"/>
  <c r="AN196" i="1"/>
  <c r="BB196" i="1"/>
  <c r="ET196" i="1"/>
  <c r="AM196" i="1"/>
  <c r="BA196" i="1"/>
  <c r="DK328" i="3" s="1"/>
  <c r="EV196" i="1"/>
  <c r="AO196" i="1"/>
  <c r="I196" i="1"/>
  <c r="DH328" i="3" s="1"/>
  <c r="DW196" i="1"/>
  <c r="BC195" i="1"/>
  <c r="ES195" i="1"/>
  <c r="AL195" i="1"/>
  <c r="DW195" i="1"/>
  <c r="F195" i="1"/>
  <c r="BC194" i="1"/>
  <c r="ES194" i="1"/>
  <c r="AL194" i="1"/>
  <c r="DW194" i="1"/>
  <c r="F194" i="1"/>
  <c r="BC193" i="1"/>
  <c r="ES193" i="1"/>
  <c r="AL193" i="1"/>
  <c r="DW193" i="1"/>
  <c r="F193" i="1"/>
  <c r="BC192" i="1"/>
  <c r="ES192" i="1"/>
  <c r="AL192" i="1"/>
  <c r="DW192" i="1"/>
  <c r="F192" i="1"/>
  <c r="BC191" i="1"/>
  <c r="ES191" i="1"/>
  <c r="AL191" i="1"/>
  <c r="DW191" i="1"/>
  <c r="F191" i="1"/>
  <c r="BC190" i="1"/>
  <c r="ES190" i="1"/>
  <c r="AL190" i="1"/>
  <c r="DW190" i="1"/>
  <c r="F190" i="1"/>
  <c r="BC189" i="1"/>
  <c r="ES189" i="1"/>
  <c r="AL189" i="1"/>
  <c r="DW189" i="1"/>
  <c r="F189" i="1"/>
  <c r="BC188" i="1"/>
  <c r="ES188" i="1"/>
  <c r="AL188" i="1"/>
  <c r="DW188" i="1"/>
  <c r="F188" i="1"/>
  <c r="EW187" i="1"/>
  <c r="AQ187" i="1"/>
  <c r="BC187" i="1"/>
  <c r="ES187" i="1"/>
  <c r="AL187" i="1"/>
  <c r="BS187" i="1"/>
  <c r="EU187" i="1"/>
  <c r="AN187" i="1"/>
  <c r="BB187" i="1"/>
  <c r="ET187" i="1"/>
  <c r="AM187" i="1"/>
  <c r="BA187" i="1"/>
  <c r="DK306" i="3" s="1"/>
  <c r="EV187" i="1"/>
  <c r="AO187" i="1"/>
  <c r="I187" i="1"/>
  <c r="DW187" i="1"/>
  <c r="BC186" i="1"/>
  <c r="ES186" i="1"/>
  <c r="AL186" i="1"/>
  <c r="DW186" i="1"/>
  <c r="F186" i="1"/>
  <c r="BC185" i="1"/>
  <c r="ES185" i="1"/>
  <c r="AL185" i="1"/>
  <c r="DW185" i="1"/>
  <c r="F185" i="1"/>
  <c r="BC184" i="1"/>
  <c r="ES184" i="1"/>
  <c r="AL184" i="1"/>
  <c r="DW184" i="1"/>
  <c r="F184" i="1"/>
  <c r="BC183" i="1"/>
  <c r="ES183" i="1"/>
  <c r="AL183" i="1"/>
  <c r="DW183" i="1"/>
  <c r="F183" i="1"/>
  <c r="BC182" i="1"/>
  <c r="ES182" i="1"/>
  <c r="AL182" i="1"/>
  <c r="DW182" i="1"/>
  <c r="F182" i="1"/>
  <c r="BC181" i="1"/>
  <c r="ES181" i="1"/>
  <c r="AL181" i="1"/>
  <c r="DW181" i="1"/>
  <c r="F181" i="1"/>
  <c r="BC180" i="1"/>
  <c r="ES180" i="1"/>
  <c r="AL180" i="1"/>
  <c r="DW180" i="1"/>
  <c r="F180" i="1"/>
  <c r="EW179" i="1"/>
  <c r="AQ179" i="1"/>
  <c r="BC179" i="1"/>
  <c r="ES179" i="1"/>
  <c r="AL179" i="1"/>
  <c r="BS179" i="1"/>
  <c r="EU179" i="1"/>
  <c r="AN179" i="1"/>
  <c r="BB179" i="1"/>
  <c r="ET179" i="1"/>
  <c r="AM179" i="1"/>
  <c r="BA179" i="1"/>
  <c r="DK284" i="3" s="1"/>
  <c r="EV179" i="1"/>
  <c r="AO179" i="1"/>
  <c r="I179" i="1"/>
  <c r="DH284" i="3" s="1"/>
  <c r="DW179" i="1"/>
  <c r="BC178" i="1"/>
  <c r="ES178" i="1"/>
  <c r="AL178" i="1"/>
  <c r="DW178" i="1"/>
  <c r="F178" i="1"/>
  <c r="EW177" i="1"/>
  <c r="AQ177" i="1"/>
  <c r="BB177" i="1"/>
  <c r="DK281" i="3" s="1"/>
  <c r="ET177" i="1"/>
  <c r="AM177" i="1"/>
  <c r="BA177" i="1"/>
  <c r="DK280" i="3" s="1"/>
  <c r="EV177" i="1"/>
  <c r="AO177" i="1"/>
  <c r="I177" i="1"/>
  <c r="DW177" i="1"/>
  <c r="BC176" i="1"/>
  <c r="ES176" i="1"/>
  <c r="AL176" i="1"/>
  <c r="DW176" i="1"/>
  <c r="F176" i="1"/>
  <c r="BC175" i="1"/>
  <c r="ES175" i="1"/>
  <c r="AL175" i="1"/>
  <c r="DW175" i="1"/>
  <c r="F175" i="1"/>
  <c r="BC174" i="1"/>
  <c r="ES174" i="1"/>
  <c r="AL174" i="1"/>
  <c r="DW174" i="1"/>
  <c r="F174" i="1"/>
  <c r="EW173" i="1"/>
  <c r="AQ173" i="1"/>
  <c r="BB173" i="1"/>
  <c r="DK276" i="3" s="1"/>
  <c r="ET173" i="1"/>
  <c r="AM173" i="1"/>
  <c r="BA173" i="1"/>
  <c r="DK275" i="3" s="1"/>
  <c r="EV173" i="1"/>
  <c r="AO173" i="1"/>
  <c r="I173" i="1"/>
  <c r="DH275" i="3" s="1"/>
  <c r="DW173" i="1"/>
  <c r="BC172" i="1"/>
  <c r="ES172" i="1"/>
  <c r="AL172" i="1"/>
  <c r="DW172" i="1"/>
  <c r="F172" i="1"/>
  <c r="EW171" i="1"/>
  <c r="AQ171" i="1"/>
  <c r="BC171" i="1"/>
  <c r="ES171" i="1"/>
  <c r="AL171" i="1"/>
  <c r="BS171" i="1"/>
  <c r="EU171" i="1"/>
  <c r="AN171" i="1"/>
  <c r="BB171" i="1"/>
  <c r="DK272" i="3" s="1"/>
  <c r="ET171" i="1"/>
  <c r="AM171" i="1"/>
  <c r="BA171" i="1"/>
  <c r="DK271" i="3" s="1"/>
  <c r="EV171" i="1"/>
  <c r="AO171" i="1"/>
  <c r="I171" i="1"/>
  <c r="DW171" i="1"/>
  <c r="BC170" i="1"/>
  <c r="ES170" i="1"/>
  <c r="AL170" i="1"/>
  <c r="DW170" i="1"/>
  <c r="F170" i="1"/>
  <c r="EW169" i="1"/>
  <c r="AQ169" i="1"/>
  <c r="BC169" i="1"/>
  <c r="ES169" i="1"/>
  <c r="AL169" i="1"/>
  <c r="BS169" i="1"/>
  <c r="EU169" i="1"/>
  <c r="AN169" i="1"/>
  <c r="BB169" i="1"/>
  <c r="ET169" i="1"/>
  <c r="AM169" i="1"/>
  <c r="BA169" i="1"/>
  <c r="DK260" i="3" s="1"/>
  <c r="EV169" i="1"/>
  <c r="AO169" i="1"/>
  <c r="I169" i="1"/>
  <c r="DH260" i="3" s="1"/>
  <c r="DW169" i="1"/>
  <c r="BC168" i="1"/>
  <c r="ES168" i="1"/>
  <c r="AL168" i="1"/>
  <c r="DW168" i="1"/>
  <c r="F168" i="1"/>
  <c r="BC167" i="1"/>
  <c r="ES167" i="1"/>
  <c r="AL167" i="1"/>
  <c r="DW167" i="1"/>
  <c r="F167" i="1"/>
  <c r="BC166" i="1"/>
  <c r="ES166" i="1"/>
  <c r="AL166" i="1"/>
  <c r="DW166" i="1"/>
  <c r="F166" i="1"/>
  <c r="BC165" i="1"/>
  <c r="ES165" i="1"/>
  <c r="AL165" i="1"/>
  <c r="DW165" i="1"/>
  <c r="F165" i="1"/>
  <c r="BC164" i="1"/>
  <c r="ES164" i="1"/>
  <c r="AL164" i="1"/>
  <c r="DW164" i="1"/>
  <c r="F164" i="1"/>
  <c r="BC163" i="1"/>
  <c r="ES163" i="1"/>
  <c r="AL163" i="1"/>
  <c r="DW163" i="1"/>
  <c r="F163" i="1"/>
  <c r="EW162" i="1"/>
  <c r="AQ162" i="1"/>
  <c r="BC162" i="1"/>
  <c r="ES162" i="1"/>
  <c r="AL162" i="1"/>
  <c r="BS162" i="1"/>
  <c r="EU162" i="1"/>
  <c r="AN162" i="1"/>
  <c r="BB162" i="1"/>
  <c r="ET162" i="1"/>
  <c r="AM162" i="1"/>
  <c r="BA162" i="1"/>
  <c r="DK249" i="3" s="1"/>
  <c r="EV162" i="1"/>
  <c r="AO162" i="1"/>
  <c r="I162" i="1"/>
  <c r="DW162" i="1"/>
  <c r="BC160" i="1"/>
  <c r="ES160" i="1"/>
  <c r="AL160" i="1"/>
  <c r="DW160" i="1"/>
  <c r="F160" i="1"/>
  <c r="BC159" i="1"/>
  <c r="ES159" i="1"/>
  <c r="AL159" i="1"/>
  <c r="DW159" i="1"/>
  <c r="F159" i="1"/>
  <c r="EW158" i="1"/>
  <c r="AQ158" i="1"/>
  <c r="BC158" i="1"/>
  <c r="ES158" i="1"/>
  <c r="AL158" i="1"/>
  <c r="BS158" i="1"/>
  <c r="EU158" i="1"/>
  <c r="AN158" i="1"/>
  <c r="BB158" i="1"/>
  <c r="ET158" i="1"/>
  <c r="AM158" i="1"/>
  <c r="BA158" i="1"/>
  <c r="DK242" i="3" s="1"/>
  <c r="EV158" i="1"/>
  <c r="AO158" i="1"/>
  <c r="I158" i="1"/>
  <c r="DH242" i="3" s="1"/>
  <c r="DW158" i="1"/>
  <c r="BC157" i="1"/>
  <c r="ES157" i="1"/>
  <c r="AL157" i="1"/>
  <c r="DW157" i="1"/>
  <c r="F157" i="1"/>
  <c r="BC156" i="1"/>
  <c r="ES156" i="1"/>
  <c r="AL156" i="1"/>
  <c r="DW156" i="1"/>
  <c r="F156" i="1"/>
  <c r="BC155" i="1"/>
  <c r="ES155" i="1"/>
  <c r="AL155" i="1"/>
  <c r="DW155" i="1"/>
  <c r="F155" i="1"/>
  <c r="BC154" i="1"/>
  <c r="ES154" i="1"/>
  <c r="AL154" i="1"/>
  <c r="DW154" i="1"/>
  <c r="F154" i="1"/>
  <c r="BC153" i="1"/>
  <c r="ES153" i="1"/>
  <c r="AL153" i="1"/>
  <c r="DW153" i="1"/>
  <c r="F153" i="1"/>
  <c r="EW152" i="1"/>
  <c r="AQ152" i="1"/>
  <c r="BC152" i="1"/>
  <c r="ES152" i="1"/>
  <c r="AL152" i="1"/>
  <c r="BS152" i="1"/>
  <c r="EU152" i="1"/>
  <c r="AN152" i="1"/>
  <c r="BB152" i="1"/>
  <c r="ET152" i="1"/>
  <c r="AM152" i="1"/>
  <c r="BA152" i="1"/>
  <c r="DK234" i="3" s="1"/>
  <c r="EV152" i="1"/>
  <c r="AO152" i="1"/>
  <c r="I152" i="1"/>
  <c r="DH234" i="3" s="1"/>
  <c r="DW152" i="1"/>
  <c r="BC151" i="1"/>
  <c r="ES151" i="1"/>
  <c r="AL151" i="1"/>
  <c r="DW151" i="1"/>
  <c r="F151" i="1"/>
  <c r="EW150" i="1"/>
  <c r="AQ150" i="1"/>
  <c r="BA150" i="1"/>
  <c r="DK231" i="3" s="1"/>
  <c r="EV150" i="1"/>
  <c r="ER150" i="1" s="1"/>
  <c r="AO150" i="1"/>
  <c r="AK150" i="1" s="1"/>
  <c r="I150" i="1"/>
  <c r="DH231" i="3" s="1"/>
  <c r="DW150" i="1"/>
  <c r="BC149" i="1"/>
  <c r="ES149" i="1"/>
  <c r="AL149" i="1"/>
  <c r="DW149" i="1"/>
  <c r="F149" i="1"/>
  <c r="EW148" i="1"/>
  <c r="AQ148" i="1"/>
  <c r="BA148" i="1"/>
  <c r="DK229" i="3" s="1"/>
  <c r="EV148" i="1"/>
  <c r="ER148" i="1" s="1"/>
  <c r="AO148" i="1"/>
  <c r="AK148" i="1" s="1"/>
  <c r="I148" i="1"/>
  <c r="DH229" i="3" s="1"/>
  <c r="DW148" i="1"/>
  <c r="BC147" i="1"/>
  <c r="ES147" i="1"/>
  <c r="AL147" i="1"/>
  <c r="DW147" i="1"/>
  <c r="F147" i="1"/>
  <c r="BC146" i="1"/>
  <c r="ES146" i="1"/>
  <c r="AL146" i="1"/>
  <c r="DW146" i="1"/>
  <c r="F146" i="1"/>
  <c r="BC145" i="1"/>
  <c r="ES145" i="1"/>
  <c r="AL145" i="1"/>
  <c r="DW145" i="1"/>
  <c r="F145" i="1"/>
  <c r="BC144" i="1"/>
  <c r="ES144" i="1"/>
  <c r="AL144" i="1"/>
  <c r="DW144" i="1"/>
  <c r="F144" i="1"/>
  <c r="BC143" i="1"/>
  <c r="ES143" i="1"/>
  <c r="AL143" i="1"/>
  <c r="DW143" i="1"/>
  <c r="F143" i="1"/>
  <c r="EW142" i="1"/>
  <c r="AQ142" i="1"/>
  <c r="BC142" i="1"/>
  <c r="ES142" i="1"/>
  <c r="AL142" i="1"/>
  <c r="BS142" i="1"/>
  <c r="EU142" i="1"/>
  <c r="AN142" i="1"/>
  <c r="BB142" i="1"/>
  <c r="ET142" i="1"/>
  <c r="AM142" i="1"/>
  <c r="BA142" i="1"/>
  <c r="DK220" i="3" s="1"/>
  <c r="EV142" i="1"/>
  <c r="AO142" i="1"/>
  <c r="I142" i="1"/>
  <c r="DW142" i="1"/>
  <c r="BC141" i="1"/>
  <c r="ES141" i="1"/>
  <c r="AL141" i="1"/>
  <c r="DW141" i="1"/>
  <c r="F141" i="1"/>
  <c r="EW140" i="1"/>
  <c r="AQ140" i="1"/>
  <c r="BA140" i="1"/>
  <c r="DK217" i="3" s="1"/>
  <c r="EV140" i="1"/>
  <c r="ER140" i="1" s="1"/>
  <c r="AO140" i="1"/>
  <c r="AK140" i="1" s="1"/>
  <c r="I140" i="1"/>
  <c r="DW140" i="1"/>
  <c r="BC139" i="1"/>
  <c r="ES139" i="1"/>
  <c r="AL139" i="1"/>
  <c r="DW139" i="1"/>
  <c r="F139" i="1"/>
  <c r="EW138" i="1"/>
  <c r="AQ138" i="1"/>
  <c r="BA138" i="1"/>
  <c r="DK215" i="3" s="1"/>
  <c r="EV138" i="1"/>
  <c r="ER138" i="1" s="1"/>
  <c r="AO138" i="1"/>
  <c r="AK138" i="1" s="1"/>
  <c r="I138" i="1"/>
  <c r="DW138" i="1"/>
  <c r="EW137" i="1"/>
  <c r="AQ137" i="1"/>
  <c r="BC137" i="1"/>
  <c r="ES137" i="1"/>
  <c r="AL137" i="1"/>
  <c r="BS137" i="1"/>
  <c r="EU137" i="1"/>
  <c r="AN137" i="1"/>
  <c r="BB137" i="1"/>
  <c r="ET137" i="1"/>
  <c r="AM137" i="1"/>
  <c r="BA137" i="1"/>
  <c r="DK207" i="3" s="1"/>
  <c r="EV137" i="1"/>
  <c r="AO137" i="1"/>
  <c r="I137" i="1"/>
  <c r="DH208" i="3" s="1"/>
  <c r="DW137" i="1"/>
  <c r="BC136" i="1"/>
  <c r="ES136" i="1"/>
  <c r="AL136" i="1"/>
  <c r="DW136" i="1"/>
  <c r="F136" i="1"/>
  <c r="BC135" i="1"/>
  <c r="ES135" i="1"/>
  <c r="AL135" i="1"/>
  <c r="DW135" i="1"/>
  <c r="F135" i="1"/>
  <c r="BC134" i="1"/>
  <c r="ES134" i="1"/>
  <c r="AL134" i="1"/>
  <c r="DW134" i="1"/>
  <c r="F134" i="1"/>
  <c r="BC133" i="1"/>
  <c r="ES133" i="1"/>
  <c r="AL133" i="1"/>
  <c r="DW133" i="1"/>
  <c r="F133" i="1"/>
  <c r="BC132" i="1"/>
  <c r="ES132" i="1"/>
  <c r="AL132" i="1"/>
  <c r="DW132" i="1"/>
  <c r="F132" i="1"/>
  <c r="BC131" i="1"/>
  <c r="ES131" i="1"/>
  <c r="AL131" i="1"/>
  <c r="DW131" i="1"/>
  <c r="F131" i="1"/>
  <c r="BC130" i="1"/>
  <c r="ES130" i="1"/>
  <c r="AL130" i="1"/>
  <c r="DW130" i="1"/>
  <c r="F130" i="1"/>
  <c r="BC129" i="1"/>
  <c r="ES129" i="1"/>
  <c r="AL129" i="1"/>
  <c r="DW129" i="1"/>
  <c r="F129" i="1"/>
  <c r="EW128" i="1"/>
  <c r="AQ128" i="1"/>
  <c r="BC128" i="1"/>
  <c r="ES128" i="1"/>
  <c r="AL128" i="1"/>
  <c r="BS128" i="1"/>
  <c r="EU128" i="1"/>
  <c r="AN128" i="1"/>
  <c r="BB128" i="1"/>
  <c r="ET128" i="1"/>
  <c r="AM128" i="1"/>
  <c r="BA128" i="1"/>
  <c r="DK184" i="3" s="1"/>
  <c r="EV128" i="1"/>
  <c r="AO128" i="1"/>
  <c r="I128" i="1"/>
  <c r="DW128" i="1"/>
  <c r="BC127" i="1"/>
  <c r="ES127" i="1"/>
  <c r="AL127" i="1"/>
  <c r="DW127" i="1"/>
  <c r="F127" i="1"/>
  <c r="BC126" i="1"/>
  <c r="ES126" i="1"/>
  <c r="AL126" i="1"/>
  <c r="DW126" i="1"/>
  <c r="F126" i="1"/>
  <c r="BC125" i="1"/>
  <c r="ES125" i="1"/>
  <c r="AL125" i="1"/>
  <c r="DW125" i="1"/>
  <c r="F125" i="1"/>
  <c r="BC124" i="1"/>
  <c r="ES124" i="1"/>
  <c r="AL124" i="1"/>
  <c r="DW124" i="1"/>
  <c r="F124" i="1"/>
  <c r="BC123" i="1"/>
  <c r="ES123" i="1"/>
  <c r="AL123" i="1"/>
  <c r="DW123" i="1"/>
  <c r="F123" i="1"/>
  <c r="BC122" i="1"/>
  <c r="ES122" i="1"/>
  <c r="AL122" i="1"/>
  <c r="DW122" i="1"/>
  <c r="F122" i="1"/>
  <c r="BC121" i="1"/>
  <c r="ES121" i="1"/>
  <c r="AL121" i="1"/>
  <c r="DW121" i="1"/>
  <c r="F121" i="1"/>
  <c r="BC120" i="1"/>
  <c r="ES120" i="1"/>
  <c r="AL120" i="1"/>
  <c r="DW120" i="1"/>
  <c r="F120" i="1"/>
  <c r="BC119" i="1"/>
  <c r="ES119" i="1"/>
  <c r="AL119" i="1"/>
  <c r="DW119" i="1"/>
  <c r="F119" i="1"/>
  <c r="BC118" i="1"/>
  <c r="ES118" i="1"/>
  <c r="AL118" i="1"/>
  <c r="DW118" i="1"/>
  <c r="F118" i="1"/>
  <c r="BC117" i="1"/>
  <c r="ES117" i="1"/>
  <c r="AL117" i="1"/>
  <c r="DW117" i="1"/>
  <c r="F117" i="1"/>
  <c r="BC116" i="1"/>
  <c r="ES116" i="1"/>
  <c r="AL116" i="1"/>
  <c r="DW116" i="1"/>
  <c r="F116" i="1"/>
  <c r="BC115" i="1"/>
  <c r="ES115" i="1"/>
  <c r="AL115" i="1"/>
  <c r="DW115" i="1"/>
  <c r="F115" i="1"/>
  <c r="BC114" i="1"/>
  <c r="ES114" i="1"/>
  <c r="AL114" i="1"/>
  <c r="DW114" i="1"/>
  <c r="F114" i="1"/>
  <c r="BC113" i="1"/>
  <c r="ES113" i="1"/>
  <c r="AL113" i="1"/>
  <c r="DW113" i="1"/>
  <c r="F113" i="1"/>
  <c r="BC112" i="1"/>
  <c r="ES112" i="1"/>
  <c r="AL112" i="1"/>
  <c r="DW112" i="1"/>
  <c r="F112" i="1"/>
  <c r="BC111" i="1"/>
  <c r="ES111" i="1"/>
  <c r="AL111" i="1"/>
  <c r="DW111" i="1"/>
  <c r="F111" i="1"/>
  <c r="BC110" i="1"/>
  <c r="ES110" i="1"/>
  <c r="AL110" i="1"/>
  <c r="DW110" i="1"/>
  <c r="F110" i="1"/>
  <c r="EW109" i="1"/>
  <c r="AQ109" i="1"/>
  <c r="BC109" i="1"/>
  <c r="ES109" i="1"/>
  <c r="AL109" i="1"/>
  <c r="BS109" i="1"/>
  <c r="EU109" i="1"/>
  <c r="AN109" i="1"/>
  <c r="BB109" i="1"/>
  <c r="DK164" i="3" s="1"/>
  <c r="ET109" i="1"/>
  <c r="AM109" i="1"/>
  <c r="BA109" i="1"/>
  <c r="DK163" i="3" s="1"/>
  <c r="EV109" i="1"/>
  <c r="AO109" i="1"/>
  <c r="I109" i="1"/>
  <c r="DH163" i="3" s="1"/>
  <c r="DW109" i="1"/>
  <c r="BC108" i="1"/>
  <c r="ES108" i="1"/>
  <c r="AL108" i="1"/>
  <c r="DW108" i="1"/>
  <c r="F108" i="1"/>
  <c r="EW107" i="1"/>
  <c r="AQ107" i="1"/>
  <c r="BC107" i="1"/>
  <c r="ES107" i="1"/>
  <c r="AL107" i="1"/>
  <c r="BS107" i="1"/>
  <c r="EU107" i="1"/>
  <c r="AN107" i="1"/>
  <c r="BB107" i="1"/>
  <c r="ET107" i="1"/>
  <c r="AM107" i="1"/>
  <c r="BA107" i="1"/>
  <c r="DK156" i="3" s="1"/>
  <c r="EV107" i="1"/>
  <c r="AO107" i="1"/>
  <c r="I107" i="1"/>
  <c r="DH156" i="3" s="1"/>
  <c r="DW107" i="1"/>
  <c r="BC106" i="1"/>
  <c r="ES106" i="1"/>
  <c r="AL106" i="1"/>
  <c r="DW106" i="1"/>
  <c r="F106" i="1"/>
  <c r="EW105" i="1"/>
  <c r="AQ105" i="1"/>
  <c r="BS105" i="1"/>
  <c r="EU105" i="1"/>
  <c r="AN105" i="1"/>
  <c r="BB105" i="1"/>
  <c r="ET105" i="1"/>
  <c r="AM105" i="1"/>
  <c r="BA105" i="1"/>
  <c r="DK151" i="3" s="1"/>
  <c r="EV105" i="1"/>
  <c r="AO105" i="1"/>
  <c r="I105" i="1"/>
  <c r="DH151" i="3" s="1"/>
  <c r="DW105" i="1"/>
  <c r="BC104" i="1"/>
  <c r="ES104" i="1"/>
  <c r="AL104" i="1"/>
  <c r="DW104" i="1"/>
  <c r="F104" i="1"/>
  <c r="EW103" i="1"/>
  <c r="AQ103" i="1"/>
  <c r="BC103" i="1"/>
  <c r="ES103" i="1"/>
  <c r="AL103" i="1"/>
  <c r="BS103" i="1"/>
  <c r="EU103" i="1"/>
  <c r="AN103" i="1"/>
  <c r="BB103" i="1"/>
  <c r="ET103" i="1"/>
  <c r="AM103" i="1"/>
  <c r="BA103" i="1"/>
  <c r="DK146" i="3" s="1"/>
  <c r="EV103" i="1"/>
  <c r="AO103" i="1"/>
  <c r="I103" i="1"/>
  <c r="DW103" i="1"/>
  <c r="BC102" i="1"/>
  <c r="ES102" i="1"/>
  <c r="AL102" i="1"/>
  <c r="DW102" i="1"/>
  <c r="F102" i="1"/>
  <c r="EW101" i="1"/>
  <c r="AQ101" i="1"/>
  <c r="BC101" i="1"/>
  <c r="ES101" i="1"/>
  <c r="AL101" i="1"/>
  <c r="BS101" i="1"/>
  <c r="EU101" i="1"/>
  <c r="AN101" i="1"/>
  <c r="BB101" i="1"/>
  <c r="ET101" i="1"/>
  <c r="AM101" i="1"/>
  <c r="BA101" i="1"/>
  <c r="DK138" i="3" s="1"/>
  <c r="EV101" i="1"/>
  <c r="AO101" i="1"/>
  <c r="I101" i="1"/>
  <c r="DH139" i="3" s="1"/>
  <c r="DW101" i="1"/>
  <c r="BC100" i="1"/>
  <c r="ES100" i="1"/>
  <c r="AL100" i="1"/>
  <c r="DW100" i="1"/>
  <c r="F100" i="1"/>
  <c r="BC99" i="1"/>
  <c r="ES99" i="1"/>
  <c r="AL99" i="1"/>
  <c r="DW99" i="1"/>
  <c r="F99" i="1"/>
  <c r="EW98" i="1"/>
  <c r="AQ98" i="1"/>
  <c r="BC98" i="1"/>
  <c r="ES98" i="1"/>
  <c r="AL98" i="1"/>
  <c r="BB98" i="1"/>
  <c r="DK135" i="3" s="1"/>
  <c r="ET98" i="1"/>
  <c r="AM98" i="1"/>
  <c r="BA98" i="1"/>
  <c r="DK134" i="3" s="1"/>
  <c r="EV98" i="1"/>
  <c r="AO98" i="1"/>
  <c r="I98" i="1"/>
  <c r="DW98" i="1"/>
  <c r="BC97" i="1"/>
  <c r="ES97" i="1"/>
  <c r="AL97" i="1"/>
  <c r="DW97" i="1"/>
  <c r="F97" i="1"/>
  <c r="BC96" i="1"/>
  <c r="ES96" i="1"/>
  <c r="AL96" i="1"/>
  <c r="DW96" i="1"/>
  <c r="F96" i="1"/>
  <c r="EW95" i="1"/>
  <c r="AQ95" i="1"/>
  <c r="BC95" i="1"/>
  <c r="ES95" i="1"/>
  <c r="AL95" i="1"/>
  <c r="BS95" i="1"/>
  <c r="EU95" i="1"/>
  <c r="AN95" i="1"/>
  <c r="BB95" i="1"/>
  <c r="DK131" i="3" s="1"/>
  <c r="ET95" i="1"/>
  <c r="AM95" i="1"/>
  <c r="BA95" i="1"/>
  <c r="DK129" i="3" s="1"/>
  <c r="EV95" i="1"/>
  <c r="AO95" i="1"/>
  <c r="I95" i="1"/>
  <c r="DH129" i="3" s="1"/>
  <c r="DW95" i="1"/>
  <c r="BC94" i="1"/>
  <c r="ES94" i="1"/>
  <c r="AL94" i="1"/>
  <c r="DW94" i="1"/>
  <c r="F94" i="1"/>
  <c r="EW93" i="1"/>
  <c r="AQ93" i="1"/>
  <c r="BS93" i="1"/>
  <c r="EU93" i="1"/>
  <c r="AN93" i="1"/>
  <c r="BB93" i="1"/>
  <c r="ET93" i="1"/>
  <c r="AM93" i="1"/>
  <c r="BA93" i="1"/>
  <c r="DK124" i="3" s="1"/>
  <c r="EV93" i="1"/>
  <c r="AO93" i="1"/>
  <c r="I93" i="1"/>
  <c r="DH124" i="3" s="1"/>
  <c r="DW93" i="1"/>
  <c r="BC91" i="1"/>
  <c r="ES91" i="1"/>
  <c r="AL91" i="1"/>
  <c r="DW91" i="1"/>
  <c r="F91" i="1"/>
  <c r="BC90" i="1"/>
  <c r="ES90" i="1"/>
  <c r="AL90" i="1"/>
  <c r="DW90" i="1"/>
  <c r="F90" i="1"/>
  <c r="EW89" i="1"/>
  <c r="AQ89" i="1"/>
  <c r="BC89" i="1"/>
  <c r="ES89" i="1"/>
  <c r="AL89" i="1"/>
  <c r="BB89" i="1"/>
  <c r="DK121" i="3" s="1"/>
  <c r="ET89" i="1"/>
  <c r="AM89" i="1"/>
  <c r="BA89" i="1"/>
  <c r="DK120" i="3" s="1"/>
  <c r="EV89" i="1"/>
  <c r="AO89" i="1"/>
  <c r="I89" i="1"/>
  <c r="DW89" i="1"/>
  <c r="BC88" i="1"/>
  <c r="ES88" i="1"/>
  <c r="AL88" i="1"/>
  <c r="DW88" i="1"/>
  <c r="F88" i="1"/>
  <c r="BC87" i="1"/>
  <c r="ES87" i="1"/>
  <c r="AL87" i="1"/>
  <c r="DW87" i="1"/>
  <c r="F87" i="1"/>
  <c r="EW86" i="1"/>
  <c r="AQ86" i="1"/>
  <c r="BC86" i="1"/>
  <c r="ES86" i="1"/>
  <c r="AL86" i="1"/>
  <c r="BS86" i="1"/>
  <c r="EU86" i="1"/>
  <c r="AN86" i="1"/>
  <c r="BB86" i="1"/>
  <c r="DK117" i="3" s="1"/>
  <c r="ET86" i="1"/>
  <c r="AM86" i="1"/>
  <c r="BA86" i="1"/>
  <c r="DK115" i="3" s="1"/>
  <c r="EV86" i="1"/>
  <c r="AO86" i="1"/>
  <c r="I86" i="1"/>
  <c r="DH116" i="3" s="1"/>
  <c r="DW86" i="1"/>
  <c r="BC84" i="1"/>
  <c r="ES84" i="1"/>
  <c r="AL84" i="1"/>
  <c r="DW84" i="1"/>
  <c r="F84" i="1"/>
  <c r="BC83" i="1"/>
  <c r="ES83" i="1"/>
  <c r="AL83" i="1"/>
  <c r="DW83" i="1"/>
  <c r="F83" i="1"/>
  <c r="EW82" i="1"/>
  <c r="AQ82" i="1"/>
  <c r="BC82" i="1"/>
  <c r="ES82" i="1"/>
  <c r="AL82" i="1"/>
  <c r="BB82" i="1"/>
  <c r="DK112" i="3" s="1"/>
  <c r="ET82" i="1"/>
  <c r="AM82" i="1"/>
  <c r="BA82" i="1"/>
  <c r="DK111" i="3" s="1"/>
  <c r="EV82" i="1"/>
  <c r="AO82" i="1"/>
  <c r="I82" i="1"/>
  <c r="DW82" i="1"/>
  <c r="BC81" i="1"/>
  <c r="ES81" i="1"/>
  <c r="AL81" i="1"/>
  <c r="DW81" i="1"/>
  <c r="F81" i="1"/>
  <c r="BC80" i="1"/>
  <c r="ES80" i="1"/>
  <c r="AL80" i="1"/>
  <c r="DW80" i="1"/>
  <c r="F80" i="1"/>
  <c r="EW79" i="1"/>
  <c r="AQ79" i="1"/>
  <c r="BC79" i="1"/>
  <c r="ES79" i="1"/>
  <c r="AL79" i="1"/>
  <c r="BS79" i="1"/>
  <c r="EU79" i="1"/>
  <c r="AN79" i="1"/>
  <c r="BB79" i="1"/>
  <c r="DK108" i="3" s="1"/>
  <c r="ET79" i="1"/>
  <c r="AM79" i="1"/>
  <c r="BA79" i="1"/>
  <c r="DK107" i="3" s="1"/>
  <c r="EV79" i="1"/>
  <c r="AO79" i="1"/>
  <c r="I79" i="1"/>
  <c r="DW79" i="1"/>
  <c r="BC77" i="1"/>
  <c r="ES77" i="1"/>
  <c r="AL77" i="1"/>
  <c r="DW77" i="1"/>
  <c r="F77" i="1"/>
  <c r="BC76" i="1"/>
  <c r="ES76" i="1"/>
  <c r="AL76" i="1"/>
  <c r="DW76" i="1"/>
  <c r="F76" i="1"/>
  <c r="BC75" i="1"/>
  <c r="ES75" i="1"/>
  <c r="AL75" i="1"/>
  <c r="DW75" i="1"/>
  <c r="F75" i="1"/>
  <c r="BC74" i="1"/>
  <c r="ES74" i="1"/>
  <c r="AL74" i="1"/>
  <c r="DW74" i="1"/>
  <c r="F74" i="1"/>
  <c r="BC73" i="1"/>
  <c r="ES73" i="1"/>
  <c r="AL73" i="1"/>
  <c r="DW73" i="1"/>
  <c r="F73" i="1"/>
  <c r="BC72" i="1"/>
  <c r="ES72" i="1"/>
  <c r="AL72" i="1"/>
  <c r="DW72" i="1"/>
  <c r="F72" i="1"/>
  <c r="EW71" i="1"/>
  <c r="AQ71" i="1"/>
  <c r="BC71" i="1"/>
  <c r="ES71" i="1"/>
  <c r="AL71" i="1"/>
  <c r="BS71" i="1"/>
  <c r="EU71" i="1"/>
  <c r="AN71" i="1"/>
  <c r="BB71" i="1"/>
  <c r="ET71" i="1"/>
  <c r="AM71" i="1"/>
  <c r="BA71" i="1"/>
  <c r="DK96" i="3" s="1"/>
  <c r="EV71" i="1"/>
  <c r="AO71" i="1"/>
  <c r="I71" i="1"/>
  <c r="DH96" i="3" s="1"/>
  <c r="DW71" i="1"/>
  <c r="BC70" i="1"/>
  <c r="ES70" i="1"/>
  <c r="AL70" i="1"/>
  <c r="DW70" i="1"/>
  <c r="F70" i="1"/>
  <c r="EW69" i="1"/>
  <c r="AQ69" i="1"/>
  <c r="BC69" i="1"/>
  <c r="ES69" i="1"/>
  <c r="AL69" i="1"/>
  <c r="BS69" i="1"/>
  <c r="EU69" i="1"/>
  <c r="AN69" i="1"/>
  <c r="BB69" i="1"/>
  <c r="ET69" i="1"/>
  <c r="AM69" i="1"/>
  <c r="BA69" i="1"/>
  <c r="DK88" i="3" s="1"/>
  <c r="EV69" i="1"/>
  <c r="AO69" i="1"/>
  <c r="I69" i="1"/>
  <c r="DH88" i="3" s="1"/>
  <c r="DW69" i="1"/>
  <c r="EW67" i="1"/>
  <c r="AQ67" i="1"/>
  <c r="BA67" i="1"/>
  <c r="DK87" i="3" s="1"/>
  <c r="EV67" i="1"/>
  <c r="ER67" i="1" s="1"/>
  <c r="AO67" i="1"/>
  <c r="AK67" i="1" s="1"/>
  <c r="I67" i="1"/>
  <c r="E91" i="15" s="1"/>
  <c r="DW67" i="1"/>
  <c r="BC66" i="1"/>
  <c r="ES66" i="1"/>
  <c r="AL66" i="1"/>
  <c r="DW66" i="1"/>
  <c r="F66" i="1"/>
  <c r="BC65" i="1"/>
  <c r="ES65" i="1"/>
  <c r="AL65" i="1"/>
  <c r="DW65" i="1"/>
  <c r="F65" i="1"/>
  <c r="EW64" i="1"/>
  <c r="AQ64" i="1"/>
  <c r="BC64" i="1"/>
  <c r="ES64" i="1"/>
  <c r="AL64" i="1"/>
  <c r="BS64" i="1"/>
  <c r="EU64" i="1"/>
  <c r="AN64" i="1"/>
  <c r="BB64" i="1"/>
  <c r="DK81" i="3" s="1"/>
  <c r="ET64" i="1"/>
  <c r="AM64" i="1"/>
  <c r="BA64" i="1"/>
  <c r="DK79" i="3" s="1"/>
  <c r="EV64" i="1"/>
  <c r="AO64" i="1"/>
  <c r="I64" i="1"/>
  <c r="DW64" i="1"/>
  <c r="BC63" i="1"/>
  <c r="ES63" i="1"/>
  <c r="AL63" i="1"/>
  <c r="DW63" i="1"/>
  <c r="F63" i="1"/>
  <c r="BC62" i="1"/>
  <c r="ES62" i="1"/>
  <c r="AL62" i="1"/>
  <c r="DW62" i="1"/>
  <c r="F62" i="1"/>
  <c r="EW61" i="1"/>
  <c r="AQ61" i="1"/>
  <c r="BC61" i="1"/>
  <c r="ES61" i="1"/>
  <c r="AL61" i="1"/>
  <c r="BS61" i="1"/>
  <c r="EU61" i="1"/>
  <c r="AN61" i="1"/>
  <c r="BB61" i="1"/>
  <c r="DK73" i="3" s="1"/>
  <c r="ET61" i="1"/>
  <c r="AM61" i="1"/>
  <c r="BA61" i="1"/>
  <c r="DK71" i="3" s="1"/>
  <c r="EV61" i="1"/>
  <c r="AO61" i="1"/>
  <c r="I61" i="1"/>
  <c r="DH71" i="3" s="1"/>
  <c r="DW61" i="1"/>
  <c r="BC60" i="1"/>
  <c r="ES60" i="1"/>
  <c r="AL60" i="1"/>
  <c r="DW60" i="1"/>
  <c r="F60" i="1"/>
  <c r="BC59" i="1"/>
  <c r="ES59" i="1"/>
  <c r="AL59" i="1"/>
  <c r="DW59" i="1"/>
  <c r="F59" i="1"/>
  <c r="EW58" i="1"/>
  <c r="AQ58" i="1"/>
  <c r="BC58" i="1"/>
  <c r="ES58" i="1"/>
  <c r="AL58" i="1"/>
  <c r="BS58" i="1"/>
  <c r="EU58" i="1"/>
  <c r="AN58" i="1"/>
  <c r="BB58" i="1"/>
  <c r="DK65" i="3" s="1"/>
  <c r="ET58" i="1"/>
  <c r="AM58" i="1"/>
  <c r="BA58" i="1"/>
  <c r="DK64" i="3" s="1"/>
  <c r="EV58" i="1"/>
  <c r="AO58" i="1"/>
  <c r="I58" i="1"/>
  <c r="DW58" i="1"/>
  <c r="BC57" i="1"/>
  <c r="ES57" i="1"/>
  <c r="AL57" i="1"/>
  <c r="DW57" i="1"/>
  <c r="F57" i="1"/>
  <c r="BC56" i="1"/>
  <c r="ES56" i="1"/>
  <c r="AL56" i="1"/>
  <c r="DW56" i="1"/>
  <c r="F56" i="1"/>
  <c r="BC55" i="1"/>
  <c r="ES55" i="1"/>
  <c r="AL55" i="1"/>
  <c r="DW55" i="1"/>
  <c r="F55" i="1"/>
  <c r="BC54" i="1"/>
  <c r="ES54" i="1"/>
  <c r="AL54" i="1"/>
  <c r="DW54" i="1"/>
  <c r="F54" i="1"/>
  <c r="EW53" i="1"/>
  <c r="AQ53" i="1"/>
  <c r="BC53" i="1"/>
  <c r="ES53" i="1"/>
  <c r="AL53" i="1"/>
  <c r="BS53" i="1"/>
  <c r="EU53" i="1"/>
  <c r="AN53" i="1"/>
  <c r="BB53" i="1"/>
  <c r="DK55" i="3" s="1"/>
  <c r="ET53" i="1"/>
  <c r="AM53" i="1"/>
  <c r="BA53" i="1"/>
  <c r="DK53" i="3" s="1"/>
  <c r="EV53" i="1"/>
  <c r="AO53" i="1"/>
  <c r="I53" i="1"/>
  <c r="DH54" i="3" s="1"/>
  <c r="DW53" i="1"/>
  <c r="BC52" i="1"/>
  <c r="ES52" i="1"/>
  <c r="AL52" i="1"/>
  <c r="DW52" i="1"/>
  <c r="F52" i="1"/>
  <c r="BC51" i="1"/>
  <c r="ES51" i="1"/>
  <c r="AL51" i="1"/>
  <c r="DW51" i="1"/>
  <c r="F51" i="1"/>
  <c r="EW50" i="1"/>
  <c r="AQ50" i="1"/>
  <c r="BC50" i="1"/>
  <c r="ES50" i="1"/>
  <c r="AL50" i="1"/>
  <c r="BS50" i="1"/>
  <c r="EU50" i="1"/>
  <c r="AN50" i="1"/>
  <c r="BB50" i="1"/>
  <c r="DK47" i="3" s="1"/>
  <c r="ET50" i="1"/>
  <c r="AM50" i="1"/>
  <c r="BA50" i="1"/>
  <c r="DK45" i="3" s="1"/>
  <c r="EV50" i="1"/>
  <c r="AO50" i="1"/>
  <c r="I50" i="1"/>
  <c r="DW50" i="1"/>
  <c r="BC49" i="1"/>
  <c r="ES49" i="1"/>
  <c r="AL49" i="1"/>
  <c r="DW49" i="1"/>
  <c r="F49" i="1"/>
  <c r="EW48" i="1"/>
  <c r="AQ48" i="1"/>
  <c r="BS48" i="1"/>
  <c r="EU48" i="1"/>
  <c r="AN48" i="1"/>
  <c r="BB48" i="1"/>
  <c r="ET48" i="1"/>
  <c r="AM48" i="1"/>
  <c r="BA48" i="1"/>
  <c r="DK41" i="3" s="1"/>
  <c r="EV48" i="1"/>
  <c r="AO48" i="1"/>
  <c r="I48" i="1"/>
  <c r="DW48" i="1"/>
  <c r="BC47" i="1"/>
  <c r="ES47" i="1"/>
  <c r="AL47" i="1"/>
  <c r="DW47" i="1"/>
  <c r="F47" i="1"/>
  <c r="BC46" i="1"/>
  <c r="ES46" i="1"/>
  <c r="AL46" i="1"/>
  <c r="DW46" i="1"/>
  <c r="F46" i="1"/>
  <c r="BC45" i="1"/>
  <c r="ES45" i="1"/>
  <c r="AL45" i="1"/>
  <c r="DW45" i="1"/>
  <c r="F45" i="1"/>
  <c r="EW44" i="1"/>
  <c r="AQ44" i="1"/>
  <c r="BC44" i="1"/>
  <c r="ES44" i="1"/>
  <c r="AL44" i="1"/>
  <c r="BS44" i="1"/>
  <c r="EU44" i="1"/>
  <c r="AN44" i="1"/>
  <c r="BB44" i="1"/>
  <c r="DK34" i="3" s="1"/>
  <c r="ET44" i="1"/>
  <c r="AM44" i="1"/>
  <c r="BA44" i="1"/>
  <c r="DK32" i="3" s="1"/>
  <c r="EV44" i="1"/>
  <c r="AO44" i="1"/>
  <c r="I44" i="1"/>
  <c r="DH33" i="3" s="1"/>
  <c r="DW44" i="1"/>
  <c r="BC43" i="1"/>
  <c r="ES43" i="1"/>
  <c r="AL43" i="1"/>
  <c r="DW43" i="1"/>
  <c r="F43" i="1"/>
  <c r="BC42" i="1"/>
  <c r="ES42" i="1"/>
  <c r="AL42" i="1"/>
  <c r="DW42" i="1"/>
  <c r="F42" i="1"/>
  <c r="EW41" i="1"/>
  <c r="AQ41" i="1"/>
  <c r="BC41" i="1"/>
  <c r="ES41" i="1"/>
  <c r="AL41" i="1"/>
  <c r="BS41" i="1"/>
  <c r="EU41" i="1"/>
  <c r="AN41" i="1"/>
  <c r="BB41" i="1"/>
  <c r="DK27" i="3" s="1"/>
  <c r="ET41" i="1"/>
  <c r="AM41" i="1"/>
  <c r="BA41" i="1"/>
  <c r="DK26" i="3" s="1"/>
  <c r="EV41" i="1"/>
  <c r="AO41" i="1"/>
  <c r="I41" i="1"/>
  <c r="DH26" i="3" s="1"/>
  <c r="DW41" i="1"/>
  <c r="BC40" i="1"/>
  <c r="ES40" i="1"/>
  <c r="AL40" i="1"/>
  <c r="DW40" i="1"/>
  <c r="F40" i="1"/>
  <c r="BC39" i="1"/>
  <c r="ES39" i="1"/>
  <c r="AL39" i="1"/>
  <c r="DW39" i="1"/>
  <c r="F39" i="1"/>
  <c r="EW38" i="1"/>
  <c r="AQ38" i="1"/>
  <c r="BC38" i="1"/>
  <c r="ES38" i="1"/>
  <c r="AL38" i="1"/>
  <c r="BS38" i="1"/>
  <c r="EU38" i="1"/>
  <c r="AN38" i="1"/>
  <c r="BB38" i="1"/>
  <c r="DK20" i="3" s="1"/>
  <c r="ET38" i="1"/>
  <c r="AM38" i="1"/>
  <c r="BA38" i="1"/>
  <c r="DK19" i="3" s="1"/>
  <c r="EV38" i="1"/>
  <c r="AO38" i="1"/>
  <c r="I38" i="1"/>
  <c r="DW38" i="1"/>
  <c r="BC37" i="1"/>
  <c r="ES37" i="1"/>
  <c r="AL37" i="1"/>
  <c r="DW37" i="1"/>
  <c r="F37" i="1"/>
  <c r="BC36" i="1"/>
  <c r="ES36" i="1"/>
  <c r="AL36" i="1"/>
  <c r="DW36" i="1"/>
  <c r="F36" i="1"/>
  <c r="BC35" i="1"/>
  <c r="ES35" i="1"/>
  <c r="AL35" i="1"/>
  <c r="DW35" i="1"/>
  <c r="F35" i="1"/>
  <c r="BC34" i="1"/>
  <c r="ES34" i="1"/>
  <c r="AL34" i="1"/>
  <c r="DW34" i="1"/>
  <c r="F34" i="1"/>
  <c r="BC33" i="1"/>
  <c r="ES33" i="1"/>
  <c r="AL33" i="1"/>
  <c r="DW33" i="1"/>
  <c r="F33" i="1"/>
  <c r="EW32" i="1"/>
  <c r="AQ32" i="1"/>
  <c r="BC32" i="1"/>
  <c r="ES32" i="1"/>
  <c r="AL32" i="1"/>
  <c r="BS32" i="1"/>
  <c r="EU32" i="1"/>
  <c r="AN32" i="1"/>
  <c r="BB32" i="1"/>
  <c r="DK10" i="3" s="1"/>
  <c r="ET32" i="1"/>
  <c r="AM32" i="1"/>
  <c r="BA32" i="1"/>
  <c r="DK8" i="3" s="1"/>
  <c r="EV32" i="1"/>
  <c r="AO32" i="1"/>
  <c r="I32" i="1"/>
  <c r="DW32" i="1"/>
  <c r="BC31" i="1"/>
  <c r="ES31" i="1"/>
  <c r="AL31" i="1"/>
  <c r="DW31" i="1"/>
  <c r="F31" i="1"/>
  <c r="BC30" i="1"/>
  <c r="ES30" i="1"/>
  <c r="AL30" i="1"/>
  <c r="DW30" i="1"/>
  <c r="F30" i="1"/>
  <c r="EW29" i="1"/>
  <c r="AQ29" i="1"/>
  <c r="BC29" i="1"/>
  <c r="ES29" i="1"/>
  <c r="AL29" i="1"/>
  <c r="BS29" i="1"/>
  <c r="EU29" i="1"/>
  <c r="AN29" i="1"/>
  <c r="BB29" i="1"/>
  <c r="DK3" i="3" s="1"/>
  <c r="ET29" i="1"/>
  <c r="AM29" i="1"/>
  <c r="BA29" i="1"/>
  <c r="DK1" i="3" s="1"/>
  <c r="EV29" i="1"/>
  <c r="AO29" i="1"/>
  <c r="I29" i="1"/>
  <c r="DW29" i="1"/>
  <c r="BN11" i="9"/>
  <c r="BP10" i="9"/>
  <c r="BN7" i="9"/>
  <c r="BN6" i="9"/>
  <c r="BN5" i="9"/>
  <c r="ER250" i="1" l="1"/>
  <c r="AK257" i="1"/>
  <c r="E28" i="15"/>
  <c r="DH6" i="3"/>
  <c r="DH5" i="3"/>
  <c r="DH7" i="3"/>
  <c r="DH3" i="3"/>
  <c r="DH4" i="3"/>
  <c r="DK6" i="3"/>
  <c r="DK4" i="3"/>
  <c r="DK5" i="3"/>
  <c r="DK7" i="3"/>
  <c r="DH44" i="3"/>
  <c r="E57" i="15"/>
  <c r="G58" i="15" s="1"/>
  <c r="DH42" i="3"/>
  <c r="DH43" i="3"/>
  <c r="DK43" i="3"/>
  <c r="DK42" i="3"/>
  <c r="E59" i="15"/>
  <c r="DH51" i="3"/>
  <c r="DH47" i="3"/>
  <c r="DH52" i="3"/>
  <c r="DH50" i="3"/>
  <c r="DH48" i="3"/>
  <c r="DH49" i="3"/>
  <c r="DK49" i="3"/>
  <c r="DK48" i="3"/>
  <c r="DK52" i="3"/>
  <c r="DK51" i="3"/>
  <c r="DK50" i="3"/>
  <c r="DH84" i="3"/>
  <c r="E85" i="15"/>
  <c r="DH82" i="3"/>
  <c r="DH86" i="3"/>
  <c r="DH85" i="3"/>
  <c r="DH83" i="3"/>
  <c r="DH81" i="3"/>
  <c r="DK83" i="3"/>
  <c r="DK85" i="3"/>
  <c r="DK82" i="3"/>
  <c r="DK84" i="3"/>
  <c r="DK86" i="3"/>
  <c r="E100" i="15"/>
  <c r="G101" i="15" s="1"/>
  <c r="DH110" i="3"/>
  <c r="DH108" i="3"/>
  <c r="DH109" i="3"/>
  <c r="DK109" i="3"/>
  <c r="DK110" i="3"/>
  <c r="DH137" i="3"/>
  <c r="E114" i="15"/>
  <c r="G115" i="15" s="1"/>
  <c r="DH134" i="3"/>
  <c r="DH136" i="3"/>
  <c r="DH135" i="3"/>
  <c r="E145" i="15"/>
  <c r="DH201" i="3"/>
  <c r="DH196" i="3"/>
  <c r="DH206" i="3"/>
  <c r="DH204" i="3"/>
  <c r="DH199" i="3"/>
  <c r="DH191" i="3"/>
  <c r="DH197" i="3"/>
  <c r="DH192" i="3"/>
  <c r="DH205" i="3"/>
  <c r="DH200" i="3"/>
  <c r="DH195" i="3"/>
  <c r="DH190" i="3"/>
  <c r="DH187" i="3"/>
  <c r="DH194" i="3"/>
  <c r="DH185" i="3"/>
  <c r="DH184" i="3"/>
  <c r="DH203" i="3"/>
  <c r="DH188" i="3"/>
  <c r="DH198" i="3"/>
  <c r="DH186" i="3"/>
  <c r="DH193" i="3"/>
  <c r="DH189" i="3"/>
  <c r="DH202" i="3"/>
  <c r="DK189" i="3"/>
  <c r="DK187" i="3"/>
  <c r="DK190" i="3"/>
  <c r="DK185" i="3"/>
  <c r="DK188" i="3"/>
  <c r="DK186" i="3"/>
  <c r="DK202" i="3"/>
  <c r="DK199" i="3"/>
  <c r="DK196" i="3"/>
  <c r="DK193" i="3"/>
  <c r="DK197" i="3"/>
  <c r="DK192" i="3"/>
  <c r="DK200" i="3"/>
  <c r="DK195" i="3"/>
  <c r="DK201" i="3"/>
  <c r="DK191" i="3"/>
  <c r="DK205" i="3"/>
  <c r="DK204" i="3"/>
  <c r="DK194" i="3"/>
  <c r="DK206" i="3"/>
  <c r="DK203" i="3"/>
  <c r="DK198" i="3"/>
  <c r="E160" i="15"/>
  <c r="G161" i="15" s="1"/>
  <c r="DH216" i="3"/>
  <c r="DH215" i="3"/>
  <c r="E162" i="15"/>
  <c r="G163" i="15" s="1"/>
  <c r="DH218" i="3"/>
  <c r="DH223" i="3"/>
  <c r="DH228" i="3"/>
  <c r="DH226" i="3"/>
  <c r="E164" i="15"/>
  <c r="DH224" i="3"/>
  <c r="DH222" i="3"/>
  <c r="DH225" i="3"/>
  <c r="DH220" i="3"/>
  <c r="DH227" i="3"/>
  <c r="DH221" i="3"/>
  <c r="DK221" i="3"/>
  <c r="DK222" i="3"/>
  <c r="DK224" i="3"/>
  <c r="DK227" i="3"/>
  <c r="DK226" i="3"/>
  <c r="DK228" i="3"/>
  <c r="DK223" i="3"/>
  <c r="DK225" i="3"/>
  <c r="DH282" i="3"/>
  <c r="E202" i="15"/>
  <c r="G203" i="15" s="1"/>
  <c r="DH281" i="3"/>
  <c r="E213" i="15"/>
  <c r="DH325" i="3"/>
  <c r="DH322" i="3"/>
  <c r="DH319" i="3"/>
  <c r="DH324" i="3"/>
  <c r="DH314" i="3"/>
  <c r="DH326" i="3"/>
  <c r="DH317" i="3"/>
  <c r="DH315" i="3"/>
  <c r="DH320" i="3"/>
  <c r="DH323" i="3"/>
  <c r="DH327" i="3"/>
  <c r="DH321" i="3"/>
  <c r="DH310" i="3"/>
  <c r="DH307" i="3"/>
  <c r="DH316" i="3"/>
  <c r="DH309" i="3"/>
  <c r="DH306" i="3"/>
  <c r="DH312" i="3"/>
  <c r="DH318" i="3"/>
  <c r="DH313" i="3"/>
  <c r="DH308" i="3"/>
  <c r="DH311" i="3"/>
  <c r="DK310" i="3"/>
  <c r="DK308" i="3"/>
  <c r="DK311" i="3"/>
  <c r="DK309" i="3"/>
  <c r="DK312" i="3"/>
  <c r="DK307" i="3"/>
  <c r="DK315" i="3"/>
  <c r="DK325" i="3"/>
  <c r="DK320" i="3"/>
  <c r="DK327" i="3"/>
  <c r="DK323" i="3"/>
  <c r="DK316" i="3"/>
  <c r="DK321" i="3"/>
  <c r="DK317" i="3"/>
  <c r="DK324" i="3"/>
  <c r="DK322" i="3"/>
  <c r="DK313" i="3"/>
  <c r="DK319" i="3"/>
  <c r="DK314" i="3"/>
  <c r="DK326" i="3"/>
  <c r="DK318" i="3"/>
  <c r="E255" i="15"/>
  <c r="DH395" i="3"/>
  <c r="DH392" i="3"/>
  <c r="DH394" i="3"/>
  <c r="DH396" i="3"/>
  <c r="DH393" i="3"/>
  <c r="DH390" i="3"/>
  <c r="DH389" i="3"/>
  <c r="DH391" i="3"/>
  <c r="DK390" i="3"/>
  <c r="DK389" i="3"/>
  <c r="DK395" i="3"/>
  <c r="DK393" i="3"/>
  <c r="DK396" i="3"/>
  <c r="DK391" i="3"/>
  <c r="DK392" i="3"/>
  <c r="DK394" i="3"/>
  <c r="DH1" i="3"/>
  <c r="DK18" i="3"/>
  <c r="DH32" i="3"/>
  <c r="DK33" i="3"/>
  <c r="DH46" i="3"/>
  <c r="DK106" i="3"/>
  <c r="DH138" i="3"/>
  <c r="DK139" i="3"/>
  <c r="DK183" i="3"/>
  <c r="DK270" i="3"/>
  <c r="DK329" i="3"/>
  <c r="DK379" i="3"/>
  <c r="E41" i="15"/>
  <c r="DH24" i="3"/>
  <c r="DH22" i="3"/>
  <c r="DH20" i="3"/>
  <c r="DH23" i="3"/>
  <c r="DH21" i="3"/>
  <c r="DK24" i="3"/>
  <c r="DK22" i="3"/>
  <c r="DK21" i="3"/>
  <c r="DK23" i="3"/>
  <c r="E96" i="15"/>
  <c r="DH105" i="3"/>
  <c r="DH102" i="3"/>
  <c r="DH99" i="3"/>
  <c r="DH101" i="3"/>
  <c r="DH100" i="3"/>
  <c r="DH98" i="3"/>
  <c r="DH104" i="3"/>
  <c r="DH97" i="3"/>
  <c r="DH103" i="3"/>
  <c r="DK98" i="3"/>
  <c r="DK97" i="3"/>
  <c r="DK102" i="3"/>
  <c r="DK104" i="3"/>
  <c r="DK103" i="3"/>
  <c r="DK101" i="3"/>
  <c r="DK99" i="3"/>
  <c r="DK105" i="3"/>
  <c r="DK100" i="3"/>
  <c r="DK123" i="3"/>
  <c r="DK122" i="3"/>
  <c r="DH256" i="3"/>
  <c r="DH254" i="3"/>
  <c r="DH257" i="3"/>
  <c r="DH255" i="3"/>
  <c r="DH253" i="3"/>
  <c r="E182" i="15"/>
  <c r="DH258" i="3"/>
  <c r="DH252" i="3"/>
  <c r="DH251" i="3"/>
  <c r="DK252" i="3"/>
  <c r="DK251" i="3"/>
  <c r="DK257" i="3"/>
  <c r="DK255" i="3"/>
  <c r="DK256" i="3"/>
  <c r="DK253" i="3"/>
  <c r="DK258" i="3"/>
  <c r="DK254" i="3"/>
  <c r="E227" i="15"/>
  <c r="DH343" i="3"/>
  <c r="DH341" i="3"/>
  <c r="DH345" i="3"/>
  <c r="DH342" i="3"/>
  <c r="DH340" i="3"/>
  <c r="DH336" i="3"/>
  <c r="DH338" i="3"/>
  <c r="DH344" i="3"/>
  <c r="DH339" i="3"/>
  <c r="DK345" i="3"/>
  <c r="DK343" i="3"/>
  <c r="DK341" i="3"/>
  <c r="DK339" i="3"/>
  <c r="DK344" i="3"/>
  <c r="DK340" i="3"/>
  <c r="DK342" i="3"/>
  <c r="E273" i="15"/>
  <c r="DH433" i="3"/>
  <c r="DH432" i="3"/>
  <c r="DH431" i="3"/>
  <c r="DH430" i="3"/>
  <c r="DK2" i="3"/>
  <c r="DH19" i="3"/>
  <c r="DK25" i="3"/>
  <c r="DH40" i="3"/>
  <c r="DK72" i="3"/>
  <c r="DK89" i="3"/>
  <c r="DH107" i="3"/>
  <c r="DK125" i="3"/>
  <c r="DK152" i="3"/>
  <c r="DK243" i="3"/>
  <c r="DH280" i="3"/>
  <c r="DK283" i="3"/>
  <c r="DH346" i="3"/>
  <c r="DK347" i="3"/>
  <c r="DH388" i="3"/>
  <c r="DK397" i="3"/>
  <c r="DH438" i="3"/>
  <c r="DK445" i="3"/>
  <c r="E33" i="15"/>
  <c r="DH11" i="3"/>
  <c r="DH17" i="3"/>
  <c r="DH15" i="3"/>
  <c r="DH13" i="3"/>
  <c r="DH10" i="3"/>
  <c r="DH14" i="3"/>
  <c r="DH12" i="3"/>
  <c r="DH16" i="3"/>
  <c r="DK16" i="3"/>
  <c r="DK13" i="3"/>
  <c r="DK11" i="3"/>
  <c r="DK15" i="3"/>
  <c r="DK17" i="3"/>
  <c r="DK12" i="3"/>
  <c r="DK14" i="3"/>
  <c r="DH57" i="3"/>
  <c r="E65" i="15"/>
  <c r="DH56" i="3"/>
  <c r="DH60" i="3"/>
  <c r="DH58" i="3"/>
  <c r="DH62" i="3"/>
  <c r="DH59" i="3"/>
  <c r="DH55" i="3"/>
  <c r="DH61" i="3"/>
  <c r="DK57" i="3"/>
  <c r="DK62" i="3"/>
  <c r="DK60" i="3"/>
  <c r="DK58" i="3"/>
  <c r="DK59" i="3"/>
  <c r="DK61" i="3"/>
  <c r="DK56" i="3"/>
  <c r="E73" i="15"/>
  <c r="DH69" i="3"/>
  <c r="DH68" i="3"/>
  <c r="DH70" i="3"/>
  <c r="DH67" i="3"/>
  <c r="DH66" i="3"/>
  <c r="DH65" i="3"/>
  <c r="DK67" i="3"/>
  <c r="DK69" i="3"/>
  <c r="DK68" i="3"/>
  <c r="DK66" i="3"/>
  <c r="DK70" i="3"/>
  <c r="E102" i="15"/>
  <c r="G103" i="15" s="1"/>
  <c r="DH114" i="3"/>
  <c r="DH112" i="3"/>
  <c r="DH113" i="3"/>
  <c r="DH117" i="3"/>
  <c r="DH119" i="3"/>
  <c r="E105" i="15"/>
  <c r="G106" i="15" s="1"/>
  <c r="DH118" i="3"/>
  <c r="DK118" i="3"/>
  <c r="DK119" i="3"/>
  <c r="E119" i="15"/>
  <c r="DH147" i="3"/>
  <c r="DH149" i="3"/>
  <c r="DH145" i="3"/>
  <c r="DH150" i="3"/>
  <c r="DH148" i="3"/>
  <c r="DK148" i="3"/>
  <c r="DK147" i="3"/>
  <c r="DK149" i="3"/>
  <c r="DK150" i="3"/>
  <c r="DH165" i="3"/>
  <c r="DH181" i="3"/>
  <c r="DH176" i="3"/>
  <c r="DH169" i="3"/>
  <c r="E127" i="15"/>
  <c r="DH177" i="3"/>
  <c r="DH172" i="3"/>
  <c r="DH164" i="3"/>
  <c r="DH180" i="3"/>
  <c r="DH168" i="3"/>
  <c r="DH162" i="3"/>
  <c r="DH174" i="3"/>
  <c r="DH171" i="3"/>
  <c r="DH182" i="3"/>
  <c r="DH179" i="3"/>
  <c r="DH173" i="3"/>
  <c r="DH170" i="3"/>
  <c r="DH167" i="3"/>
  <c r="DH178" i="3"/>
  <c r="DH175" i="3"/>
  <c r="DH166" i="3"/>
  <c r="DK182" i="3"/>
  <c r="DK180" i="3"/>
  <c r="DK178" i="3"/>
  <c r="DK176" i="3"/>
  <c r="DK174" i="3"/>
  <c r="DK172" i="3"/>
  <c r="DK170" i="3"/>
  <c r="DK168" i="3"/>
  <c r="DK166" i="3"/>
  <c r="DK173" i="3"/>
  <c r="DK181" i="3"/>
  <c r="DK169" i="3"/>
  <c r="DK177" i="3"/>
  <c r="DK165" i="3"/>
  <c r="DK179" i="3"/>
  <c r="DK167" i="3"/>
  <c r="DK175" i="3"/>
  <c r="DK171" i="3"/>
  <c r="E157" i="15"/>
  <c r="DH214" i="3"/>
  <c r="DH213" i="3"/>
  <c r="DH211" i="3"/>
  <c r="DH209" i="3"/>
  <c r="DH212" i="3"/>
  <c r="DH210" i="3"/>
  <c r="DK212" i="3"/>
  <c r="DK210" i="3"/>
  <c r="DK211" i="3"/>
  <c r="DK209" i="3"/>
  <c r="DK213" i="3"/>
  <c r="DK214" i="3"/>
  <c r="E195" i="15"/>
  <c r="DH273" i="3"/>
  <c r="DH272" i="3"/>
  <c r="DH271" i="3"/>
  <c r="DH274" i="3"/>
  <c r="DK274" i="3"/>
  <c r="DK273" i="3"/>
  <c r="E223" i="15"/>
  <c r="DH335" i="3"/>
  <c r="DH333" i="3"/>
  <c r="DH330" i="3"/>
  <c r="DH331" i="3"/>
  <c r="DH332" i="3"/>
  <c r="DH334" i="3"/>
  <c r="DK330" i="3"/>
  <c r="DK333" i="3"/>
  <c r="DK331" i="3"/>
  <c r="DK332" i="3"/>
  <c r="DK335" i="3"/>
  <c r="DK334" i="3"/>
  <c r="E236" i="15"/>
  <c r="G237" i="15" s="1"/>
  <c r="DH351" i="3"/>
  <c r="DH350" i="3"/>
  <c r="DH347" i="3"/>
  <c r="DH349" i="3"/>
  <c r="DK349" i="3"/>
  <c r="DK350" i="3"/>
  <c r="E238" i="15"/>
  <c r="G239" i="15" s="1"/>
  <c r="DH353" i="3"/>
  <c r="DH377" i="3"/>
  <c r="DH363" i="3"/>
  <c r="DH375" i="3"/>
  <c r="DH370" i="3"/>
  <c r="DH365" i="3"/>
  <c r="DH374" i="3"/>
  <c r="DH376" i="3"/>
  <c r="DH372" i="3"/>
  <c r="E240" i="15"/>
  <c r="DH368" i="3"/>
  <c r="DH366" i="3"/>
  <c r="DH364" i="3"/>
  <c r="DH362" i="3"/>
  <c r="DH371" i="3"/>
  <c r="DH369" i="3"/>
  <c r="DH367" i="3"/>
  <c r="DH361" i="3"/>
  <c r="DH358" i="3"/>
  <c r="DH354" i="3"/>
  <c r="DH373" i="3"/>
  <c r="DH356" i="3"/>
  <c r="DH359" i="3"/>
  <c r="DH378" i="3"/>
  <c r="DH357" i="3"/>
  <c r="DH360" i="3"/>
  <c r="DK359" i="3"/>
  <c r="DK357" i="3"/>
  <c r="DK360" i="3"/>
  <c r="DK358" i="3"/>
  <c r="DK361" i="3"/>
  <c r="DK356" i="3"/>
  <c r="DK373" i="3"/>
  <c r="DK370" i="3"/>
  <c r="DK367" i="3"/>
  <c r="DK376" i="3"/>
  <c r="DK371" i="3"/>
  <c r="DK366" i="3"/>
  <c r="DK375" i="3"/>
  <c r="DK362" i="3"/>
  <c r="DK378" i="3"/>
  <c r="DK369" i="3"/>
  <c r="DK377" i="3"/>
  <c r="DK374" i="3"/>
  <c r="DK372" i="3"/>
  <c r="DK368" i="3"/>
  <c r="DK364" i="3"/>
  <c r="DK363" i="3"/>
  <c r="DK365" i="3"/>
  <c r="DH385" i="3"/>
  <c r="E252" i="15"/>
  <c r="DH383" i="3"/>
  <c r="DH386" i="3"/>
  <c r="DH382" i="3"/>
  <c r="DH380" i="3"/>
  <c r="DH381" i="3"/>
  <c r="DH384" i="3"/>
  <c r="DK383" i="3"/>
  <c r="DK381" i="3"/>
  <c r="DK384" i="3"/>
  <c r="DK382" i="3"/>
  <c r="DK386" i="3"/>
  <c r="DK385" i="3"/>
  <c r="E277" i="15"/>
  <c r="G278" i="15" s="1"/>
  <c r="DH436" i="3"/>
  <c r="DH434" i="3"/>
  <c r="DH435" i="3"/>
  <c r="E289" i="15"/>
  <c r="DH467" i="3"/>
  <c r="DH464" i="3"/>
  <c r="DH465" i="3"/>
  <c r="DH461" i="3"/>
  <c r="DH463" i="3"/>
  <c r="DH466" i="3"/>
  <c r="DH462" i="3"/>
  <c r="ER257" i="1"/>
  <c r="DH8" i="3"/>
  <c r="DK9" i="3"/>
  <c r="DH45" i="3"/>
  <c r="DK63" i="3"/>
  <c r="DH79" i="3"/>
  <c r="DK80" i="3"/>
  <c r="DH95" i="3"/>
  <c r="DH115" i="3"/>
  <c r="DK130" i="3"/>
  <c r="DK157" i="3"/>
  <c r="DH217" i="3"/>
  <c r="DK219" i="3"/>
  <c r="DH249" i="3"/>
  <c r="DK250" i="3"/>
  <c r="DK305" i="3"/>
  <c r="DH348" i="3"/>
  <c r="DK460" i="3"/>
  <c r="DH31" i="3"/>
  <c r="E46" i="15"/>
  <c r="DH29" i="3"/>
  <c r="DH30" i="3"/>
  <c r="DH27" i="3"/>
  <c r="DH28" i="3"/>
  <c r="DK29" i="3"/>
  <c r="DK30" i="3"/>
  <c r="DK28" i="3"/>
  <c r="DK31" i="3"/>
  <c r="DK136" i="3"/>
  <c r="DK137" i="3"/>
  <c r="DH303" i="3"/>
  <c r="DH300" i="3"/>
  <c r="E204" i="15"/>
  <c r="DH304" i="3"/>
  <c r="DH299" i="3"/>
  <c r="DH296" i="3"/>
  <c r="DH293" i="3"/>
  <c r="DH291" i="3"/>
  <c r="DH302" i="3"/>
  <c r="DH298" i="3"/>
  <c r="DH294" i="3"/>
  <c r="DH301" i="3"/>
  <c r="DH292" i="3"/>
  <c r="DH288" i="3"/>
  <c r="DH285" i="3"/>
  <c r="DH283" i="3"/>
  <c r="DH295" i="3"/>
  <c r="DH297" i="3"/>
  <c r="DH286" i="3"/>
  <c r="DH289" i="3"/>
  <c r="DH287" i="3"/>
  <c r="DH290" i="3"/>
  <c r="DK289" i="3"/>
  <c r="DK287" i="3"/>
  <c r="DK290" i="3"/>
  <c r="DK285" i="3"/>
  <c r="DK288" i="3"/>
  <c r="DK286" i="3"/>
  <c r="DK304" i="3"/>
  <c r="DK300" i="3"/>
  <c r="DK302" i="3"/>
  <c r="DK295" i="3"/>
  <c r="DK296" i="3"/>
  <c r="DK294" i="3"/>
  <c r="DK303" i="3"/>
  <c r="DK301" i="3"/>
  <c r="DK299" i="3"/>
  <c r="DK292" i="3"/>
  <c r="DK298" i="3"/>
  <c r="DK293" i="3"/>
  <c r="DK291" i="3"/>
  <c r="DK297" i="3"/>
  <c r="DH408" i="3"/>
  <c r="DH403" i="3"/>
  <c r="E261" i="15"/>
  <c r="DH406" i="3"/>
  <c r="DH404" i="3"/>
  <c r="DH409" i="3"/>
  <c r="DH405" i="3"/>
  <c r="DH407" i="3"/>
  <c r="DH401" i="3"/>
  <c r="DH410" i="3"/>
  <c r="DH399" i="3"/>
  <c r="DH397" i="3"/>
  <c r="DH400" i="3"/>
  <c r="DH402" i="3"/>
  <c r="DK401" i="3"/>
  <c r="DK399" i="3"/>
  <c r="DK400" i="3"/>
  <c r="DK404" i="3"/>
  <c r="DK407" i="3"/>
  <c r="DK406" i="3"/>
  <c r="DK408" i="3"/>
  <c r="DK405" i="3"/>
  <c r="DK409" i="3"/>
  <c r="DK402" i="3"/>
  <c r="DK410" i="3"/>
  <c r="DK403" i="3"/>
  <c r="DK464" i="3"/>
  <c r="DK462" i="3"/>
  <c r="DK465" i="3"/>
  <c r="DK463" i="3"/>
  <c r="DK467" i="3"/>
  <c r="DK466" i="3"/>
  <c r="DH18" i="3"/>
  <c r="DK46" i="3"/>
  <c r="DH64" i="3"/>
  <c r="DH87" i="3"/>
  <c r="DH106" i="3"/>
  <c r="DK116" i="3"/>
  <c r="DK145" i="3"/>
  <c r="DH183" i="3"/>
  <c r="DK233" i="3"/>
  <c r="DH270" i="3"/>
  <c r="DH329" i="3"/>
  <c r="DK336" i="3"/>
  <c r="DH379" i="3"/>
  <c r="DH429" i="3"/>
  <c r="DH74" i="3"/>
  <c r="E79" i="15"/>
  <c r="DH78" i="3"/>
  <c r="DH73" i="3"/>
  <c r="DH75" i="3"/>
  <c r="DH76" i="3"/>
  <c r="DH77" i="3"/>
  <c r="DK75" i="3"/>
  <c r="DK76" i="3"/>
  <c r="DK78" i="3"/>
  <c r="DK74" i="3"/>
  <c r="DK77" i="3"/>
  <c r="E93" i="15"/>
  <c r="DH94" i="3"/>
  <c r="DH91" i="3"/>
  <c r="DH90" i="3"/>
  <c r="DH93" i="3"/>
  <c r="DH92" i="3"/>
  <c r="DK91" i="3"/>
  <c r="DK92" i="3"/>
  <c r="DK90" i="3"/>
  <c r="DK93" i="3"/>
  <c r="DK94" i="3"/>
  <c r="DH122" i="3"/>
  <c r="E107" i="15"/>
  <c r="G108" i="15" s="1"/>
  <c r="DH123" i="3"/>
  <c r="DH121" i="3"/>
  <c r="E110" i="15"/>
  <c r="G111" i="15" s="1"/>
  <c r="DH127" i="3"/>
  <c r="DH125" i="3"/>
  <c r="DH126" i="3"/>
  <c r="DH128" i="3"/>
  <c r="DK126" i="3"/>
  <c r="DK127" i="3"/>
  <c r="DH133" i="3"/>
  <c r="DH132" i="3"/>
  <c r="DH131" i="3"/>
  <c r="E112" i="15"/>
  <c r="G113" i="15" s="1"/>
  <c r="DK133" i="3"/>
  <c r="DK132" i="3"/>
  <c r="E178" i="15"/>
  <c r="DH247" i="3"/>
  <c r="DH248" i="3"/>
  <c r="DH246" i="3"/>
  <c r="DH244" i="3"/>
  <c r="DH243" i="3"/>
  <c r="DH245" i="3"/>
  <c r="DK244" i="3"/>
  <c r="DK245" i="3"/>
  <c r="DK246" i="3"/>
  <c r="DK248" i="3"/>
  <c r="DK247" i="3"/>
  <c r="E264" i="15"/>
  <c r="G265" i="15" s="1"/>
  <c r="DH412" i="3"/>
  <c r="E266" i="15"/>
  <c r="DH424" i="3"/>
  <c r="DH426" i="3"/>
  <c r="DH428" i="3"/>
  <c r="DH422" i="3"/>
  <c r="DH420" i="3"/>
  <c r="DH418" i="3"/>
  <c r="DH423" i="3"/>
  <c r="DH427" i="3"/>
  <c r="DH425" i="3"/>
  <c r="DH421" i="3"/>
  <c r="DH417" i="3"/>
  <c r="DH413" i="3"/>
  <c r="DH415" i="3"/>
  <c r="DH416" i="3"/>
  <c r="DH419" i="3"/>
  <c r="DK416" i="3"/>
  <c r="DK417" i="3"/>
  <c r="DK415" i="3"/>
  <c r="DK427" i="3"/>
  <c r="DK424" i="3"/>
  <c r="DK421" i="3"/>
  <c r="DK418" i="3"/>
  <c r="DK425" i="3"/>
  <c r="DK420" i="3"/>
  <c r="DK423" i="3"/>
  <c r="DK422" i="3"/>
  <c r="DK428" i="3"/>
  <c r="DK419" i="3"/>
  <c r="DK426" i="3"/>
  <c r="E283" i="15"/>
  <c r="DH457" i="3"/>
  <c r="DH454" i="3"/>
  <c r="DH451" i="3"/>
  <c r="DH456" i="3"/>
  <c r="DH459" i="3"/>
  <c r="DH450" i="3"/>
  <c r="DH453" i="3"/>
  <c r="DH452" i="3"/>
  <c r="DH449" i="3"/>
  <c r="DH448" i="3"/>
  <c r="DH445" i="3"/>
  <c r="DH458" i="3"/>
  <c r="DH447" i="3"/>
  <c r="DH455" i="3"/>
  <c r="DK449" i="3"/>
  <c r="DK447" i="3"/>
  <c r="DK448" i="3"/>
  <c r="DK457" i="3"/>
  <c r="DK452" i="3"/>
  <c r="DK451" i="3"/>
  <c r="DK454" i="3"/>
  <c r="DK450" i="3"/>
  <c r="DK459" i="3"/>
  <c r="DK453" i="3"/>
  <c r="DK455" i="3"/>
  <c r="DK458" i="3"/>
  <c r="DK456" i="3"/>
  <c r="DH2" i="3"/>
  <c r="DH25" i="3"/>
  <c r="DK40" i="3"/>
  <c r="DH53" i="3"/>
  <c r="DK54" i="3"/>
  <c r="DH72" i="3"/>
  <c r="DH89" i="3"/>
  <c r="DH120" i="3"/>
  <c r="DH146" i="3"/>
  <c r="DH207" i="3"/>
  <c r="DK208" i="3"/>
  <c r="DH337" i="3"/>
  <c r="DH387" i="3"/>
  <c r="DK388" i="3"/>
  <c r="DK438" i="3"/>
  <c r="E51" i="15"/>
  <c r="DH38" i="3"/>
  <c r="DH35" i="3"/>
  <c r="DH34" i="3"/>
  <c r="DH39" i="3"/>
  <c r="DH36" i="3"/>
  <c r="DH37" i="3"/>
  <c r="DK35" i="3"/>
  <c r="DK38" i="3"/>
  <c r="DK36" i="3"/>
  <c r="DK37" i="3"/>
  <c r="DK39" i="3"/>
  <c r="DK113" i="3"/>
  <c r="DK114" i="3"/>
  <c r="DH143" i="3"/>
  <c r="E116" i="15"/>
  <c r="DH140" i="3"/>
  <c r="DH144" i="3"/>
  <c r="DH141" i="3"/>
  <c r="DH142" i="3"/>
  <c r="DK141" i="3"/>
  <c r="DK142" i="3"/>
  <c r="DK140" i="3"/>
  <c r="DK144" i="3"/>
  <c r="DK143" i="3"/>
  <c r="E122" i="15"/>
  <c r="G123" i="15" s="1"/>
  <c r="DH154" i="3"/>
  <c r="DH155" i="3"/>
  <c r="DH153" i="3"/>
  <c r="DH152" i="3"/>
  <c r="DK154" i="3"/>
  <c r="DK153" i="3"/>
  <c r="E124" i="15"/>
  <c r="DH159" i="3"/>
  <c r="DH160" i="3"/>
  <c r="DH161" i="3"/>
  <c r="DH158" i="3"/>
  <c r="DK158" i="3"/>
  <c r="DK159" i="3"/>
  <c r="DK160" i="3"/>
  <c r="DK161" i="3"/>
  <c r="E170" i="15"/>
  <c r="G171" i="15" s="1"/>
  <c r="DH230" i="3"/>
  <c r="E172" i="15"/>
  <c r="G173" i="15" s="1"/>
  <c r="DH232" i="3"/>
  <c r="DH241" i="3"/>
  <c r="DH239" i="3"/>
  <c r="E174" i="15"/>
  <c r="DH240" i="3"/>
  <c r="DH238" i="3"/>
  <c r="DH236" i="3"/>
  <c r="DH233" i="3"/>
  <c r="DH237" i="3"/>
  <c r="DH235" i="3"/>
  <c r="DK235" i="3"/>
  <c r="DK236" i="3"/>
  <c r="DK240" i="3"/>
  <c r="DK239" i="3"/>
  <c r="DK241" i="3"/>
  <c r="DK237" i="3"/>
  <c r="DK238" i="3"/>
  <c r="DH265" i="3"/>
  <c r="DH267" i="3"/>
  <c r="DH266" i="3"/>
  <c r="DH264" i="3"/>
  <c r="DH268" i="3"/>
  <c r="E187" i="15"/>
  <c r="DH269" i="3"/>
  <c r="DH263" i="3"/>
  <c r="DH261" i="3"/>
  <c r="DH259" i="3"/>
  <c r="DH262" i="3"/>
  <c r="DK261" i="3"/>
  <c r="DK262" i="3"/>
  <c r="DK269" i="3"/>
  <c r="DK266" i="3"/>
  <c r="DK264" i="3"/>
  <c r="DK265" i="3"/>
  <c r="DK263" i="3"/>
  <c r="DK268" i="3"/>
  <c r="DK267" i="3"/>
  <c r="DH278" i="3"/>
  <c r="E198" i="15"/>
  <c r="DH279" i="3"/>
  <c r="DH277" i="3"/>
  <c r="DH276" i="3"/>
  <c r="E279" i="15"/>
  <c r="DH443" i="3"/>
  <c r="DH444" i="3"/>
  <c r="DH442" i="3"/>
  <c r="DH439" i="3"/>
  <c r="DH440" i="3"/>
  <c r="DH441" i="3"/>
  <c r="DK440" i="3"/>
  <c r="DK441" i="3"/>
  <c r="DK439" i="3"/>
  <c r="DK442" i="3"/>
  <c r="DK443" i="3"/>
  <c r="DK444" i="3"/>
  <c r="DH9" i="3"/>
  <c r="DH41" i="3"/>
  <c r="DH63" i="3"/>
  <c r="DH80" i="3"/>
  <c r="DK95" i="3"/>
  <c r="DH111" i="3"/>
  <c r="DH130" i="3"/>
  <c r="DH157" i="3"/>
  <c r="DK162" i="3"/>
  <c r="DH219" i="3"/>
  <c r="DH250" i="3"/>
  <c r="DK259" i="3"/>
  <c r="DH305" i="3"/>
  <c r="DH352" i="3"/>
  <c r="DK354" i="3"/>
  <c r="DH411" i="3"/>
  <c r="DK413" i="3"/>
  <c r="DH460" i="3"/>
  <c r="ER246" i="1"/>
  <c r="AK250" i="1"/>
  <c r="AK248" i="1"/>
  <c r="ER248" i="1"/>
  <c r="AK246" i="1"/>
  <c r="AK242" i="1"/>
  <c r="ER242" i="1"/>
  <c r="ER234" i="1"/>
  <c r="AK234" i="1"/>
  <c r="ER222" i="1"/>
  <c r="AK219" i="1"/>
  <c r="AK222" i="1"/>
  <c r="ER220" i="1"/>
  <c r="AK220" i="1"/>
  <c r="ER219" i="1"/>
  <c r="ER208" i="1"/>
  <c r="AK208" i="1"/>
  <c r="ER204" i="1"/>
  <c r="AK204" i="1"/>
  <c r="ER196" i="1"/>
  <c r="AK198" i="1"/>
  <c r="AK187" i="1"/>
  <c r="AK196" i="1"/>
  <c r="ER198" i="1"/>
  <c r="ER187" i="1"/>
  <c r="ER173" i="1"/>
  <c r="AK177" i="1"/>
  <c r="AK179" i="1"/>
  <c r="ER179" i="1"/>
  <c r="AK173" i="1"/>
  <c r="ER177" i="1"/>
  <c r="ER169" i="1"/>
  <c r="ER171" i="1"/>
  <c r="AK171" i="1"/>
  <c r="ER162" i="1"/>
  <c r="AK169" i="1"/>
  <c r="AK162" i="1"/>
  <c r="ER152" i="1"/>
  <c r="ER158" i="1"/>
  <c r="AK158" i="1"/>
  <c r="AK152" i="1"/>
  <c r="ER142" i="1"/>
  <c r="AK142" i="1"/>
  <c r="AK137" i="1"/>
  <c r="ER137" i="1"/>
  <c r="ER128" i="1"/>
  <c r="AK128" i="1"/>
  <c r="ER109" i="1"/>
  <c r="AK109" i="1"/>
  <c r="ER107" i="1"/>
  <c r="AK107" i="1"/>
  <c r="ER105" i="1"/>
  <c r="ER103" i="1"/>
  <c r="AK105" i="1"/>
  <c r="AK103" i="1"/>
  <c r="ER101" i="1"/>
  <c r="AK101" i="1"/>
  <c r="ER98" i="1"/>
  <c r="AK98" i="1"/>
  <c r="ER95" i="1"/>
  <c r="AK95" i="1"/>
  <c r="ER93" i="1"/>
  <c r="AK93" i="1"/>
  <c r="AK89" i="1"/>
  <c r="ER89" i="1"/>
  <c r="AK86" i="1"/>
  <c r="ER86" i="1"/>
  <c r="ER79" i="1"/>
  <c r="AK82" i="1"/>
  <c r="ER82" i="1"/>
  <c r="AK79" i="1"/>
  <c r="ER71" i="1"/>
  <c r="AK69" i="1"/>
  <c r="AK71" i="1"/>
  <c r="ER69" i="1"/>
  <c r="ER64" i="1"/>
  <c r="AK64" i="1"/>
  <c r="ER61" i="1"/>
  <c r="AK61" i="1"/>
  <c r="ER58" i="1"/>
  <c r="AK58" i="1"/>
  <c r="ER53" i="1"/>
  <c r="AK53" i="1"/>
  <c r="ER50" i="1"/>
  <c r="ER48" i="1"/>
  <c r="AK50" i="1"/>
  <c r="AK44" i="1"/>
  <c r="AK48" i="1"/>
  <c r="ER44" i="1"/>
  <c r="ER41" i="1"/>
  <c r="AK41" i="1"/>
  <c r="ER38" i="1"/>
  <c r="AK38" i="1"/>
  <c r="ER32" i="1"/>
  <c r="AK32" i="1"/>
  <c r="ER29" i="1"/>
  <c r="FJ15" i="8"/>
  <c r="AK29" i="1"/>
  <c r="A1"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1" i="3"/>
  <c r="Y1" i="3"/>
  <c r="CV1" i="3" s="1"/>
  <c r="CU1" i="3"/>
  <c r="CX1" i="3"/>
  <c r="CY1" i="3"/>
  <c r="CZ1" i="3"/>
  <c r="DA1" i="3"/>
  <c r="DB1" i="3"/>
  <c r="DC1" i="3"/>
  <c r="A2" i="3"/>
  <c r="Y2" i="3"/>
  <c r="CX2" i="3" s="1"/>
  <c r="P32" i="13" s="1"/>
  <c r="CY2" i="3"/>
  <c r="CZ2" i="3"/>
  <c r="DB2" i="3" s="1"/>
  <c r="DA2" i="3"/>
  <c r="DC2" i="3"/>
  <c r="A3" i="3"/>
  <c r="Y3" i="3"/>
  <c r="CW3" i="3"/>
  <c r="CX3" i="3"/>
  <c r="CY3" i="3"/>
  <c r="CZ3" i="3"/>
  <c r="DB3" i="3" s="1"/>
  <c r="DA3" i="3"/>
  <c r="DC3" i="3"/>
  <c r="A4" i="3"/>
  <c r="CX4" i="3"/>
  <c r="CY4" i="3"/>
  <c r="CZ4" i="3"/>
  <c r="DA4" i="3"/>
  <c r="DB4" i="3"/>
  <c r="DC4" i="3"/>
  <c r="A5" i="3"/>
  <c r="CX5" i="3"/>
  <c r="CY5" i="3"/>
  <c r="CZ5" i="3"/>
  <c r="DB5" i="3" s="1"/>
  <c r="DA5" i="3"/>
  <c r="DC5" i="3"/>
  <c r="A6" i="3"/>
  <c r="Y6" i="3"/>
  <c r="CX6" i="3"/>
  <c r="DG6" i="3" s="1"/>
  <c r="CY6" i="3"/>
  <c r="CZ6" i="3"/>
  <c r="DB6" i="3" s="1"/>
  <c r="DA6" i="3"/>
  <c r="DC6" i="3"/>
  <c r="A7" i="3"/>
  <c r="Y7" i="3"/>
  <c r="CX7" i="3" s="1"/>
  <c r="CY7" i="3"/>
  <c r="CZ7" i="3"/>
  <c r="DA7" i="3"/>
  <c r="DB7" i="3"/>
  <c r="DC7" i="3"/>
  <c r="A8" i="3"/>
  <c r="Y8" i="3"/>
  <c r="CV8" i="3" s="1"/>
  <c r="CU8" i="3"/>
  <c r="CY8" i="3"/>
  <c r="CZ8" i="3"/>
  <c r="DB8" i="3" s="1"/>
  <c r="DA8" i="3"/>
  <c r="DC8" i="3"/>
  <c r="A9" i="3"/>
  <c r="Y9" i="3"/>
  <c r="CX9" i="3"/>
  <c r="CY9" i="3"/>
  <c r="CZ9" i="3"/>
  <c r="DB9" i="3" s="1"/>
  <c r="DA9" i="3"/>
  <c r="DC9" i="3"/>
  <c r="A10" i="3"/>
  <c r="Y10" i="3"/>
  <c r="CX10" i="3" s="1"/>
  <c r="Q36" i="13" s="1"/>
  <c r="CW10" i="3"/>
  <c r="CY10" i="3"/>
  <c r="CZ10" i="3"/>
  <c r="DB10" i="3" s="1"/>
  <c r="DA10" i="3"/>
  <c r="DC10" i="3"/>
  <c r="A11" i="3"/>
  <c r="CX11" i="3"/>
  <c r="CY11" i="3"/>
  <c r="CZ11" i="3"/>
  <c r="DB11" i="3" s="1"/>
  <c r="DA11" i="3"/>
  <c r="DC11" i="3"/>
  <c r="A12" i="3"/>
  <c r="CX12" i="3"/>
  <c r="CY12" i="3"/>
  <c r="CZ12" i="3"/>
  <c r="DA12" i="3"/>
  <c r="DB12" i="3"/>
  <c r="DC12" i="3"/>
  <c r="A13" i="3"/>
  <c r="Y13" i="3"/>
  <c r="CX13" i="3"/>
  <c r="DG13" i="3" s="1"/>
  <c r="CY13" i="3"/>
  <c r="CZ13" i="3"/>
  <c r="DA13" i="3"/>
  <c r="DB13" i="3"/>
  <c r="DC13" i="3"/>
  <c r="A14" i="3"/>
  <c r="Y14" i="3"/>
  <c r="CX14" i="3" s="1"/>
  <c r="CY14" i="3"/>
  <c r="CZ14" i="3"/>
  <c r="DB14" i="3" s="1"/>
  <c r="DA14" i="3"/>
  <c r="DC14" i="3"/>
  <c r="A15" i="3"/>
  <c r="Y15" i="3"/>
  <c r="CX15" i="3"/>
  <c r="DG15" i="3" s="1"/>
  <c r="CY15" i="3"/>
  <c r="CZ15" i="3"/>
  <c r="DB15" i="3" s="1"/>
  <c r="DA15" i="3"/>
  <c r="DC15" i="3"/>
  <c r="A16" i="3"/>
  <c r="Y16" i="3"/>
  <c r="CX16" i="3" s="1"/>
  <c r="CY16" i="3"/>
  <c r="CZ16" i="3"/>
  <c r="DA16" i="3"/>
  <c r="DB16" i="3"/>
  <c r="DC16" i="3"/>
  <c r="A17" i="3"/>
  <c r="Y17" i="3"/>
  <c r="CX17" i="3"/>
  <c r="DF17" i="3" s="1"/>
  <c r="DJ17" i="3" s="1"/>
  <c r="CY17" i="3"/>
  <c r="CZ17" i="3"/>
  <c r="DB17" i="3" s="1"/>
  <c r="DA17" i="3"/>
  <c r="DC17" i="3"/>
  <c r="A18" i="3"/>
  <c r="Y18" i="3"/>
  <c r="CV18" i="3" s="1"/>
  <c r="CU18" i="3"/>
  <c r="CX18" i="3"/>
  <c r="CY18" i="3"/>
  <c r="CZ18" i="3"/>
  <c r="DA18" i="3"/>
  <c r="DB18" i="3"/>
  <c r="DC18" i="3"/>
  <c r="A19" i="3"/>
  <c r="Y19" i="3"/>
  <c r="CX19" i="3"/>
  <c r="CY19" i="3"/>
  <c r="CZ19" i="3"/>
  <c r="DA19" i="3"/>
  <c r="DB19" i="3"/>
  <c r="DC19" i="3"/>
  <c r="A20" i="3"/>
  <c r="Y20" i="3"/>
  <c r="CY20" i="3"/>
  <c r="CZ20" i="3"/>
  <c r="DB20" i="3" s="1"/>
  <c r="DA20" i="3"/>
  <c r="DC20" i="3"/>
  <c r="A21" i="3"/>
  <c r="CX21" i="3"/>
  <c r="CY21" i="3"/>
  <c r="CZ21" i="3"/>
  <c r="DA21" i="3"/>
  <c r="DB21" i="3"/>
  <c r="DC21" i="3"/>
  <c r="A22" i="3"/>
  <c r="CX22" i="3"/>
  <c r="CY22" i="3"/>
  <c r="CZ22" i="3"/>
  <c r="DA22" i="3"/>
  <c r="DB22" i="3"/>
  <c r="DC22" i="3"/>
  <c r="A23" i="3"/>
  <c r="Y23" i="3"/>
  <c r="CX23" i="3" s="1"/>
  <c r="CY23" i="3"/>
  <c r="CZ23" i="3"/>
  <c r="DB23" i="3" s="1"/>
  <c r="DA23" i="3"/>
  <c r="DC23" i="3"/>
  <c r="A24" i="3"/>
  <c r="Y24" i="3"/>
  <c r="CX24" i="3"/>
  <c r="DG24" i="3" s="1"/>
  <c r="CY24" i="3"/>
  <c r="CZ24" i="3"/>
  <c r="DB24" i="3" s="1"/>
  <c r="DA24" i="3"/>
  <c r="DC24" i="3"/>
  <c r="A25" i="3"/>
  <c r="Y25" i="3"/>
  <c r="CV25" i="3" s="1"/>
  <c r="CU25" i="3"/>
  <c r="CY25" i="3"/>
  <c r="CZ25" i="3"/>
  <c r="DB25" i="3" s="1"/>
  <c r="DA25" i="3"/>
  <c r="DC25" i="3"/>
  <c r="A26" i="3"/>
  <c r="Y26" i="3"/>
  <c r="CX26" i="3"/>
  <c r="CY26" i="3"/>
  <c r="CZ26" i="3"/>
  <c r="DB26" i="3" s="1"/>
  <c r="DA26" i="3"/>
  <c r="DC26" i="3"/>
  <c r="A27" i="3"/>
  <c r="Y27" i="3"/>
  <c r="CW27" i="3"/>
  <c r="CX27" i="3"/>
  <c r="S36" i="13" s="1"/>
  <c r="CY27" i="3"/>
  <c r="CZ27" i="3"/>
  <c r="DB27" i="3" s="1"/>
  <c r="DA27" i="3"/>
  <c r="DC27" i="3"/>
  <c r="A28" i="3"/>
  <c r="CX28" i="3"/>
  <c r="CY28" i="3"/>
  <c r="CZ28" i="3"/>
  <c r="DB28" i="3" s="1"/>
  <c r="DA28" i="3"/>
  <c r="DC28" i="3"/>
  <c r="A29" i="3"/>
  <c r="CX29" i="3"/>
  <c r="CY29" i="3"/>
  <c r="CZ29" i="3"/>
  <c r="DB29" i="3" s="1"/>
  <c r="DA29" i="3"/>
  <c r="DC29" i="3"/>
  <c r="A30" i="3"/>
  <c r="Y30" i="3"/>
  <c r="CX30" i="3"/>
  <c r="DG30" i="3" s="1"/>
  <c r="CY30" i="3"/>
  <c r="CZ30" i="3"/>
  <c r="DA30" i="3"/>
  <c r="DB30" i="3"/>
  <c r="DC30" i="3"/>
  <c r="A31" i="3"/>
  <c r="Y31" i="3"/>
  <c r="CX31" i="3"/>
  <c r="DG31" i="3" s="1"/>
  <c r="CY31" i="3"/>
  <c r="CZ31" i="3"/>
  <c r="DA31" i="3"/>
  <c r="DB31" i="3"/>
  <c r="DC31" i="3"/>
  <c r="A32" i="3"/>
  <c r="Y32" i="3"/>
  <c r="CY32" i="3"/>
  <c r="CZ32" i="3"/>
  <c r="DA32" i="3"/>
  <c r="DB32" i="3"/>
  <c r="DC32" i="3"/>
  <c r="A33" i="3"/>
  <c r="Y33" i="3"/>
  <c r="CY33" i="3"/>
  <c r="CZ33" i="3"/>
  <c r="DB33" i="3" s="1"/>
  <c r="DA33" i="3"/>
  <c r="DC33" i="3"/>
  <c r="A34" i="3"/>
  <c r="Y34" i="3"/>
  <c r="CY34" i="3"/>
  <c r="CZ34" i="3"/>
  <c r="DB34" i="3" s="1"/>
  <c r="DA34" i="3"/>
  <c r="DC34" i="3"/>
  <c r="A35" i="3"/>
  <c r="CY35" i="3"/>
  <c r="CZ35" i="3"/>
  <c r="DA35" i="3"/>
  <c r="DB35" i="3"/>
  <c r="DC35" i="3"/>
  <c r="A36" i="3"/>
  <c r="CY36" i="3"/>
  <c r="CZ36" i="3"/>
  <c r="DB36" i="3" s="1"/>
  <c r="DA36" i="3"/>
  <c r="DC36" i="3"/>
  <c r="A37" i="3"/>
  <c r="Y37" i="3"/>
  <c r="CY37" i="3"/>
  <c r="CZ37" i="3"/>
  <c r="DB37" i="3" s="1"/>
  <c r="DA37" i="3"/>
  <c r="DC37" i="3"/>
  <c r="A38" i="3"/>
  <c r="Y38" i="3"/>
  <c r="CY38" i="3"/>
  <c r="CZ38" i="3"/>
  <c r="DB38" i="3" s="1"/>
  <c r="DA38" i="3"/>
  <c r="DC38" i="3"/>
  <c r="A39" i="3"/>
  <c r="Y39" i="3"/>
  <c r="CY39" i="3"/>
  <c r="CZ39" i="3"/>
  <c r="DA39" i="3"/>
  <c r="DB39" i="3"/>
  <c r="DC39" i="3"/>
  <c r="A40" i="3"/>
  <c r="Y40" i="3"/>
  <c r="CX40" i="3" s="1"/>
  <c r="P29" i="13" s="1"/>
  <c r="CU40" i="3"/>
  <c r="CY40" i="3"/>
  <c r="CZ40" i="3"/>
  <c r="DB40" i="3" s="1"/>
  <c r="DA40" i="3"/>
  <c r="DC40" i="3"/>
  <c r="A41" i="3"/>
  <c r="Y41" i="3"/>
  <c r="CX41" i="3" s="1"/>
  <c r="U32" i="13" s="1"/>
  <c r="CY41" i="3"/>
  <c r="CZ41" i="3"/>
  <c r="DA41" i="3"/>
  <c r="DB41" i="3"/>
  <c r="DC41" i="3"/>
  <c r="A42" i="3"/>
  <c r="Y42" i="3"/>
  <c r="CX42" i="3" s="1"/>
  <c r="P41" i="13" s="1"/>
  <c r="CW42" i="3"/>
  <c r="CY42" i="3"/>
  <c r="CZ42" i="3"/>
  <c r="DB42" i="3" s="1"/>
  <c r="DA42" i="3"/>
  <c r="DC42" i="3"/>
  <c r="A43" i="3"/>
  <c r="Y43" i="3"/>
  <c r="CW43" i="3"/>
  <c r="CX43" i="3"/>
  <c r="CY43" i="3"/>
  <c r="CZ43" i="3"/>
  <c r="DA43" i="3"/>
  <c r="DB43" i="3"/>
  <c r="DC43" i="3"/>
  <c r="A44" i="3"/>
  <c r="Y44" i="3"/>
  <c r="CX44" i="3"/>
  <c r="DG44" i="3" s="1"/>
  <c r="CY44" i="3"/>
  <c r="CZ44" i="3"/>
  <c r="DA44" i="3"/>
  <c r="DB44" i="3"/>
  <c r="DC44" i="3"/>
  <c r="A45" i="3"/>
  <c r="Y45" i="3"/>
  <c r="CU45" i="3"/>
  <c r="CY45" i="3"/>
  <c r="CZ45" i="3"/>
  <c r="DA45" i="3"/>
  <c r="DB45" i="3"/>
  <c r="DC45" i="3"/>
  <c r="A46" i="3"/>
  <c r="Y46" i="3"/>
  <c r="CX46" i="3"/>
  <c r="V32" i="13" s="1"/>
  <c r="CY46" i="3"/>
  <c r="CZ46" i="3"/>
  <c r="DB46" i="3" s="1"/>
  <c r="DA46" i="3"/>
  <c r="DC46" i="3"/>
  <c r="A47" i="3"/>
  <c r="Y47" i="3"/>
  <c r="CX47" i="3" s="1"/>
  <c r="U36" i="13" s="1"/>
  <c r="CY47" i="3"/>
  <c r="CZ47" i="3"/>
  <c r="DB47" i="3" s="1"/>
  <c r="DA47" i="3"/>
  <c r="DC47" i="3"/>
  <c r="A48" i="3"/>
  <c r="CX48" i="3"/>
  <c r="CY48" i="3"/>
  <c r="CZ48" i="3"/>
  <c r="DA48" i="3"/>
  <c r="DB48" i="3"/>
  <c r="DC48" i="3"/>
  <c r="A49" i="3"/>
  <c r="CX49" i="3"/>
  <c r="CY49" i="3"/>
  <c r="CZ49" i="3"/>
  <c r="DB49" i="3" s="1"/>
  <c r="DA49" i="3"/>
  <c r="DC49" i="3"/>
  <c r="A50" i="3"/>
  <c r="CX50" i="3"/>
  <c r="CY50" i="3"/>
  <c r="CZ50" i="3"/>
  <c r="DB50" i="3" s="1"/>
  <c r="DA50" i="3"/>
  <c r="DC50" i="3"/>
  <c r="A51" i="3"/>
  <c r="Y51" i="3"/>
  <c r="CX51" i="3"/>
  <c r="DG51" i="3" s="1"/>
  <c r="CY51" i="3"/>
  <c r="CZ51" i="3"/>
  <c r="DB51" i="3" s="1"/>
  <c r="DA51" i="3"/>
  <c r="DC51" i="3"/>
  <c r="A52" i="3"/>
  <c r="Y52" i="3"/>
  <c r="CX52" i="3"/>
  <c r="DG52" i="3" s="1"/>
  <c r="CY52" i="3"/>
  <c r="CZ52" i="3"/>
  <c r="DA52" i="3"/>
  <c r="DB52" i="3"/>
  <c r="DC52" i="3"/>
  <c r="A53" i="3"/>
  <c r="Y53" i="3"/>
  <c r="CX53" i="3" s="1"/>
  <c r="Q23" i="13" s="1"/>
  <c r="CU53" i="3"/>
  <c r="CY53" i="3"/>
  <c r="CZ53" i="3"/>
  <c r="DB53" i="3" s="1"/>
  <c r="DA53" i="3"/>
  <c r="DC53" i="3"/>
  <c r="A54" i="3"/>
  <c r="Y54" i="3"/>
  <c r="CX54" i="3" s="1"/>
  <c r="W32" i="13" s="1"/>
  <c r="CY54" i="3"/>
  <c r="CZ54" i="3"/>
  <c r="DA54" i="3"/>
  <c r="DB54" i="3"/>
  <c r="DC54" i="3"/>
  <c r="A55" i="3"/>
  <c r="Y55" i="3"/>
  <c r="CX55" i="3" s="1"/>
  <c r="V36" i="13" s="1"/>
  <c r="CW55" i="3"/>
  <c r="CY55" i="3"/>
  <c r="CZ55" i="3"/>
  <c r="DB55" i="3" s="1"/>
  <c r="DA55" i="3"/>
  <c r="DC55" i="3"/>
  <c r="A56" i="3"/>
  <c r="CX56" i="3"/>
  <c r="CY56" i="3"/>
  <c r="CZ56" i="3"/>
  <c r="DB56" i="3" s="1"/>
  <c r="DA56" i="3"/>
  <c r="DC56" i="3"/>
  <c r="A57" i="3"/>
  <c r="CX57" i="3"/>
  <c r="CY57" i="3"/>
  <c r="CZ57" i="3"/>
  <c r="DA57" i="3"/>
  <c r="DB57" i="3"/>
  <c r="DC57" i="3"/>
  <c r="A58" i="3"/>
  <c r="CX58" i="3"/>
  <c r="CY58" i="3"/>
  <c r="CZ58" i="3"/>
  <c r="DB58" i="3" s="1"/>
  <c r="DA58" i="3"/>
  <c r="DC58" i="3"/>
  <c r="A59" i="3"/>
  <c r="Y59" i="3"/>
  <c r="CX59" i="3" s="1"/>
  <c r="CY59" i="3"/>
  <c r="CZ59" i="3"/>
  <c r="DB59" i="3" s="1"/>
  <c r="DA59" i="3"/>
  <c r="DC59" i="3"/>
  <c r="A60" i="3"/>
  <c r="Y60" i="3"/>
  <c r="CX60" i="3"/>
  <c r="DG60" i="3" s="1"/>
  <c r="CY60" i="3"/>
  <c r="CZ60" i="3"/>
  <c r="DB60" i="3" s="1"/>
  <c r="DA60" i="3"/>
  <c r="DC60" i="3"/>
  <c r="A61" i="3"/>
  <c r="Y61" i="3"/>
  <c r="CX61" i="3"/>
  <c r="CY61" i="3"/>
  <c r="CZ61" i="3"/>
  <c r="DA61" i="3"/>
  <c r="DB61" i="3"/>
  <c r="DC61" i="3"/>
  <c r="A62" i="3"/>
  <c r="Y62" i="3"/>
  <c r="CX62" i="3"/>
  <c r="DG62" i="3" s="1"/>
  <c r="CY62" i="3"/>
  <c r="CZ62" i="3"/>
  <c r="DA62" i="3"/>
  <c r="DB62" i="3"/>
  <c r="DC62" i="3"/>
  <c r="A63" i="3"/>
  <c r="Y63" i="3"/>
  <c r="CU63" i="3"/>
  <c r="CY63" i="3"/>
  <c r="CZ63" i="3"/>
  <c r="DA63" i="3"/>
  <c r="DB63" i="3"/>
  <c r="DC63" i="3"/>
  <c r="A64" i="3"/>
  <c r="Y64" i="3"/>
  <c r="CX64" i="3"/>
  <c r="X32" i="13" s="1"/>
  <c r="CY64" i="3"/>
  <c r="CZ64" i="3"/>
  <c r="DB64" i="3" s="1"/>
  <c r="DA64" i="3"/>
  <c r="DC64" i="3"/>
  <c r="A65" i="3"/>
  <c r="Y65" i="3"/>
  <c r="CX65" i="3" s="1"/>
  <c r="W36" i="13" s="1"/>
  <c r="CY65" i="3"/>
  <c r="CZ65" i="3"/>
  <c r="DA65" i="3"/>
  <c r="DB65" i="3"/>
  <c r="DC65" i="3"/>
  <c r="A66" i="3"/>
  <c r="CX66" i="3"/>
  <c r="CY66" i="3"/>
  <c r="CZ66" i="3"/>
  <c r="DA66" i="3"/>
  <c r="DB66" i="3"/>
  <c r="DC66" i="3"/>
  <c r="A67" i="3"/>
  <c r="CX67" i="3"/>
  <c r="CY67" i="3"/>
  <c r="CZ67" i="3"/>
  <c r="DB67" i="3" s="1"/>
  <c r="DA67" i="3"/>
  <c r="DC67" i="3"/>
  <c r="A68" i="3"/>
  <c r="CX68" i="3"/>
  <c r="CY68" i="3"/>
  <c r="CZ68" i="3"/>
  <c r="DB68" i="3" s="1"/>
  <c r="DA68" i="3"/>
  <c r="DC68" i="3"/>
  <c r="A69" i="3"/>
  <c r="Y69" i="3"/>
  <c r="CX69" i="3"/>
  <c r="DF69" i="3" s="1"/>
  <c r="DJ69" i="3" s="1"/>
  <c r="CY69" i="3"/>
  <c r="CZ69" i="3"/>
  <c r="DB69" i="3" s="1"/>
  <c r="DA69" i="3"/>
  <c r="DC69" i="3"/>
  <c r="A70" i="3"/>
  <c r="Y70" i="3"/>
  <c r="CX70" i="3"/>
  <c r="CY70" i="3"/>
  <c r="CZ70" i="3"/>
  <c r="DA70" i="3"/>
  <c r="DB70" i="3"/>
  <c r="DC70" i="3"/>
  <c r="A71" i="3"/>
  <c r="Y71" i="3"/>
  <c r="CX71" i="3" s="1"/>
  <c r="S23" i="13" s="1"/>
  <c r="CU71" i="3"/>
  <c r="CY71" i="3"/>
  <c r="CZ71" i="3"/>
  <c r="DB71" i="3" s="1"/>
  <c r="DA71" i="3"/>
  <c r="DC71" i="3"/>
  <c r="A72" i="3"/>
  <c r="Y72" i="3"/>
  <c r="CX72" i="3" s="1"/>
  <c r="Y32" i="13" s="1"/>
  <c r="CY72" i="3"/>
  <c r="CZ72" i="3"/>
  <c r="DA72" i="3"/>
  <c r="DB72" i="3"/>
  <c r="DC72" i="3"/>
  <c r="A73" i="3"/>
  <c r="Y73" i="3"/>
  <c r="CX73" i="3" s="1"/>
  <c r="X36" i="13" s="1"/>
  <c r="CY73" i="3"/>
  <c r="CZ73" i="3"/>
  <c r="DB73" i="3" s="1"/>
  <c r="DA73" i="3"/>
  <c r="DC73" i="3"/>
  <c r="A74" i="3"/>
  <c r="CX74" i="3"/>
  <c r="CY74" i="3"/>
  <c r="CZ74" i="3"/>
  <c r="DB74" i="3" s="1"/>
  <c r="DA74" i="3"/>
  <c r="DC74" i="3"/>
  <c r="A75" i="3"/>
  <c r="CX75" i="3"/>
  <c r="CY75" i="3"/>
  <c r="CZ75" i="3"/>
  <c r="DA75" i="3"/>
  <c r="DB75" i="3"/>
  <c r="DC75" i="3"/>
  <c r="A76" i="3"/>
  <c r="CX76" i="3"/>
  <c r="CY76" i="3"/>
  <c r="CZ76" i="3"/>
  <c r="DB76" i="3" s="1"/>
  <c r="DA76" i="3"/>
  <c r="DC76" i="3"/>
  <c r="A77" i="3"/>
  <c r="Y77" i="3"/>
  <c r="CX77" i="3" s="1"/>
  <c r="CY77" i="3"/>
  <c r="CZ77" i="3"/>
  <c r="DB77" i="3" s="1"/>
  <c r="DA77" i="3"/>
  <c r="DC77" i="3"/>
  <c r="A78" i="3"/>
  <c r="Y78" i="3"/>
  <c r="CX78" i="3"/>
  <c r="CY78" i="3"/>
  <c r="CZ78" i="3"/>
  <c r="DB78" i="3" s="1"/>
  <c r="DA78" i="3"/>
  <c r="DC78" i="3"/>
  <c r="A79" i="3"/>
  <c r="Y79" i="3"/>
  <c r="CX79" i="3" s="1"/>
  <c r="T23" i="13" s="1"/>
  <c r="CU79" i="3"/>
  <c r="CV79" i="3"/>
  <c r="CY79" i="3"/>
  <c r="CZ79" i="3"/>
  <c r="DB79" i="3" s="1"/>
  <c r="DA79" i="3"/>
  <c r="DC79" i="3"/>
  <c r="A80" i="3"/>
  <c r="Y80" i="3"/>
  <c r="CX80" i="3"/>
  <c r="CY80" i="3"/>
  <c r="CZ80" i="3"/>
  <c r="DA80" i="3"/>
  <c r="DB80" i="3"/>
  <c r="DC80" i="3"/>
  <c r="A81" i="3"/>
  <c r="Y81" i="3"/>
  <c r="CW81" i="3" s="1"/>
  <c r="CX81" i="3"/>
  <c r="Y36" i="13" s="1"/>
  <c r="CY81" i="3"/>
  <c r="CZ81" i="3"/>
  <c r="DA81" i="3"/>
  <c r="DB81" i="3"/>
  <c r="DC81" i="3"/>
  <c r="A82" i="3"/>
  <c r="CX82" i="3"/>
  <c r="CY82" i="3"/>
  <c r="CZ82" i="3"/>
  <c r="DB82" i="3" s="1"/>
  <c r="DA82" i="3"/>
  <c r="DC82" i="3"/>
  <c r="A83" i="3"/>
  <c r="CX83" i="3"/>
  <c r="CY83" i="3"/>
  <c r="CZ83" i="3"/>
  <c r="DA83" i="3"/>
  <c r="DB83" i="3"/>
  <c r="DC83" i="3"/>
  <c r="A84" i="3"/>
  <c r="CX84" i="3"/>
  <c r="CY84" i="3"/>
  <c r="CZ84" i="3"/>
  <c r="DA84" i="3"/>
  <c r="DB84" i="3"/>
  <c r="DC84" i="3"/>
  <c r="A85" i="3"/>
  <c r="Y85" i="3"/>
  <c r="CX85" i="3"/>
  <c r="CY85" i="3"/>
  <c r="CZ85" i="3"/>
  <c r="DA85" i="3"/>
  <c r="DB85" i="3"/>
  <c r="DC85" i="3"/>
  <c r="A86" i="3"/>
  <c r="Y86" i="3"/>
  <c r="CX86" i="3" s="1"/>
  <c r="CY86" i="3"/>
  <c r="CZ86" i="3"/>
  <c r="DB86" i="3" s="1"/>
  <c r="DA86" i="3"/>
  <c r="DC86" i="3"/>
  <c r="A87" i="3"/>
  <c r="Y87" i="3"/>
  <c r="CU87" i="3"/>
  <c r="CV87" i="3"/>
  <c r="CX87" i="3"/>
  <c r="P30" i="13" s="1"/>
  <c r="CY87" i="3"/>
  <c r="CZ87" i="3"/>
  <c r="DA87" i="3"/>
  <c r="DB87" i="3"/>
  <c r="DC87" i="3"/>
  <c r="A88" i="3"/>
  <c r="Y88" i="3"/>
  <c r="CU88" i="3"/>
  <c r="CV88" i="3"/>
  <c r="CX88" i="3"/>
  <c r="CY88" i="3"/>
  <c r="CZ88" i="3"/>
  <c r="DA88" i="3"/>
  <c r="DB88" i="3"/>
  <c r="DC88" i="3"/>
  <c r="A89" i="3"/>
  <c r="Y89" i="3"/>
  <c r="CX89" i="3"/>
  <c r="AA32" i="13" s="1"/>
  <c r="CY89" i="3"/>
  <c r="CZ89" i="3"/>
  <c r="DA89" i="3"/>
  <c r="DB89" i="3"/>
  <c r="DC89" i="3"/>
  <c r="A90" i="3"/>
  <c r="Y90" i="3"/>
  <c r="CW90" i="3" s="1"/>
  <c r="CY90" i="3"/>
  <c r="CZ90" i="3"/>
  <c r="DA90" i="3"/>
  <c r="DB90" i="3"/>
  <c r="DC90" i="3"/>
  <c r="A91" i="3"/>
  <c r="Y91" i="3"/>
  <c r="CX91" i="3" s="1"/>
  <c r="Q49" i="13" s="1"/>
  <c r="CW91" i="3"/>
  <c r="CY91" i="3"/>
  <c r="CZ91" i="3"/>
  <c r="DB91" i="3" s="1"/>
  <c r="DA91" i="3"/>
  <c r="DC91" i="3"/>
  <c r="A92" i="3"/>
  <c r="Y92" i="3"/>
  <c r="CX92" i="3" s="1"/>
  <c r="P55" i="13" s="1"/>
  <c r="CW92" i="3"/>
  <c r="CY92" i="3"/>
  <c r="CZ92" i="3"/>
  <c r="DB92" i="3" s="1"/>
  <c r="DA92" i="3"/>
  <c r="DC92" i="3"/>
  <c r="A93" i="3"/>
  <c r="CX93" i="3"/>
  <c r="CY93" i="3"/>
  <c r="CZ93" i="3"/>
  <c r="DB93" i="3" s="1"/>
  <c r="DA93" i="3"/>
  <c r="DC93" i="3"/>
  <c r="A94" i="3"/>
  <c r="Y94" i="3"/>
  <c r="CX94" i="3"/>
  <c r="DF94" i="3" s="1"/>
  <c r="DJ94" i="3" s="1"/>
  <c r="CY94" i="3"/>
  <c r="CZ94" i="3"/>
  <c r="DA94" i="3"/>
  <c r="DB94" i="3"/>
  <c r="DC94" i="3"/>
  <c r="A95" i="3"/>
  <c r="Y95" i="3"/>
  <c r="CV95" i="3" s="1"/>
  <c r="CU95" i="3"/>
  <c r="CY95" i="3"/>
  <c r="CZ95" i="3"/>
  <c r="DA95" i="3"/>
  <c r="DB95" i="3"/>
  <c r="DC95" i="3"/>
  <c r="A96" i="3"/>
  <c r="Y96" i="3"/>
  <c r="CX96" i="3" s="1"/>
  <c r="AB32" i="13" s="1"/>
  <c r="CY96" i="3"/>
  <c r="CZ96" i="3"/>
  <c r="DA96" i="3"/>
  <c r="DB96" i="3"/>
  <c r="DC96" i="3"/>
  <c r="A97" i="3"/>
  <c r="Y97" i="3"/>
  <c r="CW97" i="3" s="1"/>
  <c r="CY97" i="3"/>
  <c r="CZ97" i="3"/>
  <c r="DB97" i="3" s="1"/>
  <c r="DA97" i="3"/>
  <c r="DC97" i="3"/>
  <c r="A98" i="3"/>
  <c r="Y98" i="3"/>
  <c r="CW98" i="3"/>
  <c r="CX98" i="3"/>
  <c r="CY98" i="3"/>
  <c r="CZ98" i="3"/>
  <c r="DA98" i="3"/>
  <c r="DB98" i="3"/>
  <c r="DC98" i="3"/>
  <c r="A99" i="3"/>
  <c r="CX99" i="3"/>
  <c r="CY99" i="3"/>
  <c r="CZ99" i="3"/>
  <c r="DB99" i="3" s="1"/>
  <c r="DA99" i="3"/>
  <c r="DC99" i="3"/>
  <c r="A100" i="3"/>
  <c r="Y100" i="3"/>
  <c r="CX100" i="3" s="1"/>
  <c r="CY100" i="3"/>
  <c r="CZ100" i="3"/>
  <c r="DB100" i="3" s="1"/>
  <c r="DA100" i="3"/>
  <c r="DC100" i="3"/>
  <c r="A101" i="3"/>
  <c r="Y101" i="3"/>
  <c r="CX101" i="3"/>
  <c r="DG101" i="3" s="1"/>
  <c r="CY101" i="3"/>
  <c r="CZ101" i="3"/>
  <c r="DA101" i="3"/>
  <c r="DB101" i="3"/>
  <c r="DC101" i="3"/>
  <c r="A102" i="3"/>
  <c r="Y102" i="3"/>
  <c r="CX102" i="3" s="1"/>
  <c r="CY102" i="3"/>
  <c r="CZ102" i="3"/>
  <c r="DA102" i="3"/>
  <c r="DB102" i="3"/>
  <c r="DC102" i="3"/>
  <c r="A103" i="3"/>
  <c r="Y103" i="3"/>
  <c r="CX103" i="3" s="1"/>
  <c r="CY103" i="3"/>
  <c r="CZ103" i="3"/>
  <c r="DB103" i="3" s="1"/>
  <c r="DA103" i="3"/>
  <c r="DC103" i="3"/>
  <c r="A104" i="3"/>
  <c r="Y104" i="3"/>
  <c r="CX104" i="3" s="1"/>
  <c r="CY104" i="3"/>
  <c r="CZ104" i="3"/>
  <c r="DB104" i="3" s="1"/>
  <c r="DA104" i="3"/>
  <c r="DC104" i="3"/>
  <c r="A105" i="3"/>
  <c r="Y105" i="3"/>
  <c r="CX105" i="3"/>
  <c r="DF105" i="3" s="1"/>
  <c r="DJ105" i="3" s="1"/>
  <c r="CY105" i="3"/>
  <c r="CZ105" i="3"/>
  <c r="DB105" i="3" s="1"/>
  <c r="DA105" i="3"/>
  <c r="DC105" i="3"/>
  <c r="A106" i="3"/>
  <c r="Y106" i="3"/>
  <c r="CV106" i="3" s="1"/>
  <c r="CU106" i="3"/>
  <c r="CY106" i="3"/>
  <c r="CZ106" i="3"/>
  <c r="DB106" i="3" s="1"/>
  <c r="DA106" i="3"/>
  <c r="DC106" i="3"/>
  <c r="A107" i="3"/>
  <c r="Y107" i="3"/>
  <c r="CX107" i="3"/>
  <c r="CY107" i="3"/>
  <c r="CZ107" i="3"/>
  <c r="DA107" i="3"/>
  <c r="DB107" i="3"/>
  <c r="DC107" i="3"/>
  <c r="A108" i="3"/>
  <c r="Y108" i="3"/>
  <c r="CX108" i="3" s="1"/>
  <c r="S49" i="13" s="1"/>
  <c r="CY108" i="3"/>
  <c r="CZ108" i="3"/>
  <c r="DB108" i="3" s="1"/>
  <c r="DA108" i="3"/>
  <c r="DC108" i="3"/>
  <c r="A109" i="3"/>
  <c r="Y109" i="3"/>
  <c r="CX109" i="3"/>
  <c r="DG109" i="3" s="1"/>
  <c r="CY109" i="3"/>
  <c r="CZ109" i="3"/>
  <c r="DB109" i="3" s="1"/>
  <c r="DA109" i="3"/>
  <c r="DC109" i="3"/>
  <c r="A110" i="3"/>
  <c r="Y110" i="3"/>
  <c r="CX110" i="3"/>
  <c r="DG110" i="3" s="1"/>
  <c r="CY110" i="3"/>
  <c r="CZ110" i="3"/>
  <c r="DA110" i="3"/>
  <c r="DB110" i="3"/>
  <c r="DC110" i="3"/>
  <c r="A111" i="3"/>
  <c r="Y111" i="3"/>
  <c r="CV111" i="3" s="1"/>
  <c r="CU111" i="3"/>
  <c r="CY111" i="3"/>
  <c r="CZ111" i="3"/>
  <c r="DB111" i="3" s="1"/>
  <c r="DA111" i="3"/>
  <c r="DC111" i="3"/>
  <c r="A112" i="3"/>
  <c r="Y112" i="3"/>
  <c r="CW112" i="3"/>
  <c r="CX112" i="3"/>
  <c r="CY112" i="3"/>
  <c r="CZ112" i="3"/>
  <c r="DA112" i="3"/>
  <c r="DB112" i="3"/>
  <c r="DC112" i="3"/>
  <c r="A113" i="3"/>
  <c r="Y113" i="3"/>
  <c r="CX113" i="3" s="1"/>
  <c r="CY113" i="3"/>
  <c r="CZ113" i="3"/>
  <c r="DB113" i="3" s="1"/>
  <c r="DA113" i="3"/>
  <c r="DC113" i="3"/>
  <c r="A114" i="3"/>
  <c r="Y114" i="3"/>
  <c r="CX114" i="3" s="1"/>
  <c r="CY114" i="3"/>
  <c r="CZ114" i="3"/>
  <c r="DB114" i="3" s="1"/>
  <c r="DA114" i="3"/>
  <c r="DC114" i="3"/>
  <c r="A115" i="3"/>
  <c r="Y115" i="3"/>
  <c r="CU115" i="3"/>
  <c r="CV115" i="3"/>
  <c r="CX115" i="3"/>
  <c r="Q27" i="13" s="1"/>
  <c r="CY115" i="3"/>
  <c r="CZ115" i="3"/>
  <c r="DB115" i="3" s="1"/>
  <c r="DA115" i="3"/>
  <c r="DC115" i="3"/>
  <c r="A116" i="3"/>
  <c r="Y116" i="3"/>
  <c r="CX116" i="3"/>
  <c r="CY116" i="3"/>
  <c r="CZ116" i="3"/>
  <c r="DB116" i="3" s="1"/>
  <c r="DA116" i="3"/>
  <c r="DC116" i="3"/>
  <c r="A117" i="3"/>
  <c r="Y117" i="3"/>
  <c r="CW117" i="3"/>
  <c r="CX117" i="3"/>
  <c r="CY117" i="3"/>
  <c r="CZ117" i="3"/>
  <c r="DA117" i="3"/>
  <c r="DB117" i="3"/>
  <c r="DC117" i="3"/>
  <c r="A118" i="3"/>
  <c r="Y118" i="3"/>
  <c r="CX118" i="3"/>
  <c r="CY118" i="3"/>
  <c r="CZ118" i="3"/>
  <c r="DB118" i="3" s="1"/>
  <c r="DA118" i="3"/>
  <c r="DC118" i="3"/>
  <c r="A119" i="3"/>
  <c r="Y119" i="3"/>
  <c r="CX119" i="3"/>
  <c r="DG119" i="3" s="1"/>
  <c r="CY119" i="3"/>
  <c r="CZ119" i="3"/>
  <c r="DB119" i="3" s="1"/>
  <c r="DA119" i="3"/>
  <c r="DC119" i="3"/>
  <c r="A120" i="3"/>
  <c r="Y120" i="3"/>
  <c r="CX120" i="3" s="1"/>
  <c r="R29" i="13" s="1"/>
  <c r="CU120" i="3"/>
  <c r="CV120" i="3"/>
  <c r="CY120" i="3"/>
  <c r="CZ120" i="3"/>
  <c r="DB120" i="3" s="1"/>
  <c r="DA120" i="3"/>
  <c r="DC120" i="3"/>
  <c r="A121" i="3"/>
  <c r="Y121" i="3"/>
  <c r="CW121" i="3" s="1"/>
  <c r="CY121" i="3"/>
  <c r="CZ121" i="3"/>
  <c r="DA121" i="3"/>
  <c r="DB121" i="3"/>
  <c r="DC121" i="3"/>
  <c r="A122" i="3"/>
  <c r="Y122" i="3"/>
  <c r="CX122" i="3" s="1"/>
  <c r="CY122" i="3"/>
  <c r="CZ122" i="3"/>
  <c r="DA122" i="3"/>
  <c r="DB122" i="3"/>
  <c r="DC122" i="3"/>
  <c r="A123" i="3"/>
  <c r="Y123" i="3"/>
  <c r="CX123" i="3" s="1"/>
  <c r="CY123" i="3"/>
  <c r="CZ123" i="3"/>
  <c r="DB123" i="3" s="1"/>
  <c r="DA123" i="3"/>
  <c r="DC123" i="3"/>
  <c r="A124" i="3"/>
  <c r="Y124" i="3"/>
  <c r="CV124" i="3" s="1"/>
  <c r="CU124" i="3"/>
  <c r="CY124" i="3"/>
  <c r="CZ124" i="3"/>
  <c r="DA124" i="3"/>
  <c r="DB124" i="3"/>
  <c r="DC124" i="3"/>
  <c r="A125" i="3"/>
  <c r="Y125" i="3"/>
  <c r="CX125" i="3"/>
  <c r="AE32" i="13" s="1"/>
  <c r="CY125" i="3"/>
  <c r="CZ125" i="3"/>
  <c r="DB125" i="3" s="1"/>
  <c r="DA125" i="3"/>
  <c r="DC125" i="3"/>
  <c r="A126" i="3"/>
  <c r="Y126" i="3"/>
  <c r="CW126" i="3"/>
  <c r="CX126" i="3"/>
  <c r="CY126" i="3"/>
  <c r="CZ126" i="3"/>
  <c r="DB126" i="3" s="1"/>
  <c r="DA126" i="3"/>
  <c r="DC126" i="3"/>
  <c r="A127" i="3"/>
  <c r="Y127" i="3"/>
  <c r="CX127" i="3" s="1"/>
  <c r="U49" i="13" s="1"/>
  <c r="CW127" i="3"/>
  <c r="CY127" i="3"/>
  <c r="CZ127" i="3"/>
  <c r="DB127" i="3" s="1"/>
  <c r="DA127" i="3"/>
  <c r="DC127" i="3"/>
  <c r="A128" i="3"/>
  <c r="Y128" i="3"/>
  <c r="CX128" i="3" s="1"/>
  <c r="CY128" i="3"/>
  <c r="CZ128" i="3"/>
  <c r="DB128" i="3" s="1"/>
  <c r="DA128" i="3"/>
  <c r="DC128" i="3"/>
  <c r="A129" i="3"/>
  <c r="Y129" i="3"/>
  <c r="CU129" i="3"/>
  <c r="CV129" i="3"/>
  <c r="CX129" i="3"/>
  <c r="R27" i="13" s="1"/>
  <c r="CY129" i="3"/>
  <c r="CZ129" i="3"/>
  <c r="DB129" i="3" s="1"/>
  <c r="DA129" i="3"/>
  <c r="DC129" i="3"/>
  <c r="A130" i="3"/>
  <c r="Y130" i="3"/>
  <c r="CX130" i="3"/>
  <c r="CY130" i="3"/>
  <c r="CZ130" i="3"/>
  <c r="DB130" i="3" s="1"/>
  <c r="DA130" i="3"/>
  <c r="DC130" i="3"/>
  <c r="A131" i="3"/>
  <c r="Y131" i="3"/>
  <c r="CW131" i="3"/>
  <c r="CX131" i="3"/>
  <c r="CY131" i="3"/>
  <c r="CZ131" i="3"/>
  <c r="DA131" i="3"/>
  <c r="DB131" i="3"/>
  <c r="DC131" i="3"/>
  <c r="A132" i="3"/>
  <c r="Y132" i="3"/>
  <c r="CX132" i="3"/>
  <c r="CY132" i="3"/>
  <c r="CZ132" i="3"/>
  <c r="DB132" i="3" s="1"/>
  <c r="DA132" i="3"/>
  <c r="DC132" i="3"/>
  <c r="A133" i="3"/>
  <c r="Y133" i="3"/>
  <c r="CX133" i="3"/>
  <c r="DG133" i="3" s="1"/>
  <c r="CY133" i="3"/>
  <c r="CZ133" i="3"/>
  <c r="DB133" i="3" s="1"/>
  <c r="DA133" i="3"/>
  <c r="DC133" i="3"/>
  <c r="A134" i="3"/>
  <c r="Y134" i="3"/>
  <c r="CX134" i="3" s="1"/>
  <c r="S27" i="13" s="1"/>
  <c r="CU134" i="3"/>
  <c r="CV134" i="3"/>
  <c r="CY134" i="3"/>
  <c r="CZ134" i="3"/>
  <c r="DA134" i="3"/>
  <c r="DB134" i="3"/>
  <c r="DC134" i="3"/>
  <c r="A135" i="3"/>
  <c r="Y135" i="3"/>
  <c r="CY135" i="3"/>
  <c r="CZ135" i="3"/>
  <c r="DA135" i="3"/>
  <c r="DB135" i="3"/>
  <c r="DC135" i="3"/>
  <c r="A136" i="3"/>
  <c r="Y136" i="3"/>
  <c r="CX136" i="3" s="1"/>
  <c r="CY136" i="3"/>
  <c r="CZ136" i="3"/>
  <c r="DA136" i="3"/>
  <c r="DB136" i="3"/>
  <c r="DC136" i="3"/>
  <c r="A137" i="3"/>
  <c r="Y137" i="3"/>
  <c r="CX137" i="3" s="1"/>
  <c r="CY137" i="3"/>
  <c r="CZ137" i="3"/>
  <c r="DA137" i="3"/>
  <c r="DB137" i="3"/>
  <c r="DC137" i="3"/>
  <c r="A138" i="3"/>
  <c r="Y138" i="3"/>
  <c r="CU138" i="3"/>
  <c r="CY138" i="3"/>
  <c r="CZ138" i="3"/>
  <c r="DA138" i="3"/>
  <c r="DB138" i="3"/>
  <c r="DC138" i="3"/>
  <c r="A139" i="3"/>
  <c r="Y139" i="3"/>
  <c r="CX139" i="3"/>
  <c r="CY139" i="3"/>
  <c r="CZ139" i="3"/>
  <c r="DB139" i="3" s="1"/>
  <c r="DA139" i="3"/>
  <c r="DC139" i="3"/>
  <c r="A140" i="3"/>
  <c r="Y140" i="3"/>
  <c r="CW140" i="3"/>
  <c r="CX140" i="3"/>
  <c r="P38" i="13" s="1"/>
  <c r="CY140" i="3"/>
  <c r="CZ140" i="3"/>
  <c r="DB140" i="3" s="1"/>
  <c r="DA140" i="3"/>
  <c r="DC140" i="3"/>
  <c r="A141" i="3"/>
  <c r="Y141" i="3"/>
  <c r="CX141" i="3" s="1"/>
  <c r="W49" i="13" s="1"/>
  <c r="CW141" i="3"/>
  <c r="CY141" i="3"/>
  <c r="CZ141" i="3"/>
  <c r="DA141" i="3"/>
  <c r="DB141" i="3"/>
  <c r="DC141" i="3"/>
  <c r="A142" i="3"/>
  <c r="Y142" i="3"/>
  <c r="CY142" i="3"/>
  <c r="CZ142" i="3"/>
  <c r="DA142" i="3"/>
  <c r="DB142" i="3"/>
  <c r="DC142" i="3"/>
  <c r="A143" i="3"/>
  <c r="CX143" i="3"/>
  <c r="CY143" i="3"/>
  <c r="CZ143" i="3"/>
  <c r="DA143" i="3"/>
  <c r="DB143" i="3"/>
  <c r="DC143" i="3"/>
  <c r="A144" i="3"/>
  <c r="Y144" i="3"/>
  <c r="CX144" i="3" s="1"/>
  <c r="DG144" i="3" s="1"/>
  <c r="CY144" i="3"/>
  <c r="CZ144" i="3"/>
  <c r="DB144" i="3" s="1"/>
  <c r="DA144" i="3"/>
  <c r="DC144" i="3"/>
  <c r="A145" i="3"/>
  <c r="Y145" i="3"/>
  <c r="CV145" i="3" s="1"/>
  <c r="CU145" i="3"/>
  <c r="CX145" i="3"/>
  <c r="Q20" i="13" s="1"/>
  <c r="CY145" i="3"/>
  <c r="CZ145" i="3"/>
  <c r="DA145" i="3"/>
  <c r="DB145" i="3"/>
  <c r="DC145" i="3"/>
  <c r="A146" i="3"/>
  <c r="Y146" i="3"/>
  <c r="CX146" i="3"/>
  <c r="CY146" i="3"/>
  <c r="CZ146" i="3"/>
  <c r="DA146" i="3"/>
  <c r="DB146" i="3"/>
  <c r="DC146" i="3"/>
  <c r="A147" i="3"/>
  <c r="Y147" i="3"/>
  <c r="CW147" i="3" s="1"/>
  <c r="CX147" i="3"/>
  <c r="P45" i="13" s="1"/>
  <c r="CY147" i="3"/>
  <c r="CZ147" i="3"/>
  <c r="DB147" i="3" s="1"/>
  <c r="DA147" i="3"/>
  <c r="DC147" i="3"/>
  <c r="A148" i="3"/>
  <c r="Y148" i="3"/>
  <c r="CW148" i="3"/>
  <c r="CX148" i="3"/>
  <c r="CY148" i="3"/>
  <c r="CZ148" i="3"/>
  <c r="DB148" i="3" s="1"/>
  <c r="DA148" i="3"/>
  <c r="DC148" i="3"/>
  <c r="A149" i="3"/>
  <c r="CX149" i="3"/>
  <c r="CY149" i="3"/>
  <c r="CZ149" i="3"/>
  <c r="DB149" i="3" s="1"/>
  <c r="DA149" i="3"/>
  <c r="DC149" i="3"/>
  <c r="A150" i="3"/>
  <c r="Y150" i="3"/>
  <c r="CX150" i="3"/>
  <c r="CY150" i="3"/>
  <c r="CZ150" i="3"/>
  <c r="DB150" i="3" s="1"/>
  <c r="DA150" i="3"/>
  <c r="DC150" i="3"/>
  <c r="A151" i="3"/>
  <c r="Y151" i="3"/>
  <c r="CV151" i="3" s="1"/>
  <c r="CU151" i="3"/>
  <c r="CY151" i="3"/>
  <c r="CZ151" i="3"/>
  <c r="DB151" i="3" s="1"/>
  <c r="DA151" i="3"/>
  <c r="DC151" i="3"/>
  <c r="A152" i="3"/>
  <c r="Y152" i="3"/>
  <c r="CX152" i="3"/>
  <c r="CY152" i="3"/>
  <c r="CZ152" i="3"/>
  <c r="DA152" i="3"/>
  <c r="DB152" i="3"/>
  <c r="DC152" i="3"/>
  <c r="A153" i="3"/>
  <c r="Y153" i="3"/>
  <c r="CW153" i="3" s="1"/>
  <c r="CY153" i="3"/>
  <c r="CZ153" i="3"/>
  <c r="DB153" i="3" s="1"/>
  <c r="DA153" i="3"/>
  <c r="DC153" i="3"/>
  <c r="A154" i="3"/>
  <c r="Y154" i="3"/>
  <c r="CW154" i="3"/>
  <c r="CX154" i="3"/>
  <c r="Q47" i="13" s="1"/>
  <c r="CY154" i="3"/>
  <c r="CZ154" i="3"/>
  <c r="DB154" i="3" s="1"/>
  <c r="DA154" i="3"/>
  <c r="DC154" i="3"/>
  <c r="A155" i="3"/>
  <c r="Y155" i="3"/>
  <c r="CX155" i="3"/>
  <c r="CY155" i="3"/>
  <c r="CZ155" i="3"/>
  <c r="DA155" i="3"/>
  <c r="DB155" i="3"/>
  <c r="DC155" i="3"/>
  <c r="A156" i="3"/>
  <c r="Y156" i="3"/>
  <c r="CU156" i="3"/>
  <c r="CY156" i="3"/>
  <c r="CZ156" i="3"/>
  <c r="DA156" i="3"/>
  <c r="DB156" i="3"/>
  <c r="DC156" i="3"/>
  <c r="A157" i="3"/>
  <c r="Y157" i="3"/>
  <c r="CX157" i="3"/>
  <c r="CY157" i="3"/>
  <c r="CZ157" i="3"/>
  <c r="DA157" i="3"/>
  <c r="DB157" i="3"/>
  <c r="DC157" i="3"/>
  <c r="A158" i="3"/>
  <c r="Y158" i="3"/>
  <c r="CY158" i="3"/>
  <c r="CZ158" i="3"/>
  <c r="DB158" i="3" s="1"/>
  <c r="DA158" i="3"/>
  <c r="DC158" i="3"/>
  <c r="A159" i="3"/>
  <c r="Y159" i="3"/>
  <c r="CW159" i="3"/>
  <c r="CX159" i="3"/>
  <c r="X49" i="13" s="1"/>
  <c r="CY159" i="3"/>
  <c r="CZ159" i="3"/>
  <c r="DA159" i="3"/>
  <c r="DB159" i="3"/>
  <c r="DC159" i="3"/>
  <c r="A160" i="3"/>
  <c r="CX160" i="3"/>
  <c r="CY160" i="3"/>
  <c r="CZ160" i="3"/>
  <c r="DB160" i="3" s="1"/>
  <c r="DA160" i="3"/>
  <c r="DC160" i="3"/>
  <c r="A161" i="3"/>
  <c r="Y161" i="3"/>
  <c r="CX161" i="3"/>
  <c r="DG161" i="3" s="1"/>
  <c r="CY161" i="3"/>
  <c r="CZ161" i="3"/>
  <c r="DB161" i="3" s="1"/>
  <c r="DA161" i="3"/>
  <c r="DC161" i="3"/>
  <c r="A162" i="3"/>
  <c r="Y162" i="3"/>
  <c r="CX162" i="3" s="1"/>
  <c r="S25" i="13" s="1"/>
  <c r="CU162" i="3"/>
  <c r="CV162" i="3"/>
  <c r="CY162" i="3"/>
  <c r="CZ162" i="3"/>
  <c r="DA162" i="3"/>
  <c r="DB162" i="3"/>
  <c r="DC162" i="3"/>
  <c r="A163" i="3"/>
  <c r="Y163" i="3"/>
  <c r="CX163" i="3" s="1"/>
  <c r="AK32" i="13" s="1"/>
  <c r="CY163" i="3"/>
  <c r="CZ163" i="3"/>
  <c r="DA163" i="3"/>
  <c r="DB163" i="3"/>
  <c r="DC163" i="3"/>
  <c r="A164" i="3"/>
  <c r="Y164" i="3"/>
  <c r="CW164" i="3" s="1"/>
  <c r="CY164" i="3"/>
  <c r="CZ164" i="3"/>
  <c r="DA164" i="3"/>
  <c r="DB164" i="3"/>
  <c r="DC164" i="3"/>
  <c r="A165" i="3"/>
  <c r="Y165" i="3"/>
  <c r="CX165" i="3"/>
  <c r="DF165" i="3" s="1"/>
  <c r="CY165" i="3"/>
  <c r="CZ165" i="3"/>
  <c r="DA165" i="3"/>
  <c r="DB165" i="3"/>
  <c r="DC165" i="3"/>
  <c r="A166" i="3"/>
  <c r="Y166" i="3"/>
  <c r="CX166" i="3" s="1"/>
  <c r="CY166" i="3"/>
  <c r="CZ166" i="3"/>
  <c r="DA166" i="3"/>
  <c r="DB166" i="3"/>
  <c r="DC166" i="3"/>
  <c r="A167" i="3"/>
  <c r="Y167" i="3"/>
  <c r="CX167" i="3" s="1"/>
  <c r="CY167" i="3"/>
  <c r="CZ167" i="3"/>
  <c r="DB167" i="3" s="1"/>
  <c r="DA167" i="3"/>
  <c r="DC167" i="3"/>
  <c r="A168" i="3"/>
  <c r="Y168" i="3"/>
  <c r="CX168" i="3"/>
  <c r="DG168" i="3" s="1"/>
  <c r="CY168" i="3"/>
  <c r="CZ168" i="3"/>
  <c r="DB168" i="3" s="1"/>
  <c r="DA168" i="3"/>
  <c r="DC168" i="3"/>
  <c r="A169" i="3"/>
  <c r="Y169" i="3"/>
  <c r="CX169" i="3"/>
  <c r="DF169" i="3" s="1"/>
  <c r="DJ169" i="3" s="1"/>
  <c r="CY169" i="3"/>
  <c r="CZ169" i="3"/>
  <c r="DA169" i="3"/>
  <c r="DB169" i="3"/>
  <c r="DC169" i="3"/>
  <c r="A170" i="3"/>
  <c r="Y170" i="3"/>
  <c r="CX170" i="3"/>
  <c r="DF170" i="3" s="1"/>
  <c r="DJ170" i="3" s="1"/>
  <c r="CY170" i="3"/>
  <c r="CZ170" i="3"/>
  <c r="DA170" i="3"/>
  <c r="DB170" i="3"/>
  <c r="DC170" i="3"/>
  <c r="A171" i="3"/>
  <c r="Y171" i="3"/>
  <c r="CX171" i="3" s="1"/>
  <c r="CY171" i="3"/>
  <c r="CZ171" i="3"/>
  <c r="DB171" i="3" s="1"/>
  <c r="DA171" i="3"/>
  <c r="DC171" i="3"/>
  <c r="A172" i="3"/>
  <c r="Y172" i="3"/>
  <c r="CX172" i="3"/>
  <c r="DG172" i="3" s="1"/>
  <c r="CY172" i="3"/>
  <c r="CZ172" i="3"/>
  <c r="DA172" i="3"/>
  <c r="DB172" i="3"/>
  <c r="DC172" i="3"/>
  <c r="A173" i="3"/>
  <c r="Y173" i="3"/>
  <c r="CX173" i="3"/>
  <c r="DF173" i="3" s="1"/>
  <c r="DJ173" i="3" s="1"/>
  <c r="CY173" i="3"/>
  <c r="CZ173" i="3"/>
  <c r="DA173" i="3"/>
  <c r="DB173" i="3"/>
  <c r="DC173" i="3"/>
  <c r="A174" i="3"/>
  <c r="Y174" i="3"/>
  <c r="CX174" i="3" s="1"/>
  <c r="CY174" i="3"/>
  <c r="CZ174" i="3"/>
  <c r="DA174" i="3"/>
  <c r="DB174" i="3"/>
  <c r="DC174" i="3"/>
  <c r="A175" i="3"/>
  <c r="Y175" i="3"/>
  <c r="CX175" i="3" s="1"/>
  <c r="CY175" i="3"/>
  <c r="CZ175" i="3"/>
  <c r="DB175" i="3" s="1"/>
  <c r="DA175" i="3"/>
  <c r="DC175" i="3"/>
  <c r="A176" i="3"/>
  <c r="Y176" i="3"/>
  <c r="CX176" i="3"/>
  <c r="DG176" i="3" s="1"/>
  <c r="CY176" i="3"/>
  <c r="CZ176" i="3"/>
  <c r="DB176" i="3" s="1"/>
  <c r="DA176" i="3"/>
  <c r="DC176" i="3"/>
  <c r="A177" i="3"/>
  <c r="Y177" i="3"/>
  <c r="CX177" i="3"/>
  <c r="DF177" i="3" s="1"/>
  <c r="DJ177" i="3" s="1"/>
  <c r="CY177" i="3"/>
  <c r="CZ177" i="3"/>
  <c r="DA177" i="3"/>
  <c r="DB177" i="3"/>
  <c r="DC177" i="3"/>
  <c r="A178" i="3"/>
  <c r="Y178" i="3"/>
  <c r="CX178" i="3"/>
  <c r="DF178" i="3" s="1"/>
  <c r="DJ178" i="3" s="1"/>
  <c r="CY178" i="3"/>
  <c r="CZ178" i="3"/>
  <c r="DA178" i="3"/>
  <c r="DB178" i="3"/>
  <c r="DC178" i="3"/>
  <c r="A179" i="3"/>
  <c r="Y179" i="3"/>
  <c r="CX179" i="3" s="1"/>
  <c r="CY179" i="3"/>
  <c r="CZ179" i="3"/>
  <c r="DB179" i="3" s="1"/>
  <c r="DA179" i="3"/>
  <c r="DC179" i="3"/>
  <c r="A180" i="3"/>
  <c r="Y180" i="3"/>
  <c r="CX180" i="3"/>
  <c r="DG180" i="3" s="1"/>
  <c r="CY180" i="3"/>
  <c r="CZ180" i="3"/>
  <c r="DA180" i="3"/>
  <c r="DB180" i="3"/>
  <c r="DC180" i="3"/>
  <c r="A181" i="3"/>
  <c r="Y181" i="3"/>
  <c r="CX181" i="3"/>
  <c r="DF181" i="3" s="1"/>
  <c r="DJ181" i="3" s="1"/>
  <c r="CY181" i="3"/>
  <c r="CZ181" i="3"/>
  <c r="DA181" i="3"/>
  <c r="DB181" i="3"/>
  <c r="DC181" i="3"/>
  <c r="A182" i="3"/>
  <c r="Y182" i="3"/>
  <c r="CX182" i="3" s="1"/>
  <c r="CY182" i="3"/>
  <c r="CZ182" i="3"/>
  <c r="DA182" i="3"/>
  <c r="DB182" i="3"/>
  <c r="DC182" i="3"/>
  <c r="A183" i="3"/>
  <c r="Y183" i="3"/>
  <c r="CV183" i="3" s="1"/>
  <c r="CU183" i="3"/>
  <c r="CY183" i="3"/>
  <c r="CZ183" i="3"/>
  <c r="DA183" i="3"/>
  <c r="DB183" i="3"/>
  <c r="DC183" i="3"/>
  <c r="A184" i="3"/>
  <c r="Y184" i="3"/>
  <c r="CX184" i="3"/>
  <c r="CY184" i="3"/>
  <c r="CZ184" i="3"/>
  <c r="DA184" i="3"/>
  <c r="DB184" i="3"/>
  <c r="DC184" i="3"/>
  <c r="A185" i="3"/>
  <c r="Y185" i="3"/>
  <c r="CW185" i="3" s="1"/>
  <c r="CX185" i="3"/>
  <c r="CY185" i="3"/>
  <c r="CZ185" i="3"/>
  <c r="DB185" i="3" s="1"/>
  <c r="DA185" i="3"/>
  <c r="DC185" i="3"/>
  <c r="A186" i="3"/>
  <c r="Y186" i="3"/>
  <c r="CW186" i="3"/>
  <c r="CX186" i="3"/>
  <c r="R38" i="13" s="1"/>
  <c r="CY186" i="3"/>
  <c r="CZ186" i="3"/>
  <c r="DA186" i="3"/>
  <c r="DB186" i="3"/>
  <c r="DC186" i="3"/>
  <c r="A187" i="3"/>
  <c r="Y187" i="3"/>
  <c r="CW187" i="3" s="1"/>
  <c r="CY187" i="3"/>
  <c r="CZ187" i="3"/>
  <c r="DA187" i="3"/>
  <c r="DB187" i="3"/>
  <c r="DC187" i="3"/>
  <c r="A188" i="3"/>
  <c r="Y188" i="3"/>
  <c r="CW188" i="3"/>
  <c r="CX188" i="3"/>
  <c r="CY188" i="3"/>
  <c r="CZ188" i="3"/>
  <c r="DA188" i="3"/>
  <c r="DB188" i="3"/>
  <c r="DC188" i="3"/>
  <c r="A189" i="3"/>
  <c r="Y189" i="3"/>
  <c r="CW189" i="3" s="1"/>
  <c r="CX189" i="3"/>
  <c r="CY189" i="3"/>
  <c r="CZ189" i="3"/>
  <c r="DB189" i="3" s="1"/>
  <c r="DA189" i="3"/>
  <c r="DC189" i="3"/>
  <c r="A190" i="3"/>
  <c r="Y190" i="3"/>
  <c r="CW190" i="3"/>
  <c r="CX190" i="3"/>
  <c r="P52" i="13" s="1"/>
  <c r="CY190" i="3"/>
  <c r="CZ190" i="3"/>
  <c r="DA190" i="3"/>
  <c r="DB190" i="3"/>
  <c r="DC190" i="3"/>
  <c r="A191" i="3"/>
  <c r="CX191" i="3"/>
  <c r="CY191" i="3"/>
  <c r="CZ191" i="3"/>
  <c r="DB191" i="3" s="1"/>
  <c r="DA191" i="3"/>
  <c r="DC191" i="3"/>
  <c r="A192" i="3"/>
  <c r="CX192" i="3"/>
  <c r="CY192" i="3"/>
  <c r="CZ192" i="3"/>
  <c r="DB192" i="3" s="1"/>
  <c r="DA192" i="3"/>
  <c r="DC192" i="3"/>
  <c r="A193" i="3"/>
  <c r="CX193" i="3"/>
  <c r="CY193" i="3"/>
  <c r="CZ193" i="3"/>
  <c r="DA193" i="3"/>
  <c r="DB193" i="3"/>
  <c r="DC193" i="3"/>
  <c r="A194" i="3"/>
  <c r="CX194" i="3"/>
  <c r="CY194" i="3"/>
  <c r="CZ194" i="3"/>
  <c r="DA194" i="3"/>
  <c r="DB194" i="3"/>
  <c r="DC194" i="3"/>
  <c r="A195" i="3"/>
  <c r="CX195" i="3"/>
  <c r="CY195" i="3"/>
  <c r="CZ195" i="3"/>
  <c r="DB195" i="3" s="1"/>
  <c r="DA195" i="3"/>
  <c r="DC195" i="3"/>
  <c r="A196" i="3"/>
  <c r="Y196" i="3"/>
  <c r="CX196" i="3"/>
  <c r="DG196" i="3" s="1"/>
  <c r="CY196" i="3"/>
  <c r="CZ196" i="3"/>
  <c r="DA196" i="3"/>
  <c r="DB196" i="3"/>
  <c r="DC196" i="3"/>
  <c r="A197" i="3"/>
  <c r="Y197" i="3"/>
  <c r="CX197" i="3"/>
  <c r="DF197" i="3" s="1"/>
  <c r="CY197" i="3"/>
  <c r="CZ197" i="3"/>
  <c r="DA197" i="3"/>
  <c r="DB197" i="3"/>
  <c r="DC197" i="3"/>
  <c r="A198" i="3"/>
  <c r="Y198" i="3"/>
  <c r="CX198" i="3" s="1"/>
  <c r="CY198" i="3"/>
  <c r="CZ198" i="3"/>
  <c r="DA198" i="3"/>
  <c r="DB198" i="3"/>
  <c r="DC198" i="3"/>
  <c r="A199" i="3"/>
  <c r="CX199" i="3"/>
  <c r="CY199" i="3"/>
  <c r="CZ199" i="3"/>
  <c r="DB199" i="3" s="1"/>
  <c r="DA199" i="3"/>
  <c r="DC199" i="3"/>
  <c r="A200" i="3"/>
  <c r="Y200" i="3"/>
  <c r="CX200" i="3"/>
  <c r="DG200" i="3" s="1"/>
  <c r="CY200" i="3"/>
  <c r="CZ200" i="3"/>
  <c r="DB200" i="3" s="1"/>
  <c r="DA200" i="3"/>
  <c r="DC200" i="3"/>
  <c r="A201" i="3"/>
  <c r="Y201" i="3"/>
  <c r="CX201" i="3"/>
  <c r="DF201" i="3" s="1"/>
  <c r="CY201" i="3"/>
  <c r="CZ201" i="3"/>
  <c r="DA201" i="3"/>
  <c r="DB201" i="3"/>
  <c r="DC201" i="3"/>
  <c r="A202" i="3"/>
  <c r="CX202" i="3"/>
  <c r="CY202" i="3"/>
  <c r="CZ202" i="3"/>
  <c r="DB202" i="3" s="1"/>
  <c r="DA202" i="3"/>
  <c r="DC202" i="3"/>
  <c r="A203" i="3"/>
  <c r="CX203" i="3"/>
  <c r="CY203" i="3"/>
  <c r="CZ203" i="3"/>
  <c r="DB203" i="3" s="1"/>
  <c r="DA203" i="3"/>
  <c r="DC203" i="3"/>
  <c r="A204" i="3"/>
  <c r="Y204" i="3"/>
  <c r="CX204" i="3"/>
  <c r="DG204" i="3" s="1"/>
  <c r="CY204" i="3"/>
  <c r="CZ204" i="3"/>
  <c r="DA204" i="3"/>
  <c r="DB204" i="3"/>
  <c r="DC204" i="3"/>
  <c r="A205" i="3"/>
  <c r="Y205" i="3"/>
  <c r="CX205" i="3"/>
  <c r="CY205" i="3"/>
  <c r="CZ205" i="3"/>
  <c r="DA205" i="3"/>
  <c r="DB205" i="3"/>
  <c r="DC205" i="3"/>
  <c r="A206" i="3"/>
  <c r="Y206" i="3"/>
  <c r="CX206" i="3" s="1"/>
  <c r="CY206" i="3"/>
  <c r="CZ206" i="3"/>
  <c r="DA206" i="3"/>
  <c r="DB206" i="3"/>
  <c r="DC206" i="3"/>
  <c r="A207" i="3"/>
  <c r="Y207" i="3"/>
  <c r="CU207" i="3"/>
  <c r="CY207" i="3"/>
  <c r="CZ207" i="3"/>
  <c r="DA207" i="3"/>
  <c r="DB207" i="3"/>
  <c r="DC207" i="3"/>
  <c r="A208" i="3"/>
  <c r="Y208" i="3"/>
  <c r="CX208" i="3" s="1"/>
  <c r="AM32" i="13" s="1"/>
  <c r="CY208" i="3"/>
  <c r="CZ208" i="3"/>
  <c r="DB208" i="3" s="1"/>
  <c r="DA208" i="3"/>
  <c r="DC208" i="3"/>
  <c r="A209" i="3"/>
  <c r="Y209" i="3"/>
  <c r="CW209" i="3"/>
  <c r="CX209" i="3"/>
  <c r="CY209" i="3"/>
  <c r="CZ209" i="3"/>
  <c r="DB209" i="3" s="1"/>
  <c r="DA209" i="3"/>
  <c r="DC209" i="3"/>
  <c r="A210" i="3"/>
  <c r="Y210" i="3"/>
  <c r="CW210" i="3"/>
  <c r="CX210" i="3"/>
  <c r="CY210" i="3"/>
  <c r="CZ210" i="3"/>
  <c r="DA210" i="3"/>
  <c r="DB210" i="3"/>
  <c r="DC210" i="3"/>
  <c r="A211" i="3"/>
  <c r="Y211" i="3"/>
  <c r="CY211" i="3"/>
  <c r="CZ211" i="3"/>
  <c r="DA211" i="3"/>
  <c r="DB211" i="3"/>
  <c r="DC211" i="3"/>
  <c r="A212" i="3"/>
  <c r="Y212" i="3"/>
  <c r="CW212" i="3"/>
  <c r="CX212" i="3"/>
  <c r="Q55" i="13" s="1"/>
  <c r="CY212" i="3"/>
  <c r="CZ212" i="3"/>
  <c r="DA212" i="3"/>
  <c r="DB212" i="3"/>
  <c r="DC212" i="3"/>
  <c r="A213" i="3"/>
  <c r="CX213" i="3"/>
  <c r="CY213" i="3"/>
  <c r="CZ213" i="3"/>
  <c r="DB213" i="3" s="1"/>
  <c r="DA213" i="3"/>
  <c r="DC213" i="3"/>
  <c r="A214" i="3"/>
  <c r="CX214" i="3"/>
  <c r="CY214" i="3"/>
  <c r="CZ214" i="3"/>
  <c r="DA214" i="3"/>
  <c r="DB214" i="3"/>
  <c r="DC214" i="3"/>
  <c r="A215" i="3"/>
  <c r="Y215" i="3"/>
  <c r="CX215" i="3" s="1"/>
  <c r="CU215" i="3"/>
  <c r="CV215" i="3"/>
  <c r="CY215" i="3"/>
  <c r="CZ215" i="3"/>
  <c r="DB215" i="3" s="1"/>
  <c r="DA215" i="3"/>
  <c r="DC215" i="3"/>
  <c r="A216" i="3"/>
  <c r="Y216" i="3"/>
  <c r="CX216" i="3"/>
  <c r="DG216" i="3" s="1"/>
  <c r="CY216" i="3"/>
  <c r="CZ216" i="3"/>
  <c r="DB216" i="3" s="1"/>
  <c r="DA216" i="3"/>
  <c r="DC216" i="3"/>
  <c r="A217" i="3"/>
  <c r="Y217" i="3"/>
  <c r="CU217" i="3"/>
  <c r="CV217" i="3"/>
  <c r="CX217" i="3"/>
  <c r="CY217" i="3"/>
  <c r="CZ217" i="3"/>
  <c r="DB217" i="3" s="1"/>
  <c r="DA217" i="3"/>
  <c r="DC217" i="3"/>
  <c r="A218" i="3"/>
  <c r="Y218" i="3"/>
  <c r="CX218" i="3"/>
  <c r="DG218" i="3" s="1"/>
  <c r="CY218" i="3"/>
  <c r="CZ218" i="3"/>
  <c r="DA218" i="3"/>
  <c r="DB218" i="3"/>
  <c r="DC218" i="3"/>
  <c r="A219" i="3"/>
  <c r="Y219" i="3"/>
  <c r="CX219" i="3" s="1"/>
  <c r="CU219" i="3"/>
  <c r="CV219" i="3"/>
  <c r="CY219" i="3"/>
  <c r="CZ219" i="3"/>
  <c r="DB219" i="3" s="1"/>
  <c r="DA219" i="3"/>
  <c r="DC219" i="3"/>
  <c r="A220" i="3"/>
  <c r="Y220" i="3"/>
  <c r="CX220" i="3"/>
  <c r="CY220" i="3"/>
  <c r="CZ220" i="3"/>
  <c r="DB220" i="3" s="1"/>
  <c r="DA220" i="3"/>
  <c r="DC220" i="3"/>
  <c r="A221" i="3"/>
  <c r="Y221" i="3"/>
  <c r="CW221" i="3"/>
  <c r="CX221" i="3"/>
  <c r="AA49" i="13" s="1"/>
  <c r="CY221" i="3"/>
  <c r="CZ221" i="3"/>
  <c r="DA221" i="3"/>
  <c r="DB221" i="3"/>
  <c r="DC221" i="3"/>
  <c r="A222" i="3"/>
  <c r="Y222" i="3"/>
  <c r="CY222" i="3"/>
  <c r="CZ222" i="3"/>
  <c r="DA222" i="3"/>
  <c r="DB222" i="3"/>
  <c r="DC222" i="3"/>
  <c r="A223" i="3"/>
  <c r="CX223" i="3"/>
  <c r="CY223" i="3"/>
  <c r="CZ223" i="3"/>
  <c r="DA223" i="3"/>
  <c r="DB223" i="3"/>
  <c r="DC223" i="3"/>
  <c r="A224" i="3"/>
  <c r="Y224" i="3"/>
  <c r="CX224" i="3" s="1"/>
  <c r="CY224" i="3"/>
  <c r="CZ224" i="3"/>
  <c r="DA224" i="3"/>
  <c r="DB224" i="3"/>
  <c r="DC224" i="3"/>
  <c r="A225" i="3"/>
  <c r="Y225" i="3"/>
  <c r="CX225" i="3" s="1"/>
  <c r="DF225" i="3" s="1"/>
  <c r="CY225" i="3"/>
  <c r="CZ225" i="3"/>
  <c r="DB225" i="3" s="1"/>
  <c r="DA225" i="3"/>
  <c r="DC225" i="3"/>
  <c r="A226" i="3"/>
  <c r="Y226" i="3"/>
  <c r="CX226" i="3"/>
  <c r="DG226" i="3" s="1"/>
  <c r="CY226" i="3"/>
  <c r="CZ226" i="3"/>
  <c r="DB226" i="3" s="1"/>
  <c r="DA226" i="3"/>
  <c r="DC226" i="3"/>
  <c r="A227" i="3"/>
  <c r="Y227" i="3"/>
  <c r="CX227" i="3"/>
  <c r="DF227" i="3" s="1"/>
  <c r="DJ227" i="3" s="1"/>
  <c r="CY227" i="3"/>
  <c r="CZ227" i="3"/>
  <c r="DA227" i="3"/>
  <c r="DB227" i="3"/>
  <c r="DC227" i="3"/>
  <c r="A228" i="3"/>
  <c r="Y228" i="3"/>
  <c r="CX228" i="3" s="1"/>
  <c r="CY228" i="3"/>
  <c r="CZ228" i="3"/>
  <c r="DA228" i="3"/>
  <c r="DB228" i="3"/>
  <c r="DC228" i="3"/>
  <c r="A229" i="3"/>
  <c r="Y229" i="3"/>
  <c r="CU229" i="3"/>
  <c r="CV229" i="3"/>
  <c r="CX229" i="3"/>
  <c r="X23" i="13" s="1"/>
  <c r="CY229" i="3"/>
  <c r="CZ229" i="3"/>
  <c r="DA229" i="3"/>
  <c r="DB229" i="3"/>
  <c r="DC229" i="3"/>
  <c r="A230" i="3"/>
  <c r="Y230" i="3"/>
  <c r="CX230" i="3" s="1"/>
  <c r="CY230" i="3"/>
  <c r="CZ230" i="3"/>
  <c r="DA230" i="3"/>
  <c r="DB230" i="3"/>
  <c r="DC230" i="3"/>
  <c r="A231" i="3"/>
  <c r="Y231" i="3"/>
  <c r="CU231" i="3"/>
  <c r="CY231" i="3"/>
  <c r="CZ231" i="3"/>
  <c r="DA231" i="3"/>
  <c r="DB231" i="3"/>
  <c r="DC231" i="3"/>
  <c r="A232" i="3"/>
  <c r="Y232" i="3"/>
  <c r="CX232" i="3" s="1"/>
  <c r="CY232" i="3"/>
  <c r="CZ232" i="3"/>
  <c r="DA232" i="3"/>
  <c r="DB232" i="3"/>
  <c r="DC232" i="3"/>
  <c r="A233" i="3"/>
  <c r="Y233" i="3"/>
  <c r="CU233" i="3"/>
  <c r="CV233" i="3"/>
  <c r="CX233" i="3"/>
  <c r="Q31" i="13" s="1"/>
  <c r="CY233" i="3"/>
  <c r="CZ233" i="3"/>
  <c r="DA233" i="3"/>
  <c r="DB233" i="3"/>
  <c r="DC233" i="3"/>
  <c r="A234" i="3"/>
  <c r="Y234" i="3"/>
  <c r="CX234" i="3" s="1"/>
  <c r="AO32" i="13" s="1"/>
  <c r="CY234" i="3"/>
  <c r="CZ234" i="3"/>
  <c r="DA234" i="3"/>
  <c r="DB234" i="3"/>
  <c r="DC234" i="3"/>
  <c r="A235" i="3"/>
  <c r="Y235" i="3"/>
  <c r="CY235" i="3"/>
  <c r="CZ235" i="3"/>
  <c r="DA235" i="3"/>
  <c r="DB235" i="3"/>
  <c r="DC235" i="3"/>
  <c r="A236" i="3"/>
  <c r="Y236" i="3"/>
  <c r="CW236" i="3"/>
  <c r="CX236" i="3"/>
  <c r="CY236" i="3"/>
  <c r="CZ236" i="3"/>
  <c r="DA236" i="3"/>
  <c r="DB236" i="3"/>
  <c r="DC236" i="3"/>
  <c r="A237" i="3"/>
  <c r="Y237" i="3"/>
  <c r="CX237" i="3" s="1"/>
  <c r="CY237" i="3"/>
  <c r="CZ237" i="3"/>
  <c r="DB237" i="3" s="1"/>
  <c r="DA237" i="3"/>
  <c r="DC237" i="3"/>
  <c r="A238" i="3"/>
  <c r="Y238" i="3"/>
  <c r="CX238" i="3"/>
  <c r="DG238" i="3" s="1"/>
  <c r="CY238" i="3"/>
  <c r="CZ238" i="3"/>
  <c r="DA238" i="3"/>
  <c r="DB238" i="3"/>
  <c r="DC238" i="3"/>
  <c r="A239" i="3"/>
  <c r="Y239" i="3"/>
  <c r="CX239" i="3"/>
  <c r="CY239" i="3"/>
  <c r="CZ239" i="3"/>
  <c r="DA239" i="3"/>
  <c r="DB239" i="3"/>
  <c r="DC239" i="3"/>
  <c r="A240" i="3"/>
  <c r="Y240" i="3"/>
  <c r="CX240" i="3" s="1"/>
  <c r="CY240" i="3"/>
  <c r="CZ240" i="3"/>
  <c r="DA240" i="3"/>
  <c r="DB240" i="3"/>
  <c r="DC240" i="3"/>
  <c r="A241" i="3"/>
  <c r="Y241" i="3"/>
  <c r="CX241" i="3" s="1"/>
  <c r="DF241" i="3" s="1"/>
  <c r="DJ241" i="3" s="1"/>
  <c r="CY241" i="3"/>
  <c r="CZ241" i="3"/>
  <c r="DB241" i="3" s="1"/>
  <c r="DA241" i="3"/>
  <c r="DC241" i="3"/>
  <c r="A242" i="3"/>
  <c r="Y242" i="3"/>
  <c r="CU242" i="3"/>
  <c r="CV242" i="3"/>
  <c r="CX242" i="3"/>
  <c r="R31" i="13" s="1"/>
  <c r="CY242" i="3"/>
  <c r="CZ242" i="3"/>
  <c r="DA242" i="3"/>
  <c r="DB242" i="3"/>
  <c r="DC242" i="3"/>
  <c r="A243" i="3"/>
  <c r="Y243" i="3"/>
  <c r="CX243" i="3" s="1"/>
  <c r="AP32" i="13" s="1"/>
  <c r="CY243" i="3"/>
  <c r="CZ243" i="3"/>
  <c r="DB243" i="3" s="1"/>
  <c r="DA243" i="3"/>
  <c r="DC243" i="3"/>
  <c r="A244" i="3"/>
  <c r="Y244" i="3"/>
  <c r="CW244" i="3"/>
  <c r="CX244" i="3"/>
  <c r="CY244" i="3"/>
  <c r="CZ244" i="3"/>
  <c r="DA244" i="3"/>
  <c r="DB244" i="3"/>
  <c r="DC244" i="3"/>
  <c r="A245" i="3"/>
  <c r="Y245" i="3"/>
  <c r="CX245" i="3" s="1"/>
  <c r="R53" i="13" s="1"/>
  <c r="CY245" i="3"/>
  <c r="CZ245" i="3"/>
  <c r="DB245" i="3" s="1"/>
  <c r="DA245" i="3"/>
  <c r="DC245" i="3"/>
  <c r="A246" i="3"/>
  <c r="CX246" i="3"/>
  <c r="CY246" i="3"/>
  <c r="CZ246" i="3"/>
  <c r="DB246" i="3" s="1"/>
  <c r="DA246" i="3"/>
  <c r="DC246" i="3"/>
  <c r="A247" i="3"/>
  <c r="Y247" i="3"/>
  <c r="CX247" i="3"/>
  <c r="CY247" i="3"/>
  <c r="CZ247" i="3"/>
  <c r="DA247" i="3"/>
  <c r="DB247" i="3"/>
  <c r="DC247" i="3"/>
  <c r="A248" i="3"/>
  <c r="Y248" i="3"/>
  <c r="CX248" i="3" s="1"/>
  <c r="CY248" i="3"/>
  <c r="CZ248" i="3"/>
  <c r="DB248" i="3" s="1"/>
  <c r="DA248" i="3"/>
  <c r="DC248" i="3"/>
  <c r="A249" i="3"/>
  <c r="Y249" i="3"/>
  <c r="CU249" i="3"/>
  <c r="CV249" i="3"/>
  <c r="CX249" i="3"/>
  <c r="CY249" i="3"/>
  <c r="CZ249" i="3"/>
  <c r="DA249" i="3"/>
  <c r="DB249" i="3"/>
  <c r="DC249" i="3"/>
  <c r="A250" i="3"/>
  <c r="Y250" i="3"/>
  <c r="CX250" i="3" s="1"/>
  <c r="AQ32" i="13" s="1"/>
  <c r="CY250" i="3"/>
  <c r="CZ250" i="3"/>
  <c r="DA250" i="3"/>
  <c r="DB250" i="3"/>
  <c r="DC250" i="3"/>
  <c r="A251" i="3"/>
  <c r="Y251" i="3"/>
  <c r="CY251" i="3"/>
  <c r="CZ251" i="3"/>
  <c r="DA251" i="3"/>
  <c r="DB251" i="3"/>
  <c r="DC251" i="3"/>
  <c r="A252" i="3"/>
  <c r="Y252" i="3"/>
  <c r="CW252" i="3" s="1"/>
  <c r="CX252" i="3"/>
  <c r="S53" i="13" s="1"/>
  <c r="CY252" i="3"/>
  <c r="CZ252" i="3"/>
  <c r="DA252" i="3"/>
  <c r="DB252" i="3"/>
  <c r="DC252" i="3"/>
  <c r="A253" i="3"/>
  <c r="Y253" i="3"/>
  <c r="CX253" i="3" s="1"/>
  <c r="DF253" i="3" s="1"/>
  <c r="CY253" i="3"/>
  <c r="CZ253" i="3"/>
  <c r="DB253" i="3" s="1"/>
  <c r="DA253" i="3"/>
  <c r="DC253" i="3"/>
  <c r="A254" i="3"/>
  <c r="Y254" i="3"/>
  <c r="CX254" i="3"/>
  <c r="DG254" i="3" s="1"/>
  <c r="CY254" i="3"/>
  <c r="CZ254" i="3"/>
  <c r="DA254" i="3"/>
  <c r="DB254" i="3"/>
  <c r="DC254" i="3"/>
  <c r="A255" i="3"/>
  <c r="Y255" i="3"/>
  <c r="CX255" i="3" s="1"/>
  <c r="CY255" i="3"/>
  <c r="CZ255" i="3"/>
  <c r="DA255" i="3"/>
  <c r="DB255" i="3"/>
  <c r="DC255" i="3"/>
  <c r="A256" i="3"/>
  <c r="Y256" i="3"/>
  <c r="CX256" i="3" s="1"/>
  <c r="DF256" i="3" s="1"/>
  <c r="CY256" i="3"/>
  <c r="CZ256" i="3"/>
  <c r="DB256" i="3" s="1"/>
  <c r="DA256" i="3"/>
  <c r="DC256" i="3"/>
  <c r="A257" i="3"/>
  <c r="Y257" i="3"/>
  <c r="CX257" i="3" s="1"/>
  <c r="CY257" i="3"/>
  <c r="CZ257" i="3"/>
  <c r="DB257" i="3" s="1"/>
  <c r="DA257" i="3"/>
  <c r="DC257" i="3"/>
  <c r="A258" i="3"/>
  <c r="Y258" i="3"/>
  <c r="CX258" i="3" s="1"/>
  <c r="CY258" i="3"/>
  <c r="CZ258" i="3"/>
  <c r="DB258" i="3" s="1"/>
  <c r="DA258" i="3"/>
  <c r="DC258" i="3"/>
  <c r="A259" i="3"/>
  <c r="Y259" i="3"/>
  <c r="CU259" i="3"/>
  <c r="CV259" i="3"/>
  <c r="CX259" i="3"/>
  <c r="Q21" i="13" s="1"/>
  <c r="CY259" i="3"/>
  <c r="CZ259" i="3"/>
  <c r="DA259" i="3"/>
  <c r="DB259" i="3"/>
  <c r="DC259" i="3"/>
  <c r="A260" i="3"/>
  <c r="Y260" i="3"/>
  <c r="CX260" i="3" s="1"/>
  <c r="AR32" i="13" s="1"/>
  <c r="CY260" i="3"/>
  <c r="CZ260" i="3"/>
  <c r="DB260" i="3" s="1"/>
  <c r="DA260" i="3"/>
  <c r="DC260" i="3"/>
  <c r="A261" i="3"/>
  <c r="Y261" i="3"/>
  <c r="CW261" i="3" s="1"/>
  <c r="CX261" i="3"/>
  <c r="R42" i="13" s="1"/>
  <c r="CY261" i="3"/>
  <c r="CZ261" i="3"/>
  <c r="DA261" i="3"/>
  <c r="DB261" i="3"/>
  <c r="DC261" i="3"/>
  <c r="A262" i="3"/>
  <c r="Y262" i="3"/>
  <c r="CW262" i="3" s="1"/>
  <c r="CY262" i="3"/>
  <c r="CZ262" i="3"/>
  <c r="DB262" i="3" s="1"/>
  <c r="DA262" i="3"/>
  <c r="DC262" i="3"/>
  <c r="A263" i="3"/>
  <c r="CX263" i="3"/>
  <c r="CY263" i="3"/>
  <c r="CZ263" i="3"/>
  <c r="DB263" i="3" s="1"/>
  <c r="DA263" i="3"/>
  <c r="DC263" i="3"/>
  <c r="A264" i="3"/>
  <c r="CX264" i="3"/>
  <c r="CY264" i="3"/>
  <c r="CZ264" i="3"/>
  <c r="DA264" i="3"/>
  <c r="DB264" i="3"/>
  <c r="DC264" i="3"/>
  <c r="A265" i="3"/>
  <c r="CX265" i="3"/>
  <c r="CY265" i="3"/>
  <c r="CZ265" i="3"/>
  <c r="DA265" i="3"/>
  <c r="DB265" i="3"/>
  <c r="DC265" i="3"/>
  <c r="A266" i="3"/>
  <c r="Y266" i="3"/>
  <c r="CX266" i="3" s="1"/>
  <c r="CY266" i="3"/>
  <c r="CZ266" i="3"/>
  <c r="DB266" i="3" s="1"/>
  <c r="DA266" i="3"/>
  <c r="DC266" i="3"/>
  <c r="A267" i="3"/>
  <c r="CX267" i="3"/>
  <c r="CY267" i="3"/>
  <c r="CZ267" i="3"/>
  <c r="DA267" i="3"/>
  <c r="DB267" i="3"/>
  <c r="DC267" i="3"/>
  <c r="A268" i="3"/>
  <c r="CX268" i="3"/>
  <c r="CY268" i="3"/>
  <c r="CZ268" i="3"/>
  <c r="DA268" i="3"/>
  <c r="DB268" i="3"/>
  <c r="DC268" i="3"/>
  <c r="A269" i="3"/>
  <c r="CX269" i="3"/>
  <c r="CY269" i="3"/>
  <c r="CZ269" i="3"/>
  <c r="DB269" i="3" s="1"/>
  <c r="DA269" i="3"/>
  <c r="DC269" i="3"/>
  <c r="A270" i="3"/>
  <c r="Y270" i="3"/>
  <c r="CV270" i="3" s="1"/>
  <c r="CU270" i="3"/>
  <c r="CX270" i="3"/>
  <c r="Z23" i="13" s="1"/>
  <c r="CY270" i="3"/>
  <c r="CZ270" i="3"/>
  <c r="DA270" i="3"/>
  <c r="DB270" i="3"/>
  <c r="DC270" i="3"/>
  <c r="A271" i="3"/>
  <c r="Y271" i="3"/>
  <c r="CX271" i="3" s="1"/>
  <c r="CY271" i="3"/>
  <c r="CZ271" i="3"/>
  <c r="DA271" i="3"/>
  <c r="DB271" i="3"/>
  <c r="DC271" i="3"/>
  <c r="A272" i="3"/>
  <c r="Y272" i="3"/>
  <c r="CW272" i="3" s="1"/>
  <c r="CX272" i="3"/>
  <c r="AF49" i="13" s="1"/>
  <c r="CY272" i="3"/>
  <c r="CZ272" i="3"/>
  <c r="DB272" i="3" s="1"/>
  <c r="DA272" i="3"/>
  <c r="DC272" i="3"/>
  <c r="A273" i="3"/>
  <c r="CX273" i="3"/>
  <c r="CY273" i="3"/>
  <c r="CZ273" i="3"/>
  <c r="DA273" i="3"/>
  <c r="DB273" i="3"/>
  <c r="DC273" i="3"/>
  <c r="A274" i="3"/>
  <c r="Y274" i="3"/>
  <c r="CX274" i="3" s="1"/>
  <c r="DG274" i="3" s="1"/>
  <c r="CY274" i="3"/>
  <c r="CZ274" i="3"/>
  <c r="DA274" i="3"/>
  <c r="DB274" i="3"/>
  <c r="DC274" i="3"/>
  <c r="A275" i="3"/>
  <c r="Y275" i="3"/>
  <c r="CU275" i="3"/>
  <c r="CV275" i="3"/>
  <c r="CX275" i="3"/>
  <c r="CY275" i="3"/>
  <c r="CZ275" i="3"/>
  <c r="DA275" i="3"/>
  <c r="DB275" i="3"/>
  <c r="DC275" i="3"/>
  <c r="A276" i="3"/>
  <c r="Y276" i="3"/>
  <c r="CW276" i="3" s="1"/>
  <c r="CY276" i="3"/>
  <c r="CZ276" i="3"/>
  <c r="DB276" i="3" s="1"/>
  <c r="DA276" i="3"/>
  <c r="DC276" i="3"/>
  <c r="A277" i="3"/>
  <c r="Y277" i="3"/>
  <c r="CX277" i="3" s="1"/>
  <c r="CY277" i="3"/>
  <c r="CZ277" i="3"/>
  <c r="DA277" i="3"/>
  <c r="DB277" i="3"/>
  <c r="DC277" i="3"/>
  <c r="A278" i="3"/>
  <c r="Y278" i="3"/>
  <c r="CX278" i="3" s="1"/>
  <c r="CY278" i="3"/>
  <c r="CZ278" i="3"/>
  <c r="DA278" i="3"/>
  <c r="DB278" i="3"/>
  <c r="DC278" i="3"/>
  <c r="A279" i="3"/>
  <c r="Y279" i="3"/>
  <c r="CX279" i="3" s="1"/>
  <c r="CY279" i="3"/>
  <c r="CZ279" i="3"/>
  <c r="DB279" i="3" s="1"/>
  <c r="DA279" i="3"/>
  <c r="DC279" i="3"/>
  <c r="A280" i="3"/>
  <c r="Y280" i="3"/>
  <c r="CV280" i="3" s="1"/>
  <c r="CU280" i="3"/>
  <c r="CX280" i="3"/>
  <c r="AB23" i="13" s="1"/>
  <c r="CY280" i="3"/>
  <c r="CZ280" i="3"/>
  <c r="DA280" i="3"/>
  <c r="DB280" i="3"/>
  <c r="DC280" i="3"/>
  <c r="A281" i="3"/>
  <c r="Y281" i="3"/>
  <c r="CY281" i="3"/>
  <c r="CZ281" i="3"/>
  <c r="DB281" i="3" s="1"/>
  <c r="DA281" i="3"/>
  <c r="DC281" i="3"/>
  <c r="A282" i="3"/>
  <c r="Y282" i="3"/>
  <c r="CX282" i="3"/>
  <c r="CY282" i="3"/>
  <c r="CZ282" i="3"/>
  <c r="DB282" i="3" s="1"/>
  <c r="DA282" i="3"/>
  <c r="DC282" i="3"/>
  <c r="A283" i="3"/>
  <c r="Y283" i="3"/>
  <c r="CU283" i="3"/>
  <c r="CV283" i="3"/>
  <c r="CX283" i="3"/>
  <c r="CY283" i="3"/>
  <c r="CZ283" i="3"/>
  <c r="DB283" i="3" s="1"/>
  <c r="DA283" i="3"/>
  <c r="DC283" i="3"/>
  <c r="A284" i="3"/>
  <c r="Y284" i="3"/>
  <c r="CX284" i="3" s="1"/>
  <c r="AT32" i="13" s="1"/>
  <c r="CY284" i="3"/>
  <c r="CZ284" i="3"/>
  <c r="DA284" i="3"/>
  <c r="DB284" i="3"/>
  <c r="DC284" i="3"/>
  <c r="A285" i="3"/>
  <c r="Y285" i="3"/>
  <c r="CX285" i="3" s="1"/>
  <c r="CY285" i="3"/>
  <c r="CZ285" i="3"/>
  <c r="DA285" i="3"/>
  <c r="DB285" i="3"/>
  <c r="DC285" i="3"/>
  <c r="A286" i="3"/>
  <c r="Y286" i="3"/>
  <c r="CW286" i="3" s="1"/>
  <c r="CX286" i="3"/>
  <c r="S38" i="13" s="1"/>
  <c r="CY286" i="3"/>
  <c r="CZ286" i="3"/>
  <c r="DB286" i="3" s="1"/>
  <c r="DA286" i="3"/>
  <c r="DC286" i="3"/>
  <c r="A287" i="3"/>
  <c r="Y287" i="3"/>
  <c r="CW287" i="3"/>
  <c r="CX287" i="3"/>
  <c r="Q40" i="13" s="1"/>
  <c r="CY287" i="3"/>
  <c r="CZ287" i="3"/>
  <c r="DB287" i="3" s="1"/>
  <c r="DA287" i="3"/>
  <c r="DC287" i="3"/>
  <c r="A288" i="3"/>
  <c r="Y288" i="3"/>
  <c r="CW288" i="3" s="1"/>
  <c r="CY288" i="3"/>
  <c r="CZ288" i="3"/>
  <c r="DA288" i="3"/>
  <c r="DB288" i="3"/>
  <c r="DC288" i="3"/>
  <c r="A289" i="3"/>
  <c r="Y289" i="3"/>
  <c r="CX289" i="3" s="1"/>
  <c r="CY289" i="3"/>
  <c r="CZ289" i="3"/>
  <c r="DA289" i="3"/>
  <c r="DB289" i="3"/>
  <c r="DC289" i="3"/>
  <c r="A290" i="3"/>
  <c r="Y290" i="3"/>
  <c r="CW290" i="3" s="1"/>
  <c r="CX290" i="3"/>
  <c r="Q52" i="13" s="1"/>
  <c r="CY290" i="3"/>
  <c r="CZ290" i="3"/>
  <c r="DB290" i="3" s="1"/>
  <c r="DA290" i="3"/>
  <c r="DC290" i="3"/>
  <c r="A291" i="3"/>
  <c r="CX291" i="3"/>
  <c r="CY291" i="3"/>
  <c r="CZ291" i="3"/>
  <c r="DA291" i="3"/>
  <c r="DB291" i="3"/>
  <c r="DC291" i="3"/>
  <c r="A292" i="3"/>
  <c r="CX292" i="3"/>
  <c r="CY292" i="3"/>
  <c r="CZ292" i="3"/>
  <c r="DA292" i="3"/>
  <c r="DB292" i="3"/>
  <c r="DC292" i="3"/>
  <c r="A293" i="3"/>
  <c r="CX293" i="3"/>
  <c r="CY293" i="3"/>
  <c r="CZ293" i="3"/>
  <c r="DB293" i="3" s="1"/>
  <c r="DA293" i="3"/>
  <c r="DC293" i="3"/>
  <c r="A294" i="3"/>
  <c r="Y294" i="3"/>
  <c r="CX294" i="3" s="1"/>
  <c r="CY294" i="3"/>
  <c r="CZ294" i="3"/>
  <c r="DA294" i="3"/>
  <c r="DB294" i="3"/>
  <c r="DC294" i="3"/>
  <c r="A295" i="3"/>
  <c r="CX295" i="3"/>
  <c r="CY295" i="3"/>
  <c r="CZ295" i="3"/>
  <c r="DA295" i="3"/>
  <c r="DB295" i="3"/>
  <c r="DC295" i="3"/>
  <c r="A296" i="3"/>
  <c r="Y296" i="3"/>
  <c r="CX296" i="3" s="1"/>
  <c r="DG296" i="3" s="1"/>
  <c r="CY296" i="3"/>
  <c r="CZ296" i="3"/>
  <c r="DB296" i="3" s="1"/>
  <c r="DA296" i="3"/>
  <c r="DC296" i="3"/>
  <c r="A297" i="3"/>
  <c r="Y297" i="3"/>
  <c r="CX297" i="3" s="1"/>
  <c r="DF297" i="3" s="1"/>
  <c r="CY297" i="3"/>
  <c r="CZ297" i="3"/>
  <c r="DB297" i="3" s="1"/>
  <c r="DA297" i="3"/>
  <c r="DC297" i="3"/>
  <c r="A298" i="3"/>
  <c r="Y298" i="3"/>
  <c r="CX298" i="3"/>
  <c r="CY298" i="3"/>
  <c r="CZ298" i="3"/>
  <c r="DB298" i="3" s="1"/>
  <c r="DA298" i="3"/>
  <c r="DC298" i="3"/>
  <c r="A299" i="3"/>
  <c r="CX299" i="3"/>
  <c r="CY299" i="3"/>
  <c r="CZ299" i="3"/>
  <c r="DA299" i="3"/>
  <c r="DB299" i="3"/>
  <c r="DC299" i="3"/>
  <c r="A300" i="3"/>
  <c r="Y300" i="3"/>
  <c r="CX300" i="3" s="1"/>
  <c r="DF300" i="3" s="1"/>
  <c r="CY300" i="3"/>
  <c r="CZ300" i="3"/>
  <c r="DA300" i="3"/>
  <c r="DB300" i="3"/>
  <c r="DC300" i="3"/>
  <c r="A301" i="3"/>
  <c r="Y301" i="3"/>
  <c r="CX301" i="3" s="1"/>
  <c r="CY301" i="3"/>
  <c r="CZ301" i="3"/>
  <c r="DB301" i="3" s="1"/>
  <c r="DA301" i="3"/>
  <c r="DC301" i="3"/>
  <c r="A302" i="3"/>
  <c r="CX302" i="3"/>
  <c r="CY302" i="3"/>
  <c r="CZ302" i="3"/>
  <c r="DA302" i="3"/>
  <c r="DB302" i="3"/>
  <c r="DC302" i="3"/>
  <c r="A303" i="3"/>
  <c r="CX303" i="3"/>
  <c r="CY303" i="3"/>
  <c r="CZ303" i="3"/>
  <c r="DA303" i="3"/>
  <c r="DB303" i="3"/>
  <c r="DC303" i="3"/>
  <c r="A304" i="3"/>
  <c r="Y304" i="3"/>
  <c r="CX304" i="3" s="1"/>
  <c r="CY304" i="3"/>
  <c r="CZ304" i="3"/>
  <c r="DB304" i="3" s="1"/>
  <c r="DA304" i="3"/>
  <c r="DC304" i="3"/>
  <c r="A305" i="3"/>
  <c r="Y305" i="3"/>
  <c r="CV305" i="3" s="1"/>
  <c r="CU305" i="3"/>
  <c r="CX305" i="3"/>
  <c r="V25" i="13" s="1"/>
  <c r="CY305" i="3"/>
  <c r="CZ305" i="3"/>
  <c r="DA305" i="3"/>
  <c r="DB305" i="3"/>
  <c r="DC305" i="3"/>
  <c r="A306" i="3"/>
  <c r="Y306" i="3"/>
  <c r="CX306" i="3" s="1"/>
  <c r="CY306" i="3"/>
  <c r="CZ306" i="3"/>
  <c r="DA306" i="3"/>
  <c r="DB306" i="3"/>
  <c r="DC306" i="3"/>
  <c r="A307" i="3"/>
  <c r="Y307" i="3"/>
  <c r="CW307" i="3" s="1"/>
  <c r="CY307" i="3"/>
  <c r="CZ307" i="3"/>
  <c r="DB307" i="3" s="1"/>
  <c r="DA307" i="3"/>
  <c r="DC307" i="3"/>
  <c r="A308" i="3"/>
  <c r="Y308" i="3"/>
  <c r="CW308" i="3"/>
  <c r="CX308" i="3"/>
  <c r="CY308" i="3"/>
  <c r="CZ308" i="3"/>
  <c r="DB308" i="3" s="1"/>
  <c r="DA308" i="3"/>
  <c r="DC308" i="3"/>
  <c r="A309" i="3"/>
  <c r="Y309" i="3"/>
  <c r="CW309" i="3" s="1"/>
  <c r="CY309" i="3"/>
  <c r="CZ309" i="3"/>
  <c r="DB309" i="3" s="1"/>
  <c r="DA309" i="3"/>
  <c r="DC309" i="3"/>
  <c r="A310" i="3"/>
  <c r="Y310" i="3"/>
  <c r="CX310" i="3" s="1"/>
  <c r="CW310" i="3"/>
  <c r="CY310" i="3"/>
  <c r="CZ310" i="3"/>
  <c r="DA310" i="3"/>
  <c r="DB310" i="3"/>
  <c r="DC310" i="3"/>
  <c r="A311" i="3"/>
  <c r="Y311" i="3"/>
  <c r="CW311" i="3" s="1"/>
  <c r="CY311" i="3"/>
  <c r="CZ311" i="3"/>
  <c r="DB311" i="3" s="1"/>
  <c r="DA311" i="3"/>
  <c r="DC311" i="3"/>
  <c r="A312" i="3"/>
  <c r="Y312" i="3"/>
  <c r="CW312" i="3"/>
  <c r="CX312" i="3"/>
  <c r="CY312" i="3"/>
  <c r="CZ312" i="3"/>
  <c r="DB312" i="3" s="1"/>
  <c r="DA312" i="3"/>
  <c r="DC312" i="3"/>
  <c r="A313" i="3"/>
  <c r="CX313" i="3"/>
  <c r="CY313" i="3"/>
  <c r="CZ313" i="3"/>
  <c r="DB313" i="3" s="1"/>
  <c r="DA313" i="3"/>
  <c r="DC313" i="3"/>
  <c r="A314" i="3"/>
  <c r="CX314" i="3"/>
  <c r="CY314" i="3"/>
  <c r="CZ314" i="3"/>
  <c r="DB314" i="3" s="1"/>
  <c r="DA314" i="3"/>
  <c r="DC314" i="3"/>
  <c r="A315" i="3"/>
  <c r="CX315" i="3"/>
  <c r="CY315" i="3"/>
  <c r="CZ315" i="3"/>
  <c r="DA315" i="3"/>
  <c r="DB315" i="3"/>
  <c r="DC315" i="3"/>
  <c r="A316" i="3"/>
  <c r="Y316" i="3"/>
  <c r="CX316" i="3" s="1"/>
  <c r="DF316" i="3" s="1"/>
  <c r="DJ316" i="3" s="1"/>
  <c r="CY316" i="3"/>
  <c r="CZ316" i="3"/>
  <c r="DA316" i="3"/>
  <c r="DB316" i="3"/>
  <c r="DC316" i="3"/>
  <c r="A317" i="3"/>
  <c r="Y317" i="3"/>
  <c r="CX317" i="3" s="1"/>
  <c r="CY317" i="3"/>
  <c r="CZ317" i="3"/>
  <c r="DB317" i="3" s="1"/>
  <c r="DA317" i="3"/>
  <c r="DC317" i="3"/>
  <c r="A318" i="3"/>
  <c r="CX318" i="3"/>
  <c r="CY318" i="3"/>
  <c r="CZ318" i="3"/>
  <c r="DB318" i="3" s="1"/>
  <c r="DA318" i="3"/>
  <c r="DC318" i="3"/>
  <c r="A319" i="3"/>
  <c r="Y319" i="3"/>
  <c r="CX319" i="3"/>
  <c r="DF319" i="3" s="1"/>
  <c r="CY319" i="3"/>
  <c r="CZ319" i="3"/>
  <c r="DA319" i="3"/>
  <c r="DB319" i="3"/>
  <c r="DC319" i="3"/>
  <c r="A320" i="3"/>
  <c r="Y320" i="3"/>
  <c r="CX320" i="3"/>
  <c r="DG320" i="3" s="1"/>
  <c r="CY320" i="3"/>
  <c r="CZ320" i="3"/>
  <c r="DB320" i="3" s="1"/>
  <c r="DA320" i="3"/>
  <c r="DC320" i="3"/>
  <c r="A321" i="3"/>
  <c r="Y321" i="3"/>
  <c r="CX321" i="3" s="1"/>
  <c r="CY321" i="3"/>
  <c r="CZ321" i="3"/>
  <c r="DB321" i="3" s="1"/>
  <c r="DA321" i="3"/>
  <c r="DC321" i="3"/>
  <c r="A322" i="3"/>
  <c r="CX322" i="3"/>
  <c r="CY322" i="3"/>
  <c r="CZ322" i="3"/>
  <c r="DB322" i="3" s="1"/>
  <c r="DA322" i="3"/>
  <c r="DC322" i="3"/>
  <c r="A323" i="3"/>
  <c r="Y323" i="3"/>
  <c r="CX323" i="3"/>
  <c r="DG323" i="3" s="1"/>
  <c r="CY323" i="3"/>
  <c r="CZ323" i="3"/>
  <c r="DA323" i="3"/>
  <c r="DB323" i="3"/>
  <c r="DC323" i="3"/>
  <c r="A324" i="3"/>
  <c r="Y324" i="3"/>
  <c r="CX324" i="3" s="1"/>
  <c r="CY324" i="3"/>
  <c r="CZ324" i="3"/>
  <c r="DA324" i="3"/>
  <c r="DB324" i="3"/>
  <c r="DC324" i="3"/>
  <c r="A325" i="3"/>
  <c r="CX325" i="3"/>
  <c r="CY325" i="3"/>
  <c r="CZ325" i="3"/>
  <c r="DA325" i="3"/>
  <c r="DB325" i="3"/>
  <c r="DC325" i="3"/>
  <c r="A326" i="3"/>
  <c r="CX326" i="3"/>
  <c r="CY326" i="3"/>
  <c r="CZ326" i="3"/>
  <c r="DB326" i="3" s="1"/>
  <c r="DA326" i="3"/>
  <c r="DC326" i="3"/>
  <c r="A327" i="3"/>
  <c r="Y327" i="3"/>
  <c r="CX327" i="3"/>
  <c r="DF327" i="3" s="1"/>
  <c r="DJ327" i="3" s="1"/>
  <c r="CY327" i="3"/>
  <c r="CZ327" i="3"/>
  <c r="DB327" i="3" s="1"/>
  <c r="DA327" i="3"/>
  <c r="DC327" i="3"/>
  <c r="A328" i="3"/>
  <c r="Y328" i="3"/>
  <c r="CV328" i="3" s="1"/>
  <c r="CU328" i="3"/>
  <c r="CX328" i="3"/>
  <c r="CY328" i="3"/>
  <c r="CZ328" i="3"/>
  <c r="DB328" i="3" s="1"/>
  <c r="DA328" i="3"/>
  <c r="DC328" i="3"/>
  <c r="A329" i="3"/>
  <c r="Y329" i="3"/>
  <c r="CX329" i="3"/>
  <c r="CY329" i="3"/>
  <c r="CZ329" i="3"/>
  <c r="DB329" i="3" s="1"/>
  <c r="DA329" i="3"/>
  <c r="DC329" i="3"/>
  <c r="A330" i="3"/>
  <c r="Y330" i="3"/>
  <c r="CW330" i="3"/>
  <c r="CX330" i="3"/>
  <c r="CY330" i="3"/>
  <c r="CZ330" i="3"/>
  <c r="DB330" i="3" s="1"/>
  <c r="DA330" i="3"/>
  <c r="DC330" i="3"/>
  <c r="A331" i="3"/>
  <c r="Y331" i="3"/>
  <c r="CX331" i="3" s="1"/>
  <c r="Q44" i="13" s="1"/>
  <c r="CW331" i="3"/>
  <c r="CY331" i="3"/>
  <c r="CZ331" i="3"/>
  <c r="DB331" i="3" s="1"/>
  <c r="DA331" i="3"/>
  <c r="DC331" i="3"/>
  <c r="A332" i="3"/>
  <c r="Y332" i="3"/>
  <c r="CW332" i="3" s="1"/>
  <c r="CY332" i="3"/>
  <c r="CZ332" i="3"/>
  <c r="DA332" i="3"/>
  <c r="DB332" i="3"/>
  <c r="DC332" i="3"/>
  <c r="A333" i="3"/>
  <c r="Y333" i="3"/>
  <c r="CW333" i="3" s="1"/>
  <c r="CY333" i="3"/>
  <c r="CZ333" i="3"/>
  <c r="DB333" i="3" s="1"/>
  <c r="DA333" i="3"/>
  <c r="DC333" i="3"/>
  <c r="A334" i="3"/>
  <c r="CX334" i="3"/>
  <c r="CY334" i="3"/>
  <c r="CZ334" i="3"/>
  <c r="DB334" i="3" s="1"/>
  <c r="DA334" i="3"/>
  <c r="DC334" i="3"/>
  <c r="A335" i="3"/>
  <c r="CX335" i="3"/>
  <c r="CY335" i="3"/>
  <c r="CZ335" i="3"/>
  <c r="DA335" i="3"/>
  <c r="DB335" i="3"/>
  <c r="DC335" i="3"/>
  <c r="A336" i="3"/>
  <c r="Y336" i="3"/>
  <c r="CV336" i="3" s="1"/>
  <c r="CU336" i="3"/>
  <c r="CY336" i="3"/>
  <c r="CZ336" i="3"/>
  <c r="DA336" i="3"/>
  <c r="DB336" i="3"/>
  <c r="DC336" i="3"/>
  <c r="A337" i="3"/>
  <c r="Y337" i="3"/>
  <c r="CX337" i="3" s="1"/>
  <c r="AW32" i="13" s="1"/>
  <c r="CY337" i="3"/>
  <c r="CZ337" i="3"/>
  <c r="DB337" i="3" s="1"/>
  <c r="DA337" i="3"/>
  <c r="DC337" i="3"/>
  <c r="A338" i="3"/>
  <c r="Y338" i="3"/>
  <c r="CX338" i="3" s="1"/>
  <c r="AA36" i="13" s="1"/>
  <c r="CW338" i="3"/>
  <c r="CY338" i="3"/>
  <c r="CZ338" i="3"/>
  <c r="DB338" i="3" s="1"/>
  <c r="DA338" i="3"/>
  <c r="DC338" i="3"/>
  <c r="A339" i="3"/>
  <c r="CX339" i="3"/>
  <c r="CY339" i="3"/>
  <c r="CZ339" i="3"/>
  <c r="DA339" i="3"/>
  <c r="DB339" i="3"/>
  <c r="DC339" i="3"/>
  <c r="A340" i="3"/>
  <c r="CX340" i="3"/>
  <c r="CY340" i="3"/>
  <c r="CZ340" i="3"/>
  <c r="DB340" i="3" s="1"/>
  <c r="DA340" i="3"/>
  <c r="DC340" i="3"/>
  <c r="A341" i="3"/>
  <c r="CX341" i="3"/>
  <c r="CY341" i="3"/>
  <c r="CZ341" i="3"/>
  <c r="DB341" i="3" s="1"/>
  <c r="DA341" i="3"/>
  <c r="DC341" i="3"/>
  <c r="A342" i="3"/>
  <c r="Y342" i="3"/>
  <c r="CX342" i="3"/>
  <c r="DG342" i="3" s="1"/>
  <c r="CY342" i="3"/>
  <c r="CZ342" i="3"/>
  <c r="DB342" i="3" s="1"/>
  <c r="DA342" i="3"/>
  <c r="DC342" i="3"/>
  <c r="A343" i="3"/>
  <c r="Y343" i="3"/>
  <c r="CX343" i="3"/>
  <c r="DF343" i="3" s="1"/>
  <c r="DJ343" i="3" s="1"/>
  <c r="CY343" i="3"/>
  <c r="CZ343" i="3"/>
  <c r="DB343" i="3" s="1"/>
  <c r="DA343" i="3"/>
  <c r="DC343" i="3"/>
  <c r="A344" i="3"/>
  <c r="Y344" i="3"/>
  <c r="CX344" i="3" s="1"/>
  <c r="CY344" i="3"/>
  <c r="CZ344" i="3"/>
  <c r="DA344" i="3"/>
  <c r="DB344" i="3"/>
  <c r="DC344" i="3"/>
  <c r="A345" i="3"/>
  <c r="Y345" i="3"/>
  <c r="CX345" i="3" s="1"/>
  <c r="CY345" i="3"/>
  <c r="CZ345" i="3"/>
  <c r="DA345" i="3"/>
  <c r="DB345" i="3"/>
  <c r="DC345" i="3"/>
  <c r="A346" i="3"/>
  <c r="Y346" i="3"/>
  <c r="CU346" i="3"/>
  <c r="CV346" i="3"/>
  <c r="CX346" i="3"/>
  <c r="CY346" i="3"/>
  <c r="CZ346" i="3"/>
  <c r="DB346" i="3" s="1"/>
  <c r="DA346" i="3"/>
  <c r="DC346" i="3"/>
  <c r="A347" i="3"/>
  <c r="Y347" i="3"/>
  <c r="CU347" i="3"/>
  <c r="CV347" i="3"/>
  <c r="CX347" i="3"/>
  <c r="S20" i="13" s="1"/>
  <c r="CY347" i="3"/>
  <c r="CZ347" i="3"/>
  <c r="DB347" i="3" s="1"/>
  <c r="DA347" i="3"/>
  <c r="DC347" i="3"/>
  <c r="A348" i="3"/>
  <c r="Y348" i="3"/>
  <c r="CX348" i="3"/>
  <c r="CY348" i="3"/>
  <c r="CZ348" i="3"/>
  <c r="DA348" i="3"/>
  <c r="DB348" i="3"/>
  <c r="DC348" i="3"/>
  <c r="A349" i="3"/>
  <c r="Y349" i="3"/>
  <c r="CW349" i="3" s="1"/>
  <c r="CY349" i="3"/>
  <c r="CZ349" i="3"/>
  <c r="DB349" i="3" s="1"/>
  <c r="DA349" i="3"/>
  <c r="DC349" i="3"/>
  <c r="A350" i="3"/>
  <c r="Y350" i="3"/>
  <c r="CW350" i="3"/>
  <c r="CX350" i="3"/>
  <c r="CY350" i="3"/>
  <c r="CZ350" i="3"/>
  <c r="DB350" i="3" s="1"/>
  <c r="DA350" i="3"/>
  <c r="DC350" i="3"/>
  <c r="A351" i="3"/>
  <c r="Y351" i="3"/>
  <c r="CX351" i="3"/>
  <c r="CY351" i="3"/>
  <c r="CZ351" i="3"/>
  <c r="DB351" i="3" s="1"/>
  <c r="DA351" i="3"/>
  <c r="DC351" i="3"/>
  <c r="A352" i="3"/>
  <c r="Y352" i="3"/>
  <c r="CV352" i="3" s="1"/>
  <c r="CU352" i="3"/>
  <c r="CY352" i="3"/>
  <c r="CZ352" i="3"/>
  <c r="DA352" i="3"/>
  <c r="DB352" i="3"/>
  <c r="DC352" i="3"/>
  <c r="A353" i="3"/>
  <c r="Y353" i="3"/>
  <c r="CX353" i="3" s="1"/>
  <c r="DF353" i="3" s="1"/>
  <c r="CY353" i="3"/>
  <c r="CZ353" i="3"/>
  <c r="DA353" i="3"/>
  <c r="DB353" i="3"/>
  <c r="DC353" i="3"/>
  <c r="A354" i="3"/>
  <c r="Y354" i="3"/>
  <c r="CU354" i="3"/>
  <c r="CV354" i="3"/>
  <c r="CX354" i="3"/>
  <c r="CY354" i="3"/>
  <c r="CZ354" i="3"/>
  <c r="DB354" i="3" s="1"/>
  <c r="DA354" i="3"/>
  <c r="DC354" i="3"/>
  <c r="A355" i="3"/>
  <c r="Y355" i="3"/>
  <c r="CX355" i="3"/>
  <c r="AY32" i="13" s="1"/>
  <c r="CY355" i="3"/>
  <c r="CZ355" i="3"/>
  <c r="DB355" i="3" s="1"/>
  <c r="DA355" i="3"/>
  <c r="DC355" i="3"/>
  <c r="A356" i="3"/>
  <c r="Y356" i="3"/>
  <c r="CX356" i="3" s="1"/>
  <c r="S37" i="13" s="1"/>
  <c r="CW356" i="3"/>
  <c r="CY356" i="3"/>
  <c r="CZ356" i="3"/>
  <c r="DA356" i="3"/>
  <c r="DB356" i="3"/>
  <c r="DC356" i="3"/>
  <c r="A357" i="3"/>
  <c r="Y357" i="3"/>
  <c r="CY357" i="3"/>
  <c r="CZ357" i="3"/>
  <c r="DA357" i="3"/>
  <c r="DB357" i="3"/>
  <c r="DC357" i="3"/>
  <c r="A358" i="3"/>
  <c r="Y358" i="3"/>
  <c r="CW358" i="3" s="1"/>
  <c r="CX358" i="3"/>
  <c r="P39" i="13" s="1"/>
  <c r="O39" i="13" s="1"/>
  <c r="E39" i="13" s="1"/>
  <c r="G39" i="13" s="1"/>
  <c r="CY358" i="3"/>
  <c r="CZ358" i="3"/>
  <c r="DB358" i="3" s="1"/>
  <c r="DA358" i="3"/>
  <c r="DC358" i="3"/>
  <c r="A359" i="3"/>
  <c r="Y359" i="3"/>
  <c r="CW359" i="3"/>
  <c r="CX359" i="3"/>
  <c r="AK49" i="13" s="1"/>
  <c r="CY359" i="3"/>
  <c r="CZ359" i="3"/>
  <c r="DB359" i="3" s="1"/>
  <c r="DA359" i="3"/>
  <c r="DC359" i="3"/>
  <c r="A360" i="3"/>
  <c r="Y360" i="3"/>
  <c r="CX360" i="3" s="1"/>
  <c r="S50" i="13" s="1"/>
  <c r="CW360" i="3"/>
  <c r="CY360" i="3"/>
  <c r="CZ360" i="3"/>
  <c r="DA360" i="3"/>
  <c r="DB360" i="3"/>
  <c r="DC360" i="3"/>
  <c r="A361" i="3"/>
  <c r="Y361" i="3"/>
  <c r="CX361" i="3" s="1"/>
  <c r="CY361" i="3"/>
  <c r="CZ361" i="3"/>
  <c r="DA361" i="3"/>
  <c r="DB361" i="3"/>
  <c r="DC361" i="3"/>
  <c r="A362" i="3"/>
  <c r="CX362" i="3"/>
  <c r="CY362" i="3"/>
  <c r="CZ362" i="3"/>
  <c r="DB362" i="3" s="1"/>
  <c r="DA362" i="3"/>
  <c r="DC362" i="3"/>
  <c r="A363" i="3"/>
  <c r="CX363" i="3"/>
  <c r="CY363" i="3"/>
  <c r="CZ363" i="3"/>
  <c r="DA363" i="3"/>
  <c r="DB363" i="3"/>
  <c r="DC363" i="3"/>
  <c r="A364" i="3"/>
  <c r="CX364" i="3"/>
  <c r="CY364" i="3"/>
  <c r="CZ364" i="3"/>
  <c r="DB364" i="3" s="1"/>
  <c r="DA364" i="3"/>
  <c r="DC364" i="3"/>
  <c r="A365" i="3"/>
  <c r="Y365" i="3"/>
  <c r="CX365" i="3"/>
  <c r="CY365" i="3"/>
  <c r="CZ365" i="3"/>
  <c r="DB365" i="3" s="1"/>
  <c r="DA365" i="3"/>
  <c r="DC365" i="3"/>
  <c r="A366" i="3"/>
  <c r="Y366" i="3"/>
  <c r="CX366" i="3"/>
  <c r="DG366" i="3" s="1"/>
  <c r="CY366" i="3"/>
  <c r="CZ366" i="3"/>
  <c r="DB366" i="3" s="1"/>
  <c r="DA366" i="3"/>
  <c r="DC366" i="3"/>
  <c r="A367" i="3"/>
  <c r="CX367" i="3"/>
  <c r="CY367" i="3"/>
  <c r="CZ367" i="3"/>
  <c r="DB367" i="3" s="1"/>
  <c r="DA367" i="3"/>
  <c r="DC367" i="3"/>
  <c r="A368" i="3"/>
  <c r="Y368" i="3"/>
  <c r="CX368" i="3"/>
  <c r="DG368" i="3" s="1"/>
  <c r="CY368" i="3"/>
  <c r="CZ368" i="3"/>
  <c r="DA368" i="3"/>
  <c r="DB368" i="3"/>
  <c r="DC368" i="3"/>
  <c r="A369" i="3"/>
  <c r="Y369" i="3"/>
  <c r="CX369" i="3" s="1"/>
  <c r="DF369" i="3" s="1"/>
  <c r="CY369" i="3"/>
  <c r="CZ369" i="3"/>
  <c r="DA369" i="3"/>
  <c r="DB369" i="3"/>
  <c r="DC369" i="3"/>
  <c r="A370" i="3"/>
  <c r="Y370" i="3"/>
  <c r="CX370" i="3" s="1"/>
  <c r="CY370" i="3"/>
  <c r="CZ370" i="3"/>
  <c r="DB370" i="3" s="1"/>
  <c r="DA370" i="3"/>
  <c r="DC370" i="3"/>
  <c r="A371" i="3"/>
  <c r="CX371" i="3"/>
  <c r="CY371" i="3"/>
  <c r="CZ371" i="3"/>
  <c r="DA371" i="3"/>
  <c r="DB371" i="3"/>
  <c r="DC371" i="3"/>
  <c r="A372" i="3"/>
  <c r="Y372" i="3"/>
  <c r="CX372" i="3" s="1"/>
  <c r="CY372" i="3"/>
  <c r="CZ372" i="3"/>
  <c r="DB372" i="3" s="1"/>
  <c r="DA372" i="3"/>
  <c r="DC372" i="3"/>
  <c r="A373" i="3"/>
  <c r="Y373" i="3"/>
  <c r="CX373" i="3"/>
  <c r="CY373" i="3"/>
  <c r="CZ373" i="3"/>
  <c r="DB373" i="3" s="1"/>
  <c r="DA373" i="3"/>
  <c r="DC373" i="3"/>
  <c r="A374" i="3"/>
  <c r="CX374" i="3"/>
  <c r="CY374" i="3"/>
  <c r="CZ374" i="3"/>
  <c r="DB374" i="3" s="1"/>
  <c r="DA374" i="3"/>
  <c r="DC374" i="3"/>
  <c r="A375" i="3"/>
  <c r="CX375" i="3"/>
  <c r="CY375" i="3"/>
  <c r="CZ375" i="3"/>
  <c r="DB375" i="3" s="1"/>
  <c r="DA375" i="3"/>
  <c r="DC375" i="3"/>
  <c r="A376" i="3"/>
  <c r="Y376" i="3"/>
  <c r="CX376" i="3"/>
  <c r="DG376" i="3" s="1"/>
  <c r="CY376" i="3"/>
  <c r="CZ376" i="3"/>
  <c r="DA376" i="3"/>
  <c r="DB376" i="3"/>
  <c r="DC376" i="3"/>
  <c r="A377" i="3"/>
  <c r="Y377" i="3"/>
  <c r="CX377" i="3" s="1"/>
  <c r="DF377" i="3" s="1"/>
  <c r="DJ377" i="3" s="1"/>
  <c r="CY377" i="3"/>
  <c r="CZ377" i="3"/>
  <c r="DA377" i="3"/>
  <c r="DB377" i="3"/>
  <c r="DC377" i="3"/>
  <c r="A378" i="3"/>
  <c r="Y378" i="3"/>
  <c r="CX378" i="3" s="1"/>
  <c r="CY378" i="3"/>
  <c r="CZ378" i="3"/>
  <c r="DB378" i="3" s="1"/>
  <c r="DA378" i="3"/>
  <c r="DC378" i="3"/>
  <c r="A379" i="3"/>
  <c r="Y379" i="3"/>
  <c r="CX379" i="3" s="1"/>
  <c r="V27" i="13" s="1"/>
  <c r="CU379" i="3"/>
  <c r="CY379" i="3"/>
  <c r="CZ379" i="3"/>
  <c r="DB379" i="3" s="1"/>
  <c r="DA379" i="3"/>
  <c r="DC379" i="3"/>
  <c r="A380" i="3"/>
  <c r="Y380" i="3"/>
  <c r="CX380" i="3"/>
  <c r="CY380" i="3"/>
  <c r="CZ380" i="3"/>
  <c r="DB380" i="3" s="1"/>
  <c r="DA380" i="3"/>
  <c r="DC380" i="3"/>
  <c r="A381" i="3"/>
  <c r="Y381" i="3"/>
  <c r="CW381" i="3"/>
  <c r="CX381" i="3"/>
  <c r="T42" i="13" s="1"/>
  <c r="CY381" i="3"/>
  <c r="CZ381" i="3"/>
  <c r="DB381" i="3" s="1"/>
  <c r="DA381" i="3"/>
  <c r="DC381" i="3"/>
  <c r="A382" i="3"/>
  <c r="Y382" i="3"/>
  <c r="CX382" i="3" s="1"/>
  <c r="R44" i="13" s="1"/>
  <c r="CW382" i="3"/>
  <c r="CY382" i="3"/>
  <c r="CZ382" i="3"/>
  <c r="DB382" i="3" s="1"/>
  <c r="DA382" i="3"/>
  <c r="DC382" i="3"/>
  <c r="A383" i="3"/>
  <c r="Y383" i="3"/>
  <c r="CW383" i="3" s="1"/>
  <c r="CY383" i="3"/>
  <c r="CZ383" i="3"/>
  <c r="DA383" i="3"/>
  <c r="DB383" i="3"/>
  <c r="DC383" i="3"/>
  <c r="A384" i="3"/>
  <c r="Y384" i="3"/>
  <c r="CY384" i="3"/>
  <c r="CZ384" i="3"/>
  <c r="DA384" i="3"/>
  <c r="DB384" i="3"/>
  <c r="DC384" i="3"/>
  <c r="A385" i="3"/>
  <c r="CX385" i="3"/>
  <c r="CY385" i="3"/>
  <c r="CZ385" i="3"/>
  <c r="DA385" i="3"/>
  <c r="DB385" i="3"/>
  <c r="DC385" i="3"/>
  <c r="A386" i="3"/>
  <c r="CX386" i="3"/>
  <c r="CY386" i="3"/>
  <c r="CZ386" i="3"/>
  <c r="DA386" i="3"/>
  <c r="DB386" i="3"/>
  <c r="DC386" i="3"/>
  <c r="A387" i="3"/>
  <c r="Y387" i="3"/>
  <c r="CU387" i="3"/>
  <c r="CY387" i="3"/>
  <c r="CZ387" i="3"/>
  <c r="DA387" i="3"/>
  <c r="DB387" i="3"/>
  <c r="DC387" i="3"/>
  <c r="A388" i="3"/>
  <c r="Y388" i="3"/>
  <c r="CX388" i="3"/>
  <c r="CY388" i="3"/>
  <c r="CZ388" i="3"/>
  <c r="DB388" i="3" s="1"/>
  <c r="DA388" i="3"/>
  <c r="DC388" i="3"/>
  <c r="A389" i="3"/>
  <c r="Y389" i="3"/>
  <c r="CW389" i="3"/>
  <c r="CX389" i="3"/>
  <c r="CY389" i="3"/>
  <c r="CZ389" i="3"/>
  <c r="DB389" i="3" s="1"/>
  <c r="DA389" i="3"/>
  <c r="DC389" i="3"/>
  <c r="A390" i="3"/>
  <c r="Y390" i="3"/>
  <c r="CW390" i="3" s="1"/>
  <c r="CY390" i="3"/>
  <c r="CZ390" i="3"/>
  <c r="DA390" i="3"/>
  <c r="DB390" i="3"/>
  <c r="DC390" i="3"/>
  <c r="A391" i="3"/>
  <c r="CX391" i="3"/>
  <c r="CY391" i="3"/>
  <c r="CZ391" i="3"/>
  <c r="DA391" i="3"/>
  <c r="DB391" i="3"/>
  <c r="DC391" i="3"/>
  <c r="A392" i="3"/>
  <c r="Y392" i="3"/>
  <c r="CX392" i="3" s="1"/>
  <c r="CY392" i="3"/>
  <c r="CZ392" i="3"/>
  <c r="DB392" i="3" s="1"/>
  <c r="DA392" i="3"/>
  <c r="DC392" i="3"/>
  <c r="A393" i="3"/>
  <c r="CX393" i="3"/>
  <c r="CY393" i="3"/>
  <c r="CZ393" i="3"/>
  <c r="DA393" i="3"/>
  <c r="DB393" i="3"/>
  <c r="DC393" i="3"/>
  <c r="A394" i="3"/>
  <c r="CX394" i="3"/>
  <c r="CY394" i="3"/>
  <c r="CZ394" i="3"/>
  <c r="DB394" i="3" s="1"/>
  <c r="DA394" i="3"/>
  <c r="DC394" i="3"/>
  <c r="A395" i="3"/>
  <c r="CX395" i="3"/>
  <c r="CY395" i="3"/>
  <c r="CZ395" i="3"/>
  <c r="DB395" i="3" s="1"/>
  <c r="DA395" i="3"/>
  <c r="DC395" i="3"/>
  <c r="A396" i="3"/>
  <c r="CX396" i="3"/>
  <c r="CY396" i="3"/>
  <c r="CZ396" i="3"/>
  <c r="DA396" i="3"/>
  <c r="DB396" i="3"/>
  <c r="DC396" i="3"/>
  <c r="A397" i="3"/>
  <c r="Y397" i="3"/>
  <c r="CX397" i="3" s="1"/>
  <c r="DF397" i="3" s="1"/>
  <c r="CU397" i="3"/>
  <c r="CV397" i="3"/>
  <c r="CY397" i="3"/>
  <c r="CZ397" i="3"/>
  <c r="DA397" i="3"/>
  <c r="DB397" i="3"/>
  <c r="DC397" i="3"/>
  <c r="A398" i="3"/>
  <c r="Y398" i="3"/>
  <c r="CX398" i="3" s="1"/>
  <c r="CY398" i="3"/>
  <c r="CZ398" i="3"/>
  <c r="DB398" i="3" s="1"/>
  <c r="DA398" i="3"/>
  <c r="DC398" i="3"/>
  <c r="A399" i="3"/>
  <c r="Y399" i="3"/>
  <c r="CW399" i="3" s="1"/>
  <c r="CY399" i="3"/>
  <c r="CZ399" i="3"/>
  <c r="DA399" i="3"/>
  <c r="DB399" i="3"/>
  <c r="DC399" i="3"/>
  <c r="A400" i="3"/>
  <c r="Y400" i="3"/>
  <c r="CY400" i="3"/>
  <c r="CZ400" i="3"/>
  <c r="DA400" i="3"/>
  <c r="DB400" i="3"/>
  <c r="DC400" i="3"/>
  <c r="A401" i="3"/>
  <c r="Y401" i="3"/>
  <c r="CW401" i="3"/>
  <c r="CX401" i="3"/>
  <c r="CY401" i="3"/>
  <c r="CZ401" i="3"/>
  <c r="DB401" i="3" s="1"/>
  <c r="DA401" i="3"/>
  <c r="DC401" i="3"/>
  <c r="A402" i="3"/>
  <c r="Y402" i="3"/>
  <c r="CX402" i="3"/>
  <c r="CY402" i="3"/>
  <c r="CZ402" i="3"/>
  <c r="DB402" i="3" s="1"/>
  <c r="DA402" i="3"/>
  <c r="DC402" i="3"/>
  <c r="A403" i="3"/>
  <c r="Y403" i="3"/>
  <c r="CX403" i="3"/>
  <c r="DG403" i="3" s="1"/>
  <c r="CY403" i="3"/>
  <c r="CZ403" i="3"/>
  <c r="DA403" i="3"/>
  <c r="DB403" i="3"/>
  <c r="DC403" i="3"/>
  <c r="A404" i="3"/>
  <c r="Y404" i="3"/>
  <c r="CX404" i="3"/>
  <c r="DG404" i="3" s="1"/>
  <c r="CY404" i="3"/>
  <c r="CZ404" i="3"/>
  <c r="DA404" i="3"/>
  <c r="DB404" i="3"/>
  <c r="DC404" i="3"/>
  <c r="A405" i="3"/>
  <c r="Y405" i="3"/>
  <c r="CX405" i="3" s="1"/>
  <c r="DF405" i="3" s="1"/>
  <c r="CY405" i="3"/>
  <c r="CZ405" i="3"/>
  <c r="DA405" i="3"/>
  <c r="DB405" i="3"/>
  <c r="DC405" i="3"/>
  <c r="A406" i="3"/>
  <c r="Y406" i="3"/>
  <c r="CX406" i="3" s="1"/>
  <c r="CY406" i="3"/>
  <c r="CZ406" i="3"/>
  <c r="DA406" i="3"/>
  <c r="DB406" i="3"/>
  <c r="DC406" i="3"/>
  <c r="A407" i="3"/>
  <c r="Y407" i="3"/>
  <c r="CX407" i="3" s="1"/>
  <c r="CY407" i="3"/>
  <c r="CZ407" i="3"/>
  <c r="DB407" i="3" s="1"/>
  <c r="DA407" i="3"/>
  <c r="DC407" i="3"/>
  <c r="A408" i="3"/>
  <c r="Y408" i="3"/>
  <c r="CX408" i="3" s="1"/>
  <c r="DG408" i="3" s="1"/>
  <c r="CY408" i="3"/>
  <c r="CZ408" i="3"/>
  <c r="DA408" i="3"/>
  <c r="DB408" i="3"/>
  <c r="DC408" i="3"/>
  <c r="A409" i="3"/>
  <c r="Y409" i="3"/>
  <c r="CX409" i="3" s="1"/>
  <c r="CY409" i="3"/>
  <c r="CZ409" i="3"/>
  <c r="DB409" i="3" s="1"/>
  <c r="DA409" i="3"/>
  <c r="DC409" i="3"/>
  <c r="A410" i="3"/>
  <c r="Y410" i="3"/>
  <c r="CX410" i="3"/>
  <c r="CY410" i="3"/>
  <c r="CZ410" i="3"/>
  <c r="DB410" i="3" s="1"/>
  <c r="DA410" i="3"/>
  <c r="DC410" i="3"/>
  <c r="A411" i="3"/>
  <c r="Y411" i="3"/>
  <c r="CU411" i="3"/>
  <c r="CV411" i="3"/>
  <c r="CX411" i="3"/>
  <c r="AF23" i="13" s="1"/>
  <c r="CY411" i="3"/>
  <c r="CZ411" i="3"/>
  <c r="DA411" i="3"/>
  <c r="DB411" i="3"/>
  <c r="DC411" i="3"/>
  <c r="A412" i="3"/>
  <c r="Y412" i="3"/>
  <c r="CX412" i="3" s="1"/>
  <c r="CY412" i="3"/>
  <c r="CZ412" i="3"/>
  <c r="DA412" i="3"/>
  <c r="DB412" i="3"/>
  <c r="DC412" i="3"/>
  <c r="A413" i="3"/>
  <c r="Y413" i="3"/>
  <c r="CV413" i="3" s="1"/>
  <c r="CU413" i="3"/>
  <c r="CY413" i="3"/>
  <c r="CZ413" i="3"/>
  <c r="DA413" i="3"/>
  <c r="DB413" i="3"/>
  <c r="DC413" i="3"/>
  <c r="A414" i="3"/>
  <c r="Y414" i="3"/>
  <c r="CX414" i="3"/>
  <c r="CY414" i="3"/>
  <c r="CZ414" i="3"/>
  <c r="DB414" i="3" s="1"/>
  <c r="DA414" i="3"/>
  <c r="DC414" i="3"/>
  <c r="A415" i="3"/>
  <c r="Y415" i="3"/>
  <c r="CW415" i="3" s="1"/>
  <c r="CX415" i="3"/>
  <c r="CY415" i="3"/>
  <c r="CZ415" i="3"/>
  <c r="DB415" i="3" s="1"/>
  <c r="DA415" i="3"/>
  <c r="DC415" i="3"/>
  <c r="A416" i="3"/>
  <c r="Y416" i="3"/>
  <c r="CX416" i="3" s="1"/>
  <c r="P43" i="13" s="1"/>
  <c r="CW416" i="3"/>
  <c r="CY416" i="3"/>
  <c r="CZ416" i="3"/>
  <c r="DA416" i="3"/>
  <c r="DB416" i="3"/>
  <c r="DC416" i="3"/>
  <c r="A417" i="3"/>
  <c r="Y417" i="3"/>
  <c r="CX417" i="3" s="1"/>
  <c r="AN49" i="13" s="1"/>
  <c r="CW417" i="3"/>
  <c r="CY417" i="3"/>
  <c r="CZ417" i="3"/>
  <c r="DA417" i="3"/>
  <c r="DB417" i="3"/>
  <c r="DC417" i="3"/>
  <c r="A418" i="3"/>
  <c r="Y418" i="3"/>
  <c r="CX418" i="3"/>
  <c r="DG418" i="3" s="1"/>
  <c r="CY418" i="3"/>
  <c r="CZ418" i="3"/>
  <c r="DB418" i="3" s="1"/>
  <c r="DA418" i="3"/>
  <c r="DC418" i="3"/>
  <c r="A419" i="3"/>
  <c r="Y419" i="3"/>
  <c r="CX419" i="3" s="1"/>
  <c r="CY419" i="3"/>
  <c r="CZ419" i="3"/>
  <c r="DA419" i="3"/>
  <c r="DB419" i="3"/>
  <c r="DC419" i="3"/>
  <c r="A420" i="3"/>
  <c r="CX420" i="3"/>
  <c r="CY420" i="3"/>
  <c r="CZ420" i="3"/>
  <c r="DB420" i="3" s="1"/>
  <c r="DA420" i="3"/>
  <c r="DC420" i="3"/>
  <c r="A421" i="3"/>
  <c r="Y421" i="3"/>
  <c r="CX421" i="3"/>
  <c r="DF421" i="3" s="1"/>
  <c r="CY421" i="3"/>
  <c r="CZ421" i="3"/>
  <c r="DB421" i="3" s="1"/>
  <c r="DA421" i="3"/>
  <c r="DC421" i="3"/>
  <c r="A422" i="3"/>
  <c r="Y422" i="3"/>
  <c r="CX422" i="3"/>
  <c r="DG422" i="3" s="1"/>
  <c r="CY422" i="3"/>
  <c r="CZ422" i="3"/>
  <c r="DA422" i="3"/>
  <c r="DB422" i="3"/>
  <c r="DC422" i="3"/>
  <c r="A423" i="3"/>
  <c r="CX423" i="3"/>
  <c r="CY423" i="3"/>
  <c r="CZ423" i="3"/>
  <c r="DB423" i="3" s="1"/>
  <c r="DA423" i="3"/>
  <c r="DC423" i="3"/>
  <c r="A424" i="3"/>
  <c r="Y424" i="3"/>
  <c r="CX424" i="3" s="1"/>
  <c r="CY424" i="3"/>
  <c r="CZ424" i="3"/>
  <c r="DA424" i="3"/>
  <c r="DB424" i="3"/>
  <c r="DC424" i="3"/>
  <c r="A425" i="3"/>
  <c r="Y425" i="3"/>
  <c r="CX425" i="3" s="1"/>
  <c r="CY425" i="3"/>
  <c r="CZ425" i="3"/>
  <c r="DA425" i="3"/>
  <c r="DB425" i="3"/>
  <c r="DC425" i="3"/>
  <c r="A426" i="3"/>
  <c r="CX426" i="3"/>
  <c r="CY426" i="3"/>
  <c r="CZ426" i="3"/>
  <c r="DB426" i="3" s="1"/>
  <c r="DA426" i="3"/>
  <c r="DC426" i="3"/>
  <c r="A427" i="3"/>
  <c r="CX427" i="3"/>
  <c r="CY427" i="3"/>
  <c r="CZ427" i="3"/>
  <c r="DA427" i="3"/>
  <c r="DB427" i="3"/>
  <c r="DC427" i="3"/>
  <c r="A428" i="3"/>
  <c r="Y428" i="3"/>
  <c r="CX428" i="3"/>
  <c r="DF428" i="3" s="1"/>
  <c r="DJ428" i="3" s="1"/>
  <c r="CY428" i="3"/>
  <c r="CZ428" i="3"/>
  <c r="DB428" i="3" s="1"/>
  <c r="DA428" i="3"/>
  <c r="DC428" i="3"/>
  <c r="A429" i="3"/>
  <c r="Y429" i="3"/>
  <c r="CU429" i="3"/>
  <c r="CV429" i="3"/>
  <c r="CX429" i="3"/>
  <c r="CY429" i="3"/>
  <c r="CZ429" i="3"/>
  <c r="DB429" i="3" s="1"/>
  <c r="DA429" i="3"/>
  <c r="DC429" i="3"/>
  <c r="A430" i="3"/>
  <c r="Y430" i="3"/>
  <c r="CW430" i="3" s="1"/>
  <c r="CX430" i="3"/>
  <c r="CY430" i="3"/>
  <c r="CZ430" i="3"/>
  <c r="DB430" i="3" s="1"/>
  <c r="DA430" i="3"/>
  <c r="DC430" i="3"/>
  <c r="A431" i="3"/>
  <c r="Y431" i="3"/>
  <c r="CX431" i="3"/>
  <c r="DG431" i="3" s="1"/>
  <c r="CY431" i="3"/>
  <c r="CZ431" i="3"/>
  <c r="DA431" i="3"/>
  <c r="DB431" i="3"/>
  <c r="DC431" i="3"/>
  <c r="A432" i="3"/>
  <c r="Y432" i="3"/>
  <c r="CX432" i="3"/>
  <c r="DF432" i="3" s="1"/>
  <c r="DJ432" i="3" s="1"/>
  <c r="CY432" i="3"/>
  <c r="CZ432" i="3"/>
  <c r="DA432" i="3"/>
  <c r="DB432" i="3"/>
  <c r="DC432" i="3"/>
  <c r="A433" i="3"/>
  <c r="Y433" i="3"/>
  <c r="CX433" i="3" s="1"/>
  <c r="CY433" i="3"/>
  <c r="CZ433" i="3"/>
  <c r="DA433" i="3"/>
  <c r="DB433" i="3"/>
  <c r="DC433" i="3"/>
  <c r="A434" i="3"/>
  <c r="Y434" i="3"/>
  <c r="CV434" i="3" s="1"/>
  <c r="CU434" i="3"/>
  <c r="CY434" i="3"/>
  <c r="CZ434" i="3"/>
  <c r="DA434" i="3"/>
  <c r="DB434" i="3"/>
  <c r="DC434" i="3"/>
  <c r="A435" i="3"/>
  <c r="Y435" i="3"/>
  <c r="CX435" i="3" s="1"/>
  <c r="S54" i="13" s="1"/>
  <c r="CW435" i="3"/>
  <c r="CY435" i="3"/>
  <c r="CZ435" i="3"/>
  <c r="DA435" i="3"/>
  <c r="DB435" i="3"/>
  <c r="DC435" i="3"/>
  <c r="A436" i="3"/>
  <c r="Y436" i="3"/>
  <c r="CX436" i="3"/>
  <c r="DG436" i="3" s="1"/>
  <c r="CY436" i="3"/>
  <c r="CZ436" i="3"/>
  <c r="DB436" i="3" s="1"/>
  <c r="DA436" i="3"/>
  <c r="DC436" i="3"/>
  <c r="A437" i="3"/>
  <c r="Y437" i="3"/>
  <c r="CX437" i="3" s="1"/>
  <c r="W27" i="13" s="1"/>
  <c r="CU437" i="3"/>
  <c r="CY437" i="3"/>
  <c r="CZ437" i="3"/>
  <c r="DB437" i="3" s="1"/>
  <c r="DA437" i="3"/>
  <c r="DC437" i="3"/>
  <c r="A438" i="3"/>
  <c r="Y438" i="3"/>
  <c r="CX438" i="3"/>
  <c r="CY438" i="3"/>
  <c r="CZ438" i="3"/>
  <c r="DA438" i="3"/>
  <c r="DB438" i="3"/>
  <c r="DC438" i="3"/>
  <c r="A439" i="3"/>
  <c r="Y439" i="3"/>
  <c r="CW439" i="3"/>
  <c r="CX439" i="3"/>
  <c r="CY439" i="3"/>
  <c r="CZ439" i="3"/>
  <c r="DB439" i="3" s="1"/>
  <c r="DA439" i="3"/>
  <c r="DC439" i="3"/>
  <c r="A440" i="3"/>
  <c r="Y440" i="3"/>
  <c r="CW440" i="3"/>
  <c r="CX440" i="3"/>
  <c r="CY440" i="3"/>
  <c r="CZ440" i="3"/>
  <c r="DB440" i="3" s="1"/>
  <c r="DA440" i="3"/>
  <c r="DC440" i="3"/>
  <c r="A441" i="3"/>
  <c r="Y441" i="3"/>
  <c r="CW441" i="3" s="1"/>
  <c r="CY441" i="3"/>
  <c r="CZ441" i="3"/>
  <c r="DA441" i="3"/>
  <c r="DB441" i="3"/>
  <c r="DC441" i="3"/>
  <c r="A442" i="3"/>
  <c r="Y442" i="3"/>
  <c r="CW442" i="3" s="1"/>
  <c r="CY442" i="3"/>
  <c r="CZ442" i="3"/>
  <c r="DA442" i="3"/>
  <c r="DB442" i="3"/>
  <c r="DC442" i="3"/>
  <c r="A443" i="3"/>
  <c r="CX443" i="3"/>
  <c r="CY443" i="3"/>
  <c r="CZ443" i="3"/>
  <c r="DB443" i="3" s="1"/>
  <c r="DA443" i="3"/>
  <c r="DC443" i="3"/>
  <c r="A444" i="3"/>
  <c r="CX444" i="3"/>
  <c r="CY444" i="3"/>
  <c r="CZ444" i="3"/>
  <c r="DA444" i="3"/>
  <c r="DB444" i="3"/>
  <c r="DC444" i="3"/>
  <c r="A445" i="3"/>
  <c r="Y445" i="3"/>
  <c r="CV445" i="3" s="1"/>
  <c r="CU445" i="3"/>
  <c r="CY445" i="3"/>
  <c r="CZ445" i="3"/>
  <c r="DA445" i="3"/>
  <c r="DB445" i="3"/>
  <c r="DC445" i="3"/>
  <c r="A446" i="3"/>
  <c r="Y446" i="3"/>
  <c r="CX446" i="3"/>
  <c r="CY446" i="3"/>
  <c r="CZ446" i="3"/>
  <c r="DB446" i="3" s="1"/>
  <c r="DA446" i="3"/>
  <c r="DC446" i="3"/>
  <c r="A447" i="3"/>
  <c r="Y447" i="3"/>
  <c r="CW447" i="3"/>
  <c r="CX447" i="3"/>
  <c r="CY447" i="3"/>
  <c r="CZ447" i="3"/>
  <c r="DB447" i="3" s="1"/>
  <c r="DA447" i="3"/>
  <c r="DC447" i="3"/>
  <c r="A448" i="3"/>
  <c r="Y448" i="3"/>
  <c r="CW448" i="3" s="1"/>
  <c r="CY448" i="3"/>
  <c r="CZ448" i="3"/>
  <c r="DA448" i="3"/>
  <c r="DB448" i="3"/>
  <c r="DC448" i="3"/>
  <c r="A449" i="3"/>
  <c r="Y449" i="3"/>
  <c r="CW449" i="3" s="1"/>
  <c r="CY449" i="3"/>
  <c r="CZ449" i="3"/>
  <c r="DA449" i="3"/>
  <c r="DB449" i="3"/>
  <c r="DC449" i="3"/>
  <c r="A450" i="3"/>
  <c r="CX450" i="3"/>
  <c r="CY450" i="3"/>
  <c r="CZ450" i="3"/>
  <c r="DA450" i="3"/>
  <c r="DB450" i="3"/>
  <c r="DC450" i="3"/>
  <c r="A451" i="3"/>
  <c r="Y451" i="3"/>
  <c r="CX451" i="3" s="1"/>
  <c r="CY451" i="3"/>
  <c r="CZ451" i="3"/>
  <c r="DA451" i="3"/>
  <c r="DB451" i="3"/>
  <c r="DC451" i="3"/>
  <c r="A452" i="3"/>
  <c r="Y452" i="3"/>
  <c r="CX452" i="3" s="1"/>
  <c r="CY452" i="3"/>
  <c r="CZ452" i="3"/>
  <c r="DB452" i="3" s="1"/>
  <c r="DA452" i="3"/>
  <c r="DC452" i="3"/>
  <c r="A453" i="3"/>
  <c r="Y453" i="3"/>
  <c r="CX453" i="3"/>
  <c r="DG453" i="3" s="1"/>
  <c r="CY453" i="3"/>
  <c r="CZ453" i="3"/>
  <c r="DB453" i="3" s="1"/>
  <c r="DA453" i="3"/>
  <c r="DC453" i="3"/>
  <c r="A454" i="3"/>
  <c r="CX454" i="3"/>
  <c r="CY454" i="3"/>
  <c r="CZ454" i="3"/>
  <c r="DA454" i="3"/>
  <c r="DB454" i="3"/>
  <c r="DC454" i="3"/>
  <c r="A455" i="3"/>
  <c r="Y455" i="3"/>
  <c r="CX455" i="3"/>
  <c r="DF455" i="3" s="1"/>
  <c r="CY455" i="3"/>
  <c r="CZ455" i="3"/>
  <c r="DB455" i="3" s="1"/>
  <c r="DA455" i="3"/>
  <c r="DC455" i="3"/>
  <c r="A456" i="3"/>
  <c r="Y456" i="3"/>
  <c r="CX456" i="3"/>
  <c r="DG456" i="3" s="1"/>
  <c r="CY456" i="3"/>
  <c r="CZ456" i="3"/>
  <c r="DB456" i="3" s="1"/>
  <c r="DA456" i="3"/>
  <c r="DC456" i="3"/>
  <c r="A457" i="3"/>
  <c r="CX457" i="3"/>
  <c r="CY457" i="3"/>
  <c r="CZ457" i="3"/>
  <c r="DA457" i="3"/>
  <c r="DB457" i="3"/>
  <c r="DC457" i="3"/>
  <c r="A458" i="3"/>
  <c r="CX458" i="3"/>
  <c r="CY458" i="3"/>
  <c r="CZ458" i="3"/>
  <c r="DA458" i="3"/>
  <c r="DB458" i="3"/>
  <c r="DC458" i="3"/>
  <c r="A459" i="3"/>
  <c r="Y459" i="3"/>
  <c r="CX459" i="3" s="1"/>
  <c r="CY459" i="3"/>
  <c r="CZ459" i="3"/>
  <c r="DA459" i="3"/>
  <c r="DB459" i="3"/>
  <c r="DC459" i="3"/>
  <c r="A460" i="3"/>
  <c r="Y460" i="3"/>
  <c r="CV460" i="3" s="1"/>
  <c r="CU460" i="3"/>
  <c r="CY460" i="3"/>
  <c r="CZ460" i="3"/>
  <c r="DA460" i="3"/>
  <c r="DB460" i="3"/>
  <c r="DC460" i="3"/>
  <c r="A461" i="3"/>
  <c r="Y461" i="3"/>
  <c r="CX461" i="3"/>
  <c r="BF32" i="13" s="1"/>
  <c r="CY461" i="3"/>
  <c r="CZ461" i="3"/>
  <c r="DB461" i="3" s="1"/>
  <c r="DA461" i="3"/>
  <c r="DC461" i="3"/>
  <c r="A462" i="3"/>
  <c r="Y462" i="3"/>
  <c r="CW462" i="3"/>
  <c r="CX462" i="3"/>
  <c r="CY462" i="3"/>
  <c r="CZ462" i="3"/>
  <c r="DB462" i="3" s="1"/>
  <c r="DA462" i="3"/>
  <c r="DC462" i="3"/>
  <c r="A463" i="3"/>
  <c r="Y463" i="3"/>
  <c r="CW463" i="3" s="1"/>
  <c r="CY463" i="3"/>
  <c r="CZ463" i="3"/>
  <c r="DA463" i="3"/>
  <c r="DB463" i="3"/>
  <c r="DC463" i="3"/>
  <c r="A464" i="3"/>
  <c r="Y464" i="3"/>
  <c r="CY464" i="3"/>
  <c r="CZ464" i="3"/>
  <c r="DA464" i="3"/>
  <c r="DB464" i="3"/>
  <c r="DC464" i="3"/>
  <c r="A465" i="3"/>
  <c r="Y465" i="3"/>
  <c r="CW465" i="3"/>
  <c r="CX465" i="3"/>
  <c r="U55" i="13" s="1"/>
  <c r="CY465" i="3"/>
  <c r="CZ465" i="3"/>
  <c r="DB465" i="3" s="1"/>
  <c r="DA465" i="3"/>
  <c r="DC465" i="3"/>
  <c r="A466" i="3"/>
  <c r="CX466" i="3"/>
  <c r="CY466" i="3"/>
  <c r="CZ466" i="3"/>
  <c r="DB466" i="3" s="1"/>
  <c r="DA466" i="3"/>
  <c r="DC466" i="3"/>
  <c r="A467" i="3"/>
  <c r="CX467" i="3"/>
  <c r="CY467" i="3"/>
  <c r="CZ467" i="3"/>
  <c r="DA467" i="3"/>
  <c r="DB467" i="3"/>
  <c r="DC467" i="3"/>
  <c r="D12" i="1"/>
  <c r="E18" i="1"/>
  <c r="Z18" i="1"/>
  <c r="AA18" i="1"/>
  <c r="AB18" i="1"/>
  <c r="AC18" i="1"/>
  <c r="AD18" i="1"/>
  <c r="AE18" i="1"/>
  <c r="AF18" i="1"/>
  <c r="AG18" i="1"/>
  <c r="AH18" i="1"/>
  <c r="AI18" i="1"/>
  <c r="AJ18" i="1"/>
  <c r="AK18" i="1"/>
  <c r="AL18" i="1"/>
  <c r="AM18" i="1"/>
  <c r="AN18" i="1"/>
  <c r="BE18" i="1"/>
  <c r="BF18" i="1"/>
  <c r="BG18" i="1"/>
  <c r="BH18" i="1"/>
  <c r="BI18" i="1"/>
  <c r="BJ18" i="1"/>
  <c r="BK18" i="1"/>
  <c r="BL18" i="1"/>
  <c r="BM18" i="1"/>
  <c r="BN18" i="1"/>
  <c r="BO18" i="1"/>
  <c r="BP18" i="1"/>
  <c r="BQ18" i="1"/>
  <c r="BR18" i="1"/>
  <c r="BS18" i="1"/>
  <c r="BT18" i="1"/>
  <c r="BU18" i="1"/>
  <c r="BV18" i="1"/>
  <c r="BW18" i="1"/>
  <c r="BX18" i="1"/>
  <c r="BY18" i="1"/>
  <c r="BZ18" i="1"/>
  <c r="CA18" i="1"/>
  <c r="CB18" i="1"/>
  <c r="CC18" i="1"/>
  <c r="CD18" i="1"/>
  <c r="CE18" i="1"/>
  <c r="CF18" i="1"/>
  <c r="CG18" i="1"/>
  <c r="CH18" i="1"/>
  <c r="CI18" i="1"/>
  <c r="CJ18" i="1"/>
  <c r="CK18" i="1"/>
  <c r="CL18" i="1"/>
  <c r="CM18" i="1"/>
  <c r="CN18" i="1"/>
  <c r="CO18" i="1"/>
  <c r="CP18" i="1"/>
  <c r="CQ18" i="1"/>
  <c r="CR18" i="1"/>
  <c r="CS18" i="1"/>
  <c r="CT18" i="1"/>
  <c r="CU18" i="1"/>
  <c r="CV18" i="1"/>
  <c r="CW18" i="1"/>
  <c r="CX18" i="1"/>
  <c r="CY18" i="1"/>
  <c r="CZ18" i="1"/>
  <c r="DA18" i="1"/>
  <c r="DB18" i="1"/>
  <c r="DC18" i="1"/>
  <c r="DD18" i="1"/>
  <c r="DE18" i="1"/>
  <c r="DF18" i="1"/>
  <c r="DG18" i="1"/>
  <c r="DH18" i="1"/>
  <c r="DI18" i="1"/>
  <c r="DJ18" i="1"/>
  <c r="DK18" i="1"/>
  <c r="DL18" i="1"/>
  <c r="DM18" i="1"/>
  <c r="DN18" i="1"/>
  <c r="DO18" i="1"/>
  <c r="DP18" i="1"/>
  <c r="DQ18" i="1"/>
  <c r="DR18" i="1"/>
  <c r="DS18" i="1"/>
  <c r="DT18" i="1"/>
  <c r="DU18" i="1"/>
  <c r="DV18" i="1"/>
  <c r="DW18" i="1"/>
  <c r="DX18" i="1"/>
  <c r="DY18" i="1"/>
  <c r="DZ18" i="1"/>
  <c r="EA18" i="1"/>
  <c r="EB18" i="1"/>
  <c r="EC18" i="1"/>
  <c r="ED18" i="1"/>
  <c r="EE18" i="1"/>
  <c r="EF18" i="1"/>
  <c r="EG18" i="1"/>
  <c r="EH18" i="1"/>
  <c r="EI18" i="1"/>
  <c r="EJ18" i="1"/>
  <c r="EK18" i="1"/>
  <c r="EL18" i="1"/>
  <c r="EM18" i="1"/>
  <c r="EN18" i="1"/>
  <c r="EO18" i="1"/>
  <c r="EP18" i="1"/>
  <c r="EQ18" i="1"/>
  <c r="ER18" i="1"/>
  <c r="ES18" i="1"/>
  <c r="ET18" i="1"/>
  <c r="EU18" i="1"/>
  <c r="EV18" i="1"/>
  <c r="EW18" i="1"/>
  <c r="EX18" i="1"/>
  <c r="EY18" i="1"/>
  <c r="EZ18" i="1"/>
  <c r="FA18" i="1"/>
  <c r="FB18" i="1"/>
  <c r="FC18" i="1"/>
  <c r="FD18" i="1"/>
  <c r="FE18" i="1"/>
  <c r="FF18" i="1"/>
  <c r="FG18" i="1"/>
  <c r="FH18" i="1"/>
  <c r="FI18" i="1"/>
  <c r="FJ18" i="1"/>
  <c r="FK18" i="1"/>
  <c r="FL18" i="1"/>
  <c r="FM18" i="1"/>
  <c r="FN18" i="1"/>
  <c r="FO18" i="1"/>
  <c r="FP18" i="1"/>
  <c r="FQ18" i="1"/>
  <c r="FR18" i="1"/>
  <c r="FS18" i="1"/>
  <c r="FT18" i="1"/>
  <c r="FU18" i="1"/>
  <c r="FV18" i="1"/>
  <c r="FW18" i="1"/>
  <c r="FX18" i="1"/>
  <c r="FY18" i="1"/>
  <c r="FZ18" i="1"/>
  <c r="GA18" i="1"/>
  <c r="GB18" i="1"/>
  <c r="GC18" i="1"/>
  <c r="GD18" i="1"/>
  <c r="GE18" i="1"/>
  <c r="GF18" i="1"/>
  <c r="GG18" i="1"/>
  <c r="GH18" i="1"/>
  <c r="GI18" i="1"/>
  <c r="GJ18" i="1"/>
  <c r="GK18" i="1"/>
  <c r="GL18" i="1"/>
  <c r="GM18" i="1"/>
  <c r="GN18" i="1"/>
  <c r="GO18" i="1"/>
  <c r="GP18" i="1"/>
  <c r="GQ18" i="1"/>
  <c r="GR18" i="1"/>
  <c r="GS18" i="1"/>
  <c r="GT18" i="1"/>
  <c r="GU18" i="1"/>
  <c r="GV18" i="1"/>
  <c r="GW18" i="1"/>
  <c r="GX18" i="1"/>
  <c r="D20" i="1"/>
  <c r="E22" i="1"/>
  <c r="Z22" i="1"/>
  <c r="AA22" i="1"/>
  <c r="AB22" i="1"/>
  <c r="AC22" i="1"/>
  <c r="AD22" i="1"/>
  <c r="AE22" i="1"/>
  <c r="AF22" i="1"/>
  <c r="AG22" i="1"/>
  <c r="AH22" i="1"/>
  <c r="AI22" i="1"/>
  <c r="AJ22" i="1"/>
  <c r="AK22" i="1"/>
  <c r="AL22" i="1"/>
  <c r="AM22" i="1"/>
  <c r="AN22" i="1"/>
  <c r="BE22" i="1"/>
  <c r="BF22" i="1"/>
  <c r="BG22" i="1"/>
  <c r="BH22" i="1"/>
  <c r="BI22" i="1"/>
  <c r="BJ22" i="1"/>
  <c r="BK22" i="1"/>
  <c r="BL22" i="1"/>
  <c r="BM22" i="1"/>
  <c r="BN22" i="1"/>
  <c r="BO22" i="1"/>
  <c r="BP22" i="1"/>
  <c r="BQ22" i="1"/>
  <c r="BR22" i="1"/>
  <c r="BS22" i="1"/>
  <c r="BT22" i="1"/>
  <c r="BU22" i="1"/>
  <c r="BV22" i="1"/>
  <c r="BW22" i="1"/>
  <c r="BX22" i="1"/>
  <c r="BY22" i="1"/>
  <c r="BZ22" i="1"/>
  <c r="CA22" i="1"/>
  <c r="CB22" i="1"/>
  <c r="CC22" i="1"/>
  <c r="CD22" i="1"/>
  <c r="CE22" i="1"/>
  <c r="CF22" i="1"/>
  <c r="CG22" i="1"/>
  <c r="CH22" i="1"/>
  <c r="CI22" i="1"/>
  <c r="CJ22" i="1"/>
  <c r="CK22" i="1"/>
  <c r="CL22" i="1"/>
  <c r="CM22" i="1"/>
  <c r="CN22" i="1"/>
  <c r="CO22" i="1"/>
  <c r="CP22" i="1"/>
  <c r="CQ22" i="1"/>
  <c r="CR22" i="1"/>
  <c r="CS22" i="1"/>
  <c r="CT22" i="1"/>
  <c r="CU22" i="1"/>
  <c r="CV22" i="1"/>
  <c r="CW22" i="1"/>
  <c r="CX22" i="1"/>
  <c r="CY22" i="1"/>
  <c r="CZ22" i="1"/>
  <c r="DA22" i="1"/>
  <c r="DB22" i="1"/>
  <c r="DC22" i="1"/>
  <c r="DD22" i="1"/>
  <c r="DE22" i="1"/>
  <c r="DF22" i="1"/>
  <c r="DG22" i="1"/>
  <c r="DH22" i="1"/>
  <c r="DI22" i="1"/>
  <c r="DJ22" i="1"/>
  <c r="DK22" i="1"/>
  <c r="DL22" i="1"/>
  <c r="DM22" i="1"/>
  <c r="DN22" i="1"/>
  <c r="DO22" i="1"/>
  <c r="DP22" i="1"/>
  <c r="DQ22" i="1"/>
  <c r="DR22" i="1"/>
  <c r="DS22" i="1"/>
  <c r="DT22" i="1"/>
  <c r="DU22" i="1"/>
  <c r="DV22" i="1"/>
  <c r="DW22" i="1"/>
  <c r="DX22" i="1"/>
  <c r="DY22" i="1"/>
  <c r="DZ22" i="1"/>
  <c r="EA22" i="1"/>
  <c r="EB22" i="1"/>
  <c r="EC22" i="1"/>
  <c r="ED22" i="1"/>
  <c r="EE22" i="1"/>
  <c r="EF22" i="1"/>
  <c r="EG22" i="1"/>
  <c r="EH22" i="1"/>
  <c r="EI22" i="1"/>
  <c r="EJ22" i="1"/>
  <c r="EK22" i="1"/>
  <c r="EL22" i="1"/>
  <c r="EM22" i="1"/>
  <c r="EN22" i="1"/>
  <c r="EO22" i="1"/>
  <c r="EP22" i="1"/>
  <c r="EQ22" i="1"/>
  <c r="ER22" i="1"/>
  <c r="ES22" i="1"/>
  <c r="ET22" i="1"/>
  <c r="EU22" i="1"/>
  <c r="EV22" i="1"/>
  <c r="EW22" i="1"/>
  <c r="EX22" i="1"/>
  <c r="EY22" i="1"/>
  <c r="EZ22" i="1"/>
  <c r="FA22" i="1"/>
  <c r="FB22" i="1"/>
  <c r="FC22" i="1"/>
  <c r="FD22" i="1"/>
  <c r="FE22" i="1"/>
  <c r="FF22" i="1"/>
  <c r="FG22" i="1"/>
  <c r="FH22" i="1"/>
  <c r="FI22" i="1"/>
  <c r="FJ22" i="1"/>
  <c r="FK22" i="1"/>
  <c r="FL22" i="1"/>
  <c r="FM22" i="1"/>
  <c r="FN22" i="1"/>
  <c r="FO22" i="1"/>
  <c r="FP22" i="1"/>
  <c r="FQ22" i="1"/>
  <c r="FR22" i="1"/>
  <c r="FS22" i="1"/>
  <c r="FT22" i="1"/>
  <c r="FU22" i="1"/>
  <c r="FV22" i="1"/>
  <c r="FW22" i="1"/>
  <c r="FX22" i="1"/>
  <c r="FY22" i="1"/>
  <c r="FZ22" i="1"/>
  <c r="GA22" i="1"/>
  <c r="GB22" i="1"/>
  <c r="GC22" i="1"/>
  <c r="GD22" i="1"/>
  <c r="GE22" i="1"/>
  <c r="GF22" i="1"/>
  <c r="GG22" i="1"/>
  <c r="GH22" i="1"/>
  <c r="GI22" i="1"/>
  <c r="GJ22" i="1"/>
  <c r="GK22" i="1"/>
  <c r="GL22" i="1"/>
  <c r="GM22" i="1"/>
  <c r="GN22" i="1"/>
  <c r="GO22" i="1"/>
  <c r="GP22" i="1"/>
  <c r="GQ22" i="1"/>
  <c r="GR22" i="1"/>
  <c r="GS22" i="1"/>
  <c r="GT22" i="1"/>
  <c r="GU22" i="1"/>
  <c r="GV22" i="1"/>
  <c r="GW22" i="1"/>
  <c r="GX22" i="1"/>
  <c r="D24" i="1"/>
  <c r="E26" i="1"/>
  <c r="Z26" i="1"/>
  <c r="AA26" i="1"/>
  <c r="AM26" i="1"/>
  <c r="AN26" i="1"/>
  <c r="BE26" i="1"/>
  <c r="BF26" i="1"/>
  <c r="BG26" i="1"/>
  <c r="BH26" i="1"/>
  <c r="BI26" i="1"/>
  <c r="BJ26" i="1"/>
  <c r="BK26" i="1"/>
  <c r="BL26" i="1"/>
  <c r="BM26" i="1"/>
  <c r="BN26" i="1"/>
  <c r="BO26" i="1"/>
  <c r="BP26" i="1"/>
  <c r="BQ26" i="1"/>
  <c r="BR26" i="1"/>
  <c r="BS26" i="1"/>
  <c r="BT26" i="1"/>
  <c r="BU26" i="1"/>
  <c r="BV26" i="1"/>
  <c r="BW26" i="1"/>
  <c r="CN26" i="1"/>
  <c r="CO26" i="1"/>
  <c r="CP26" i="1"/>
  <c r="CQ26" i="1"/>
  <c r="CR26" i="1"/>
  <c r="CS26" i="1"/>
  <c r="CT26" i="1"/>
  <c r="CU26" i="1"/>
  <c r="CV26" i="1"/>
  <c r="CW26" i="1"/>
  <c r="CX26" i="1"/>
  <c r="CY26" i="1"/>
  <c r="CZ26" i="1"/>
  <c r="DA26" i="1"/>
  <c r="DB26" i="1"/>
  <c r="DC26" i="1"/>
  <c r="DD26" i="1"/>
  <c r="DE26" i="1"/>
  <c r="DF26" i="1"/>
  <c r="DG26" i="1"/>
  <c r="DH26" i="1"/>
  <c r="DI26" i="1"/>
  <c r="DJ26" i="1"/>
  <c r="DK26" i="1"/>
  <c r="DL26" i="1"/>
  <c r="DM26" i="1"/>
  <c r="DN26" i="1"/>
  <c r="DO26" i="1"/>
  <c r="DP26" i="1"/>
  <c r="DQ26" i="1"/>
  <c r="DR26" i="1"/>
  <c r="DS26" i="1"/>
  <c r="DT26" i="1"/>
  <c r="DU26" i="1"/>
  <c r="DV26" i="1"/>
  <c r="DW26" i="1"/>
  <c r="DX26" i="1"/>
  <c r="DY26" i="1"/>
  <c r="DZ26" i="1"/>
  <c r="EA26" i="1"/>
  <c r="EB26" i="1"/>
  <c r="EC26" i="1"/>
  <c r="ED26" i="1"/>
  <c r="EE26" i="1"/>
  <c r="EF26" i="1"/>
  <c r="EG26" i="1"/>
  <c r="EH26" i="1"/>
  <c r="EI26" i="1"/>
  <c r="EJ26" i="1"/>
  <c r="EK26" i="1"/>
  <c r="EL26" i="1"/>
  <c r="EM26" i="1"/>
  <c r="EN26" i="1"/>
  <c r="EO26" i="1"/>
  <c r="EP26" i="1"/>
  <c r="EQ26" i="1"/>
  <c r="ER26" i="1"/>
  <c r="ES26" i="1"/>
  <c r="ET26" i="1"/>
  <c r="EU26" i="1"/>
  <c r="EV26" i="1"/>
  <c r="EW26" i="1"/>
  <c r="EX26" i="1"/>
  <c r="EY26" i="1"/>
  <c r="EZ26" i="1"/>
  <c r="FA26" i="1"/>
  <c r="FB26" i="1"/>
  <c r="FC26" i="1"/>
  <c r="FD26" i="1"/>
  <c r="FE26" i="1"/>
  <c r="FF26" i="1"/>
  <c r="FG26" i="1"/>
  <c r="FH26" i="1"/>
  <c r="FI26" i="1"/>
  <c r="FJ26" i="1"/>
  <c r="FK26" i="1"/>
  <c r="FL26" i="1"/>
  <c r="FM26" i="1"/>
  <c r="FN26" i="1"/>
  <c r="FO26" i="1"/>
  <c r="FP26" i="1"/>
  <c r="FQ26" i="1"/>
  <c r="FR26" i="1"/>
  <c r="FS26" i="1"/>
  <c r="FT26" i="1"/>
  <c r="FU26" i="1"/>
  <c r="FV26" i="1"/>
  <c r="FW26" i="1"/>
  <c r="FX26" i="1"/>
  <c r="FY26" i="1"/>
  <c r="FZ26" i="1"/>
  <c r="GA26" i="1"/>
  <c r="GB26" i="1"/>
  <c r="GC26" i="1"/>
  <c r="GD26" i="1"/>
  <c r="GE26" i="1"/>
  <c r="GF26" i="1"/>
  <c r="GG26" i="1"/>
  <c r="GH26" i="1"/>
  <c r="GI26" i="1"/>
  <c r="GJ26" i="1"/>
  <c r="GK26" i="1"/>
  <c r="GL26" i="1"/>
  <c r="GM26" i="1"/>
  <c r="GN26" i="1"/>
  <c r="GO26" i="1"/>
  <c r="GP26" i="1"/>
  <c r="GQ26" i="1"/>
  <c r="GR26" i="1"/>
  <c r="GS26" i="1"/>
  <c r="GT26" i="1"/>
  <c r="GU26" i="1"/>
  <c r="GV26" i="1"/>
  <c r="GW26" i="1"/>
  <c r="GX26" i="1"/>
  <c r="C29" i="1"/>
  <c r="D29" i="1"/>
  <c r="AC29" i="1"/>
  <c r="AE29" i="1"/>
  <c r="AF29" i="1"/>
  <c r="AG29" i="1"/>
  <c r="CU29" i="1" s="1"/>
  <c r="T29" i="1" s="1"/>
  <c r="AH29" i="1"/>
  <c r="AI29" i="1"/>
  <c r="AJ29" i="1"/>
  <c r="CX29" i="1" s="1"/>
  <c r="W29" i="1" s="1"/>
  <c r="CW29" i="1"/>
  <c r="V29" i="1" s="1"/>
  <c r="FR29" i="1"/>
  <c r="GL29" i="1"/>
  <c r="GO29" i="1"/>
  <c r="GP29" i="1"/>
  <c r="GV29" i="1"/>
  <c r="HC29" i="1"/>
  <c r="GX29" i="1" s="1"/>
  <c r="I30" i="1"/>
  <c r="AC30" i="1"/>
  <c r="AE30" i="1"/>
  <c r="AD30" i="1" s="1"/>
  <c r="CR30" i="1" s="1"/>
  <c r="AF30" i="1"/>
  <c r="CT30" i="1" s="1"/>
  <c r="AG30" i="1"/>
  <c r="AH30" i="1"/>
  <c r="AI30" i="1"/>
  <c r="CW30" i="1" s="1"/>
  <c r="AJ30" i="1"/>
  <c r="CX30" i="1" s="1"/>
  <c r="CU30" i="1"/>
  <c r="CV30" i="1"/>
  <c r="FR30" i="1"/>
  <c r="GL30" i="1"/>
  <c r="GO30" i="1"/>
  <c r="GP30" i="1"/>
  <c r="GV30" i="1"/>
  <c r="HC30" i="1"/>
  <c r="I31" i="1"/>
  <c r="AC31" i="1"/>
  <c r="CQ31" i="1" s="1"/>
  <c r="AD31" i="1"/>
  <c r="CR31" i="1" s="1"/>
  <c r="AE31" i="1"/>
  <c r="AF31" i="1"/>
  <c r="CT31" i="1" s="1"/>
  <c r="AG31" i="1"/>
  <c r="CU31" i="1" s="1"/>
  <c r="AH31" i="1"/>
  <c r="CV31" i="1" s="1"/>
  <c r="AI31" i="1"/>
  <c r="CW31" i="1" s="1"/>
  <c r="AJ31" i="1"/>
  <c r="CS31" i="1"/>
  <c r="CX31" i="1"/>
  <c r="FR31" i="1"/>
  <c r="GL31" i="1"/>
  <c r="GO31" i="1"/>
  <c r="GP31" i="1"/>
  <c r="GV31" i="1"/>
  <c r="HC31" i="1" s="1"/>
  <c r="C32" i="1"/>
  <c r="D32" i="1"/>
  <c r="T32" i="1"/>
  <c r="AC32" i="1"/>
  <c r="AE32" i="1"/>
  <c r="AF32" i="1"/>
  <c r="AG32" i="1"/>
  <c r="AH32" i="1"/>
  <c r="AI32" i="1"/>
  <c r="CW32" i="1" s="1"/>
  <c r="V32" i="1" s="1"/>
  <c r="AJ32" i="1"/>
  <c r="CU32" i="1"/>
  <c r="CX32" i="1"/>
  <c r="W32" i="1" s="1"/>
  <c r="FR32" i="1"/>
  <c r="GL32" i="1"/>
  <c r="GO32" i="1"/>
  <c r="GP32" i="1"/>
  <c r="GV32" i="1"/>
  <c r="HC32" i="1" s="1"/>
  <c r="GX32" i="1"/>
  <c r="I33" i="1"/>
  <c r="AC33" i="1"/>
  <c r="AE33" i="1"/>
  <c r="AD33" i="1" s="1"/>
  <c r="CR33" i="1" s="1"/>
  <c r="AF33" i="1"/>
  <c r="AG33" i="1"/>
  <c r="AH33" i="1"/>
  <c r="CV33" i="1" s="1"/>
  <c r="AI33" i="1"/>
  <c r="AJ33" i="1"/>
  <c r="CT33" i="1"/>
  <c r="CU33" i="1"/>
  <c r="CW33" i="1"/>
  <c r="CX33" i="1"/>
  <c r="FR33" i="1"/>
  <c r="GL33" i="1"/>
  <c r="GO33" i="1"/>
  <c r="GP33" i="1"/>
  <c r="GV33" i="1"/>
  <c r="HC33" i="1" s="1"/>
  <c r="I34" i="1"/>
  <c r="AC34" i="1"/>
  <c r="AE34" i="1"/>
  <c r="AD34" i="1" s="1"/>
  <c r="CR34" i="1" s="1"/>
  <c r="AF34" i="1"/>
  <c r="CT34" i="1" s="1"/>
  <c r="AG34" i="1"/>
  <c r="AH34" i="1"/>
  <c r="CV34" i="1" s="1"/>
  <c r="AI34" i="1"/>
  <c r="AJ34" i="1"/>
  <c r="CX34" i="1" s="1"/>
  <c r="CS34" i="1"/>
  <c r="CU34" i="1"/>
  <c r="CW34" i="1"/>
  <c r="FR34" i="1"/>
  <c r="GL34" i="1"/>
  <c r="GO34" i="1"/>
  <c r="GP34" i="1"/>
  <c r="GV34" i="1"/>
  <c r="HC34" i="1"/>
  <c r="I35" i="1"/>
  <c r="AC35" i="1"/>
  <c r="CQ35" i="1" s="1"/>
  <c r="AD35" i="1"/>
  <c r="CR35" i="1" s="1"/>
  <c r="AE35" i="1"/>
  <c r="CS35" i="1" s="1"/>
  <c r="AF35" i="1"/>
  <c r="CT35" i="1" s="1"/>
  <c r="AG35" i="1"/>
  <c r="AH35" i="1"/>
  <c r="CV35" i="1" s="1"/>
  <c r="AI35" i="1"/>
  <c r="AJ35" i="1"/>
  <c r="CU35" i="1"/>
  <c r="CW35" i="1"/>
  <c r="CX35" i="1"/>
  <c r="FR35" i="1"/>
  <c r="GL35" i="1"/>
  <c r="GO35" i="1"/>
  <c r="GP35" i="1"/>
  <c r="GV35" i="1"/>
  <c r="HC35" i="1" s="1"/>
  <c r="I36" i="1"/>
  <c r="AC36" i="1"/>
  <c r="AE36" i="1"/>
  <c r="AD36" i="1" s="1"/>
  <c r="AF36" i="1"/>
  <c r="CT36" i="1" s="1"/>
  <c r="AG36" i="1"/>
  <c r="CU36" i="1" s="1"/>
  <c r="AH36" i="1"/>
  <c r="CV36" i="1" s="1"/>
  <c r="AI36" i="1"/>
  <c r="CW36" i="1" s="1"/>
  <c r="AJ36" i="1"/>
  <c r="CR36" i="1"/>
  <c r="CX36" i="1"/>
  <c r="FR36" i="1"/>
  <c r="GL36" i="1"/>
  <c r="GO36" i="1"/>
  <c r="GP36" i="1"/>
  <c r="GV36" i="1"/>
  <c r="HC36" i="1" s="1"/>
  <c r="I37" i="1"/>
  <c r="AC37" i="1"/>
  <c r="AE37" i="1"/>
  <c r="CS37" i="1" s="1"/>
  <c r="AF37" i="1"/>
  <c r="CT37" i="1" s="1"/>
  <c r="AG37" i="1"/>
  <c r="CU37" i="1" s="1"/>
  <c r="AH37" i="1"/>
  <c r="CV37" i="1" s="1"/>
  <c r="AI37" i="1"/>
  <c r="CW37" i="1" s="1"/>
  <c r="AJ37" i="1"/>
  <c r="CX37" i="1"/>
  <c r="FR37" i="1"/>
  <c r="GL37" i="1"/>
  <c r="GO37" i="1"/>
  <c r="GP37" i="1"/>
  <c r="GV37" i="1"/>
  <c r="HC37" i="1"/>
  <c r="C38" i="1"/>
  <c r="D38" i="1"/>
  <c r="AC38" i="1"/>
  <c r="AE38" i="1"/>
  <c r="AF38" i="1"/>
  <c r="AG38" i="1"/>
  <c r="AH38" i="1"/>
  <c r="AI38" i="1"/>
  <c r="AJ38" i="1"/>
  <c r="CX38" i="1" s="1"/>
  <c r="W38" i="1" s="1"/>
  <c r="CU38" i="1"/>
  <c r="T38" i="1" s="1"/>
  <c r="CW38" i="1"/>
  <c r="V38" i="1" s="1"/>
  <c r="FR38" i="1"/>
  <c r="GL38" i="1"/>
  <c r="GO38" i="1"/>
  <c r="GP38" i="1"/>
  <c r="GV38" i="1"/>
  <c r="HC38" i="1" s="1"/>
  <c r="GX38" i="1" s="1"/>
  <c r="I39" i="1"/>
  <c r="AC39" i="1"/>
  <c r="AE39" i="1"/>
  <c r="AD39" i="1" s="1"/>
  <c r="CR39" i="1" s="1"/>
  <c r="AF39" i="1"/>
  <c r="CT39" i="1" s="1"/>
  <c r="AG39" i="1"/>
  <c r="CU39" i="1" s="1"/>
  <c r="AH39" i="1"/>
  <c r="AI39" i="1"/>
  <c r="CW39" i="1" s="1"/>
  <c r="AJ39" i="1"/>
  <c r="CV39" i="1"/>
  <c r="CX39" i="1"/>
  <c r="FR39" i="1"/>
  <c r="GL39" i="1"/>
  <c r="GO39" i="1"/>
  <c r="GP39" i="1"/>
  <c r="GV39" i="1"/>
  <c r="HC39" i="1"/>
  <c r="I40" i="1"/>
  <c r="AC40" i="1"/>
  <c r="AE40" i="1"/>
  <c r="AF40" i="1"/>
  <c r="CT40" i="1" s="1"/>
  <c r="AG40" i="1"/>
  <c r="CU40" i="1" s="1"/>
  <c r="AH40" i="1"/>
  <c r="AI40" i="1"/>
  <c r="CW40" i="1" s="1"/>
  <c r="AJ40" i="1"/>
  <c r="CV40" i="1"/>
  <c r="CX40" i="1"/>
  <c r="FR40" i="1"/>
  <c r="GL40" i="1"/>
  <c r="GO40" i="1"/>
  <c r="GP40" i="1"/>
  <c r="GV40" i="1"/>
  <c r="HC40" i="1" s="1"/>
  <c r="C41" i="1"/>
  <c r="D41" i="1"/>
  <c r="T41" i="1"/>
  <c r="V41" i="1"/>
  <c r="AC41" i="1"/>
  <c r="AE41" i="1"/>
  <c r="AF41" i="1"/>
  <c r="AG41" i="1"/>
  <c r="AH41" i="1"/>
  <c r="AI41" i="1"/>
  <c r="AJ41" i="1"/>
  <c r="CX41" i="1" s="1"/>
  <c r="W41" i="1" s="1"/>
  <c r="CU41" i="1"/>
  <c r="CW41" i="1"/>
  <c r="FR41" i="1"/>
  <c r="GL41" i="1"/>
  <c r="GO41" i="1"/>
  <c r="GP41" i="1"/>
  <c r="GV41" i="1"/>
  <c r="HC41" i="1"/>
  <c r="GX41" i="1" s="1"/>
  <c r="I42" i="1"/>
  <c r="AC42" i="1"/>
  <c r="AE42" i="1"/>
  <c r="AF42" i="1"/>
  <c r="AG42" i="1"/>
  <c r="CU42" i="1" s="1"/>
  <c r="AH42" i="1"/>
  <c r="CV42" i="1" s="1"/>
  <c r="AI42" i="1"/>
  <c r="CW42" i="1" s="1"/>
  <c r="AJ42" i="1"/>
  <c r="CT42" i="1"/>
  <c r="CX42" i="1"/>
  <c r="FR42" i="1"/>
  <c r="GL42" i="1"/>
  <c r="GO42" i="1"/>
  <c r="GP42" i="1"/>
  <c r="GV42" i="1"/>
  <c r="HC42" i="1" s="1"/>
  <c r="I43" i="1"/>
  <c r="AC43" i="1"/>
  <c r="AE43" i="1"/>
  <c r="AD43" i="1" s="1"/>
  <c r="CR43" i="1" s="1"/>
  <c r="AF43" i="1"/>
  <c r="CT43" i="1" s="1"/>
  <c r="AG43" i="1"/>
  <c r="CU43" i="1" s="1"/>
  <c r="AH43" i="1"/>
  <c r="CV43" i="1" s="1"/>
  <c r="AI43" i="1"/>
  <c r="CW43" i="1" s="1"/>
  <c r="AJ43" i="1"/>
  <c r="CX43" i="1"/>
  <c r="FR43" i="1"/>
  <c r="GL43" i="1"/>
  <c r="GO43" i="1"/>
  <c r="GP43" i="1"/>
  <c r="GV43" i="1"/>
  <c r="HC43" i="1"/>
  <c r="C44" i="1"/>
  <c r="D44" i="1"/>
  <c r="I45" i="1"/>
  <c r="K44" i="1"/>
  <c r="T44" i="1"/>
  <c r="AC44" i="1"/>
  <c r="AE44" i="1"/>
  <c r="AF44" i="1"/>
  <c r="AG44" i="1"/>
  <c r="AH44" i="1"/>
  <c r="AI44" i="1"/>
  <c r="AJ44" i="1"/>
  <c r="CX44" i="1" s="1"/>
  <c r="W44" i="1" s="1"/>
  <c r="CU44" i="1"/>
  <c r="CW44" i="1"/>
  <c r="V44" i="1" s="1"/>
  <c r="FR44" i="1"/>
  <c r="GL44" i="1"/>
  <c r="GO44" i="1"/>
  <c r="GP44" i="1"/>
  <c r="GV44" i="1"/>
  <c r="HC44" i="1"/>
  <c r="GX44" i="1" s="1"/>
  <c r="AC45" i="1"/>
  <c r="AE45" i="1"/>
  <c r="AF45" i="1"/>
  <c r="CT45" i="1" s="1"/>
  <c r="AG45" i="1"/>
  <c r="CU45" i="1" s="1"/>
  <c r="AH45" i="1"/>
  <c r="CV45" i="1" s="1"/>
  <c r="AI45" i="1"/>
  <c r="CW45" i="1" s="1"/>
  <c r="AJ45" i="1"/>
  <c r="CX45" i="1"/>
  <c r="FR45" i="1"/>
  <c r="GL45" i="1"/>
  <c r="GO45" i="1"/>
  <c r="GP45" i="1"/>
  <c r="GV45" i="1"/>
  <c r="HC45" i="1" s="1"/>
  <c r="I46" i="1"/>
  <c r="AC46" i="1"/>
  <c r="AE46" i="1"/>
  <c r="AD46" i="1" s="1"/>
  <c r="CR46" i="1" s="1"/>
  <c r="AF46" i="1"/>
  <c r="CT46" i="1" s="1"/>
  <c r="AG46" i="1"/>
  <c r="CU46" i="1" s="1"/>
  <c r="AH46" i="1"/>
  <c r="AI46" i="1"/>
  <c r="CW46" i="1" s="1"/>
  <c r="AJ46" i="1"/>
  <c r="CV46" i="1"/>
  <c r="CX46" i="1"/>
  <c r="FR46" i="1"/>
  <c r="GL46" i="1"/>
  <c r="GO46" i="1"/>
  <c r="GP46" i="1"/>
  <c r="GV46" i="1"/>
  <c r="HC46" i="1"/>
  <c r="AC47" i="1"/>
  <c r="AE47" i="1"/>
  <c r="AF47" i="1"/>
  <c r="AG47" i="1"/>
  <c r="CU47" i="1" s="1"/>
  <c r="AH47" i="1"/>
  <c r="CV47" i="1" s="1"/>
  <c r="AI47" i="1"/>
  <c r="CW47" i="1" s="1"/>
  <c r="AJ47" i="1"/>
  <c r="CT47" i="1"/>
  <c r="CX47" i="1"/>
  <c r="FR47" i="1"/>
  <c r="GL47" i="1"/>
  <c r="GO47" i="1"/>
  <c r="GP47" i="1"/>
  <c r="GV47" i="1"/>
  <c r="HC47" i="1" s="1"/>
  <c r="C48" i="1"/>
  <c r="D48" i="1"/>
  <c r="T48" i="1"/>
  <c r="AC48" i="1"/>
  <c r="CQ48" i="1" s="1"/>
  <c r="P48" i="1" s="1"/>
  <c r="AE48" i="1"/>
  <c r="AF48" i="1"/>
  <c r="AG48" i="1"/>
  <c r="AH48" i="1"/>
  <c r="AI48" i="1"/>
  <c r="AJ48" i="1"/>
  <c r="CX48" i="1" s="1"/>
  <c r="W48" i="1" s="1"/>
  <c r="CU48" i="1"/>
  <c r="CW48" i="1"/>
  <c r="V48" i="1" s="1"/>
  <c r="FR48" i="1"/>
  <c r="GL48" i="1"/>
  <c r="GO48" i="1"/>
  <c r="GP48" i="1"/>
  <c r="GV48" i="1"/>
  <c r="HC48" i="1"/>
  <c r="GX48" i="1" s="1"/>
  <c r="I49" i="1"/>
  <c r="AC49" i="1"/>
  <c r="AE49" i="1"/>
  <c r="AF49" i="1"/>
  <c r="CT49" i="1" s="1"/>
  <c r="AG49" i="1"/>
  <c r="CU49" i="1" s="1"/>
  <c r="AH49" i="1"/>
  <c r="AI49" i="1"/>
  <c r="CW49" i="1" s="1"/>
  <c r="AJ49" i="1"/>
  <c r="CV49" i="1"/>
  <c r="CX49" i="1"/>
  <c r="FR49" i="1"/>
  <c r="GL49" i="1"/>
  <c r="GO49" i="1"/>
  <c r="GP49" i="1"/>
  <c r="GV49" i="1"/>
  <c r="HC49" i="1" s="1"/>
  <c r="C50" i="1"/>
  <c r="D50" i="1"/>
  <c r="W50" i="1"/>
  <c r="AC50" i="1"/>
  <c r="AE50" i="1"/>
  <c r="AF50" i="1"/>
  <c r="AG50" i="1"/>
  <c r="CU50" i="1" s="1"/>
  <c r="T50" i="1" s="1"/>
  <c r="AH50" i="1"/>
  <c r="AI50" i="1"/>
  <c r="CW50" i="1" s="1"/>
  <c r="V50" i="1" s="1"/>
  <c r="AJ50" i="1"/>
  <c r="CX50" i="1"/>
  <c r="FR50" i="1"/>
  <c r="GL50" i="1"/>
  <c r="GO50" i="1"/>
  <c r="GP50" i="1"/>
  <c r="GV50" i="1"/>
  <c r="GX50" i="1"/>
  <c r="HC50" i="1"/>
  <c r="I51" i="1"/>
  <c r="AC51" i="1"/>
  <c r="AE51" i="1"/>
  <c r="CS51" i="1" s="1"/>
  <c r="AF51" i="1"/>
  <c r="CT51" i="1" s="1"/>
  <c r="AG51" i="1"/>
  <c r="AH51" i="1"/>
  <c r="CV51" i="1" s="1"/>
  <c r="AI51" i="1"/>
  <c r="AJ51" i="1"/>
  <c r="CX51" i="1" s="1"/>
  <c r="CU51" i="1"/>
  <c r="CW51" i="1"/>
  <c r="FR51" i="1"/>
  <c r="GL51" i="1"/>
  <c r="GO51" i="1"/>
  <c r="GP51" i="1"/>
  <c r="GV51" i="1"/>
  <c r="HC51" i="1"/>
  <c r="I52" i="1"/>
  <c r="AC52" i="1"/>
  <c r="AE52" i="1"/>
  <c r="AD52" i="1" s="1"/>
  <c r="AF52" i="1"/>
  <c r="CT52" i="1" s="1"/>
  <c r="AG52" i="1"/>
  <c r="AH52" i="1"/>
  <c r="CV52" i="1" s="1"/>
  <c r="AI52" i="1"/>
  <c r="AJ52" i="1"/>
  <c r="CX52" i="1" s="1"/>
  <c r="CS52" i="1"/>
  <c r="CU52" i="1"/>
  <c r="CW52" i="1"/>
  <c r="FR52" i="1"/>
  <c r="GL52" i="1"/>
  <c r="GO52" i="1"/>
  <c r="GP52" i="1"/>
  <c r="GV52" i="1"/>
  <c r="HC52" i="1" s="1"/>
  <c r="C53" i="1"/>
  <c r="D53" i="1"/>
  <c r="AC53" i="1"/>
  <c r="AE53" i="1"/>
  <c r="AF53" i="1"/>
  <c r="AG53" i="1"/>
  <c r="CU53" i="1" s="1"/>
  <c r="T53" i="1" s="1"/>
  <c r="AH53" i="1"/>
  <c r="AI53" i="1"/>
  <c r="CW53" i="1" s="1"/>
  <c r="V53" i="1" s="1"/>
  <c r="AJ53" i="1"/>
  <c r="CX53" i="1"/>
  <c r="W53" i="1" s="1"/>
  <c r="FR53" i="1"/>
  <c r="GL53" i="1"/>
  <c r="GO53" i="1"/>
  <c r="GP53" i="1"/>
  <c r="GV53" i="1"/>
  <c r="HC53" i="1" s="1"/>
  <c r="GX53" i="1" s="1"/>
  <c r="I54" i="1"/>
  <c r="AC54" i="1"/>
  <c r="AD54" i="1"/>
  <c r="CR54" i="1" s="1"/>
  <c r="AE54" i="1"/>
  <c r="AF54" i="1"/>
  <c r="CT54" i="1" s="1"/>
  <c r="AG54" i="1"/>
  <c r="AH54" i="1"/>
  <c r="CV54" i="1" s="1"/>
  <c r="AI54" i="1"/>
  <c r="AJ54" i="1"/>
  <c r="CX54" i="1" s="1"/>
  <c r="CS54" i="1"/>
  <c r="CU54" i="1"/>
  <c r="CW54" i="1"/>
  <c r="FR54" i="1"/>
  <c r="GL54" i="1"/>
  <c r="GO54" i="1"/>
  <c r="GP54" i="1"/>
  <c r="GV54" i="1"/>
  <c r="HC54" i="1"/>
  <c r="I55" i="1"/>
  <c r="AC55" i="1"/>
  <c r="AE55" i="1"/>
  <c r="CS55" i="1" s="1"/>
  <c r="AF55" i="1"/>
  <c r="CT55" i="1" s="1"/>
  <c r="AG55" i="1"/>
  <c r="AH55" i="1"/>
  <c r="CV55" i="1" s="1"/>
  <c r="AI55" i="1"/>
  <c r="AJ55" i="1"/>
  <c r="CX55" i="1" s="1"/>
  <c r="CU55" i="1"/>
  <c r="CW55" i="1"/>
  <c r="FR55" i="1"/>
  <c r="GL55" i="1"/>
  <c r="GO55" i="1"/>
  <c r="GP55" i="1"/>
  <c r="GV55" i="1"/>
  <c r="HC55" i="1" s="1"/>
  <c r="I56" i="1"/>
  <c r="AC56" i="1"/>
  <c r="CQ56" i="1" s="1"/>
  <c r="AD56" i="1"/>
  <c r="CR56" i="1" s="1"/>
  <c r="AE56" i="1"/>
  <c r="CS56" i="1" s="1"/>
  <c r="AF56" i="1"/>
  <c r="CT56" i="1" s="1"/>
  <c r="AG56" i="1"/>
  <c r="AH56" i="1"/>
  <c r="CV56" i="1" s="1"/>
  <c r="AI56" i="1"/>
  <c r="AJ56" i="1"/>
  <c r="CX56" i="1" s="1"/>
  <c r="CU56" i="1"/>
  <c r="CW56" i="1"/>
  <c r="FR56" i="1"/>
  <c r="GL56" i="1"/>
  <c r="GO56" i="1"/>
  <c r="GP56" i="1"/>
  <c r="GV56" i="1"/>
  <c r="HC56" i="1"/>
  <c r="I57" i="1"/>
  <c r="AC57" i="1"/>
  <c r="AE57" i="1"/>
  <c r="AD57" i="1" s="1"/>
  <c r="AF57" i="1"/>
  <c r="CT57" i="1" s="1"/>
  <c r="AG57" i="1"/>
  <c r="AH57" i="1"/>
  <c r="CV57" i="1" s="1"/>
  <c r="AI57" i="1"/>
  <c r="AJ57" i="1"/>
  <c r="CX57" i="1" s="1"/>
  <c r="CS57" i="1"/>
  <c r="CU57" i="1"/>
  <c r="CW57" i="1"/>
  <c r="FR57" i="1"/>
  <c r="GL57" i="1"/>
  <c r="GO57" i="1"/>
  <c r="GP57" i="1"/>
  <c r="GV57" i="1"/>
  <c r="HC57" i="1"/>
  <c r="C58" i="1"/>
  <c r="D58" i="1"/>
  <c r="V58" i="1"/>
  <c r="AC58" i="1"/>
  <c r="AE58" i="1"/>
  <c r="AF58" i="1"/>
  <c r="AG58" i="1"/>
  <c r="AH58" i="1"/>
  <c r="AI58" i="1"/>
  <c r="AJ58" i="1"/>
  <c r="CU58" i="1"/>
  <c r="T58" i="1" s="1"/>
  <c r="CW58" i="1"/>
  <c r="CX58" i="1"/>
  <c r="W58" i="1" s="1"/>
  <c r="FR58" i="1"/>
  <c r="GL58" i="1"/>
  <c r="GO58" i="1"/>
  <c r="GP58" i="1"/>
  <c r="GV58" i="1"/>
  <c r="HC58" i="1" s="1"/>
  <c r="GX58" i="1" s="1"/>
  <c r="I59" i="1"/>
  <c r="AC59" i="1"/>
  <c r="AD59" i="1"/>
  <c r="CR59" i="1" s="1"/>
  <c r="AE59" i="1"/>
  <c r="AF59" i="1"/>
  <c r="CT59" i="1" s="1"/>
  <c r="AG59" i="1"/>
  <c r="CU59" i="1" s="1"/>
  <c r="AH59" i="1"/>
  <c r="AI59" i="1"/>
  <c r="AJ59" i="1"/>
  <c r="CS59" i="1"/>
  <c r="CV59" i="1"/>
  <c r="CW59" i="1"/>
  <c r="CX59" i="1"/>
  <c r="FR59" i="1"/>
  <c r="GL59" i="1"/>
  <c r="GO59" i="1"/>
  <c r="GP59" i="1"/>
  <c r="GV59" i="1"/>
  <c r="HC59" i="1" s="1"/>
  <c r="I60" i="1"/>
  <c r="AC60" i="1"/>
  <c r="AE60" i="1"/>
  <c r="AD60" i="1" s="1"/>
  <c r="AF60" i="1"/>
  <c r="AG60" i="1"/>
  <c r="CU60" i="1" s="1"/>
  <c r="AH60" i="1"/>
  <c r="AI60" i="1"/>
  <c r="CW60" i="1" s="1"/>
  <c r="AJ60" i="1"/>
  <c r="CX60" i="1" s="1"/>
  <c r="CT60" i="1"/>
  <c r="CV60" i="1"/>
  <c r="FR60" i="1"/>
  <c r="GL60" i="1"/>
  <c r="GO60" i="1"/>
  <c r="GP60" i="1"/>
  <c r="GV60" i="1"/>
  <c r="HC60" i="1" s="1"/>
  <c r="C61" i="1"/>
  <c r="D61" i="1"/>
  <c r="V61" i="1"/>
  <c r="AC61" i="1"/>
  <c r="AE61" i="1"/>
  <c r="AF61" i="1"/>
  <c r="AG61" i="1"/>
  <c r="CU61" i="1" s="1"/>
  <c r="T61" i="1" s="1"/>
  <c r="AH61" i="1"/>
  <c r="AI61" i="1"/>
  <c r="AJ61" i="1"/>
  <c r="CX61" i="1" s="1"/>
  <c r="W61" i="1" s="1"/>
  <c r="CW61" i="1"/>
  <c r="FR61" i="1"/>
  <c r="GL61" i="1"/>
  <c r="GO61" i="1"/>
  <c r="GP61" i="1"/>
  <c r="GV61" i="1"/>
  <c r="HC61" i="1"/>
  <c r="GX61" i="1" s="1"/>
  <c r="I62" i="1"/>
  <c r="AC62" i="1"/>
  <c r="AE62" i="1"/>
  <c r="AD62" i="1" s="1"/>
  <c r="CR62" i="1" s="1"/>
  <c r="AF62" i="1"/>
  <c r="CT62" i="1" s="1"/>
  <c r="AG62" i="1"/>
  <c r="CU62" i="1" s="1"/>
  <c r="AH62" i="1"/>
  <c r="CV62" i="1" s="1"/>
  <c r="AI62" i="1"/>
  <c r="CW62" i="1" s="1"/>
  <c r="AJ62" i="1"/>
  <c r="CX62" i="1"/>
  <c r="FR62" i="1"/>
  <c r="GL62" i="1"/>
  <c r="GO62" i="1"/>
  <c r="GP62" i="1"/>
  <c r="GV62" i="1"/>
  <c r="HC62" i="1"/>
  <c r="I63" i="1"/>
  <c r="AC63" i="1"/>
  <c r="AD63" i="1"/>
  <c r="CR63" i="1" s="1"/>
  <c r="AE63" i="1"/>
  <c r="CS63" i="1" s="1"/>
  <c r="AF63" i="1"/>
  <c r="CT63" i="1" s="1"/>
  <c r="AG63" i="1"/>
  <c r="CU63" i="1" s="1"/>
  <c r="AH63" i="1"/>
  <c r="CV63" i="1" s="1"/>
  <c r="AI63" i="1"/>
  <c r="CW63" i="1" s="1"/>
  <c r="AJ63" i="1"/>
  <c r="CX63" i="1"/>
  <c r="FR63" i="1"/>
  <c r="GL63" i="1"/>
  <c r="GO63" i="1"/>
  <c r="GP63" i="1"/>
  <c r="GV63" i="1"/>
  <c r="HC63" i="1" s="1"/>
  <c r="C64" i="1"/>
  <c r="D64" i="1"/>
  <c r="AC64" i="1"/>
  <c r="AE64" i="1"/>
  <c r="AF64" i="1"/>
  <c r="AG64" i="1"/>
  <c r="AH64" i="1"/>
  <c r="AI64" i="1"/>
  <c r="CW64" i="1" s="1"/>
  <c r="V64" i="1" s="1"/>
  <c r="AJ64" i="1"/>
  <c r="CU64" i="1"/>
  <c r="T64" i="1" s="1"/>
  <c r="CX64" i="1"/>
  <c r="W64" i="1" s="1"/>
  <c r="FR64" i="1"/>
  <c r="GL64" i="1"/>
  <c r="GO64" i="1"/>
  <c r="GP64" i="1"/>
  <c r="GV64" i="1"/>
  <c r="HC64" i="1" s="1"/>
  <c r="GX64" i="1" s="1"/>
  <c r="I65" i="1"/>
  <c r="AC65" i="1"/>
  <c r="AE65" i="1"/>
  <c r="AD65" i="1" s="1"/>
  <c r="CR65" i="1" s="1"/>
  <c r="AF65" i="1"/>
  <c r="CT65" i="1" s="1"/>
  <c r="AG65" i="1"/>
  <c r="CU65" i="1" s="1"/>
  <c r="AH65" i="1"/>
  <c r="CV65" i="1" s="1"/>
  <c r="AI65" i="1"/>
  <c r="AJ65" i="1"/>
  <c r="CW65" i="1"/>
  <c r="CX65" i="1"/>
  <c r="FR65" i="1"/>
  <c r="GL65" i="1"/>
  <c r="GO65" i="1"/>
  <c r="GP65" i="1"/>
  <c r="GV65" i="1"/>
  <c r="HC65" i="1"/>
  <c r="I66" i="1"/>
  <c r="AC66" i="1"/>
  <c r="AE66" i="1"/>
  <c r="AD66" i="1" s="1"/>
  <c r="CR66" i="1" s="1"/>
  <c r="AF66" i="1"/>
  <c r="CT66" i="1" s="1"/>
  <c r="AG66" i="1"/>
  <c r="CU66" i="1" s="1"/>
  <c r="AH66" i="1"/>
  <c r="CV66" i="1" s="1"/>
  <c r="AI66" i="1"/>
  <c r="CW66" i="1" s="1"/>
  <c r="AJ66" i="1"/>
  <c r="CX66" i="1"/>
  <c r="FR66" i="1"/>
  <c r="GL66" i="1"/>
  <c r="GO66" i="1"/>
  <c r="GP66" i="1"/>
  <c r="GV66" i="1"/>
  <c r="HC66" i="1"/>
  <c r="C67" i="1"/>
  <c r="D67" i="1"/>
  <c r="AC67" i="1"/>
  <c r="CQ67" i="1" s="1"/>
  <c r="P67" i="1" s="1"/>
  <c r="AD67" i="1"/>
  <c r="CR67" i="1" s="1"/>
  <c r="Q67" i="1" s="1"/>
  <c r="AE67" i="1"/>
  <c r="AF67" i="1"/>
  <c r="AG67" i="1"/>
  <c r="AH67" i="1"/>
  <c r="AI67" i="1"/>
  <c r="AJ67" i="1"/>
  <c r="CX67" i="1" s="1"/>
  <c r="W67" i="1" s="1"/>
  <c r="CS67" i="1"/>
  <c r="R67" i="1" s="1"/>
  <c r="CU67" i="1"/>
  <c r="T67" i="1" s="1"/>
  <c r="CW67" i="1"/>
  <c r="V67" i="1" s="1"/>
  <c r="FR67" i="1"/>
  <c r="GL67" i="1"/>
  <c r="GO67" i="1"/>
  <c r="GP67" i="1"/>
  <c r="GV67" i="1"/>
  <c r="HC67" i="1"/>
  <c r="GX67" i="1" s="1"/>
  <c r="C69" i="1"/>
  <c r="D69" i="1"/>
  <c r="AC69" i="1"/>
  <c r="AE69" i="1"/>
  <c r="AF69" i="1"/>
  <c r="AG69" i="1"/>
  <c r="AH69" i="1"/>
  <c r="AI69" i="1"/>
  <c r="CW69" i="1" s="1"/>
  <c r="V69" i="1" s="1"/>
  <c r="AJ69" i="1"/>
  <c r="CX69" i="1" s="1"/>
  <c r="W69" i="1" s="1"/>
  <c r="CU69" i="1"/>
  <c r="T69" i="1" s="1"/>
  <c r="FR69" i="1"/>
  <c r="GL69" i="1"/>
  <c r="GO69" i="1"/>
  <c r="GP69" i="1"/>
  <c r="GV69" i="1"/>
  <c r="HC69" i="1" s="1"/>
  <c r="GX69" i="1" s="1"/>
  <c r="I70" i="1"/>
  <c r="AC70" i="1"/>
  <c r="AE70" i="1"/>
  <c r="AD70" i="1" s="1"/>
  <c r="CR70" i="1" s="1"/>
  <c r="AF70" i="1"/>
  <c r="AG70" i="1"/>
  <c r="CU70" i="1" s="1"/>
  <c r="AH70" i="1"/>
  <c r="CV70" i="1" s="1"/>
  <c r="AI70" i="1"/>
  <c r="CW70" i="1" s="1"/>
  <c r="AJ70" i="1"/>
  <c r="CT70" i="1"/>
  <c r="CX70" i="1"/>
  <c r="FR70" i="1"/>
  <c r="GL70" i="1"/>
  <c r="GO70" i="1"/>
  <c r="GP70" i="1"/>
  <c r="GV70" i="1"/>
  <c r="HC70" i="1"/>
  <c r="C71" i="1"/>
  <c r="D71" i="1"/>
  <c r="AC71" i="1"/>
  <c r="AE71" i="1"/>
  <c r="AF71" i="1"/>
  <c r="AG71" i="1"/>
  <c r="CU71" i="1" s="1"/>
  <c r="T71" i="1" s="1"/>
  <c r="AH71" i="1"/>
  <c r="AI71" i="1"/>
  <c r="CW71" i="1" s="1"/>
  <c r="V71" i="1" s="1"/>
  <c r="AJ71" i="1"/>
  <c r="CX71" i="1"/>
  <c r="W71" i="1" s="1"/>
  <c r="FR71" i="1"/>
  <c r="GL71" i="1"/>
  <c r="GO71" i="1"/>
  <c r="GP71" i="1"/>
  <c r="GV71" i="1"/>
  <c r="GX71" i="1"/>
  <c r="HC71" i="1"/>
  <c r="I72" i="1"/>
  <c r="AC72" i="1"/>
  <c r="CQ72" i="1" s="1"/>
  <c r="AD72" i="1"/>
  <c r="AE72" i="1"/>
  <c r="AF72" i="1"/>
  <c r="CT72" i="1" s="1"/>
  <c r="AG72" i="1"/>
  <c r="AH72" i="1"/>
  <c r="CV72" i="1" s="1"/>
  <c r="AI72" i="1"/>
  <c r="AJ72" i="1"/>
  <c r="CX72" i="1" s="1"/>
  <c r="CS72" i="1"/>
  <c r="CU72" i="1"/>
  <c r="CW72" i="1"/>
  <c r="FR72" i="1"/>
  <c r="GL72" i="1"/>
  <c r="GO72" i="1"/>
  <c r="GP72" i="1"/>
  <c r="GV72" i="1"/>
  <c r="HC72" i="1" s="1"/>
  <c r="I73" i="1"/>
  <c r="AC73" i="1"/>
  <c r="AE73" i="1"/>
  <c r="AD73" i="1" s="1"/>
  <c r="AF73" i="1"/>
  <c r="CT73" i="1" s="1"/>
  <c r="AG73" i="1"/>
  <c r="AH73" i="1"/>
  <c r="CV73" i="1" s="1"/>
  <c r="AI73" i="1"/>
  <c r="AJ73" i="1"/>
  <c r="CX73" i="1" s="1"/>
  <c r="CU73" i="1"/>
  <c r="CW73" i="1"/>
  <c r="FR73" i="1"/>
  <c r="GL73" i="1"/>
  <c r="GO73" i="1"/>
  <c r="GP73" i="1"/>
  <c r="GV73" i="1"/>
  <c r="HC73" i="1"/>
  <c r="I74" i="1"/>
  <c r="AC74" i="1"/>
  <c r="AE74" i="1"/>
  <c r="AD74" i="1" s="1"/>
  <c r="CR74" i="1" s="1"/>
  <c r="AF74" i="1"/>
  <c r="CT74" i="1" s="1"/>
  <c r="AG74" i="1"/>
  <c r="AH74" i="1"/>
  <c r="CV74" i="1" s="1"/>
  <c r="AI74" i="1"/>
  <c r="CW74" i="1" s="1"/>
  <c r="AJ74" i="1"/>
  <c r="CU74" i="1"/>
  <c r="CX74" i="1"/>
  <c r="FR74" i="1"/>
  <c r="GL74" i="1"/>
  <c r="GO74" i="1"/>
  <c r="GP74" i="1"/>
  <c r="GV74" i="1"/>
  <c r="HC74" i="1"/>
  <c r="I75" i="1"/>
  <c r="AC75" i="1"/>
  <c r="CQ75" i="1" s="1"/>
  <c r="AD75" i="1"/>
  <c r="CR75" i="1" s="1"/>
  <c r="AE75" i="1"/>
  <c r="AF75" i="1"/>
  <c r="CT75" i="1" s="1"/>
  <c r="AG75" i="1"/>
  <c r="AH75" i="1"/>
  <c r="CV75" i="1" s="1"/>
  <c r="AI75" i="1"/>
  <c r="AJ75" i="1"/>
  <c r="CS75" i="1"/>
  <c r="CU75" i="1"/>
  <c r="CW75" i="1"/>
  <c r="CX75" i="1"/>
  <c r="FR75" i="1"/>
  <c r="GL75" i="1"/>
  <c r="GO75" i="1"/>
  <c r="GP75" i="1"/>
  <c r="GV75" i="1"/>
  <c r="HC75" i="1" s="1"/>
  <c r="I76" i="1"/>
  <c r="AC76" i="1"/>
  <c r="AE76" i="1"/>
  <c r="AD76" i="1" s="1"/>
  <c r="CR76" i="1" s="1"/>
  <c r="AF76" i="1"/>
  <c r="CT76" i="1" s="1"/>
  <c r="AG76" i="1"/>
  <c r="CU76" i="1" s="1"/>
  <c r="AH76" i="1"/>
  <c r="CV76" i="1" s="1"/>
  <c r="AI76" i="1"/>
  <c r="AJ76" i="1"/>
  <c r="CS76" i="1"/>
  <c r="CW76" i="1"/>
  <c r="CX76" i="1"/>
  <c r="FR76" i="1"/>
  <c r="GL76" i="1"/>
  <c r="GO76" i="1"/>
  <c r="GP76" i="1"/>
  <c r="GV76" i="1"/>
  <c r="HC76" i="1"/>
  <c r="I77" i="1"/>
  <c r="AC77" i="1"/>
  <c r="AE77" i="1"/>
  <c r="AD77" i="1" s="1"/>
  <c r="AF77" i="1"/>
  <c r="CT77" i="1" s="1"/>
  <c r="AG77" i="1"/>
  <c r="AH77" i="1"/>
  <c r="CV77" i="1" s="1"/>
  <c r="AI77" i="1"/>
  <c r="AJ77" i="1"/>
  <c r="CX77" i="1" s="1"/>
  <c r="CS77" i="1"/>
  <c r="CU77" i="1"/>
  <c r="CW77" i="1"/>
  <c r="FR77" i="1"/>
  <c r="GL77" i="1"/>
  <c r="GO77" i="1"/>
  <c r="GP77" i="1"/>
  <c r="GV77" i="1"/>
  <c r="HC77" i="1"/>
  <c r="C79" i="1"/>
  <c r="D79" i="1"/>
  <c r="T79" i="1"/>
  <c r="AC79" i="1"/>
  <c r="AE79" i="1"/>
  <c r="AF79" i="1"/>
  <c r="AG79" i="1"/>
  <c r="AH79" i="1"/>
  <c r="AI79" i="1"/>
  <c r="AJ79" i="1"/>
  <c r="CU79" i="1"/>
  <c r="CW79" i="1"/>
  <c r="V79" i="1" s="1"/>
  <c r="CX79" i="1"/>
  <c r="W79" i="1" s="1"/>
  <c r="FR79" i="1"/>
  <c r="GL79" i="1"/>
  <c r="GO79" i="1"/>
  <c r="GP79" i="1"/>
  <c r="GV79" i="1"/>
  <c r="HC79" i="1" s="1"/>
  <c r="GX79" i="1" s="1"/>
  <c r="I80" i="1"/>
  <c r="AC80" i="1"/>
  <c r="AD80" i="1"/>
  <c r="CR80" i="1" s="1"/>
  <c r="AE80" i="1"/>
  <c r="CS80" i="1" s="1"/>
  <c r="AF80" i="1"/>
  <c r="AG80" i="1"/>
  <c r="CU80" i="1" s="1"/>
  <c r="AH80" i="1"/>
  <c r="AI80" i="1"/>
  <c r="AJ80" i="1"/>
  <c r="CT80" i="1"/>
  <c r="CV80" i="1"/>
  <c r="CW80" i="1"/>
  <c r="CX80" i="1"/>
  <c r="FR80" i="1"/>
  <c r="GL80" i="1"/>
  <c r="GO80" i="1"/>
  <c r="GP80" i="1"/>
  <c r="GV80" i="1"/>
  <c r="HC80" i="1"/>
  <c r="I81" i="1"/>
  <c r="AC81" i="1"/>
  <c r="AE81" i="1"/>
  <c r="AD81" i="1" s="1"/>
  <c r="AF81" i="1"/>
  <c r="CT81" i="1" s="1"/>
  <c r="AG81" i="1"/>
  <c r="CU81" i="1" s="1"/>
  <c r="AH81" i="1"/>
  <c r="AI81" i="1"/>
  <c r="CW81" i="1" s="1"/>
  <c r="AJ81" i="1"/>
  <c r="CX81" i="1" s="1"/>
  <c r="CV81" i="1"/>
  <c r="FR81" i="1"/>
  <c r="GL81" i="1"/>
  <c r="GO81" i="1"/>
  <c r="GP81" i="1"/>
  <c r="GV81" i="1"/>
  <c r="HC81" i="1"/>
  <c r="C82" i="1"/>
  <c r="D82" i="1"/>
  <c r="AC82" i="1"/>
  <c r="CQ82" i="1" s="1"/>
  <c r="P82" i="1" s="1"/>
  <c r="AE82" i="1"/>
  <c r="CS82" i="1" s="1"/>
  <c r="R82" i="1" s="1"/>
  <c r="AF82" i="1"/>
  <c r="AG82" i="1"/>
  <c r="AH82" i="1"/>
  <c r="AI82" i="1"/>
  <c r="AJ82" i="1"/>
  <c r="CU82" i="1"/>
  <c r="T82" i="1" s="1"/>
  <c r="CW82" i="1"/>
  <c r="V82" i="1" s="1"/>
  <c r="CX82" i="1"/>
  <c r="W82" i="1" s="1"/>
  <c r="FR82" i="1"/>
  <c r="GL82" i="1"/>
  <c r="GO82" i="1"/>
  <c r="GP82" i="1"/>
  <c r="GV82" i="1"/>
  <c r="HC82" i="1" s="1"/>
  <c r="GX82" i="1" s="1"/>
  <c r="I83" i="1"/>
  <c r="AC83" i="1"/>
  <c r="AE83" i="1"/>
  <c r="AD83" i="1" s="1"/>
  <c r="CR83" i="1" s="1"/>
  <c r="AF83" i="1"/>
  <c r="AG83" i="1"/>
  <c r="CU83" i="1" s="1"/>
  <c r="AH83" i="1"/>
  <c r="CV83" i="1" s="1"/>
  <c r="AI83" i="1"/>
  <c r="CW83" i="1" s="1"/>
  <c r="AJ83" i="1"/>
  <c r="CT83" i="1"/>
  <c r="CX83" i="1"/>
  <c r="FR83" i="1"/>
  <c r="GL83" i="1"/>
  <c r="GO83" i="1"/>
  <c r="GP83" i="1"/>
  <c r="GV83" i="1"/>
  <c r="HC83" i="1"/>
  <c r="I84" i="1"/>
  <c r="AC84" i="1"/>
  <c r="AE84" i="1"/>
  <c r="AD84" i="1" s="1"/>
  <c r="AF84" i="1"/>
  <c r="CT84" i="1" s="1"/>
  <c r="AG84" i="1"/>
  <c r="AH84" i="1"/>
  <c r="CV84" i="1" s="1"/>
  <c r="AI84" i="1"/>
  <c r="AJ84" i="1"/>
  <c r="CX84" i="1" s="1"/>
  <c r="CU84" i="1"/>
  <c r="CW84" i="1"/>
  <c r="FR84" i="1"/>
  <c r="GL84" i="1"/>
  <c r="GO84" i="1"/>
  <c r="GP84" i="1"/>
  <c r="GV84" i="1"/>
  <c r="HC84" i="1"/>
  <c r="C86" i="1"/>
  <c r="D86" i="1"/>
  <c r="T86" i="1"/>
  <c r="AC86" i="1"/>
  <c r="AE86" i="1"/>
  <c r="AF86" i="1"/>
  <c r="AG86" i="1"/>
  <c r="AH86" i="1"/>
  <c r="AI86" i="1"/>
  <c r="CW86" i="1" s="1"/>
  <c r="V86" i="1" s="1"/>
  <c r="AJ86" i="1"/>
  <c r="CU86" i="1"/>
  <c r="CX86" i="1"/>
  <c r="W86" i="1" s="1"/>
  <c r="FR86" i="1"/>
  <c r="GL86" i="1"/>
  <c r="GO86" i="1"/>
  <c r="GP86" i="1"/>
  <c r="GV86" i="1"/>
  <c r="HC86" i="1" s="1"/>
  <c r="GX86" i="1" s="1"/>
  <c r="I87" i="1"/>
  <c r="AC87" i="1"/>
  <c r="AE87" i="1"/>
  <c r="AD87" i="1" s="1"/>
  <c r="CR87" i="1" s="1"/>
  <c r="AF87" i="1"/>
  <c r="CT87" i="1" s="1"/>
  <c r="AG87" i="1"/>
  <c r="CU87" i="1" s="1"/>
  <c r="AH87" i="1"/>
  <c r="CV87" i="1" s="1"/>
  <c r="AI87" i="1"/>
  <c r="AJ87" i="1"/>
  <c r="CW87" i="1"/>
  <c r="CX87" i="1"/>
  <c r="FR87" i="1"/>
  <c r="GL87" i="1"/>
  <c r="GO87" i="1"/>
  <c r="GP87" i="1"/>
  <c r="GV87" i="1"/>
  <c r="HC87" i="1"/>
  <c r="I88" i="1"/>
  <c r="AC88" i="1"/>
  <c r="AE88" i="1"/>
  <c r="AD88" i="1" s="1"/>
  <c r="CR88" i="1" s="1"/>
  <c r="AF88" i="1"/>
  <c r="CT88" i="1" s="1"/>
  <c r="AG88" i="1"/>
  <c r="AH88" i="1"/>
  <c r="AI88" i="1"/>
  <c r="CW88" i="1" s="1"/>
  <c r="AJ88" i="1"/>
  <c r="CX88" i="1" s="1"/>
  <c r="CS88" i="1"/>
  <c r="CU88" i="1"/>
  <c r="CV88" i="1"/>
  <c r="FR88" i="1"/>
  <c r="GL88" i="1"/>
  <c r="GO88" i="1"/>
  <c r="GP88" i="1"/>
  <c r="GV88" i="1"/>
  <c r="HC88" i="1"/>
  <c r="C89" i="1"/>
  <c r="D89" i="1"/>
  <c r="AC89" i="1"/>
  <c r="CQ89" i="1" s="1"/>
  <c r="P89" i="1" s="1"/>
  <c r="AE89" i="1"/>
  <c r="AD89" i="1" s="1"/>
  <c r="AF89" i="1"/>
  <c r="AG89" i="1"/>
  <c r="AH89" i="1"/>
  <c r="AI89" i="1"/>
  <c r="AJ89" i="1"/>
  <c r="CU89" i="1"/>
  <c r="T89" i="1" s="1"/>
  <c r="CW89" i="1"/>
  <c r="V89" i="1" s="1"/>
  <c r="CX89" i="1"/>
  <c r="W89" i="1" s="1"/>
  <c r="FR89" i="1"/>
  <c r="GL89" i="1"/>
  <c r="GO89" i="1"/>
  <c r="GP89" i="1"/>
  <c r="GV89" i="1"/>
  <c r="HC89" i="1" s="1"/>
  <c r="GX89" i="1" s="1"/>
  <c r="I90" i="1"/>
  <c r="AC90" i="1"/>
  <c r="AE90" i="1"/>
  <c r="AD90" i="1" s="1"/>
  <c r="CR90" i="1" s="1"/>
  <c r="AF90" i="1"/>
  <c r="AG90" i="1"/>
  <c r="CU90" i="1" s="1"/>
  <c r="AH90" i="1"/>
  <c r="CV90" i="1" s="1"/>
  <c r="AI90" i="1"/>
  <c r="CW90" i="1" s="1"/>
  <c r="AJ90" i="1"/>
  <c r="CT90" i="1"/>
  <c r="CX90" i="1"/>
  <c r="FR90" i="1"/>
  <c r="GL90" i="1"/>
  <c r="GO90" i="1"/>
  <c r="GP90" i="1"/>
  <c r="GV90" i="1"/>
  <c r="HC90" i="1"/>
  <c r="I91" i="1"/>
  <c r="AC91" i="1"/>
  <c r="AE91" i="1"/>
  <c r="AD91" i="1" s="1"/>
  <c r="CR91" i="1" s="1"/>
  <c r="AF91" i="1"/>
  <c r="CT91" i="1" s="1"/>
  <c r="AG91" i="1"/>
  <c r="AH91" i="1"/>
  <c r="CV91" i="1" s="1"/>
  <c r="AI91" i="1"/>
  <c r="AJ91" i="1"/>
  <c r="CX91" i="1" s="1"/>
  <c r="CU91" i="1"/>
  <c r="CW91" i="1"/>
  <c r="FR91" i="1"/>
  <c r="GL91" i="1"/>
  <c r="GO91" i="1"/>
  <c r="GP91" i="1"/>
  <c r="GV91" i="1"/>
  <c r="HC91" i="1"/>
  <c r="C93" i="1"/>
  <c r="D93" i="1"/>
  <c r="T93" i="1"/>
  <c r="AC93" i="1"/>
  <c r="CQ93" i="1" s="1"/>
  <c r="P93" i="1" s="1"/>
  <c r="AE93" i="1"/>
  <c r="AF93" i="1"/>
  <c r="AG93" i="1"/>
  <c r="AH93" i="1"/>
  <c r="AI93" i="1"/>
  <c r="AJ93" i="1"/>
  <c r="CU93" i="1"/>
  <c r="CW93" i="1"/>
  <c r="V93" i="1" s="1"/>
  <c r="CX93" i="1"/>
  <c r="W93" i="1" s="1"/>
  <c r="FR93" i="1"/>
  <c r="GL93" i="1"/>
  <c r="GO93" i="1"/>
  <c r="GP93" i="1"/>
  <c r="GV93" i="1"/>
  <c r="HC93" i="1" s="1"/>
  <c r="GX93" i="1" s="1"/>
  <c r="I94" i="1"/>
  <c r="AC94" i="1"/>
  <c r="AE94" i="1"/>
  <c r="AD94" i="1" s="1"/>
  <c r="CR94" i="1" s="1"/>
  <c r="AF94" i="1"/>
  <c r="AG94" i="1"/>
  <c r="CU94" i="1" s="1"/>
  <c r="AH94" i="1"/>
  <c r="CV94" i="1" s="1"/>
  <c r="AI94" i="1"/>
  <c r="AJ94" i="1"/>
  <c r="CT94" i="1"/>
  <c r="CW94" i="1"/>
  <c r="CX94" i="1"/>
  <c r="FR94" i="1"/>
  <c r="GL94" i="1"/>
  <c r="GO94" i="1"/>
  <c r="GP94" i="1"/>
  <c r="GV94" i="1"/>
  <c r="HC94" i="1"/>
  <c r="C95" i="1"/>
  <c r="D95" i="1"/>
  <c r="AC95" i="1"/>
  <c r="AE95" i="1"/>
  <c r="AF95" i="1"/>
  <c r="AG95" i="1"/>
  <c r="AH95" i="1"/>
  <c r="AI95" i="1"/>
  <c r="CW95" i="1" s="1"/>
  <c r="V95" i="1" s="1"/>
  <c r="AJ95" i="1"/>
  <c r="CU95" i="1"/>
  <c r="T95" i="1" s="1"/>
  <c r="CX95" i="1"/>
  <c r="W95" i="1" s="1"/>
  <c r="FR95" i="1"/>
  <c r="GL95" i="1"/>
  <c r="GO95" i="1"/>
  <c r="GP95" i="1"/>
  <c r="GV95" i="1"/>
  <c r="GX95" i="1"/>
  <c r="HC95" i="1"/>
  <c r="I96" i="1"/>
  <c r="AC96" i="1"/>
  <c r="CQ96" i="1" s="1"/>
  <c r="AE96" i="1"/>
  <c r="AD96" i="1" s="1"/>
  <c r="CR96" i="1" s="1"/>
  <c r="AF96" i="1"/>
  <c r="CT96" i="1" s="1"/>
  <c r="AG96" i="1"/>
  <c r="AH96" i="1"/>
  <c r="CV96" i="1" s="1"/>
  <c r="AI96" i="1"/>
  <c r="AJ96" i="1"/>
  <c r="CU96" i="1"/>
  <c r="CW96" i="1"/>
  <c r="CX96" i="1"/>
  <c r="FR96" i="1"/>
  <c r="GL96" i="1"/>
  <c r="GO96" i="1"/>
  <c r="GP96" i="1"/>
  <c r="GV96" i="1"/>
  <c r="HC96" i="1" s="1"/>
  <c r="I97" i="1"/>
  <c r="AC97" i="1"/>
  <c r="AE97" i="1"/>
  <c r="AD97" i="1" s="1"/>
  <c r="CR97" i="1" s="1"/>
  <c r="AF97" i="1"/>
  <c r="CT97" i="1" s="1"/>
  <c r="AG97" i="1"/>
  <c r="CU97" i="1" s="1"/>
  <c r="AH97" i="1"/>
  <c r="AI97" i="1"/>
  <c r="AJ97" i="1"/>
  <c r="CV97" i="1"/>
  <c r="CW97" i="1"/>
  <c r="CX97" i="1"/>
  <c r="FR97" i="1"/>
  <c r="GL97" i="1"/>
  <c r="GO97" i="1"/>
  <c r="GP97" i="1"/>
  <c r="GV97" i="1"/>
  <c r="HC97" i="1"/>
  <c r="C98" i="1"/>
  <c r="D98" i="1"/>
  <c r="AC98" i="1"/>
  <c r="AE98" i="1"/>
  <c r="AF98" i="1"/>
  <c r="AG98" i="1"/>
  <c r="CU98" i="1" s="1"/>
  <c r="T98" i="1" s="1"/>
  <c r="AH98" i="1"/>
  <c r="AI98" i="1"/>
  <c r="CW98" i="1" s="1"/>
  <c r="V98" i="1" s="1"/>
  <c r="AJ98" i="1"/>
  <c r="CX98" i="1"/>
  <c r="W98" i="1" s="1"/>
  <c r="FR98" i="1"/>
  <c r="GL98" i="1"/>
  <c r="GO98" i="1"/>
  <c r="GP98" i="1"/>
  <c r="GV98" i="1"/>
  <c r="GX98" i="1"/>
  <c r="HC98" i="1"/>
  <c r="I99" i="1"/>
  <c r="AC99" i="1"/>
  <c r="CQ99" i="1" s="1"/>
  <c r="AD99" i="1"/>
  <c r="CR99" i="1" s="1"/>
  <c r="AE99" i="1"/>
  <c r="CS99" i="1" s="1"/>
  <c r="AF99" i="1"/>
  <c r="CT99" i="1" s="1"/>
  <c r="AG99" i="1"/>
  <c r="AH99" i="1"/>
  <c r="CV99" i="1" s="1"/>
  <c r="AI99" i="1"/>
  <c r="AJ99" i="1"/>
  <c r="CU99" i="1"/>
  <c r="CW99" i="1"/>
  <c r="CX99" i="1"/>
  <c r="FR99" i="1"/>
  <c r="GL99" i="1"/>
  <c r="GO99" i="1"/>
  <c r="GP99" i="1"/>
  <c r="GV99" i="1"/>
  <c r="HC99" i="1" s="1"/>
  <c r="I100" i="1"/>
  <c r="AC100" i="1"/>
  <c r="AE100" i="1"/>
  <c r="AD100" i="1" s="1"/>
  <c r="CR100" i="1" s="1"/>
  <c r="AF100" i="1"/>
  <c r="AG100" i="1"/>
  <c r="CU100" i="1" s="1"/>
  <c r="AH100" i="1"/>
  <c r="CV100" i="1" s="1"/>
  <c r="AI100" i="1"/>
  <c r="AJ100" i="1"/>
  <c r="CT100" i="1"/>
  <c r="CW100" i="1"/>
  <c r="CX100" i="1"/>
  <c r="FR100" i="1"/>
  <c r="GL100" i="1"/>
  <c r="GO100" i="1"/>
  <c r="GP100" i="1"/>
  <c r="GV100" i="1"/>
  <c r="HC100" i="1"/>
  <c r="C101" i="1"/>
  <c r="D101" i="1"/>
  <c r="AC101" i="1"/>
  <c r="AE101" i="1"/>
  <c r="AF101" i="1"/>
  <c r="AG101" i="1"/>
  <c r="CU101" i="1" s="1"/>
  <c r="T101" i="1" s="1"/>
  <c r="AH101" i="1"/>
  <c r="AI101" i="1"/>
  <c r="CW101" i="1" s="1"/>
  <c r="V101" i="1" s="1"/>
  <c r="AJ101" i="1"/>
  <c r="CX101" i="1"/>
  <c r="W101" i="1" s="1"/>
  <c r="FR101" i="1"/>
  <c r="GL101" i="1"/>
  <c r="GO101" i="1"/>
  <c r="GP101" i="1"/>
  <c r="GV101" i="1"/>
  <c r="GX101" i="1"/>
  <c r="HC101" i="1"/>
  <c r="I102" i="1"/>
  <c r="AC102" i="1"/>
  <c r="CQ102" i="1" s="1"/>
  <c r="AD102" i="1"/>
  <c r="CR102" i="1" s="1"/>
  <c r="AE102" i="1"/>
  <c r="AF102" i="1"/>
  <c r="CT102" i="1" s="1"/>
  <c r="AG102" i="1"/>
  <c r="AH102" i="1"/>
  <c r="CV102" i="1" s="1"/>
  <c r="AI102" i="1"/>
  <c r="AJ102" i="1"/>
  <c r="CS102" i="1"/>
  <c r="CU102" i="1"/>
  <c r="CW102" i="1"/>
  <c r="CX102" i="1"/>
  <c r="FR102" i="1"/>
  <c r="GL102" i="1"/>
  <c r="GO102" i="1"/>
  <c r="GP102" i="1"/>
  <c r="GV102" i="1"/>
  <c r="HC102" i="1" s="1"/>
  <c r="C103" i="1"/>
  <c r="D103" i="1"/>
  <c r="AC103" i="1"/>
  <c r="AE103" i="1"/>
  <c r="AF103" i="1"/>
  <c r="AG103" i="1"/>
  <c r="CU103" i="1" s="1"/>
  <c r="T103" i="1" s="1"/>
  <c r="AH103" i="1"/>
  <c r="AI103" i="1"/>
  <c r="AJ103" i="1"/>
  <c r="CX103" i="1" s="1"/>
  <c r="W103" i="1" s="1"/>
  <c r="CW103" i="1"/>
  <c r="V103" i="1" s="1"/>
  <c r="FR103" i="1"/>
  <c r="GL103" i="1"/>
  <c r="GO103" i="1"/>
  <c r="GP103" i="1"/>
  <c r="GV103" i="1"/>
  <c r="HC103" i="1" s="1"/>
  <c r="GX103" i="1" s="1"/>
  <c r="I104" i="1"/>
  <c r="AC104" i="1"/>
  <c r="AE104" i="1"/>
  <c r="CS104" i="1" s="1"/>
  <c r="AF104" i="1"/>
  <c r="AG104" i="1"/>
  <c r="CU104" i="1" s="1"/>
  <c r="AH104" i="1"/>
  <c r="CV104" i="1" s="1"/>
  <c r="AI104" i="1"/>
  <c r="AJ104" i="1"/>
  <c r="CT104" i="1"/>
  <c r="CW104" i="1"/>
  <c r="CX104" i="1"/>
  <c r="FR104" i="1"/>
  <c r="GL104" i="1"/>
  <c r="GO104" i="1"/>
  <c r="GP104" i="1"/>
  <c r="GV104" i="1"/>
  <c r="HC104" i="1"/>
  <c r="C105" i="1"/>
  <c r="D105" i="1"/>
  <c r="T105" i="1"/>
  <c r="V105" i="1"/>
  <c r="AC105" i="1"/>
  <c r="AE105" i="1"/>
  <c r="AF105" i="1"/>
  <c r="AG105" i="1"/>
  <c r="AH105" i="1"/>
  <c r="AI105" i="1"/>
  <c r="AJ105" i="1"/>
  <c r="CX105" i="1" s="1"/>
  <c r="W105" i="1" s="1"/>
  <c r="CQ105" i="1"/>
  <c r="P105" i="1" s="1"/>
  <c r="CU105" i="1"/>
  <c r="CW105" i="1"/>
  <c r="FR105" i="1"/>
  <c r="GL105" i="1"/>
  <c r="GO105" i="1"/>
  <c r="GP105" i="1"/>
  <c r="GV105" i="1"/>
  <c r="HC105" i="1" s="1"/>
  <c r="GX105" i="1" s="1"/>
  <c r="I106" i="1"/>
  <c r="AC106" i="1"/>
  <c r="AE106" i="1"/>
  <c r="AD106" i="1" s="1"/>
  <c r="CR106" i="1" s="1"/>
  <c r="AF106" i="1"/>
  <c r="AG106" i="1"/>
  <c r="CU106" i="1" s="1"/>
  <c r="AH106" i="1"/>
  <c r="AI106" i="1"/>
  <c r="CW106" i="1" s="1"/>
  <c r="AJ106" i="1"/>
  <c r="CT106" i="1"/>
  <c r="CV106" i="1"/>
  <c r="CX106" i="1"/>
  <c r="FR106" i="1"/>
  <c r="GL106" i="1"/>
  <c r="GO106" i="1"/>
  <c r="GP106" i="1"/>
  <c r="GV106" i="1"/>
  <c r="HC106" i="1"/>
  <c r="C107" i="1"/>
  <c r="D107" i="1"/>
  <c r="AC107" i="1"/>
  <c r="AE107" i="1"/>
  <c r="AF107" i="1"/>
  <c r="AG107" i="1"/>
  <c r="AH107" i="1"/>
  <c r="AI107" i="1"/>
  <c r="CW107" i="1" s="1"/>
  <c r="V107" i="1" s="1"/>
  <c r="AJ107" i="1"/>
  <c r="CU107" i="1"/>
  <c r="T107" i="1" s="1"/>
  <c r="CX107" i="1"/>
  <c r="W107" i="1" s="1"/>
  <c r="FR107" i="1"/>
  <c r="GL107" i="1"/>
  <c r="GO107" i="1"/>
  <c r="GP107" i="1"/>
  <c r="GV107" i="1"/>
  <c r="HC107" i="1" s="1"/>
  <c r="GX107" i="1" s="1"/>
  <c r="I108" i="1"/>
  <c r="AC108" i="1"/>
  <c r="AE108" i="1"/>
  <c r="CS108" i="1" s="1"/>
  <c r="AF108" i="1"/>
  <c r="AG108" i="1"/>
  <c r="CU108" i="1" s="1"/>
  <c r="AH108" i="1"/>
  <c r="CV108" i="1" s="1"/>
  <c r="AI108" i="1"/>
  <c r="AJ108" i="1"/>
  <c r="CT108" i="1"/>
  <c r="CW108" i="1"/>
  <c r="CX108" i="1"/>
  <c r="FR108" i="1"/>
  <c r="GL108" i="1"/>
  <c r="GO108" i="1"/>
  <c r="GP108" i="1"/>
  <c r="GV108" i="1"/>
  <c r="HC108" i="1"/>
  <c r="C109" i="1"/>
  <c r="D109" i="1"/>
  <c r="T109" i="1"/>
  <c r="V109" i="1"/>
  <c r="AC109" i="1"/>
  <c r="CQ109" i="1" s="1"/>
  <c r="P109" i="1" s="1"/>
  <c r="AE109" i="1"/>
  <c r="AF109" i="1"/>
  <c r="AG109" i="1"/>
  <c r="AH109" i="1"/>
  <c r="AI109" i="1"/>
  <c r="AJ109" i="1"/>
  <c r="CX109" i="1" s="1"/>
  <c r="W109" i="1" s="1"/>
  <c r="CU109" i="1"/>
  <c r="CW109" i="1"/>
  <c r="FR109" i="1"/>
  <c r="GL109" i="1"/>
  <c r="GO109" i="1"/>
  <c r="GP109" i="1"/>
  <c r="GV109" i="1"/>
  <c r="HC109" i="1" s="1"/>
  <c r="GX109" i="1" s="1"/>
  <c r="I110" i="1"/>
  <c r="AC110" i="1"/>
  <c r="AE110" i="1"/>
  <c r="AD110" i="1" s="1"/>
  <c r="CR110" i="1" s="1"/>
  <c r="AF110" i="1"/>
  <c r="AG110" i="1"/>
  <c r="CU110" i="1" s="1"/>
  <c r="AH110" i="1"/>
  <c r="AI110" i="1"/>
  <c r="CW110" i="1" s="1"/>
  <c r="AJ110" i="1"/>
  <c r="CT110" i="1"/>
  <c r="CV110" i="1"/>
  <c r="CX110" i="1"/>
  <c r="FR110" i="1"/>
  <c r="GL110" i="1"/>
  <c r="GO110" i="1"/>
  <c r="GP110" i="1"/>
  <c r="GV110" i="1"/>
  <c r="HC110" i="1"/>
  <c r="I111" i="1"/>
  <c r="AC111" i="1"/>
  <c r="CQ111" i="1" s="1"/>
  <c r="AD111" i="1"/>
  <c r="CR111" i="1" s="1"/>
  <c r="AE111" i="1"/>
  <c r="AF111" i="1"/>
  <c r="CT111" i="1" s="1"/>
  <c r="AG111" i="1"/>
  <c r="AH111" i="1"/>
  <c r="CV111" i="1" s="1"/>
  <c r="AI111" i="1"/>
  <c r="AJ111" i="1"/>
  <c r="CX111" i="1" s="1"/>
  <c r="CS111" i="1"/>
  <c r="CU111" i="1"/>
  <c r="CW111" i="1"/>
  <c r="FR111" i="1"/>
  <c r="GL111" i="1"/>
  <c r="GO111" i="1"/>
  <c r="GP111" i="1"/>
  <c r="GV111" i="1"/>
  <c r="HC111" i="1"/>
  <c r="I112" i="1"/>
  <c r="AC112" i="1"/>
  <c r="CQ112" i="1" s="1"/>
  <c r="AD112" i="1"/>
  <c r="AE112" i="1"/>
  <c r="AF112" i="1"/>
  <c r="CT112" i="1" s="1"/>
  <c r="AG112" i="1"/>
  <c r="AH112" i="1"/>
  <c r="CV112" i="1" s="1"/>
  <c r="AI112" i="1"/>
  <c r="AJ112" i="1"/>
  <c r="CX112" i="1" s="1"/>
  <c r="CS112" i="1"/>
  <c r="CU112" i="1"/>
  <c r="CW112" i="1"/>
  <c r="FR112" i="1"/>
  <c r="GL112" i="1"/>
  <c r="GO112" i="1"/>
  <c r="GP112" i="1"/>
  <c r="GV112" i="1"/>
  <c r="HC112" i="1" s="1"/>
  <c r="I113" i="1"/>
  <c r="AC113" i="1"/>
  <c r="AE113" i="1"/>
  <c r="AD113" i="1" s="1"/>
  <c r="AF113" i="1"/>
  <c r="CT113" i="1" s="1"/>
  <c r="AG113" i="1"/>
  <c r="AH113" i="1"/>
  <c r="CV113" i="1" s="1"/>
  <c r="AI113" i="1"/>
  <c r="AJ113" i="1"/>
  <c r="CX113" i="1" s="1"/>
  <c r="CS113" i="1"/>
  <c r="CU113" i="1"/>
  <c r="CW113" i="1"/>
  <c r="FR113" i="1"/>
  <c r="GL113" i="1"/>
  <c r="GO113" i="1"/>
  <c r="GP113" i="1"/>
  <c r="GV113" i="1"/>
  <c r="HC113" i="1"/>
  <c r="I114" i="1"/>
  <c r="AC114" i="1"/>
  <c r="CQ114" i="1" s="1"/>
  <c r="AD114" i="1"/>
  <c r="CR114" i="1" s="1"/>
  <c r="AE114" i="1"/>
  <c r="AF114" i="1"/>
  <c r="CT114" i="1" s="1"/>
  <c r="AG114" i="1"/>
  <c r="AH114" i="1"/>
  <c r="CV114" i="1" s="1"/>
  <c r="AI114" i="1"/>
  <c r="AJ114" i="1"/>
  <c r="CS114" i="1"/>
  <c r="CU114" i="1"/>
  <c r="CW114" i="1"/>
  <c r="CX114" i="1"/>
  <c r="FR114" i="1"/>
  <c r="GL114" i="1"/>
  <c r="GO114" i="1"/>
  <c r="GP114" i="1"/>
  <c r="GV114" i="1"/>
  <c r="HC114" i="1" s="1"/>
  <c r="I115" i="1"/>
  <c r="AC115" i="1"/>
  <c r="CQ115" i="1" s="1"/>
  <c r="AD115" i="1"/>
  <c r="CR115" i="1" s="1"/>
  <c r="AE115" i="1"/>
  <c r="AF115" i="1"/>
  <c r="CT115" i="1" s="1"/>
  <c r="AG115" i="1"/>
  <c r="AH115" i="1"/>
  <c r="AI115" i="1"/>
  <c r="AJ115" i="1"/>
  <c r="CX115" i="1" s="1"/>
  <c r="CS115" i="1"/>
  <c r="CU115" i="1"/>
  <c r="CV115" i="1"/>
  <c r="CW115" i="1"/>
  <c r="FR115" i="1"/>
  <c r="GL115" i="1"/>
  <c r="GO115" i="1"/>
  <c r="GP115" i="1"/>
  <c r="GV115" i="1"/>
  <c r="HC115" i="1"/>
  <c r="I116" i="1"/>
  <c r="AC116" i="1"/>
  <c r="AD116" i="1"/>
  <c r="AE116" i="1"/>
  <c r="AF116" i="1"/>
  <c r="AG116" i="1"/>
  <c r="AH116" i="1"/>
  <c r="CV116" i="1" s="1"/>
  <c r="AI116" i="1"/>
  <c r="AJ116" i="1"/>
  <c r="CX116" i="1" s="1"/>
  <c r="CS116" i="1"/>
  <c r="CT116" i="1"/>
  <c r="CU116" i="1"/>
  <c r="CW116" i="1"/>
  <c r="FR116" i="1"/>
  <c r="GL116" i="1"/>
  <c r="GO116" i="1"/>
  <c r="GP116" i="1"/>
  <c r="GV116" i="1"/>
  <c r="HC116" i="1" s="1"/>
  <c r="I117" i="1"/>
  <c r="AC117" i="1"/>
  <c r="AE117" i="1"/>
  <c r="AD117" i="1" s="1"/>
  <c r="AF117" i="1"/>
  <c r="CT117" i="1" s="1"/>
  <c r="AG117" i="1"/>
  <c r="AH117" i="1"/>
  <c r="CV117" i="1" s="1"/>
  <c r="AI117" i="1"/>
  <c r="AJ117" i="1"/>
  <c r="CX117" i="1" s="1"/>
  <c r="CS117" i="1"/>
  <c r="CU117" i="1"/>
  <c r="CW117" i="1"/>
  <c r="FR117" i="1"/>
  <c r="GL117" i="1"/>
  <c r="GO117" i="1"/>
  <c r="GP117" i="1"/>
  <c r="GV117" i="1"/>
  <c r="HC117" i="1"/>
  <c r="I118" i="1"/>
  <c r="AC118" i="1"/>
  <c r="CQ118" i="1" s="1"/>
  <c r="AD118" i="1"/>
  <c r="CR118" i="1" s="1"/>
  <c r="AE118" i="1"/>
  <c r="AF118" i="1"/>
  <c r="CT118" i="1" s="1"/>
  <c r="AG118" i="1"/>
  <c r="AH118" i="1"/>
  <c r="CV118" i="1" s="1"/>
  <c r="AI118" i="1"/>
  <c r="AJ118" i="1"/>
  <c r="CS118" i="1"/>
  <c r="CU118" i="1"/>
  <c r="CW118" i="1"/>
  <c r="CX118" i="1"/>
  <c r="FR118" i="1"/>
  <c r="GL118" i="1"/>
  <c r="GO118" i="1"/>
  <c r="GP118" i="1"/>
  <c r="GV118" i="1"/>
  <c r="HC118" i="1" s="1"/>
  <c r="I119" i="1"/>
  <c r="AC119" i="1"/>
  <c r="AE119" i="1"/>
  <c r="AD119" i="1" s="1"/>
  <c r="AF119" i="1"/>
  <c r="CT119" i="1" s="1"/>
  <c r="AG119" i="1"/>
  <c r="AH119" i="1"/>
  <c r="AI119" i="1"/>
  <c r="AJ119" i="1"/>
  <c r="CX119" i="1" s="1"/>
  <c r="CS119" i="1"/>
  <c r="CU119" i="1"/>
  <c r="CV119" i="1"/>
  <c r="CW119" i="1"/>
  <c r="FR119" i="1"/>
  <c r="GL119" i="1"/>
  <c r="GO119" i="1"/>
  <c r="GP119" i="1"/>
  <c r="GV119" i="1"/>
  <c r="HC119" i="1"/>
  <c r="I120" i="1"/>
  <c r="AC120" i="1"/>
  <c r="CQ120" i="1" s="1"/>
  <c r="AD120" i="1"/>
  <c r="CR120" i="1" s="1"/>
  <c r="AE120" i="1"/>
  <c r="AF120" i="1"/>
  <c r="AG120" i="1"/>
  <c r="AH120" i="1"/>
  <c r="CV120" i="1" s="1"/>
  <c r="AI120" i="1"/>
  <c r="AJ120" i="1"/>
  <c r="CS120" i="1"/>
  <c r="CT120" i="1"/>
  <c r="CU120" i="1"/>
  <c r="CW120" i="1"/>
  <c r="CX120" i="1"/>
  <c r="FR120" i="1"/>
  <c r="GL120" i="1"/>
  <c r="GO120" i="1"/>
  <c r="GP120" i="1"/>
  <c r="GV120" i="1"/>
  <c r="HC120" i="1" s="1"/>
  <c r="I121" i="1"/>
  <c r="AC121" i="1"/>
  <c r="AE121" i="1"/>
  <c r="AD121" i="1" s="1"/>
  <c r="AF121" i="1"/>
  <c r="CT121" i="1" s="1"/>
  <c r="AG121" i="1"/>
  <c r="AH121" i="1"/>
  <c r="AI121" i="1"/>
  <c r="AJ121" i="1"/>
  <c r="CX121" i="1" s="1"/>
  <c r="CS121" i="1"/>
  <c r="CU121" i="1"/>
  <c r="CV121" i="1"/>
  <c r="CW121" i="1"/>
  <c r="FR121" i="1"/>
  <c r="GL121" i="1"/>
  <c r="GO121" i="1"/>
  <c r="GP121" i="1"/>
  <c r="GV121" i="1"/>
  <c r="HC121" i="1"/>
  <c r="I122" i="1"/>
  <c r="AC122" i="1"/>
  <c r="CQ122" i="1" s="1"/>
  <c r="AD122" i="1"/>
  <c r="CR122" i="1" s="1"/>
  <c r="AE122" i="1"/>
  <c r="AF122" i="1"/>
  <c r="AG122" i="1"/>
  <c r="AH122" i="1"/>
  <c r="CV122" i="1" s="1"/>
  <c r="AI122" i="1"/>
  <c r="AJ122" i="1"/>
  <c r="CS122" i="1"/>
  <c r="CT122" i="1"/>
  <c r="CU122" i="1"/>
  <c r="CW122" i="1"/>
  <c r="CX122" i="1"/>
  <c r="FR122" i="1"/>
  <c r="GL122" i="1"/>
  <c r="GO122" i="1"/>
  <c r="GP122" i="1"/>
  <c r="GV122" i="1"/>
  <c r="HC122" i="1" s="1"/>
  <c r="I123" i="1"/>
  <c r="AC123" i="1"/>
  <c r="AE123" i="1"/>
  <c r="AD123" i="1" s="1"/>
  <c r="AF123" i="1"/>
  <c r="CT123" i="1" s="1"/>
  <c r="AG123" i="1"/>
  <c r="AH123" i="1"/>
  <c r="AI123" i="1"/>
  <c r="AJ123" i="1"/>
  <c r="CX123" i="1" s="1"/>
  <c r="CS123" i="1"/>
  <c r="CU123" i="1"/>
  <c r="CV123" i="1"/>
  <c r="CW123" i="1"/>
  <c r="FR123" i="1"/>
  <c r="GL123" i="1"/>
  <c r="GO123" i="1"/>
  <c r="GP123" i="1"/>
  <c r="GV123" i="1"/>
  <c r="HC123" i="1"/>
  <c r="I124" i="1"/>
  <c r="AC124" i="1"/>
  <c r="AD124" i="1"/>
  <c r="CR124" i="1" s="1"/>
  <c r="AE124" i="1"/>
  <c r="AF124" i="1"/>
  <c r="AG124" i="1"/>
  <c r="AH124" i="1"/>
  <c r="CV124" i="1" s="1"/>
  <c r="AI124" i="1"/>
  <c r="AJ124" i="1"/>
  <c r="CS124" i="1"/>
  <c r="CT124" i="1"/>
  <c r="CU124" i="1"/>
  <c r="CW124" i="1"/>
  <c r="CX124" i="1"/>
  <c r="FR124" i="1"/>
  <c r="GL124" i="1"/>
  <c r="GO124" i="1"/>
  <c r="GP124" i="1"/>
  <c r="GV124" i="1"/>
  <c r="HC124" i="1" s="1"/>
  <c r="I125" i="1"/>
  <c r="AC125" i="1"/>
  <c r="AE125" i="1"/>
  <c r="AD125" i="1" s="1"/>
  <c r="AF125" i="1"/>
  <c r="CT125" i="1" s="1"/>
  <c r="AG125" i="1"/>
  <c r="AH125" i="1"/>
  <c r="AI125" i="1"/>
  <c r="AJ125" i="1"/>
  <c r="CX125" i="1" s="1"/>
  <c r="CS125" i="1"/>
  <c r="CU125" i="1"/>
  <c r="CV125" i="1"/>
  <c r="CW125" i="1"/>
  <c r="FR125" i="1"/>
  <c r="GL125" i="1"/>
  <c r="GO125" i="1"/>
  <c r="GP125" i="1"/>
  <c r="GV125" i="1"/>
  <c r="HC125" i="1"/>
  <c r="I126" i="1"/>
  <c r="AC126" i="1"/>
  <c r="CQ126" i="1" s="1"/>
  <c r="AD126" i="1"/>
  <c r="CR126" i="1" s="1"/>
  <c r="AE126" i="1"/>
  <c r="AF126" i="1"/>
  <c r="AG126" i="1"/>
  <c r="AH126" i="1"/>
  <c r="CV126" i="1" s="1"/>
  <c r="AI126" i="1"/>
  <c r="AJ126" i="1"/>
  <c r="CS126" i="1"/>
  <c r="CT126" i="1"/>
  <c r="CU126" i="1"/>
  <c r="CW126" i="1"/>
  <c r="CX126" i="1"/>
  <c r="FR126" i="1"/>
  <c r="GL126" i="1"/>
  <c r="GO126" i="1"/>
  <c r="GP126" i="1"/>
  <c r="GV126" i="1"/>
  <c r="HC126" i="1" s="1"/>
  <c r="I127" i="1"/>
  <c r="AC127" i="1"/>
  <c r="AE127" i="1"/>
  <c r="AD127" i="1" s="1"/>
  <c r="AF127" i="1"/>
  <c r="CT127" i="1" s="1"/>
  <c r="AG127" i="1"/>
  <c r="AH127" i="1"/>
  <c r="AI127" i="1"/>
  <c r="AJ127" i="1"/>
  <c r="CX127" i="1" s="1"/>
  <c r="CS127" i="1"/>
  <c r="CU127" i="1"/>
  <c r="CV127" i="1"/>
  <c r="CW127" i="1"/>
  <c r="FR127" i="1"/>
  <c r="GL127" i="1"/>
  <c r="GO127" i="1"/>
  <c r="GP127" i="1"/>
  <c r="GV127" i="1"/>
  <c r="HC127" i="1"/>
  <c r="C128" i="1"/>
  <c r="D128" i="1"/>
  <c r="W128" i="1"/>
  <c r="AC128" i="1"/>
  <c r="AE128" i="1"/>
  <c r="AF128" i="1"/>
  <c r="AG128" i="1"/>
  <c r="CU128" i="1" s="1"/>
  <c r="T128" i="1" s="1"/>
  <c r="AH128" i="1"/>
  <c r="AI128" i="1"/>
  <c r="AJ128" i="1"/>
  <c r="CW128" i="1"/>
  <c r="V128" i="1" s="1"/>
  <c r="CX128" i="1"/>
  <c r="FR128" i="1"/>
  <c r="GL128" i="1"/>
  <c r="GO128" i="1"/>
  <c r="GP128" i="1"/>
  <c r="GV128" i="1"/>
  <c r="HC128" i="1"/>
  <c r="GX128" i="1" s="1"/>
  <c r="I129" i="1"/>
  <c r="AC129" i="1"/>
  <c r="AE129" i="1"/>
  <c r="AD129" i="1" s="1"/>
  <c r="AF129" i="1"/>
  <c r="CT129" i="1" s="1"/>
  <c r="AG129" i="1"/>
  <c r="AH129" i="1"/>
  <c r="AI129" i="1"/>
  <c r="AJ129" i="1"/>
  <c r="CX129" i="1" s="1"/>
  <c r="CS129" i="1"/>
  <c r="CU129" i="1"/>
  <c r="CV129" i="1"/>
  <c r="CW129" i="1"/>
  <c r="FR129" i="1"/>
  <c r="GL129" i="1"/>
  <c r="GO129" i="1"/>
  <c r="GP129" i="1"/>
  <c r="GV129" i="1"/>
  <c r="HC129" i="1"/>
  <c r="I130" i="1"/>
  <c r="AC130" i="1"/>
  <c r="CQ130" i="1" s="1"/>
  <c r="AD130" i="1"/>
  <c r="CR130" i="1" s="1"/>
  <c r="AE130" i="1"/>
  <c r="AF130" i="1"/>
  <c r="AG130" i="1"/>
  <c r="AH130" i="1"/>
  <c r="CV130" i="1" s="1"/>
  <c r="AI130" i="1"/>
  <c r="AJ130" i="1"/>
  <c r="CS130" i="1"/>
  <c r="CT130" i="1"/>
  <c r="CU130" i="1"/>
  <c r="CW130" i="1"/>
  <c r="CX130" i="1"/>
  <c r="FR130" i="1"/>
  <c r="GL130" i="1"/>
  <c r="GO130" i="1"/>
  <c r="GP130" i="1"/>
  <c r="GV130" i="1"/>
  <c r="HC130" i="1" s="1"/>
  <c r="I131" i="1"/>
  <c r="AC131" i="1"/>
  <c r="AE131" i="1"/>
  <c r="AD131" i="1" s="1"/>
  <c r="AF131" i="1"/>
  <c r="CT131" i="1" s="1"/>
  <c r="AG131" i="1"/>
  <c r="AH131" i="1"/>
  <c r="AI131" i="1"/>
  <c r="AJ131" i="1"/>
  <c r="CX131" i="1" s="1"/>
  <c r="CS131" i="1"/>
  <c r="CU131" i="1"/>
  <c r="CV131" i="1"/>
  <c r="CW131" i="1"/>
  <c r="FR131" i="1"/>
  <c r="GL131" i="1"/>
  <c r="GO131" i="1"/>
  <c r="GP131" i="1"/>
  <c r="GV131" i="1"/>
  <c r="HC131" i="1"/>
  <c r="I132" i="1"/>
  <c r="AC132" i="1"/>
  <c r="CQ132" i="1" s="1"/>
  <c r="AD132" i="1"/>
  <c r="CR132" i="1" s="1"/>
  <c r="AE132" i="1"/>
  <c r="CS132" i="1" s="1"/>
  <c r="AF132" i="1"/>
  <c r="AG132" i="1"/>
  <c r="AH132" i="1"/>
  <c r="CV132" i="1" s="1"/>
  <c r="AI132" i="1"/>
  <c r="AJ132" i="1"/>
  <c r="CT132" i="1"/>
  <c r="CU132" i="1"/>
  <c r="CW132" i="1"/>
  <c r="CX132" i="1"/>
  <c r="FR132" i="1"/>
  <c r="GL132" i="1"/>
  <c r="GO132" i="1"/>
  <c r="GP132" i="1"/>
  <c r="GV132" i="1"/>
  <c r="HC132" i="1" s="1"/>
  <c r="I133" i="1"/>
  <c r="AC133" i="1"/>
  <c r="AE133" i="1"/>
  <c r="AD133" i="1" s="1"/>
  <c r="CR133" i="1" s="1"/>
  <c r="AF133" i="1"/>
  <c r="AG133" i="1"/>
  <c r="CU133" i="1" s="1"/>
  <c r="AH133" i="1"/>
  <c r="AI133" i="1"/>
  <c r="AJ133" i="1"/>
  <c r="CS133" i="1"/>
  <c r="CT133" i="1"/>
  <c r="CV133" i="1"/>
  <c r="CW133" i="1"/>
  <c r="CX133" i="1"/>
  <c r="FR133" i="1"/>
  <c r="GL133" i="1"/>
  <c r="GO133" i="1"/>
  <c r="GP133" i="1"/>
  <c r="GV133" i="1"/>
  <c r="HC133" i="1"/>
  <c r="I134" i="1"/>
  <c r="AC134" i="1"/>
  <c r="AE134" i="1"/>
  <c r="AD134" i="1" s="1"/>
  <c r="AF134" i="1"/>
  <c r="CT134" i="1" s="1"/>
  <c r="AG134" i="1"/>
  <c r="AH134" i="1"/>
  <c r="AI134" i="1"/>
  <c r="AJ134" i="1"/>
  <c r="CX134" i="1" s="1"/>
  <c r="CS134" i="1"/>
  <c r="CU134" i="1"/>
  <c r="CV134" i="1"/>
  <c r="CW134" i="1"/>
  <c r="FR134" i="1"/>
  <c r="GL134" i="1"/>
  <c r="GO134" i="1"/>
  <c r="GP134" i="1"/>
  <c r="GV134" i="1"/>
  <c r="HC134" i="1"/>
  <c r="I135" i="1"/>
  <c r="AC135" i="1"/>
  <c r="AE135" i="1"/>
  <c r="AF135" i="1"/>
  <c r="CT135" i="1" s="1"/>
  <c r="AG135" i="1"/>
  <c r="AH135" i="1"/>
  <c r="AI135" i="1"/>
  <c r="CW135" i="1" s="1"/>
  <c r="AJ135" i="1"/>
  <c r="CU135" i="1"/>
  <c r="CV135" i="1"/>
  <c r="CX135" i="1"/>
  <c r="FR135" i="1"/>
  <c r="GL135" i="1"/>
  <c r="GO135" i="1"/>
  <c r="GP135" i="1"/>
  <c r="GV135" i="1"/>
  <c r="HC135" i="1" s="1"/>
  <c r="I136" i="1"/>
  <c r="AC136" i="1"/>
  <c r="AD136" i="1"/>
  <c r="CR136" i="1" s="1"/>
  <c r="AE136" i="1"/>
  <c r="AF136" i="1"/>
  <c r="AG136" i="1"/>
  <c r="AH136" i="1"/>
  <c r="CV136" i="1" s="1"/>
  <c r="AI136" i="1"/>
  <c r="AJ136" i="1"/>
  <c r="CS136" i="1"/>
  <c r="CT136" i="1"/>
  <c r="CU136" i="1"/>
  <c r="CW136" i="1"/>
  <c r="CX136" i="1"/>
  <c r="FR136" i="1"/>
  <c r="GL136" i="1"/>
  <c r="GO136" i="1"/>
  <c r="GP136" i="1"/>
  <c r="GV136" i="1"/>
  <c r="HC136" i="1" s="1"/>
  <c r="C137" i="1"/>
  <c r="D137" i="1"/>
  <c r="AC137" i="1"/>
  <c r="AE137" i="1"/>
  <c r="AF137" i="1"/>
  <c r="AG137" i="1"/>
  <c r="AH137" i="1"/>
  <c r="AI137" i="1"/>
  <c r="AJ137" i="1"/>
  <c r="CX137" i="1" s="1"/>
  <c r="W137" i="1" s="1"/>
  <c r="CU137" i="1"/>
  <c r="T137" i="1" s="1"/>
  <c r="CW137" i="1"/>
  <c r="V137" i="1" s="1"/>
  <c r="FR137" i="1"/>
  <c r="GL137" i="1"/>
  <c r="GO137" i="1"/>
  <c r="GP137" i="1"/>
  <c r="GV137" i="1"/>
  <c r="HC137" i="1"/>
  <c r="GX137" i="1" s="1"/>
  <c r="C138" i="1"/>
  <c r="D138" i="1"/>
  <c r="AC138" i="1"/>
  <c r="AD138" i="1"/>
  <c r="CR138" i="1" s="1"/>
  <c r="Q138" i="1" s="1"/>
  <c r="AE138" i="1"/>
  <c r="CS138" i="1" s="1"/>
  <c r="R138" i="1" s="1"/>
  <c r="AF138" i="1"/>
  <c r="AG138" i="1"/>
  <c r="AH138" i="1"/>
  <c r="AI138" i="1"/>
  <c r="AJ138" i="1"/>
  <c r="CQ138" i="1"/>
  <c r="P138" i="1" s="1"/>
  <c r="CU138" i="1"/>
  <c r="T138" i="1" s="1"/>
  <c r="CW138" i="1"/>
  <c r="V138" i="1" s="1"/>
  <c r="CX138" i="1"/>
  <c r="W138" i="1" s="1"/>
  <c r="FR138" i="1"/>
  <c r="GL138" i="1"/>
  <c r="GO138" i="1"/>
  <c r="GP138" i="1"/>
  <c r="GV138" i="1"/>
  <c r="HC138" i="1" s="1"/>
  <c r="GX138" i="1" s="1"/>
  <c r="I139" i="1"/>
  <c r="AC139" i="1"/>
  <c r="AD139" i="1"/>
  <c r="CR139" i="1" s="1"/>
  <c r="AE139" i="1"/>
  <c r="AF139" i="1"/>
  <c r="AG139" i="1"/>
  <c r="CU139" i="1" s="1"/>
  <c r="AH139" i="1"/>
  <c r="AI139" i="1"/>
  <c r="AJ139" i="1"/>
  <c r="CS139" i="1"/>
  <c r="CT139" i="1"/>
  <c r="CV139" i="1"/>
  <c r="CW139" i="1"/>
  <c r="CX139" i="1"/>
  <c r="FR139" i="1"/>
  <c r="GL139" i="1"/>
  <c r="GO139" i="1"/>
  <c r="GP139" i="1"/>
  <c r="GV139" i="1"/>
  <c r="HC139" i="1"/>
  <c r="C140" i="1"/>
  <c r="D140" i="1"/>
  <c r="AC140" i="1"/>
  <c r="AE140" i="1"/>
  <c r="AF140" i="1"/>
  <c r="AG140" i="1"/>
  <c r="AH140" i="1"/>
  <c r="AI140" i="1"/>
  <c r="CW140" i="1" s="1"/>
  <c r="V140" i="1" s="1"/>
  <c r="AJ140" i="1"/>
  <c r="CQ140" i="1"/>
  <c r="P140" i="1" s="1"/>
  <c r="CU140" i="1"/>
  <c r="T140" i="1" s="1"/>
  <c r="CX140" i="1"/>
  <c r="W140" i="1" s="1"/>
  <c r="FR140" i="1"/>
  <c r="GL140" i="1"/>
  <c r="GO140" i="1"/>
  <c r="GP140" i="1"/>
  <c r="GV140" i="1"/>
  <c r="HC140" i="1" s="1"/>
  <c r="GX140" i="1"/>
  <c r="I141" i="1"/>
  <c r="AC141" i="1"/>
  <c r="CQ141" i="1" s="1"/>
  <c r="AD141" i="1"/>
  <c r="CR141" i="1" s="1"/>
  <c r="AE141" i="1"/>
  <c r="AF141" i="1"/>
  <c r="CT141" i="1" s="1"/>
  <c r="AG141" i="1"/>
  <c r="AH141" i="1"/>
  <c r="CV141" i="1" s="1"/>
  <c r="AI141" i="1"/>
  <c r="AJ141" i="1"/>
  <c r="CS141" i="1"/>
  <c r="CU141" i="1"/>
  <c r="CW141" i="1"/>
  <c r="CX141" i="1"/>
  <c r="FR141" i="1"/>
  <c r="GL141" i="1"/>
  <c r="GO141" i="1"/>
  <c r="GP141" i="1"/>
  <c r="GV141" i="1"/>
  <c r="HC141" i="1" s="1"/>
  <c r="C142" i="1"/>
  <c r="D142" i="1"/>
  <c r="V142" i="1"/>
  <c r="AC142" i="1"/>
  <c r="AE142" i="1"/>
  <c r="AF142" i="1"/>
  <c r="AG142" i="1"/>
  <c r="CU142" i="1" s="1"/>
  <c r="T142" i="1" s="1"/>
  <c r="AH142" i="1"/>
  <c r="AI142" i="1"/>
  <c r="AJ142" i="1"/>
  <c r="CX142" i="1" s="1"/>
  <c r="W142" i="1" s="1"/>
  <c r="CW142" i="1"/>
  <c r="FR142" i="1"/>
  <c r="GL142" i="1"/>
  <c r="GO142" i="1"/>
  <c r="GP142" i="1"/>
  <c r="GV142" i="1"/>
  <c r="HC142" i="1"/>
  <c r="GX142" i="1" s="1"/>
  <c r="I143" i="1"/>
  <c r="AC143" i="1"/>
  <c r="AE143" i="1"/>
  <c r="AF143" i="1"/>
  <c r="CT143" i="1" s="1"/>
  <c r="AG143" i="1"/>
  <c r="AH143" i="1"/>
  <c r="AI143" i="1"/>
  <c r="CW143" i="1" s="1"/>
  <c r="AJ143" i="1"/>
  <c r="CX143" i="1" s="1"/>
  <c r="CU143" i="1"/>
  <c r="CV143" i="1"/>
  <c r="FR143" i="1"/>
  <c r="GL143" i="1"/>
  <c r="GO143" i="1"/>
  <c r="GP143" i="1"/>
  <c r="GV143" i="1"/>
  <c r="HC143" i="1" s="1"/>
  <c r="I144" i="1"/>
  <c r="AC144" i="1"/>
  <c r="AD144" i="1"/>
  <c r="CR144" i="1" s="1"/>
  <c r="AE144" i="1"/>
  <c r="CS144" i="1" s="1"/>
  <c r="AF144" i="1"/>
  <c r="AG144" i="1"/>
  <c r="AH144" i="1"/>
  <c r="CV144" i="1" s="1"/>
  <c r="AI144" i="1"/>
  <c r="CW144" i="1" s="1"/>
  <c r="AJ144" i="1"/>
  <c r="CT144" i="1"/>
  <c r="CU144" i="1"/>
  <c r="CX144" i="1"/>
  <c r="FR144" i="1"/>
  <c r="GL144" i="1"/>
  <c r="GO144" i="1"/>
  <c r="GP144" i="1"/>
  <c r="GV144" i="1"/>
  <c r="HC144" i="1"/>
  <c r="I145" i="1"/>
  <c r="AC145" i="1"/>
  <c r="AE145" i="1"/>
  <c r="AD145" i="1" s="1"/>
  <c r="CR145" i="1" s="1"/>
  <c r="AF145" i="1"/>
  <c r="CT145" i="1" s="1"/>
  <c r="AG145" i="1"/>
  <c r="CU145" i="1" s="1"/>
  <c r="AH145" i="1"/>
  <c r="CV145" i="1" s="1"/>
  <c r="AI145" i="1"/>
  <c r="CW145" i="1" s="1"/>
  <c r="AJ145" i="1"/>
  <c r="CX145" i="1"/>
  <c r="FR145" i="1"/>
  <c r="GL145" i="1"/>
  <c r="GO145" i="1"/>
  <c r="GP145" i="1"/>
  <c r="GV145" i="1"/>
  <c r="HC145" i="1" s="1"/>
  <c r="I146" i="1"/>
  <c r="AC146" i="1"/>
  <c r="AE146" i="1"/>
  <c r="AD146" i="1" s="1"/>
  <c r="CR146" i="1" s="1"/>
  <c r="AF146" i="1"/>
  <c r="CT146" i="1" s="1"/>
  <c r="AG146" i="1"/>
  <c r="CU146" i="1" s="1"/>
  <c r="AH146" i="1"/>
  <c r="CV146" i="1" s="1"/>
  <c r="AI146" i="1"/>
  <c r="AJ146" i="1"/>
  <c r="CW146" i="1"/>
  <c r="CX146" i="1"/>
  <c r="FR146" i="1"/>
  <c r="GL146" i="1"/>
  <c r="GO146" i="1"/>
  <c r="GP146" i="1"/>
  <c r="GV146" i="1"/>
  <c r="HC146" i="1"/>
  <c r="I147" i="1"/>
  <c r="AC147" i="1"/>
  <c r="CQ147" i="1" s="1"/>
  <c r="AD147" i="1"/>
  <c r="AE147" i="1"/>
  <c r="CS147" i="1" s="1"/>
  <c r="AF147" i="1"/>
  <c r="CT147" i="1" s="1"/>
  <c r="AG147" i="1"/>
  <c r="AH147" i="1"/>
  <c r="AI147" i="1"/>
  <c r="AJ147" i="1"/>
  <c r="CX147" i="1" s="1"/>
  <c r="CU147" i="1"/>
  <c r="CV147" i="1"/>
  <c r="CW147" i="1"/>
  <c r="FR147" i="1"/>
  <c r="GL147" i="1"/>
  <c r="GO147" i="1"/>
  <c r="GP147" i="1"/>
  <c r="GV147" i="1"/>
  <c r="HC147" i="1" s="1"/>
  <c r="C148" i="1"/>
  <c r="D148" i="1"/>
  <c r="AC148" i="1"/>
  <c r="CQ148" i="1" s="1"/>
  <c r="P148" i="1" s="1"/>
  <c r="AD148" i="1"/>
  <c r="CR148" i="1" s="1"/>
  <c r="Q148" i="1" s="1"/>
  <c r="AE148" i="1"/>
  <c r="AF148" i="1"/>
  <c r="AG148" i="1"/>
  <c r="AH148" i="1"/>
  <c r="AI148" i="1"/>
  <c r="AJ148" i="1"/>
  <c r="CX148" i="1" s="1"/>
  <c r="W148" i="1" s="1"/>
  <c r="CS148" i="1"/>
  <c r="R148" i="1" s="1"/>
  <c r="CU148" i="1"/>
  <c r="T148" i="1" s="1"/>
  <c r="CW148" i="1"/>
  <c r="V148" i="1" s="1"/>
  <c r="FR148" i="1"/>
  <c r="GL148" i="1"/>
  <c r="GO148" i="1"/>
  <c r="GP148" i="1"/>
  <c r="GV148" i="1"/>
  <c r="HC148" i="1"/>
  <c r="GX148" i="1" s="1"/>
  <c r="I149" i="1"/>
  <c r="AC149" i="1"/>
  <c r="AE149" i="1"/>
  <c r="AD149" i="1" s="1"/>
  <c r="AF149" i="1"/>
  <c r="CT149" i="1" s="1"/>
  <c r="AG149" i="1"/>
  <c r="CU149" i="1" s="1"/>
  <c r="AH149" i="1"/>
  <c r="AI149" i="1"/>
  <c r="CW149" i="1" s="1"/>
  <c r="AJ149" i="1"/>
  <c r="CX149" i="1" s="1"/>
  <c r="CS149" i="1"/>
  <c r="CV149" i="1"/>
  <c r="FR149" i="1"/>
  <c r="GL149" i="1"/>
  <c r="GO149" i="1"/>
  <c r="GP149" i="1"/>
  <c r="GV149" i="1"/>
  <c r="HC149" i="1"/>
  <c r="C150" i="1"/>
  <c r="D150" i="1"/>
  <c r="W150" i="1"/>
  <c r="AC150" i="1"/>
  <c r="AE150" i="1"/>
  <c r="AD150" i="1" s="1"/>
  <c r="CR150" i="1" s="1"/>
  <c r="Q150" i="1" s="1"/>
  <c r="AF150" i="1"/>
  <c r="AG150" i="1"/>
  <c r="CU150" i="1" s="1"/>
  <c r="T150" i="1" s="1"/>
  <c r="AH150" i="1"/>
  <c r="AI150" i="1"/>
  <c r="CW150" i="1" s="1"/>
  <c r="V150" i="1" s="1"/>
  <c r="AJ150" i="1"/>
  <c r="CQ150" i="1"/>
  <c r="P150" i="1" s="1"/>
  <c r="CX150" i="1"/>
  <c r="FR150" i="1"/>
  <c r="GL150" i="1"/>
  <c r="GO150" i="1"/>
  <c r="GP150" i="1"/>
  <c r="GV150" i="1"/>
  <c r="HC150" i="1" s="1"/>
  <c r="GX150" i="1" s="1"/>
  <c r="I151" i="1"/>
  <c r="AC151" i="1"/>
  <c r="CQ151" i="1" s="1"/>
  <c r="AD151" i="1"/>
  <c r="CR151" i="1" s="1"/>
  <c r="AE151" i="1"/>
  <c r="AF151" i="1"/>
  <c r="CT151" i="1" s="1"/>
  <c r="AG151" i="1"/>
  <c r="CU151" i="1" s="1"/>
  <c r="AH151" i="1"/>
  <c r="CV151" i="1" s="1"/>
  <c r="AI151" i="1"/>
  <c r="AJ151" i="1"/>
  <c r="CS151" i="1"/>
  <c r="CW151" i="1"/>
  <c r="CX151" i="1"/>
  <c r="FR151" i="1"/>
  <c r="GL151" i="1"/>
  <c r="GO151" i="1"/>
  <c r="GP151" i="1"/>
  <c r="GV151" i="1"/>
  <c r="HC151" i="1"/>
  <c r="C152" i="1"/>
  <c r="D152" i="1"/>
  <c r="AC152" i="1"/>
  <c r="AE152" i="1"/>
  <c r="AF152" i="1"/>
  <c r="AG152" i="1"/>
  <c r="AH152" i="1"/>
  <c r="AI152" i="1"/>
  <c r="CW152" i="1" s="1"/>
  <c r="V152" i="1" s="1"/>
  <c r="AJ152" i="1"/>
  <c r="CX152" i="1" s="1"/>
  <c r="W152" i="1" s="1"/>
  <c r="CU152" i="1"/>
  <c r="T152" i="1" s="1"/>
  <c r="FR152" i="1"/>
  <c r="GL152" i="1"/>
  <c r="GO152" i="1"/>
  <c r="GP152" i="1"/>
  <c r="GV152" i="1"/>
  <c r="HC152" i="1" s="1"/>
  <c r="GX152" i="1" s="1"/>
  <c r="I153" i="1"/>
  <c r="AC153" i="1"/>
  <c r="AE153" i="1"/>
  <c r="CS153" i="1" s="1"/>
  <c r="AF153" i="1"/>
  <c r="CT153" i="1" s="1"/>
  <c r="AG153" i="1"/>
  <c r="CU153" i="1" s="1"/>
  <c r="AH153" i="1"/>
  <c r="CV153" i="1" s="1"/>
  <c r="AI153" i="1"/>
  <c r="CW153" i="1" s="1"/>
  <c r="AJ153" i="1"/>
  <c r="CX153" i="1"/>
  <c r="FR153" i="1"/>
  <c r="GL153" i="1"/>
  <c r="GO153" i="1"/>
  <c r="GP153" i="1"/>
  <c r="GV153" i="1"/>
  <c r="HC153" i="1" s="1"/>
  <c r="I154" i="1"/>
  <c r="AC154" i="1"/>
  <c r="AE154" i="1"/>
  <c r="AD154" i="1" s="1"/>
  <c r="CR154" i="1" s="1"/>
  <c r="AF154" i="1"/>
  <c r="AG154" i="1"/>
  <c r="CU154" i="1" s="1"/>
  <c r="AH154" i="1"/>
  <c r="CV154" i="1" s="1"/>
  <c r="AI154" i="1"/>
  <c r="AJ154" i="1"/>
  <c r="CX154" i="1" s="1"/>
  <c r="CW154" i="1"/>
  <c r="FR154" i="1"/>
  <c r="GL154" i="1"/>
  <c r="GO154" i="1"/>
  <c r="GP154" i="1"/>
  <c r="GV154" i="1"/>
  <c r="HC154" i="1"/>
  <c r="I155" i="1"/>
  <c r="AC155" i="1"/>
  <c r="AE155" i="1"/>
  <c r="AF155" i="1"/>
  <c r="CT155" i="1" s="1"/>
  <c r="AG155" i="1"/>
  <c r="CU155" i="1" s="1"/>
  <c r="AH155" i="1"/>
  <c r="CV155" i="1" s="1"/>
  <c r="AI155" i="1"/>
  <c r="CW155" i="1" s="1"/>
  <c r="AJ155" i="1"/>
  <c r="CX155" i="1" s="1"/>
  <c r="FR155" i="1"/>
  <c r="GL155" i="1"/>
  <c r="GO155" i="1"/>
  <c r="GP155" i="1"/>
  <c r="GV155" i="1"/>
  <c r="HC155" i="1"/>
  <c r="I156" i="1"/>
  <c r="AC156" i="1"/>
  <c r="CQ156" i="1" s="1"/>
  <c r="AD156" i="1"/>
  <c r="AE156" i="1"/>
  <c r="AF156" i="1"/>
  <c r="CT156" i="1" s="1"/>
  <c r="AG156" i="1"/>
  <c r="AH156" i="1"/>
  <c r="CV156" i="1" s="1"/>
  <c r="AI156" i="1"/>
  <c r="CW156" i="1" s="1"/>
  <c r="AJ156" i="1"/>
  <c r="CX156" i="1" s="1"/>
  <c r="CS156" i="1"/>
  <c r="CU156" i="1"/>
  <c r="FR156" i="1"/>
  <c r="GL156" i="1"/>
  <c r="GO156" i="1"/>
  <c r="GP156" i="1"/>
  <c r="GV156" i="1"/>
  <c r="HC156" i="1" s="1"/>
  <c r="I157" i="1"/>
  <c r="AC157" i="1"/>
  <c r="AE157" i="1"/>
  <c r="AD157" i="1" s="1"/>
  <c r="CR157" i="1" s="1"/>
  <c r="AF157" i="1"/>
  <c r="AG157" i="1"/>
  <c r="CU157" i="1" s="1"/>
  <c r="AH157" i="1"/>
  <c r="CV157" i="1" s="1"/>
  <c r="AI157" i="1"/>
  <c r="CW157" i="1" s="1"/>
  <c r="AJ157" i="1"/>
  <c r="CT157" i="1"/>
  <c r="CX157" i="1"/>
  <c r="FR157" i="1"/>
  <c r="GL157" i="1"/>
  <c r="GO157" i="1"/>
  <c r="GP157" i="1"/>
  <c r="GV157" i="1"/>
  <c r="HC157" i="1" s="1"/>
  <c r="C158" i="1"/>
  <c r="D158" i="1"/>
  <c r="AC158" i="1"/>
  <c r="AE158" i="1"/>
  <c r="AF158" i="1"/>
  <c r="AG158" i="1"/>
  <c r="AH158" i="1"/>
  <c r="AI158" i="1"/>
  <c r="AJ158" i="1"/>
  <c r="CX158" i="1" s="1"/>
  <c r="W158" i="1" s="1"/>
  <c r="CU158" i="1"/>
  <c r="T158" i="1" s="1"/>
  <c r="CW158" i="1"/>
  <c r="V158" i="1" s="1"/>
  <c r="FR158" i="1"/>
  <c r="GL158" i="1"/>
  <c r="GO158" i="1"/>
  <c r="GP158" i="1"/>
  <c r="GV158" i="1"/>
  <c r="HC158" i="1" s="1"/>
  <c r="GX158" i="1" s="1"/>
  <c r="I159" i="1"/>
  <c r="AC159" i="1"/>
  <c r="AD159" i="1"/>
  <c r="CR159" i="1" s="1"/>
  <c r="AE159" i="1"/>
  <c r="CS159" i="1" s="1"/>
  <c r="AF159" i="1"/>
  <c r="CT159" i="1" s="1"/>
  <c r="AG159" i="1"/>
  <c r="AH159" i="1"/>
  <c r="CV159" i="1" s="1"/>
  <c r="AI159" i="1"/>
  <c r="CW159" i="1" s="1"/>
  <c r="AJ159" i="1"/>
  <c r="CU159" i="1"/>
  <c r="CX159" i="1"/>
  <c r="FR159" i="1"/>
  <c r="GL159" i="1"/>
  <c r="GO159" i="1"/>
  <c r="GP159" i="1"/>
  <c r="GV159" i="1"/>
  <c r="HC159" i="1" s="1"/>
  <c r="I160" i="1"/>
  <c r="AC160" i="1"/>
  <c r="AE160" i="1"/>
  <c r="AD160" i="1" s="1"/>
  <c r="CR160" i="1" s="1"/>
  <c r="AF160" i="1"/>
  <c r="AG160" i="1"/>
  <c r="CU160" i="1" s="1"/>
  <c r="AH160" i="1"/>
  <c r="CV160" i="1" s="1"/>
  <c r="AI160" i="1"/>
  <c r="AJ160" i="1"/>
  <c r="CX160" i="1" s="1"/>
  <c r="CT160" i="1"/>
  <c r="CW160" i="1"/>
  <c r="FR160" i="1"/>
  <c r="GL160" i="1"/>
  <c r="GO160" i="1"/>
  <c r="GP160" i="1"/>
  <c r="GV160" i="1"/>
  <c r="HC160" i="1"/>
  <c r="C162" i="1"/>
  <c r="D162" i="1"/>
  <c r="W162" i="1"/>
  <c r="AC162" i="1"/>
  <c r="AE162" i="1"/>
  <c r="AF162" i="1"/>
  <c r="AG162" i="1"/>
  <c r="CU162" i="1" s="1"/>
  <c r="T162" i="1" s="1"/>
  <c r="AH162" i="1"/>
  <c r="AI162" i="1"/>
  <c r="AJ162" i="1"/>
  <c r="CW162" i="1"/>
  <c r="V162" i="1" s="1"/>
  <c r="CX162" i="1"/>
  <c r="FR162" i="1"/>
  <c r="GL162" i="1"/>
  <c r="GO162" i="1"/>
  <c r="GP162" i="1"/>
  <c r="GV162" i="1"/>
  <c r="HC162" i="1" s="1"/>
  <c r="GX162" i="1" s="1"/>
  <c r="I163" i="1"/>
  <c r="AC163" i="1"/>
  <c r="AD163" i="1"/>
  <c r="CR163" i="1" s="1"/>
  <c r="AE163" i="1"/>
  <c r="AF163" i="1"/>
  <c r="CT163" i="1" s="1"/>
  <c r="AG163" i="1"/>
  <c r="AH163" i="1"/>
  <c r="CV163" i="1" s="1"/>
  <c r="AI163" i="1"/>
  <c r="AJ163" i="1"/>
  <c r="CX163" i="1" s="1"/>
  <c r="CS163" i="1"/>
  <c r="CU163" i="1"/>
  <c r="CW163" i="1"/>
  <c r="FR163" i="1"/>
  <c r="GL163" i="1"/>
  <c r="GO163" i="1"/>
  <c r="GP163" i="1"/>
  <c r="GV163" i="1"/>
  <c r="HC163" i="1"/>
  <c r="I164" i="1"/>
  <c r="AC164" i="1"/>
  <c r="AE164" i="1"/>
  <c r="AF164" i="1"/>
  <c r="CT164" i="1" s="1"/>
  <c r="AG164" i="1"/>
  <c r="CU164" i="1" s="1"/>
  <c r="AH164" i="1"/>
  <c r="AI164" i="1"/>
  <c r="AJ164" i="1"/>
  <c r="CX164" i="1" s="1"/>
  <c r="CV164" i="1"/>
  <c r="CW164" i="1"/>
  <c r="FR164" i="1"/>
  <c r="GL164" i="1"/>
  <c r="GO164" i="1"/>
  <c r="GP164" i="1"/>
  <c r="GV164" i="1"/>
  <c r="HC164" i="1"/>
  <c r="I165" i="1"/>
  <c r="AC165" i="1"/>
  <c r="AE165" i="1"/>
  <c r="AD165" i="1" s="1"/>
  <c r="AF165" i="1"/>
  <c r="CT165" i="1" s="1"/>
  <c r="AG165" i="1"/>
  <c r="AH165" i="1"/>
  <c r="AI165" i="1"/>
  <c r="CW165" i="1" s="1"/>
  <c r="AJ165" i="1"/>
  <c r="CX165" i="1" s="1"/>
  <c r="CU165" i="1"/>
  <c r="CV165" i="1"/>
  <c r="FR165" i="1"/>
  <c r="GL165" i="1"/>
  <c r="GO165" i="1"/>
  <c r="GP165" i="1"/>
  <c r="GV165" i="1"/>
  <c r="HC165" i="1" s="1"/>
  <c r="I166" i="1"/>
  <c r="AC166" i="1"/>
  <c r="CQ166" i="1" s="1"/>
  <c r="AD166" i="1"/>
  <c r="CR166" i="1" s="1"/>
  <c r="AE166" i="1"/>
  <c r="AF166" i="1"/>
  <c r="AG166" i="1"/>
  <c r="CU166" i="1" s="1"/>
  <c r="AH166" i="1"/>
  <c r="CV166" i="1" s="1"/>
  <c r="AI166" i="1"/>
  <c r="AJ166" i="1"/>
  <c r="CS166" i="1"/>
  <c r="CT166" i="1"/>
  <c r="CW166" i="1"/>
  <c r="CX166" i="1"/>
  <c r="FR166" i="1"/>
  <c r="GL166" i="1"/>
  <c r="GO166" i="1"/>
  <c r="GP166" i="1"/>
  <c r="GV166" i="1"/>
  <c r="HC166" i="1"/>
  <c r="I167" i="1"/>
  <c r="AC167" i="1"/>
  <c r="AE167" i="1"/>
  <c r="CS167" i="1" s="1"/>
  <c r="AF167" i="1"/>
  <c r="CT167" i="1" s="1"/>
  <c r="AG167" i="1"/>
  <c r="AH167" i="1"/>
  <c r="CV167" i="1" s="1"/>
  <c r="AI167" i="1"/>
  <c r="CW167" i="1" s="1"/>
  <c r="AJ167" i="1"/>
  <c r="CX167" i="1" s="1"/>
  <c r="CU167" i="1"/>
  <c r="FR167" i="1"/>
  <c r="GL167" i="1"/>
  <c r="GO167" i="1"/>
  <c r="GP167" i="1"/>
  <c r="GV167" i="1"/>
  <c r="HC167" i="1" s="1"/>
  <c r="I168" i="1"/>
  <c r="AC168" i="1"/>
  <c r="AE168" i="1"/>
  <c r="CS168" i="1" s="1"/>
  <c r="AF168" i="1"/>
  <c r="AG168" i="1"/>
  <c r="AH168" i="1"/>
  <c r="CV168" i="1" s="1"/>
  <c r="AI168" i="1"/>
  <c r="CW168" i="1" s="1"/>
  <c r="AJ168" i="1"/>
  <c r="CT168" i="1"/>
  <c r="CU168" i="1"/>
  <c r="CX168" i="1"/>
  <c r="FR168" i="1"/>
  <c r="GL168" i="1"/>
  <c r="GO168" i="1"/>
  <c r="GP168" i="1"/>
  <c r="GV168" i="1"/>
  <c r="HC168" i="1" s="1"/>
  <c r="C169" i="1"/>
  <c r="D169" i="1"/>
  <c r="AC169" i="1"/>
  <c r="AE169" i="1"/>
  <c r="AF169" i="1"/>
  <c r="AG169" i="1"/>
  <c r="CU169" i="1" s="1"/>
  <c r="T169" i="1" s="1"/>
  <c r="AH169" i="1"/>
  <c r="AI169" i="1"/>
  <c r="CW169" i="1" s="1"/>
  <c r="V169" i="1" s="1"/>
  <c r="AJ169" i="1"/>
  <c r="CX169" i="1" s="1"/>
  <c r="W169" i="1" s="1"/>
  <c r="FR169" i="1"/>
  <c r="GL169" i="1"/>
  <c r="GO169" i="1"/>
  <c r="GP169" i="1"/>
  <c r="GV169" i="1"/>
  <c r="GX169" i="1"/>
  <c r="HC169" i="1"/>
  <c r="I170" i="1"/>
  <c r="AC170" i="1"/>
  <c r="CQ170" i="1" s="1"/>
  <c r="AE170" i="1"/>
  <c r="CS170" i="1" s="1"/>
  <c r="AF170" i="1"/>
  <c r="CT170" i="1" s="1"/>
  <c r="AG170" i="1"/>
  <c r="AH170" i="1"/>
  <c r="CV170" i="1" s="1"/>
  <c r="AI170" i="1"/>
  <c r="CW170" i="1" s="1"/>
  <c r="AJ170" i="1"/>
  <c r="CX170" i="1" s="1"/>
  <c r="CU170" i="1"/>
  <c r="FR170" i="1"/>
  <c r="GL170" i="1"/>
  <c r="GO170" i="1"/>
  <c r="GP170" i="1"/>
  <c r="GV170" i="1"/>
  <c r="HC170" i="1" s="1"/>
  <c r="C171" i="1"/>
  <c r="D171" i="1"/>
  <c r="T171" i="1"/>
  <c r="V171" i="1"/>
  <c r="W171" i="1"/>
  <c r="AC171" i="1"/>
  <c r="AE171" i="1"/>
  <c r="AF171" i="1"/>
  <c r="AG171" i="1"/>
  <c r="AH171" i="1"/>
  <c r="AI171" i="1"/>
  <c r="AJ171" i="1"/>
  <c r="CU171" i="1"/>
  <c r="CW171" i="1"/>
  <c r="CX171" i="1"/>
  <c r="FR171" i="1"/>
  <c r="GL171" i="1"/>
  <c r="GO171" i="1"/>
  <c r="GP171" i="1"/>
  <c r="GV171" i="1"/>
  <c r="HC171" i="1" s="1"/>
  <c r="GX171" i="1" s="1"/>
  <c r="I172" i="1"/>
  <c r="AC172" i="1"/>
  <c r="AE172" i="1"/>
  <c r="AD172" i="1" s="1"/>
  <c r="AF172" i="1"/>
  <c r="AG172" i="1"/>
  <c r="CU172" i="1" s="1"/>
  <c r="AH172" i="1"/>
  <c r="AI172" i="1"/>
  <c r="AJ172" i="1"/>
  <c r="CT172" i="1"/>
  <c r="CV172" i="1"/>
  <c r="CW172" i="1"/>
  <c r="CX172" i="1"/>
  <c r="FR172" i="1"/>
  <c r="GL172" i="1"/>
  <c r="GO172" i="1"/>
  <c r="GP172" i="1"/>
  <c r="GV172" i="1"/>
  <c r="HC172" i="1"/>
  <c r="C173" i="1"/>
  <c r="D173" i="1"/>
  <c r="AC173" i="1"/>
  <c r="CQ173" i="1" s="1"/>
  <c r="P173" i="1" s="1"/>
  <c r="AD173" i="1"/>
  <c r="AE173" i="1"/>
  <c r="AF173" i="1"/>
  <c r="AG173" i="1"/>
  <c r="AH173" i="1"/>
  <c r="AI173" i="1"/>
  <c r="CW173" i="1" s="1"/>
  <c r="V173" i="1" s="1"/>
  <c r="AJ173" i="1"/>
  <c r="CX173" i="1" s="1"/>
  <c r="W173" i="1" s="1"/>
  <c r="CS173" i="1"/>
  <c r="R173" i="1" s="1"/>
  <c r="CU173" i="1"/>
  <c r="T173" i="1" s="1"/>
  <c r="FR173" i="1"/>
  <c r="GL173" i="1"/>
  <c r="GO173" i="1"/>
  <c r="GP173" i="1"/>
  <c r="GV173" i="1"/>
  <c r="HC173" i="1"/>
  <c r="GX173" i="1" s="1"/>
  <c r="I174" i="1"/>
  <c r="AC174" i="1"/>
  <c r="AE174" i="1"/>
  <c r="AD174" i="1" s="1"/>
  <c r="AF174" i="1"/>
  <c r="AG174" i="1"/>
  <c r="CU174" i="1" s="1"/>
  <c r="AH174" i="1"/>
  <c r="CV174" i="1" s="1"/>
  <c r="AI174" i="1"/>
  <c r="CW174" i="1" s="1"/>
  <c r="AJ174" i="1"/>
  <c r="CX174" i="1" s="1"/>
  <c r="CT174" i="1"/>
  <c r="FR174" i="1"/>
  <c r="GL174" i="1"/>
  <c r="GO174" i="1"/>
  <c r="GP174" i="1"/>
  <c r="GV174" i="1"/>
  <c r="HC174" i="1"/>
  <c r="I175" i="1"/>
  <c r="AC175" i="1"/>
  <c r="CQ175" i="1" s="1"/>
  <c r="AE175" i="1"/>
  <c r="AD175" i="1" s="1"/>
  <c r="CR175" i="1" s="1"/>
  <c r="AF175" i="1"/>
  <c r="AG175" i="1"/>
  <c r="CU175" i="1" s="1"/>
  <c r="AH175" i="1"/>
  <c r="CV175" i="1" s="1"/>
  <c r="AI175" i="1"/>
  <c r="CW175" i="1" s="1"/>
  <c r="AJ175" i="1"/>
  <c r="CT175" i="1"/>
  <c r="CX175" i="1"/>
  <c r="FR175" i="1"/>
  <c r="GL175" i="1"/>
  <c r="GO175" i="1"/>
  <c r="GP175" i="1"/>
  <c r="GV175" i="1"/>
  <c r="HC175" i="1"/>
  <c r="I176" i="1"/>
  <c r="AC176" i="1"/>
  <c r="CQ176" i="1" s="1"/>
  <c r="AE176" i="1"/>
  <c r="CS176" i="1" s="1"/>
  <c r="AF176" i="1"/>
  <c r="CT176" i="1" s="1"/>
  <c r="AG176" i="1"/>
  <c r="CU176" i="1" s="1"/>
  <c r="AH176" i="1"/>
  <c r="AI176" i="1"/>
  <c r="AJ176" i="1"/>
  <c r="CX176" i="1" s="1"/>
  <c r="CV176" i="1"/>
  <c r="CW176" i="1"/>
  <c r="FR176" i="1"/>
  <c r="GL176" i="1"/>
  <c r="GO176" i="1"/>
  <c r="GP176" i="1"/>
  <c r="GV176" i="1"/>
  <c r="HC176" i="1" s="1"/>
  <c r="C177" i="1"/>
  <c r="D177" i="1"/>
  <c r="R177" i="1"/>
  <c r="T177" i="1"/>
  <c r="AC177" i="1"/>
  <c r="CQ177" i="1" s="1"/>
  <c r="P177" i="1" s="1"/>
  <c r="AD177" i="1"/>
  <c r="AE177" i="1"/>
  <c r="CS177" i="1" s="1"/>
  <c r="AF177" i="1"/>
  <c r="AG177" i="1"/>
  <c r="AH177" i="1"/>
  <c r="AI177" i="1"/>
  <c r="AJ177" i="1"/>
  <c r="CX177" i="1" s="1"/>
  <c r="W177" i="1" s="1"/>
  <c r="CU177" i="1"/>
  <c r="CW177" i="1"/>
  <c r="V177" i="1" s="1"/>
  <c r="FR177" i="1"/>
  <c r="GL177" i="1"/>
  <c r="GO177" i="1"/>
  <c r="GP177" i="1"/>
  <c r="GV177" i="1"/>
  <c r="HC177" i="1" s="1"/>
  <c r="GX177" i="1" s="1"/>
  <c r="I178" i="1"/>
  <c r="AC178" i="1"/>
  <c r="AD178" i="1"/>
  <c r="CR178" i="1" s="1"/>
  <c r="AE178" i="1"/>
  <c r="AF178" i="1"/>
  <c r="AG178" i="1"/>
  <c r="CU178" i="1" s="1"/>
  <c r="AH178" i="1"/>
  <c r="AI178" i="1"/>
  <c r="CW178" i="1" s="1"/>
  <c r="AJ178" i="1"/>
  <c r="CX178" i="1" s="1"/>
  <c r="CS178" i="1"/>
  <c r="CT178" i="1"/>
  <c r="CV178" i="1"/>
  <c r="FR178" i="1"/>
  <c r="GL178" i="1"/>
  <c r="GO178" i="1"/>
  <c r="GP178" i="1"/>
  <c r="GV178" i="1"/>
  <c r="HC178" i="1" s="1"/>
  <c r="C179" i="1"/>
  <c r="D179" i="1"/>
  <c r="AC179" i="1"/>
  <c r="AE179" i="1"/>
  <c r="AF179" i="1"/>
  <c r="AG179" i="1"/>
  <c r="AH179" i="1"/>
  <c r="AI179" i="1"/>
  <c r="CW179" i="1" s="1"/>
  <c r="V179" i="1" s="1"/>
  <c r="AJ179" i="1"/>
  <c r="CX179" i="1" s="1"/>
  <c r="W179" i="1" s="1"/>
  <c r="CU179" i="1"/>
  <c r="T179" i="1" s="1"/>
  <c r="FR179" i="1"/>
  <c r="GL179" i="1"/>
  <c r="GO179" i="1"/>
  <c r="GP179" i="1"/>
  <c r="GV179" i="1"/>
  <c r="GX179" i="1"/>
  <c r="HC179" i="1"/>
  <c r="I180" i="1"/>
  <c r="AC180" i="1"/>
  <c r="CQ180" i="1" s="1"/>
  <c r="AD180" i="1"/>
  <c r="CR180" i="1" s="1"/>
  <c r="AE180" i="1"/>
  <c r="AF180" i="1"/>
  <c r="AG180" i="1"/>
  <c r="CU180" i="1" s="1"/>
  <c r="AH180" i="1"/>
  <c r="CV180" i="1" s="1"/>
  <c r="AI180" i="1"/>
  <c r="CW180" i="1" s="1"/>
  <c r="AJ180" i="1"/>
  <c r="CS180" i="1"/>
  <c r="CT180" i="1"/>
  <c r="CX180" i="1"/>
  <c r="FR180" i="1"/>
  <c r="GL180" i="1"/>
  <c r="GO180" i="1"/>
  <c r="GP180" i="1"/>
  <c r="GV180" i="1"/>
  <c r="HC180" i="1"/>
  <c r="I181" i="1"/>
  <c r="U181" i="1" s="1"/>
  <c r="AC181" i="1"/>
  <c r="CQ181" i="1" s="1"/>
  <c r="AD181" i="1"/>
  <c r="AE181" i="1"/>
  <c r="CS181" i="1" s="1"/>
  <c r="AF181" i="1"/>
  <c r="CT181" i="1" s="1"/>
  <c r="AG181" i="1"/>
  <c r="CU181" i="1" s="1"/>
  <c r="AH181" i="1"/>
  <c r="AI181" i="1"/>
  <c r="AJ181" i="1"/>
  <c r="CX181" i="1" s="1"/>
  <c r="CR181" i="1"/>
  <c r="CV181" i="1"/>
  <c r="CW181" i="1"/>
  <c r="FR181" i="1"/>
  <c r="GL181" i="1"/>
  <c r="GO181" i="1"/>
  <c r="GP181" i="1"/>
  <c r="GV181" i="1"/>
  <c r="HC181" i="1" s="1"/>
  <c r="I182" i="1"/>
  <c r="AC182" i="1"/>
  <c r="CQ182" i="1" s="1"/>
  <c r="AD182" i="1"/>
  <c r="CR182" i="1" s="1"/>
  <c r="AE182" i="1"/>
  <c r="CS182" i="1" s="1"/>
  <c r="AF182" i="1"/>
  <c r="CT182" i="1" s="1"/>
  <c r="AG182" i="1"/>
  <c r="AH182" i="1"/>
  <c r="AI182" i="1"/>
  <c r="CW182" i="1" s="1"/>
  <c r="AJ182" i="1"/>
  <c r="CU182" i="1"/>
  <c r="CV182" i="1"/>
  <c r="CX182" i="1"/>
  <c r="FR182" i="1"/>
  <c r="GL182" i="1"/>
  <c r="GO182" i="1"/>
  <c r="GP182" i="1"/>
  <c r="GV182" i="1"/>
  <c r="HC182" i="1" s="1"/>
  <c r="I183" i="1"/>
  <c r="AC183" i="1"/>
  <c r="AD183" i="1"/>
  <c r="CR183" i="1" s="1"/>
  <c r="AE183" i="1"/>
  <c r="AF183" i="1"/>
  <c r="AG183" i="1"/>
  <c r="AH183" i="1"/>
  <c r="CV183" i="1" s="1"/>
  <c r="AI183" i="1"/>
  <c r="AJ183" i="1"/>
  <c r="CS183" i="1"/>
  <c r="CT183" i="1"/>
  <c r="CU183" i="1"/>
  <c r="CW183" i="1"/>
  <c r="CX183" i="1"/>
  <c r="FR183" i="1"/>
  <c r="GL183" i="1"/>
  <c r="GO183" i="1"/>
  <c r="GP183" i="1"/>
  <c r="GV183" i="1"/>
  <c r="HC183" i="1" s="1"/>
  <c r="I184" i="1"/>
  <c r="AC184" i="1"/>
  <c r="AE184" i="1"/>
  <c r="AD184" i="1" s="1"/>
  <c r="CR184" i="1" s="1"/>
  <c r="AF184" i="1"/>
  <c r="AG184" i="1"/>
  <c r="CU184" i="1" s="1"/>
  <c r="AH184" i="1"/>
  <c r="AI184" i="1"/>
  <c r="AJ184" i="1"/>
  <c r="CX184" i="1" s="1"/>
  <c r="CS184" i="1"/>
  <c r="CT184" i="1"/>
  <c r="CV184" i="1"/>
  <c r="CW184" i="1"/>
  <c r="FR184" i="1"/>
  <c r="GL184" i="1"/>
  <c r="GO184" i="1"/>
  <c r="GP184" i="1"/>
  <c r="GV184" i="1"/>
  <c r="HC184" i="1"/>
  <c r="I185" i="1"/>
  <c r="AC185" i="1"/>
  <c r="AE185" i="1"/>
  <c r="AD185" i="1" s="1"/>
  <c r="AF185" i="1"/>
  <c r="CT185" i="1" s="1"/>
  <c r="AG185" i="1"/>
  <c r="AH185" i="1"/>
  <c r="AI185" i="1"/>
  <c r="CW185" i="1" s="1"/>
  <c r="AJ185" i="1"/>
  <c r="CX185" i="1" s="1"/>
  <c r="CS185" i="1"/>
  <c r="CU185" i="1"/>
  <c r="CV185" i="1"/>
  <c r="FR185" i="1"/>
  <c r="GL185" i="1"/>
  <c r="GO185" i="1"/>
  <c r="GP185" i="1"/>
  <c r="GV185" i="1"/>
  <c r="HC185" i="1"/>
  <c r="I186" i="1"/>
  <c r="GX186" i="1" s="1"/>
  <c r="AC186" i="1"/>
  <c r="AE186" i="1"/>
  <c r="AD186" i="1" s="1"/>
  <c r="CR186" i="1" s="1"/>
  <c r="AF186" i="1"/>
  <c r="AG186" i="1"/>
  <c r="AH186" i="1"/>
  <c r="CV186" i="1" s="1"/>
  <c r="AI186" i="1"/>
  <c r="CW186" i="1" s="1"/>
  <c r="AJ186" i="1"/>
  <c r="CT186" i="1"/>
  <c r="CU186" i="1"/>
  <c r="CX186" i="1"/>
  <c r="FR186" i="1"/>
  <c r="GL186" i="1"/>
  <c r="GO186" i="1"/>
  <c r="GP186" i="1"/>
  <c r="GV186" i="1"/>
  <c r="HC186" i="1"/>
  <c r="C187" i="1"/>
  <c r="D187" i="1"/>
  <c r="V187" i="1"/>
  <c r="AC187" i="1"/>
  <c r="AE187" i="1"/>
  <c r="AF187" i="1"/>
  <c r="AG187" i="1"/>
  <c r="CU187" i="1" s="1"/>
  <c r="T187" i="1" s="1"/>
  <c r="AH187" i="1"/>
  <c r="AI187" i="1"/>
  <c r="AJ187" i="1"/>
  <c r="CW187" i="1"/>
  <c r="CX187" i="1"/>
  <c r="W187" i="1" s="1"/>
  <c r="FR187" i="1"/>
  <c r="GL187" i="1"/>
  <c r="GO187" i="1"/>
  <c r="GP187" i="1"/>
  <c r="GV187" i="1"/>
  <c r="HC187" i="1"/>
  <c r="GX187" i="1" s="1"/>
  <c r="I188" i="1"/>
  <c r="AC188" i="1"/>
  <c r="AD188" i="1"/>
  <c r="AE188" i="1"/>
  <c r="CS188" i="1" s="1"/>
  <c r="AF188" i="1"/>
  <c r="CT188" i="1" s="1"/>
  <c r="AG188" i="1"/>
  <c r="CU188" i="1" s="1"/>
  <c r="AH188" i="1"/>
  <c r="AI188" i="1"/>
  <c r="AJ188" i="1"/>
  <c r="CX188" i="1" s="1"/>
  <c r="CR188" i="1"/>
  <c r="CV188" i="1"/>
  <c r="CW188" i="1"/>
  <c r="FR188" i="1"/>
  <c r="GL188" i="1"/>
  <c r="GO188" i="1"/>
  <c r="GP188" i="1"/>
  <c r="GV188" i="1"/>
  <c r="HC188" i="1" s="1"/>
  <c r="I189" i="1"/>
  <c r="AC189" i="1"/>
  <c r="AD189" i="1"/>
  <c r="CR189" i="1" s="1"/>
  <c r="AE189" i="1"/>
  <c r="CS189" i="1" s="1"/>
  <c r="AF189" i="1"/>
  <c r="AG189" i="1"/>
  <c r="AH189" i="1"/>
  <c r="CV189" i="1" s="1"/>
  <c r="AI189" i="1"/>
  <c r="AJ189" i="1"/>
  <c r="CT189" i="1"/>
  <c r="CU189" i="1"/>
  <c r="CW189" i="1"/>
  <c r="CX189" i="1"/>
  <c r="FR189" i="1"/>
  <c r="GL189" i="1"/>
  <c r="GO189" i="1"/>
  <c r="GP189" i="1"/>
  <c r="GV189" i="1"/>
  <c r="HC189" i="1" s="1"/>
  <c r="I190" i="1"/>
  <c r="AC190" i="1"/>
  <c r="AE190" i="1"/>
  <c r="AD190" i="1" s="1"/>
  <c r="CR190" i="1" s="1"/>
  <c r="AF190" i="1"/>
  <c r="AG190" i="1"/>
  <c r="CU190" i="1" s="1"/>
  <c r="AH190" i="1"/>
  <c r="AI190" i="1"/>
  <c r="AJ190" i="1"/>
  <c r="CX190" i="1" s="1"/>
  <c r="CS190" i="1"/>
  <c r="CT190" i="1"/>
  <c r="CV190" i="1"/>
  <c r="CW190" i="1"/>
  <c r="FR190" i="1"/>
  <c r="GL190" i="1"/>
  <c r="GO190" i="1"/>
  <c r="GP190" i="1"/>
  <c r="GV190" i="1"/>
  <c r="HC190" i="1"/>
  <c r="I191" i="1"/>
  <c r="AC191" i="1"/>
  <c r="AE191" i="1"/>
  <c r="AD191" i="1" s="1"/>
  <c r="AF191" i="1"/>
  <c r="CT191" i="1" s="1"/>
  <c r="AG191" i="1"/>
  <c r="AH191" i="1"/>
  <c r="AI191" i="1"/>
  <c r="CW191" i="1" s="1"/>
  <c r="AJ191" i="1"/>
  <c r="CX191" i="1" s="1"/>
  <c r="CS191" i="1"/>
  <c r="CU191" i="1"/>
  <c r="CV191" i="1"/>
  <c r="FR191" i="1"/>
  <c r="GL191" i="1"/>
  <c r="GO191" i="1"/>
  <c r="GP191" i="1"/>
  <c r="GV191" i="1"/>
  <c r="HC191" i="1"/>
  <c r="I192" i="1"/>
  <c r="AC192" i="1"/>
  <c r="AE192" i="1"/>
  <c r="AD192" i="1" s="1"/>
  <c r="CR192" i="1" s="1"/>
  <c r="AF192" i="1"/>
  <c r="AG192" i="1"/>
  <c r="CU192" i="1" s="1"/>
  <c r="AH192" i="1"/>
  <c r="CV192" i="1" s="1"/>
  <c r="AI192" i="1"/>
  <c r="CW192" i="1" s="1"/>
  <c r="AJ192" i="1"/>
  <c r="CS192" i="1"/>
  <c r="CT192" i="1"/>
  <c r="CX192" i="1"/>
  <c r="FR192" i="1"/>
  <c r="GL192" i="1"/>
  <c r="GO192" i="1"/>
  <c r="GP192" i="1"/>
  <c r="GV192" i="1"/>
  <c r="HC192" i="1"/>
  <c r="I193" i="1"/>
  <c r="AC193" i="1"/>
  <c r="AE193" i="1"/>
  <c r="AD193" i="1" s="1"/>
  <c r="CR193" i="1" s="1"/>
  <c r="AF193" i="1"/>
  <c r="CT193" i="1" s="1"/>
  <c r="AG193" i="1"/>
  <c r="CU193" i="1" s="1"/>
  <c r="AH193" i="1"/>
  <c r="AI193" i="1"/>
  <c r="AJ193" i="1"/>
  <c r="CS193" i="1"/>
  <c r="CV193" i="1"/>
  <c r="CW193" i="1"/>
  <c r="CX193" i="1"/>
  <c r="FR193" i="1"/>
  <c r="GL193" i="1"/>
  <c r="GO193" i="1"/>
  <c r="GP193" i="1"/>
  <c r="GV193" i="1"/>
  <c r="HC193" i="1"/>
  <c r="I194" i="1"/>
  <c r="AC194" i="1"/>
  <c r="AE194" i="1"/>
  <c r="AD194" i="1" s="1"/>
  <c r="AF194" i="1"/>
  <c r="CT194" i="1" s="1"/>
  <c r="AG194" i="1"/>
  <c r="AH194" i="1"/>
  <c r="AI194" i="1"/>
  <c r="AJ194" i="1"/>
  <c r="CR194" i="1"/>
  <c r="CS194" i="1"/>
  <c r="CU194" i="1"/>
  <c r="CV194" i="1"/>
  <c r="CW194" i="1"/>
  <c r="CX194" i="1"/>
  <c r="FR194" i="1"/>
  <c r="GL194" i="1"/>
  <c r="GO194" i="1"/>
  <c r="GP194" i="1"/>
  <c r="GV194" i="1"/>
  <c r="HC194" i="1"/>
  <c r="I195" i="1"/>
  <c r="AC195" i="1"/>
  <c r="AE195" i="1"/>
  <c r="CS195" i="1" s="1"/>
  <c r="AF195" i="1"/>
  <c r="CT195" i="1" s="1"/>
  <c r="AG195" i="1"/>
  <c r="AH195" i="1"/>
  <c r="AI195" i="1"/>
  <c r="AJ195" i="1"/>
  <c r="CU195" i="1"/>
  <c r="CV195" i="1"/>
  <c r="CW195" i="1"/>
  <c r="CX195" i="1"/>
  <c r="FR195" i="1"/>
  <c r="GL195" i="1"/>
  <c r="GO195" i="1"/>
  <c r="GP195" i="1"/>
  <c r="GV195" i="1"/>
  <c r="HC195" i="1" s="1"/>
  <c r="C196" i="1"/>
  <c r="D196" i="1"/>
  <c r="AC196" i="1"/>
  <c r="AE196" i="1"/>
  <c r="AF196" i="1"/>
  <c r="AG196" i="1"/>
  <c r="AH196" i="1"/>
  <c r="AI196" i="1"/>
  <c r="AJ196" i="1"/>
  <c r="CU196" i="1"/>
  <c r="T196" i="1" s="1"/>
  <c r="CW196" i="1"/>
  <c r="V196" i="1" s="1"/>
  <c r="CX196" i="1"/>
  <c r="W196" i="1" s="1"/>
  <c r="FR196" i="1"/>
  <c r="GL196" i="1"/>
  <c r="GO196" i="1"/>
  <c r="GP196" i="1"/>
  <c r="GV196" i="1"/>
  <c r="HC196" i="1"/>
  <c r="GX196" i="1" s="1"/>
  <c r="C198" i="1"/>
  <c r="D198" i="1"/>
  <c r="AC198" i="1"/>
  <c r="AE198" i="1"/>
  <c r="AF198" i="1"/>
  <c r="AG198" i="1"/>
  <c r="AH198" i="1"/>
  <c r="AI198" i="1"/>
  <c r="CW198" i="1" s="1"/>
  <c r="V198" i="1" s="1"/>
  <c r="AJ198" i="1"/>
  <c r="CU198" i="1"/>
  <c r="T198" i="1" s="1"/>
  <c r="CX198" i="1"/>
  <c r="W198" i="1" s="1"/>
  <c r="FR198" i="1"/>
  <c r="GL198" i="1"/>
  <c r="GO198" i="1"/>
  <c r="GP198" i="1"/>
  <c r="GV198" i="1"/>
  <c r="HC198" i="1"/>
  <c r="GX198" i="1" s="1"/>
  <c r="I199" i="1"/>
  <c r="AC199" i="1"/>
  <c r="AE199" i="1"/>
  <c r="AD199" i="1" s="1"/>
  <c r="CR199" i="1" s="1"/>
  <c r="AF199" i="1"/>
  <c r="CT199" i="1" s="1"/>
  <c r="AG199" i="1"/>
  <c r="AH199" i="1"/>
  <c r="CV199" i="1" s="1"/>
  <c r="AI199" i="1"/>
  <c r="AJ199" i="1"/>
  <c r="CS199" i="1"/>
  <c r="CU199" i="1"/>
  <c r="CW199" i="1"/>
  <c r="CX199" i="1"/>
  <c r="FR199" i="1"/>
  <c r="GL199" i="1"/>
  <c r="GO199" i="1"/>
  <c r="GP199" i="1"/>
  <c r="GV199" i="1"/>
  <c r="HC199" i="1"/>
  <c r="I200" i="1"/>
  <c r="AC200" i="1"/>
  <c r="AE200" i="1"/>
  <c r="AD200" i="1" s="1"/>
  <c r="CR200" i="1" s="1"/>
  <c r="AF200" i="1"/>
  <c r="CT200" i="1" s="1"/>
  <c r="AG200" i="1"/>
  <c r="CU200" i="1" s="1"/>
  <c r="AH200" i="1"/>
  <c r="AI200" i="1"/>
  <c r="AJ200" i="1"/>
  <c r="CS200" i="1"/>
  <c r="CV200" i="1"/>
  <c r="CW200" i="1"/>
  <c r="CX200" i="1"/>
  <c r="FR200" i="1"/>
  <c r="GL200" i="1"/>
  <c r="GO200" i="1"/>
  <c r="GP200" i="1"/>
  <c r="GV200" i="1"/>
  <c r="HC200" i="1"/>
  <c r="I201" i="1"/>
  <c r="AC201" i="1"/>
  <c r="AD201" i="1"/>
  <c r="CR201" i="1" s="1"/>
  <c r="AE201" i="1"/>
  <c r="CS201" i="1" s="1"/>
  <c r="AF201" i="1"/>
  <c r="CT201" i="1" s="1"/>
  <c r="AG201" i="1"/>
  <c r="AH201" i="1"/>
  <c r="AI201" i="1"/>
  <c r="AJ201" i="1"/>
  <c r="CU201" i="1"/>
  <c r="CV201" i="1"/>
  <c r="CW201" i="1"/>
  <c r="CX201" i="1"/>
  <c r="FR201" i="1"/>
  <c r="GL201" i="1"/>
  <c r="GO201" i="1"/>
  <c r="GP201" i="1"/>
  <c r="GV201" i="1"/>
  <c r="HC201" i="1" s="1"/>
  <c r="I202" i="1"/>
  <c r="AC202" i="1"/>
  <c r="AE202" i="1"/>
  <c r="AD202" i="1" s="1"/>
  <c r="CR202" i="1" s="1"/>
  <c r="AF202" i="1"/>
  <c r="AG202" i="1"/>
  <c r="CU202" i="1" s="1"/>
  <c r="AH202" i="1"/>
  <c r="AI202" i="1"/>
  <c r="AJ202" i="1"/>
  <c r="CX202" i="1" s="1"/>
  <c r="CT202" i="1"/>
  <c r="CV202" i="1"/>
  <c r="CW202" i="1"/>
  <c r="FR202" i="1"/>
  <c r="GL202" i="1"/>
  <c r="GO202" i="1"/>
  <c r="GP202" i="1"/>
  <c r="GV202" i="1"/>
  <c r="HC202" i="1"/>
  <c r="C203" i="1"/>
  <c r="D203" i="1"/>
  <c r="V203" i="1"/>
  <c r="W203" i="1"/>
  <c r="AC203" i="1"/>
  <c r="CQ203" i="1" s="1"/>
  <c r="P203" i="1" s="1"/>
  <c r="AE203" i="1"/>
  <c r="CS203" i="1" s="1"/>
  <c r="R203" i="1" s="1"/>
  <c r="AF203" i="1"/>
  <c r="AG203" i="1"/>
  <c r="CU203" i="1" s="1"/>
  <c r="T203" i="1" s="1"/>
  <c r="AH203" i="1"/>
  <c r="AI203" i="1"/>
  <c r="AJ203" i="1"/>
  <c r="CW203" i="1"/>
  <c r="CX203" i="1"/>
  <c r="FR203" i="1"/>
  <c r="GL203" i="1"/>
  <c r="GO203" i="1"/>
  <c r="GP203" i="1"/>
  <c r="GV203" i="1"/>
  <c r="HC203" i="1"/>
  <c r="GX203" i="1" s="1"/>
  <c r="C204" i="1"/>
  <c r="D204" i="1"/>
  <c r="T204" i="1"/>
  <c r="AC204" i="1"/>
  <c r="CQ204" i="1" s="1"/>
  <c r="P204" i="1" s="1"/>
  <c r="AE204" i="1"/>
  <c r="AF204" i="1"/>
  <c r="AG204" i="1"/>
  <c r="AH204" i="1"/>
  <c r="AI204" i="1"/>
  <c r="AJ204" i="1"/>
  <c r="CX204" i="1" s="1"/>
  <c r="W204" i="1" s="1"/>
  <c r="CU204" i="1"/>
  <c r="CW204" i="1"/>
  <c r="V204" i="1" s="1"/>
  <c r="FR204" i="1"/>
  <c r="GL204" i="1"/>
  <c r="GO204" i="1"/>
  <c r="GP204" i="1"/>
  <c r="GV204" i="1"/>
  <c r="HC204" i="1" s="1"/>
  <c r="GX204" i="1" s="1"/>
  <c r="I205" i="1"/>
  <c r="AC205" i="1"/>
  <c r="AD205" i="1"/>
  <c r="CR205" i="1" s="1"/>
  <c r="AE205" i="1"/>
  <c r="AF205" i="1"/>
  <c r="CT205" i="1" s="1"/>
  <c r="AG205" i="1"/>
  <c r="CU205" i="1" s="1"/>
  <c r="AH205" i="1"/>
  <c r="CV205" i="1" s="1"/>
  <c r="AI205" i="1"/>
  <c r="AJ205" i="1"/>
  <c r="CS205" i="1"/>
  <c r="CW205" i="1"/>
  <c r="CX205" i="1"/>
  <c r="FR205" i="1"/>
  <c r="GL205" i="1"/>
  <c r="GO205" i="1"/>
  <c r="GP205" i="1"/>
  <c r="GV205" i="1"/>
  <c r="HC205" i="1" s="1"/>
  <c r="C206" i="1"/>
  <c r="D206" i="1"/>
  <c r="AC206" i="1"/>
  <c r="CQ206" i="1" s="1"/>
  <c r="P206" i="1" s="1"/>
  <c r="AE206" i="1"/>
  <c r="AD206" i="1" s="1"/>
  <c r="CR206" i="1" s="1"/>
  <c r="Q206" i="1" s="1"/>
  <c r="AF206" i="1"/>
  <c r="AG206" i="1"/>
  <c r="AH206" i="1"/>
  <c r="AI206" i="1"/>
  <c r="CW206" i="1" s="1"/>
  <c r="V206" i="1" s="1"/>
  <c r="AJ206" i="1"/>
  <c r="CU206" i="1"/>
  <c r="T206" i="1" s="1"/>
  <c r="CX206" i="1"/>
  <c r="W206" i="1" s="1"/>
  <c r="FR206" i="1"/>
  <c r="GL206" i="1"/>
  <c r="GO206" i="1"/>
  <c r="GP206" i="1"/>
  <c r="GV206" i="1"/>
  <c r="HC206" i="1"/>
  <c r="GX206" i="1" s="1"/>
  <c r="I207" i="1"/>
  <c r="AC207" i="1"/>
  <c r="AE207" i="1"/>
  <c r="AD207" i="1" s="1"/>
  <c r="CR207" i="1" s="1"/>
  <c r="AF207" i="1"/>
  <c r="CT207" i="1" s="1"/>
  <c r="AG207" i="1"/>
  <c r="CU207" i="1" s="1"/>
  <c r="AH207" i="1"/>
  <c r="CV207" i="1" s="1"/>
  <c r="AI207" i="1"/>
  <c r="AJ207" i="1"/>
  <c r="CS207" i="1"/>
  <c r="CW207" i="1"/>
  <c r="CX207" i="1"/>
  <c r="FR207" i="1"/>
  <c r="GL207" i="1"/>
  <c r="GO207" i="1"/>
  <c r="GP207" i="1"/>
  <c r="GV207" i="1"/>
  <c r="HC207" i="1"/>
  <c r="C208" i="1"/>
  <c r="D208" i="1"/>
  <c r="AC208" i="1"/>
  <c r="AE208" i="1"/>
  <c r="AF208" i="1"/>
  <c r="AG208" i="1"/>
  <c r="CU208" i="1" s="1"/>
  <c r="T208" i="1" s="1"/>
  <c r="AH208" i="1"/>
  <c r="AI208" i="1"/>
  <c r="CW208" i="1" s="1"/>
  <c r="V208" i="1" s="1"/>
  <c r="AJ208" i="1"/>
  <c r="CX208" i="1"/>
  <c r="W208" i="1" s="1"/>
  <c r="FR208" i="1"/>
  <c r="GL208" i="1"/>
  <c r="GO208" i="1"/>
  <c r="GP208" i="1"/>
  <c r="GV208" i="1"/>
  <c r="GX208" i="1"/>
  <c r="HC208" i="1"/>
  <c r="I209" i="1"/>
  <c r="AC209" i="1"/>
  <c r="AD209" i="1"/>
  <c r="CR209" i="1" s="1"/>
  <c r="AE209" i="1"/>
  <c r="CS209" i="1" s="1"/>
  <c r="AF209" i="1"/>
  <c r="CT209" i="1" s="1"/>
  <c r="AG209" i="1"/>
  <c r="CU209" i="1" s="1"/>
  <c r="AH209" i="1"/>
  <c r="CV209" i="1" s="1"/>
  <c r="AI209" i="1"/>
  <c r="AJ209" i="1"/>
  <c r="CW209" i="1"/>
  <c r="CX209" i="1"/>
  <c r="FR209" i="1"/>
  <c r="GL209" i="1"/>
  <c r="GO209" i="1"/>
  <c r="GP209" i="1"/>
  <c r="GV209" i="1"/>
  <c r="HC209" i="1" s="1"/>
  <c r="I210" i="1"/>
  <c r="AC210" i="1"/>
  <c r="AE210" i="1"/>
  <c r="CS210" i="1" s="1"/>
  <c r="AF210" i="1"/>
  <c r="AG210" i="1"/>
  <c r="CU210" i="1" s="1"/>
  <c r="AH210" i="1"/>
  <c r="CV210" i="1" s="1"/>
  <c r="AI210" i="1"/>
  <c r="AJ210" i="1"/>
  <c r="CT210" i="1"/>
  <c r="CW210" i="1"/>
  <c r="CX210" i="1"/>
  <c r="FR210" i="1"/>
  <c r="GL210" i="1"/>
  <c r="GO210" i="1"/>
  <c r="GP210" i="1"/>
  <c r="GV210" i="1"/>
  <c r="HC210" i="1" s="1"/>
  <c r="I211" i="1"/>
  <c r="AC211" i="1"/>
  <c r="AE211" i="1"/>
  <c r="AD211" i="1" s="1"/>
  <c r="CR211" i="1" s="1"/>
  <c r="AF211" i="1"/>
  <c r="CT211" i="1" s="1"/>
  <c r="AG211" i="1"/>
  <c r="AH211" i="1"/>
  <c r="AI211" i="1"/>
  <c r="CW211" i="1" s="1"/>
  <c r="AJ211" i="1"/>
  <c r="CU211" i="1"/>
  <c r="CV211" i="1"/>
  <c r="CX211" i="1"/>
  <c r="FR211" i="1"/>
  <c r="GL211" i="1"/>
  <c r="GO211" i="1"/>
  <c r="GP211" i="1"/>
  <c r="GV211" i="1"/>
  <c r="HC211" i="1"/>
  <c r="I212" i="1"/>
  <c r="W212" i="1" s="1"/>
  <c r="AC212" i="1"/>
  <c r="AE212" i="1"/>
  <c r="AD212" i="1" s="1"/>
  <c r="CR212" i="1" s="1"/>
  <c r="AF212" i="1"/>
  <c r="AG212" i="1"/>
  <c r="CU212" i="1" s="1"/>
  <c r="AH212" i="1"/>
  <c r="AI212" i="1"/>
  <c r="AJ212" i="1"/>
  <c r="CT212" i="1"/>
  <c r="CV212" i="1"/>
  <c r="CW212" i="1"/>
  <c r="CX212" i="1"/>
  <c r="FR212" i="1"/>
  <c r="GL212" i="1"/>
  <c r="GO212" i="1"/>
  <c r="GP212" i="1"/>
  <c r="GV212" i="1"/>
  <c r="HC212" i="1"/>
  <c r="I213" i="1"/>
  <c r="AC213" i="1"/>
  <c r="AE213" i="1"/>
  <c r="AD213" i="1" s="1"/>
  <c r="CR213" i="1" s="1"/>
  <c r="AF213" i="1"/>
  <c r="CT213" i="1" s="1"/>
  <c r="AG213" i="1"/>
  <c r="AH213" i="1"/>
  <c r="AI213" i="1"/>
  <c r="AJ213" i="1"/>
  <c r="CU213" i="1"/>
  <c r="CV213" i="1"/>
  <c r="CW213" i="1"/>
  <c r="CX213" i="1"/>
  <c r="FR213" i="1"/>
  <c r="GL213" i="1"/>
  <c r="GO213" i="1"/>
  <c r="GP213" i="1"/>
  <c r="GV213" i="1"/>
  <c r="HC213" i="1"/>
  <c r="I214" i="1"/>
  <c r="AC214" i="1"/>
  <c r="CQ214" i="1" s="1"/>
  <c r="AE214" i="1"/>
  <c r="CS214" i="1" s="1"/>
  <c r="AF214" i="1"/>
  <c r="CT214" i="1" s="1"/>
  <c r="AG214" i="1"/>
  <c r="CU214" i="1" s="1"/>
  <c r="AH214" i="1"/>
  <c r="AI214" i="1"/>
  <c r="AJ214" i="1"/>
  <c r="CV214" i="1"/>
  <c r="CW214" i="1"/>
  <c r="CX214" i="1"/>
  <c r="FR214" i="1"/>
  <c r="GL214" i="1"/>
  <c r="GO214" i="1"/>
  <c r="GP214" i="1"/>
  <c r="GV214" i="1"/>
  <c r="HC214" i="1" s="1"/>
  <c r="I215" i="1"/>
  <c r="AC215" i="1"/>
  <c r="AE215" i="1"/>
  <c r="AD215" i="1" s="1"/>
  <c r="CR215" i="1" s="1"/>
  <c r="AF215" i="1"/>
  <c r="CT215" i="1" s="1"/>
  <c r="AG215" i="1"/>
  <c r="AH215" i="1"/>
  <c r="CV215" i="1" s="1"/>
  <c r="AI215" i="1"/>
  <c r="AJ215" i="1"/>
  <c r="CS215" i="1"/>
  <c r="CU215" i="1"/>
  <c r="CW215" i="1"/>
  <c r="CX215" i="1"/>
  <c r="FR215" i="1"/>
  <c r="GL215" i="1"/>
  <c r="GO215" i="1"/>
  <c r="GP215" i="1"/>
  <c r="GV215" i="1"/>
  <c r="HC215" i="1" s="1"/>
  <c r="I216" i="1"/>
  <c r="AC216" i="1"/>
  <c r="AE216" i="1"/>
  <c r="AD216" i="1" s="1"/>
  <c r="CR216" i="1" s="1"/>
  <c r="AF216" i="1"/>
  <c r="CT216" i="1" s="1"/>
  <c r="AG216" i="1"/>
  <c r="AH216" i="1"/>
  <c r="CV216" i="1" s="1"/>
  <c r="AI216" i="1"/>
  <c r="AJ216" i="1"/>
  <c r="CX216" i="1" s="1"/>
  <c r="CU216" i="1"/>
  <c r="CW216" i="1"/>
  <c r="FR216" i="1"/>
  <c r="GL216" i="1"/>
  <c r="GO216" i="1"/>
  <c r="GP216" i="1"/>
  <c r="GV216" i="1"/>
  <c r="HC216" i="1"/>
  <c r="I217" i="1"/>
  <c r="AC217" i="1"/>
  <c r="AE217" i="1"/>
  <c r="AD217" i="1" s="1"/>
  <c r="CR217" i="1" s="1"/>
  <c r="AF217" i="1"/>
  <c r="CT217" i="1" s="1"/>
  <c r="AG217" i="1"/>
  <c r="CU217" i="1" s="1"/>
  <c r="AH217" i="1"/>
  <c r="CV217" i="1" s="1"/>
  <c r="AI217" i="1"/>
  <c r="AJ217" i="1"/>
  <c r="CX217" i="1" s="1"/>
  <c r="CS217" i="1"/>
  <c r="CW217" i="1"/>
  <c r="FR217" i="1"/>
  <c r="GL217" i="1"/>
  <c r="GO217" i="1"/>
  <c r="GP217" i="1"/>
  <c r="GV217" i="1"/>
  <c r="HC217" i="1"/>
  <c r="I218" i="1"/>
  <c r="AC218" i="1"/>
  <c r="AE218" i="1"/>
  <c r="AD218" i="1" s="1"/>
  <c r="AF218" i="1"/>
  <c r="CT218" i="1" s="1"/>
  <c r="AG218" i="1"/>
  <c r="AH218" i="1"/>
  <c r="CV218" i="1" s="1"/>
  <c r="AI218" i="1"/>
  <c r="CW218" i="1" s="1"/>
  <c r="AJ218" i="1"/>
  <c r="CX218" i="1" s="1"/>
  <c r="CU218" i="1"/>
  <c r="FR218" i="1"/>
  <c r="GL218" i="1"/>
  <c r="GO218" i="1"/>
  <c r="GP218" i="1"/>
  <c r="GV218" i="1"/>
  <c r="HC218" i="1"/>
  <c r="C219" i="1"/>
  <c r="D219" i="1"/>
  <c r="V219" i="1"/>
  <c r="W219" i="1"/>
  <c r="AC219" i="1"/>
  <c r="AE219" i="1"/>
  <c r="AF219" i="1"/>
  <c r="AG219" i="1"/>
  <c r="CU219" i="1" s="1"/>
  <c r="T219" i="1" s="1"/>
  <c r="AH219" i="1"/>
  <c r="AI219" i="1"/>
  <c r="CW219" i="1" s="1"/>
  <c r="AJ219" i="1"/>
  <c r="CX219" i="1"/>
  <c r="FR219" i="1"/>
  <c r="GL219" i="1"/>
  <c r="GO219" i="1"/>
  <c r="GP219" i="1"/>
  <c r="GV219" i="1"/>
  <c r="HC219" i="1"/>
  <c r="GX219" i="1" s="1"/>
  <c r="C220" i="1"/>
  <c r="D220" i="1"/>
  <c r="T220" i="1"/>
  <c r="AC220" i="1"/>
  <c r="AE220" i="1"/>
  <c r="AD220" i="1" s="1"/>
  <c r="CR220" i="1" s="1"/>
  <c r="Q220" i="1" s="1"/>
  <c r="AF220" i="1"/>
  <c r="AG220" i="1"/>
  <c r="AH220" i="1"/>
  <c r="AI220" i="1"/>
  <c r="AJ220" i="1"/>
  <c r="CU220" i="1"/>
  <c r="CW220" i="1"/>
  <c r="V220" i="1" s="1"/>
  <c r="CX220" i="1"/>
  <c r="W220" i="1" s="1"/>
  <c r="FR220" i="1"/>
  <c r="GL220" i="1"/>
  <c r="GO220" i="1"/>
  <c r="GP220" i="1"/>
  <c r="GV220" i="1"/>
  <c r="HC220" i="1" s="1"/>
  <c r="GX220" i="1"/>
  <c r="I221" i="1"/>
  <c r="AC221" i="1"/>
  <c r="CQ221" i="1" s="1"/>
  <c r="AD221" i="1"/>
  <c r="CR221" i="1" s="1"/>
  <c r="AE221" i="1"/>
  <c r="AF221" i="1"/>
  <c r="CT221" i="1" s="1"/>
  <c r="AG221" i="1"/>
  <c r="AH221" i="1"/>
  <c r="CV221" i="1" s="1"/>
  <c r="AI221" i="1"/>
  <c r="AJ221" i="1"/>
  <c r="CX221" i="1" s="1"/>
  <c r="CS221" i="1"/>
  <c r="CU221" i="1"/>
  <c r="CW221" i="1"/>
  <c r="FR221" i="1"/>
  <c r="GL221" i="1"/>
  <c r="GO221" i="1"/>
  <c r="GP221" i="1"/>
  <c r="GV221" i="1"/>
  <c r="HC221" i="1" s="1"/>
  <c r="C222" i="1"/>
  <c r="D222" i="1"/>
  <c r="T222" i="1"/>
  <c r="AC222" i="1"/>
  <c r="AE222" i="1"/>
  <c r="AF222" i="1"/>
  <c r="AG222" i="1"/>
  <c r="AH222" i="1"/>
  <c r="AI222" i="1"/>
  <c r="AJ222" i="1"/>
  <c r="CX222" i="1" s="1"/>
  <c r="W222" i="1" s="1"/>
  <c r="CU222" i="1"/>
  <c r="CW222" i="1"/>
  <c r="V222" i="1" s="1"/>
  <c r="FR222" i="1"/>
  <c r="GL222" i="1"/>
  <c r="GO222" i="1"/>
  <c r="GP222" i="1"/>
  <c r="GV222" i="1"/>
  <c r="HC222" i="1" s="1"/>
  <c r="GX222" i="1" s="1"/>
  <c r="I223" i="1"/>
  <c r="AC223" i="1"/>
  <c r="AE223" i="1"/>
  <c r="CS223" i="1" s="1"/>
  <c r="AF223" i="1"/>
  <c r="CT223" i="1" s="1"/>
  <c r="AG223" i="1"/>
  <c r="CU223" i="1" s="1"/>
  <c r="AH223" i="1"/>
  <c r="AI223" i="1"/>
  <c r="CW223" i="1" s="1"/>
  <c r="AJ223" i="1"/>
  <c r="CV223" i="1"/>
  <c r="CX223" i="1"/>
  <c r="FR223" i="1"/>
  <c r="GL223" i="1"/>
  <c r="GO223" i="1"/>
  <c r="GP223" i="1"/>
  <c r="GV223" i="1"/>
  <c r="HC223" i="1" s="1"/>
  <c r="I224" i="1"/>
  <c r="AC224" i="1"/>
  <c r="CQ224" i="1" s="1"/>
  <c r="AD224" i="1"/>
  <c r="CR224" i="1" s="1"/>
  <c r="AE224" i="1"/>
  <c r="AF224" i="1"/>
  <c r="CT224" i="1" s="1"/>
  <c r="AG224" i="1"/>
  <c r="AH224" i="1"/>
  <c r="CV224" i="1" s="1"/>
  <c r="AI224" i="1"/>
  <c r="AJ224" i="1"/>
  <c r="CX224" i="1" s="1"/>
  <c r="CS224" i="1"/>
  <c r="CU224" i="1"/>
  <c r="CW224" i="1"/>
  <c r="FR224" i="1"/>
  <c r="GL224" i="1"/>
  <c r="GO224" i="1"/>
  <c r="GP224" i="1"/>
  <c r="GV224" i="1"/>
  <c r="HC224" i="1" s="1"/>
  <c r="I225" i="1"/>
  <c r="GX225" i="1" s="1"/>
  <c r="AC225" i="1"/>
  <c r="AE225" i="1"/>
  <c r="AD225" i="1" s="1"/>
  <c r="CR225" i="1" s="1"/>
  <c r="AF225" i="1"/>
  <c r="CT225" i="1" s="1"/>
  <c r="AG225" i="1"/>
  <c r="CU225" i="1" s="1"/>
  <c r="AH225" i="1"/>
  <c r="AI225" i="1"/>
  <c r="CW225" i="1" s="1"/>
  <c r="AJ225" i="1"/>
  <c r="CV225" i="1"/>
  <c r="CX225" i="1"/>
  <c r="FR225" i="1"/>
  <c r="GL225" i="1"/>
  <c r="GO225" i="1"/>
  <c r="GP225" i="1"/>
  <c r="GV225" i="1"/>
  <c r="HC225" i="1"/>
  <c r="I226" i="1"/>
  <c r="AC226" i="1"/>
  <c r="CQ226" i="1" s="1"/>
  <c r="AD226" i="1"/>
  <c r="AE226" i="1"/>
  <c r="AF226" i="1"/>
  <c r="CT226" i="1" s="1"/>
  <c r="AG226" i="1"/>
  <c r="AH226" i="1"/>
  <c r="CV226" i="1" s="1"/>
  <c r="AI226" i="1"/>
  <c r="AJ226" i="1"/>
  <c r="CX226" i="1" s="1"/>
  <c r="CS226" i="1"/>
  <c r="CU226" i="1"/>
  <c r="CW226" i="1"/>
  <c r="FR226" i="1"/>
  <c r="GL226" i="1"/>
  <c r="GO226" i="1"/>
  <c r="GP226" i="1"/>
  <c r="GV226" i="1"/>
  <c r="HC226" i="1"/>
  <c r="I227" i="1"/>
  <c r="AC227" i="1"/>
  <c r="AE227" i="1"/>
  <c r="AF227" i="1"/>
  <c r="CT227" i="1" s="1"/>
  <c r="AG227" i="1"/>
  <c r="CU227" i="1" s="1"/>
  <c r="AH227" i="1"/>
  <c r="CV227" i="1" s="1"/>
  <c r="AI227" i="1"/>
  <c r="CW227" i="1" s="1"/>
  <c r="AJ227" i="1"/>
  <c r="CX227" i="1"/>
  <c r="FR227" i="1"/>
  <c r="GL227" i="1"/>
  <c r="GO227" i="1"/>
  <c r="GP227" i="1"/>
  <c r="GV227" i="1"/>
  <c r="HC227" i="1"/>
  <c r="I228" i="1"/>
  <c r="AC228" i="1"/>
  <c r="AD228" i="1"/>
  <c r="AE228" i="1"/>
  <c r="AF228" i="1"/>
  <c r="CT228" i="1" s="1"/>
  <c r="AG228" i="1"/>
  <c r="AH228" i="1"/>
  <c r="CV228" i="1" s="1"/>
  <c r="AI228" i="1"/>
  <c r="AJ228" i="1"/>
  <c r="CX228" i="1" s="1"/>
  <c r="CS228" i="1"/>
  <c r="CU228" i="1"/>
  <c r="CW228" i="1"/>
  <c r="FR228" i="1"/>
  <c r="GL228" i="1"/>
  <c r="GO228" i="1"/>
  <c r="GP228" i="1"/>
  <c r="GV228" i="1"/>
  <c r="HC228" i="1" s="1"/>
  <c r="I229" i="1"/>
  <c r="AC229" i="1"/>
  <c r="AE229" i="1"/>
  <c r="AF229" i="1"/>
  <c r="CT229" i="1" s="1"/>
  <c r="AG229" i="1"/>
  <c r="CU229" i="1" s="1"/>
  <c r="AH229" i="1"/>
  <c r="CV229" i="1" s="1"/>
  <c r="AI229" i="1"/>
  <c r="CW229" i="1" s="1"/>
  <c r="AJ229" i="1"/>
  <c r="CX229" i="1"/>
  <c r="FR229" i="1"/>
  <c r="GL229" i="1"/>
  <c r="GO229" i="1"/>
  <c r="GP229" i="1"/>
  <c r="GV229" i="1"/>
  <c r="HC229" i="1" s="1"/>
  <c r="I230" i="1"/>
  <c r="AC230" i="1"/>
  <c r="CQ230" i="1" s="1"/>
  <c r="AD230" i="1"/>
  <c r="CR230" i="1" s="1"/>
  <c r="AE230" i="1"/>
  <c r="AF230" i="1"/>
  <c r="CT230" i="1" s="1"/>
  <c r="AG230" i="1"/>
  <c r="AH230" i="1"/>
  <c r="CV230" i="1" s="1"/>
  <c r="AI230" i="1"/>
  <c r="AJ230" i="1"/>
  <c r="CX230" i="1" s="1"/>
  <c r="CS230" i="1"/>
  <c r="CU230" i="1"/>
  <c r="CW230" i="1"/>
  <c r="FR230" i="1"/>
  <c r="GL230" i="1"/>
  <c r="GO230" i="1"/>
  <c r="GP230" i="1"/>
  <c r="GV230" i="1"/>
  <c r="HC230" i="1" s="1"/>
  <c r="I231" i="1"/>
  <c r="AC231" i="1"/>
  <c r="AE231" i="1"/>
  <c r="CS231" i="1" s="1"/>
  <c r="AF231" i="1"/>
  <c r="AG231" i="1"/>
  <c r="CU231" i="1" s="1"/>
  <c r="AH231" i="1"/>
  <c r="AI231" i="1"/>
  <c r="CW231" i="1" s="1"/>
  <c r="AJ231" i="1"/>
  <c r="CT231" i="1"/>
  <c r="CV231" i="1"/>
  <c r="CX231" i="1"/>
  <c r="FR231" i="1"/>
  <c r="GL231" i="1"/>
  <c r="GO231" i="1"/>
  <c r="GP231" i="1"/>
  <c r="GV231" i="1"/>
  <c r="HC231" i="1" s="1"/>
  <c r="C232" i="1"/>
  <c r="D232" i="1"/>
  <c r="Q232" i="1"/>
  <c r="W232" i="1"/>
  <c r="AC232" i="1"/>
  <c r="CQ232" i="1" s="1"/>
  <c r="P232" i="1" s="1"/>
  <c r="AE232" i="1"/>
  <c r="AD232" i="1" s="1"/>
  <c r="CR232" i="1" s="1"/>
  <c r="AF232" i="1"/>
  <c r="AG232" i="1"/>
  <c r="CU232" i="1" s="1"/>
  <c r="T232" i="1" s="1"/>
  <c r="AH232" i="1"/>
  <c r="AI232" i="1"/>
  <c r="CW232" i="1" s="1"/>
  <c r="V232" i="1" s="1"/>
  <c r="AJ232" i="1"/>
  <c r="CX232" i="1"/>
  <c r="FR232" i="1"/>
  <c r="GL232" i="1"/>
  <c r="GO232" i="1"/>
  <c r="GP232" i="1"/>
  <c r="GV232" i="1"/>
  <c r="HC232" i="1" s="1"/>
  <c r="GX232" i="1" s="1"/>
  <c r="I233" i="1"/>
  <c r="AC233" i="1"/>
  <c r="CQ233" i="1" s="1"/>
  <c r="AD233" i="1"/>
  <c r="AE233" i="1"/>
  <c r="AF233" i="1"/>
  <c r="CT233" i="1" s="1"/>
  <c r="AG233" i="1"/>
  <c r="AH233" i="1"/>
  <c r="CV233" i="1" s="1"/>
  <c r="AI233" i="1"/>
  <c r="AJ233" i="1"/>
  <c r="CX233" i="1" s="1"/>
  <c r="CS233" i="1"/>
  <c r="CU233" i="1"/>
  <c r="CW233" i="1"/>
  <c r="FR233" i="1"/>
  <c r="GL233" i="1"/>
  <c r="GO233" i="1"/>
  <c r="GP233" i="1"/>
  <c r="GV233" i="1"/>
  <c r="HC233" i="1"/>
  <c r="C234" i="1"/>
  <c r="D234" i="1"/>
  <c r="T234" i="1"/>
  <c r="V234" i="1"/>
  <c r="AC234" i="1"/>
  <c r="AE234" i="1"/>
  <c r="AF234" i="1"/>
  <c r="AG234" i="1"/>
  <c r="AH234" i="1"/>
  <c r="AI234" i="1"/>
  <c r="AJ234" i="1"/>
  <c r="CX234" i="1" s="1"/>
  <c r="W234" i="1" s="1"/>
  <c r="CU234" i="1"/>
  <c r="CW234" i="1"/>
  <c r="FR234" i="1"/>
  <c r="GL234" i="1"/>
  <c r="GO234" i="1"/>
  <c r="GP234" i="1"/>
  <c r="GV234" i="1"/>
  <c r="HC234" i="1"/>
  <c r="GX234" i="1" s="1"/>
  <c r="I235" i="1"/>
  <c r="AC235" i="1"/>
  <c r="AE235" i="1"/>
  <c r="AF235" i="1"/>
  <c r="CT235" i="1" s="1"/>
  <c r="AG235" i="1"/>
  <c r="CU235" i="1" s="1"/>
  <c r="AH235" i="1"/>
  <c r="AI235" i="1"/>
  <c r="CW235" i="1" s="1"/>
  <c r="AJ235" i="1"/>
  <c r="CV235" i="1"/>
  <c r="CX235" i="1"/>
  <c r="FR235" i="1"/>
  <c r="GL235" i="1"/>
  <c r="GO235" i="1"/>
  <c r="GP235" i="1"/>
  <c r="GV235" i="1"/>
  <c r="HC235" i="1" s="1"/>
  <c r="I236" i="1"/>
  <c r="AC236" i="1"/>
  <c r="AE236" i="1"/>
  <c r="CS236" i="1" s="1"/>
  <c r="AF236" i="1"/>
  <c r="AG236" i="1"/>
  <c r="CU236" i="1" s="1"/>
  <c r="AH236" i="1"/>
  <c r="CV236" i="1" s="1"/>
  <c r="AI236" i="1"/>
  <c r="CW236" i="1" s="1"/>
  <c r="AJ236" i="1"/>
  <c r="CT236" i="1"/>
  <c r="CX236" i="1"/>
  <c r="FR236" i="1"/>
  <c r="GL236" i="1"/>
  <c r="GO236" i="1"/>
  <c r="GP236" i="1"/>
  <c r="GV236" i="1"/>
  <c r="HC236" i="1" s="1"/>
  <c r="I237" i="1"/>
  <c r="AC237" i="1"/>
  <c r="CQ237" i="1" s="1"/>
  <c r="AD237" i="1"/>
  <c r="CR237" i="1" s="1"/>
  <c r="AE237" i="1"/>
  <c r="AF237" i="1"/>
  <c r="CT237" i="1" s="1"/>
  <c r="AG237" i="1"/>
  <c r="AH237" i="1"/>
  <c r="CV237" i="1" s="1"/>
  <c r="AI237" i="1"/>
  <c r="AJ237" i="1"/>
  <c r="CX237" i="1" s="1"/>
  <c r="CS237" i="1"/>
  <c r="CU237" i="1"/>
  <c r="CW237" i="1"/>
  <c r="FR237" i="1"/>
  <c r="GL237" i="1"/>
  <c r="GO237" i="1"/>
  <c r="GP237" i="1"/>
  <c r="GV237" i="1"/>
  <c r="HC237" i="1"/>
  <c r="I238" i="1"/>
  <c r="AC238" i="1"/>
  <c r="AE238" i="1"/>
  <c r="AD238" i="1" s="1"/>
  <c r="CR238" i="1" s="1"/>
  <c r="AF238" i="1"/>
  <c r="AG238" i="1"/>
  <c r="CU238" i="1" s="1"/>
  <c r="AH238" i="1"/>
  <c r="CV238" i="1" s="1"/>
  <c r="AI238" i="1"/>
  <c r="CW238" i="1" s="1"/>
  <c r="AJ238" i="1"/>
  <c r="CT238" i="1"/>
  <c r="CX238" i="1"/>
  <c r="FR238" i="1"/>
  <c r="GL238" i="1"/>
  <c r="GO238" i="1"/>
  <c r="GP238" i="1"/>
  <c r="GV238" i="1"/>
  <c r="HC238" i="1"/>
  <c r="I239" i="1"/>
  <c r="AC239" i="1"/>
  <c r="AE239" i="1"/>
  <c r="AD239" i="1" s="1"/>
  <c r="CR239" i="1" s="1"/>
  <c r="AF239" i="1"/>
  <c r="CT239" i="1" s="1"/>
  <c r="AG239" i="1"/>
  <c r="AH239" i="1"/>
  <c r="CV239" i="1" s="1"/>
  <c r="AI239" i="1"/>
  <c r="AJ239" i="1"/>
  <c r="CS239" i="1"/>
  <c r="CU239" i="1"/>
  <c r="CW239" i="1"/>
  <c r="CX239" i="1"/>
  <c r="FR239" i="1"/>
  <c r="GL239" i="1"/>
  <c r="GO239" i="1"/>
  <c r="GP239" i="1"/>
  <c r="GV239" i="1"/>
  <c r="HC239" i="1"/>
  <c r="I240" i="1"/>
  <c r="AC240" i="1"/>
  <c r="AE240" i="1"/>
  <c r="AF240" i="1"/>
  <c r="CT240" i="1" s="1"/>
  <c r="AG240" i="1"/>
  <c r="CU240" i="1" s="1"/>
  <c r="AH240" i="1"/>
  <c r="AI240" i="1"/>
  <c r="AJ240" i="1"/>
  <c r="CV240" i="1"/>
  <c r="CW240" i="1"/>
  <c r="CX240" i="1"/>
  <c r="FR240" i="1"/>
  <c r="GL240" i="1"/>
  <c r="GO240" i="1"/>
  <c r="GP240" i="1"/>
  <c r="GV240" i="1"/>
  <c r="HC240" i="1"/>
  <c r="I241" i="1"/>
  <c r="AC241" i="1"/>
  <c r="CQ241" i="1" s="1"/>
  <c r="AD241" i="1"/>
  <c r="CR241" i="1" s="1"/>
  <c r="AE241" i="1"/>
  <c r="AF241" i="1"/>
  <c r="CT241" i="1" s="1"/>
  <c r="AG241" i="1"/>
  <c r="AH241" i="1"/>
  <c r="CV241" i="1" s="1"/>
  <c r="AI241" i="1"/>
  <c r="AJ241" i="1"/>
  <c r="CS241" i="1"/>
  <c r="CU241" i="1"/>
  <c r="CW241" i="1"/>
  <c r="CX241" i="1"/>
  <c r="FR241" i="1"/>
  <c r="GL241" i="1"/>
  <c r="GO241" i="1"/>
  <c r="GP241" i="1"/>
  <c r="GV241" i="1"/>
  <c r="HC241" i="1"/>
  <c r="C242" i="1"/>
  <c r="D242" i="1"/>
  <c r="R242" i="1"/>
  <c r="AC242" i="1"/>
  <c r="CQ242" i="1" s="1"/>
  <c r="P242" i="1" s="1"/>
  <c r="AD242" i="1"/>
  <c r="AE242" i="1"/>
  <c r="AF242" i="1"/>
  <c r="AG242" i="1"/>
  <c r="CU242" i="1" s="1"/>
  <c r="T242" i="1" s="1"/>
  <c r="AH242" i="1"/>
  <c r="AI242" i="1"/>
  <c r="AJ242" i="1"/>
  <c r="CX242" i="1" s="1"/>
  <c r="W242" i="1" s="1"/>
  <c r="CS242" i="1"/>
  <c r="CW242" i="1"/>
  <c r="V242" i="1" s="1"/>
  <c r="FR242" i="1"/>
  <c r="GL242" i="1"/>
  <c r="GO242" i="1"/>
  <c r="GP242" i="1"/>
  <c r="GV242" i="1"/>
  <c r="HC242" i="1" s="1"/>
  <c r="GX242" i="1" s="1"/>
  <c r="I243" i="1"/>
  <c r="AC243" i="1"/>
  <c r="AE243" i="1"/>
  <c r="AD243" i="1" s="1"/>
  <c r="CR243" i="1" s="1"/>
  <c r="AF243" i="1"/>
  <c r="CT243" i="1" s="1"/>
  <c r="AG243" i="1"/>
  <c r="AH243" i="1"/>
  <c r="AI243" i="1"/>
  <c r="CW243" i="1" s="1"/>
  <c r="AJ243" i="1"/>
  <c r="CS243" i="1"/>
  <c r="CU243" i="1"/>
  <c r="CV243" i="1"/>
  <c r="CX243" i="1"/>
  <c r="FR243" i="1"/>
  <c r="GL243" i="1"/>
  <c r="GO243" i="1"/>
  <c r="GP243" i="1"/>
  <c r="GV243" i="1"/>
  <c r="HC243" i="1"/>
  <c r="I244" i="1"/>
  <c r="AC244" i="1"/>
  <c r="AE244" i="1"/>
  <c r="AD244" i="1" s="1"/>
  <c r="CR244" i="1" s="1"/>
  <c r="AF244" i="1"/>
  <c r="CT244" i="1" s="1"/>
  <c r="AG244" i="1"/>
  <c r="AH244" i="1"/>
  <c r="CV244" i="1" s="1"/>
  <c r="AI244" i="1"/>
  <c r="AJ244" i="1"/>
  <c r="CX244" i="1" s="1"/>
  <c r="CS244" i="1"/>
  <c r="CU244" i="1"/>
  <c r="CW244" i="1"/>
  <c r="FR244" i="1"/>
  <c r="GL244" i="1"/>
  <c r="GO244" i="1"/>
  <c r="GP244" i="1"/>
  <c r="GV244" i="1"/>
  <c r="HC244" i="1"/>
  <c r="I245" i="1"/>
  <c r="AC245" i="1"/>
  <c r="AE245" i="1"/>
  <c r="AD245" i="1" s="1"/>
  <c r="CR245" i="1" s="1"/>
  <c r="AF245" i="1"/>
  <c r="AG245" i="1"/>
  <c r="CU245" i="1" s="1"/>
  <c r="AH245" i="1"/>
  <c r="CV245" i="1" s="1"/>
  <c r="AI245" i="1"/>
  <c r="CW245" i="1" s="1"/>
  <c r="AJ245" i="1"/>
  <c r="CS245" i="1"/>
  <c r="CT245" i="1"/>
  <c r="CX245" i="1"/>
  <c r="FR245" i="1"/>
  <c r="GL245" i="1"/>
  <c r="GO245" i="1"/>
  <c r="GP245" i="1"/>
  <c r="GV245" i="1"/>
  <c r="HC245" i="1"/>
  <c r="C246" i="1"/>
  <c r="D246" i="1"/>
  <c r="W246" i="1"/>
  <c r="AC246" i="1"/>
  <c r="AE246" i="1"/>
  <c r="AF246" i="1"/>
  <c r="AG246" i="1"/>
  <c r="CU246" i="1" s="1"/>
  <c r="T246" i="1" s="1"/>
  <c r="AH246" i="1"/>
  <c r="AI246" i="1"/>
  <c r="AJ246" i="1"/>
  <c r="CQ246" i="1"/>
  <c r="P246" i="1" s="1"/>
  <c r="CW246" i="1"/>
  <c r="V246" i="1" s="1"/>
  <c r="CX246" i="1"/>
  <c r="FR246" i="1"/>
  <c r="GL246" i="1"/>
  <c r="GO246" i="1"/>
  <c r="GP246" i="1"/>
  <c r="GV246" i="1"/>
  <c r="HC246" i="1" s="1"/>
  <c r="GX246" i="1"/>
  <c r="I247" i="1"/>
  <c r="AC247" i="1"/>
  <c r="CQ247" i="1" s="1"/>
  <c r="AD247" i="1"/>
  <c r="CR247" i="1" s="1"/>
  <c r="AE247" i="1"/>
  <c r="AF247" i="1"/>
  <c r="CT247" i="1" s="1"/>
  <c r="AG247" i="1"/>
  <c r="CU247" i="1" s="1"/>
  <c r="AH247" i="1"/>
  <c r="AI247" i="1"/>
  <c r="AJ247" i="1"/>
  <c r="CS247" i="1"/>
  <c r="CV247" i="1"/>
  <c r="CW247" i="1"/>
  <c r="CX247" i="1"/>
  <c r="FR247" i="1"/>
  <c r="GL247" i="1"/>
  <c r="GO247" i="1"/>
  <c r="GP247" i="1"/>
  <c r="GV247" i="1"/>
  <c r="HC247" i="1" s="1"/>
  <c r="C248" i="1"/>
  <c r="D248" i="1"/>
  <c r="T248" i="1"/>
  <c r="AC248" i="1"/>
  <c r="AE248" i="1"/>
  <c r="AF248" i="1"/>
  <c r="AG248" i="1"/>
  <c r="AH248" i="1"/>
  <c r="AI248" i="1"/>
  <c r="AJ248" i="1"/>
  <c r="CX248" i="1" s="1"/>
  <c r="W248" i="1" s="1"/>
  <c r="CU248" i="1"/>
  <c r="CW248" i="1"/>
  <c r="V248" i="1" s="1"/>
  <c r="FR248" i="1"/>
  <c r="GL248" i="1"/>
  <c r="GO248" i="1"/>
  <c r="GP248" i="1"/>
  <c r="GV248" i="1"/>
  <c r="HC248" i="1" s="1"/>
  <c r="GX248" i="1" s="1"/>
  <c r="C250" i="1"/>
  <c r="D250" i="1"/>
  <c r="AC250" i="1"/>
  <c r="AE250" i="1"/>
  <c r="AF250" i="1"/>
  <c r="AG250" i="1"/>
  <c r="AH250" i="1"/>
  <c r="AI250" i="1"/>
  <c r="AJ250" i="1"/>
  <c r="CX250" i="1" s="1"/>
  <c r="W250" i="1" s="1"/>
  <c r="CU250" i="1"/>
  <c r="T250" i="1" s="1"/>
  <c r="CW250" i="1"/>
  <c r="V250" i="1" s="1"/>
  <c r="FR250" i="1"/>
  <c r="GL250" i="1"/>
  <c r="GO250" i="1"/>
  <c r="GP250" i="1"/>
  <c r="GV250" i="1"/>
  <c r="HC250" i="1"/>
  <c r="GX250" i="1" s="1"/>
  <c r="I251" i="1"/>
  <c r="AC251" i="1"/>
  <c r="AE251" i="1"/>
  <c r="AD251" i="1" s="1"/>
  <c r="CR251" i="1" s="1"/>
  <c r="AF251" i="1"/>
  <c r="CT251" i="1" s="1"/>
  <c r="AG251" i="1"/>
  <c r="CU251" i="1" s="1"/>
  <c r="AH251" i="1"/>
  <c r="AI251" i="1"/>
  <c r="CW251" i="1" s="1"/>
  <c r="AJ251" i="1"/>
  <c r="CS251" i="1"/>
  <c r="CV251" i="1"/>
  <c r="CX251" i="1"/>
  <c r="FR251" i="1"/>
  <c r="GL251" i="1"/>
  <c r="GO251" i="1"/>
  <c r="GP251" i="1"/>
  <c r="GV251" i="1"/>
  <c r="HC251" i="1"/>
  <c r="I252" i="1"/>
  <c r="AC252" i="1"/>
  <c r="AE252" i="1"/>
  <c r="AD252" i="1" s="1"/>
  <c r="CR252" i="1" s="1"/>
  <c r="AF252" i="1"/>
  <c r="CT252" i="1" s="1"/>
  <c r="AG252" i="1"/>
  <c r="AH252" i="1"/>
  <c r="CV252" i="1" s="1"/>
  <c r="AI252" i="1"/>
  <c r="AJ252" i="1"/>
  <c r="CU252" i="1"/>
  <c r="CW252" i="1"/>
  <c r="CX252" i="1"/>
  <c r="FR252" i="1"/>
  <c r="GL252" i="1"/>
  <c r="GO252" i="1"/>
  <c r="GP252" i="1"/>
  <c r="GV252" i="1"/>
  <c r="HC252" i="1"/>
  <c r="I253" i="1"/>
  <c r="AC253" i="1"/>
  <c r="AE253" i="1"/>
  <c r="AF253" i="1"/>
  <c r="CT253" i="1" s="1"/>
  <c r="AG253" i="1"/>
  <c r="CU253" i="1" s="1"/>
  <c r="AH253" i="1"/>
  <c r="AI253" i="1"/>
  <c r="AJ253" i="1"/>
  <c r="CV253" i="1"/>
  <c r="CW253" i="1"/>
  <c r="CX253" i="1"/>
  <c r="FR253" i="1"/>
  <c r="GL253" i="1"/>
  <c r="GO253" i="1"/>
  <c r="GP253" i="1"/>
  <c r="GV253" i="1"/>
  <c r="HC253" i="1"/>
  <c r="I254" i="1"/>
  <c r="AC254" i="1"/>
  <c r="CQ254" i="1" s="1"/>
  <c r="AE254" i="1"/>
  <c r="AD254" i="1" s="1"/>
  <c r="CR254" i="1" s="1"/>
  <c r="AF254" i="1"/>
  <c r="CT254" i="1" s="1"/>
  <c r="AG254" i="1"/>
  <c r="CU254" i="1" s="1"/>
  <c r="AH254" i="1"/>
  <c r="AI254" i="1"/>
  <c r="AJ254" i="1"/>
  <c r="CS254" i="1"/>
  <c r="CV254" i="1"/>
  <c r="CW254" i="1"/>
  <c r="CX254" i="1"/>
  <c r="FR254" i="1"/>
  <c r="GL254" i="1"/>
  <c r="GO254" i="1"/>
  <c r="GP254" i="1"/>
  <c r="GV254" i="1"/>
  <c r="HC254" i="1" s="1"/>
  <c r="I255" i="1"/>
  <c r="AC255" i="1"/>
  <c r="AE255" i="1"/>
  <c r="AF255" i="1"/>
  <c r="CT255" i="1" s="1"/>
  <c r="AG255" i="1"/>
  <c r="AH255" i="1"/>
  <c r="AI255" i="1"/>
  <c r="AJ255" i="1"/>
  <c r="CU255" i="1"/>
  <c r="CV255" i="1"/>
  <c r="CW255" i="1"/>
  <c r="CX255" i="1"/>
  <c r="FR255" i="1"/>
  <c r="GL255" i="1"/>
  <c r="GO255" i="1"/>
  <c r="GP255" i="1"/>
  <c r="GV255" i="1"/>
  <c r="HC255" i="1"/>
  <c r="I256" i="1"/>
  <c r="AC256" i="1"/>
  <c r="AE256" i="1"/>
  <c r="AD256" i="1" s="1"/>
  <c r="CR256" i="1" s="1"/>
  <c r="AF256" i="1"/>
  <c r="CT256" i="1" s="1"/>
  <c r="AG256" i="1"/>
  <c r="AH256" i="1"/>
  <c r="AI256" i="1"/>
  <c r="AJ256" i="1"/>
  <c r="CX256" i="1" s="1"/>
  <c r="CS256" i="1"/>
  <c r="CU256" i="1"/>
  <c r="CV256" i="1"/>
  <c r="CW256" i="1"/>
  <c r="FR256" i="1"/>
  <c r="GL256" i="1"/>
  <c r="GO256" i="1"/>
  <c r="GP256" i="1"/>
  <c r="GV256" i="1"/>
  <c r="HC256" i="1" s="1"/>
  <c r="C257" i="1"/>
  <c r="D257" i="1"/>
  <c r="W257" i="1"/>
  <c r="AC257" i="1"/>
  <c r="AE257" i="1"/>
  <c r="AF257" i="1"/>
  <c r="AG257" i="1"/>
  <c r="CU257" i="1" s="1"/>
  <c r="T257" i="1" s="1"/>
  <c r="AH257" i="1"/>
  <c r="AI257" i="1"/>
  <c r="CW257" i="1" s="1"/>
  <c r="V257" i="1" s="1"/>
  <c r="AJ257" i="1"/>
  <c r="CX257" i="1"/>
  <c r="FR257" i="1"/>
  <c r="GL257" i="1"/>
  <c r="GO257" i="1"/>
  <c r="GP257" i="1"/>
  <c r="GV257" i="1"/>
  <c r="HC257" i="1"/>
  <c r="GX257" i="1" s="1"/>
  <c r="B259" i="1"/>
  <c r="B26" i="1" s="1"/>
  <c r="C259" i="1"/>
  <c r="C26" i="1" s="1"/>
  <c r="D259" i="1"/>
  <c r="D26" i="1" s="1"/>
  <c r="F259" i="1"/>
  <c r="F26" i="1" s="1"/>
  <c r="G259" i="1"/>
  <c r="G26" i="1" s="1"/>
  <c r="BB259" i="1"/>
  <c r="BX259" i="1"/>
  <c r="BX26" i="1" s="1"/>
  <c r="CK259" i="1"/>
  <c r="CK26" i="1" s="1"/>
  <c r="CL259" i="1"/>
  <c r="CL26" i="1" s="1"/>
  <c r="CM259" i="1"/>
  <c r="CM26" i="1" s="1"/>
  <c r="B289" i="1"/>
  <c r="B22" i="1" s="1"/>
  <c r="C289" i="1"/>
  <c r="C22" i="1" s="1"/>
  <c r="D289" i="1"/>
  <c r="D22" i="1" s="1"/>
  <c r="F289" i="1"/>
  <c r="F22" i="1" s="1"/>
  <c r="G289" i="1"/>
  <c r="G22" i="1" s="1"/>
  <c r="BB289" i="1"/>
  <c r="F302" i="1"/>
  <c r="B319" i="1"/>
  <c r="B18" i="1" s="1"/>
  <c r="C319" i="1"/>
  <c r="C18" i="1" s="1"/>
  <c r="D319" i="1"/>
  <c r="D18" i="1" s="1"/>
  <c r="F319" i="1"/>
  <c r="F18" i="1" s="1"/>
  <c r="G319" i="1"/>
  <c r="G18" i="1" s="1"/>
  <c r="F12" i="6"/>
  <c r="G12" i="6"/>
  <c r="CY12" i="6"/>
  <c r="CS218" i="1" l="1"/>
  <c r="CS216" i="1"/>
  <c r="CS175" i="1"/>
  <c r="AD170" i="1"/>
  <c r="CR170" i="1" s="1"/>
  <c r="CS96" i="1"/>
  <c r="CS83" i="1"/>
  <c r="AD82" i="1"/>
  <c r="CR82" i="1" s="1"/>
  <c r="Q82" i="1" s="1"/>
  <c r="CS81" i="1"/>
  <c r="AD51" i="1"/>
  <c r="CR51" i="1" s="1"/>
  <c r="CS206" i="1"/>
  <c r="R206" i="1" s="1"/>
  <c r="AD176" i="1"/>
  <c r="CR176" i="1" s="1"/>
  <c r="Q176" i="1" s="1"/>
  <c r="AD153" i="1"/>
  <c r="CR153" i="1" s="1"/>
  <c r="CS252" i="1"/>
  <c r="CS160" i="1"/>
  <c r="CS154" i="1"/>
  <c r="CS100" i="1"/>
  <c r="CS94" i="1"/>
  <c r="CS91" i="1"/>
  <c r="CS89" i="1"/>
  <c r="R89" i="1" s="1"/>
  <c r="CS33" i="1"/>
  <c r="U143" i="1"/>
  <c r="CS212" i="1"/>
  <c r="AD203" i="1"/>
  <c r="CR203" i="1" s="1"/>
  <c r="Q203" i="1" s="1"/>
  <c r="CS165" i="1"/>
  <c r="CS106" i="1"/>
  <c r="AD55" i="1"/>
  <c r="CR55" i="1" s="1"/>
  <c r="CS87" i="1"/>
  <c r="CS84" i="1"/>
  <c r="AD214" i="1"/>
  <c r="CR214" i="1" s="1"/>
  <c r="CS202" i="1"/>
  <c r="CS30" i="1"/>
  <c r="CS213" i="1"/>
  <c r="AD168" i="1"/>
  <c r="CR168" i="1" s="1"/>
  <c r="CS90" i="1"/>
  <c r="CS73" i="1"/>
  <c r="R73" i="1" s="1"/>
  <c r="V256" i="1"/>
  <c r="DG348" i="3"/>
  <c r="AX32" i="13"/>
  <c r="DF330" i="3"/>
  <c r="S42" i="13"/>
  <c r="DG289" i="3"/>
  <c r="Q50" i="13"/>
  <c r="DF283" i="3"/>
  <c r="U25" i="13"/>
  <c r="DF148" i="3"/>
  <c r="P47" i="13"/>
  <c r="O47" i="13" s="1"/>
  <c r="E47" i="13" s="1"/>
  <c r="G47" i="13" s="1"/>
  <c r="DF98" i="3"/>
  <c r="R49" i="13"/>
  <c r="DG9" i="3"/>
  <c r="Q32" i="13"/>
  <c r="G55" i="15"/>
  <c r="G53" i="15"/>
  <c r="G56" i="15"/>
  <c r="G54" i="15"/>
  <c r="G52" i="15"/>
  <c r="H265" i="15"/>
  <c r="J265" i="15" s="1"/>
  <c r="G180" i="15"/>
  <c r="G179" i="15"/>
  <c r="H108" i="15"/>
  <c r="I108" i="15" s="1"/>
  <c r="G208" i="15"/>
  <c r="G207" i="15"/>
  <c r="G212" i="15"/>
  <c r="G205" i="15"/>
  <c r="G210" i="15"/>
  <c r="G211" i="15"/>
  <c r="G206" i="15"/>
  <c r="G209" i="15"/>
  <c r="G291" i="15"/>
  <c r="G290" i="15"/>
  <c r="G253" i="15"/>
  <c r="G254" i="15"/>
  <c r="G248" i="15"/>
  <c r="G242" i="15"/>
  <c r="G250" i="15"/>
  <c r="G246" i="15"/>
  <c r="G243" i="15"/>
  <c r="G249" i="15"/>
  <c r="G245" i="15"/>
  <c r="G244" i="15"/>
  <c r="G247" i="15"/>
  <c r="G241" i="15"/>
  <c r="G251" i="15"/>
  <c r="H237" i="15"/>
  <c r="J237" i="15" s="1"/>
  <c r="G234" i="15"/>
  <c r="G228" i="15"/>
  <c r="G232" i="15"/>
  <c r="G230" i="15"/>
  <c r="G233" i="15"/>
  <c r="G231" i="15"/>
  <c r="G229" i="15"/>
  <c r="G222" i="15"/>
  <c r="G216" i="15"/>
  <c r="G220" i="15"/>
  <c r="G217" i="15"/>
  <c r="G219" i="15"/>
  <c r="G221" i="15"/>
  <c r="G215" i="15"/>
  <c r="G218" i="15"/>
  <c r="G214" i="15"/>
  <c r="GX168" i="1"/>
  <c r="DF439" i="3"/>
  <c r="U42" i="13"/>
  <c r="DG398" i="3"/>
  <c r="BB32" i="13"/>
  <c r="DF310" i="3"/>
  <c r="AH49" i="13"/>
  <c r="DG308" i="3"/>
  <c r="T38" i="13"/>
  <c r="DF219" i="3"/>
  <c r="P31" i="13"/>
  <c r="DF184" i="3"/>
  <c r="AL32" i="13"/>
  <c r="DF157" i="3"/>
  <c r="AJ32" i="13"/>
  <c r="DF88" i="3"/>
  <c r="P20" i="13"/>
  <c r="DG43" i="3"/>
  <c r="P49" i="13"/>
  <c r="DG26" i="3"/>
  <c r="S32" i="13"/>
  <c r="DG19" i="3"/>
  <c r="R32" i="13"/>
  <c r="G94" i="15"/>
  <c r="G95" i="15"/>
  <c r="G83" i="15"/>
  <c r="G81" i="15"/>
  <c r="G82" i="15"/>
  <c r="G80" i="15"/>
  <c r="G84" i="15"/>
  <c r="G224" i="15"/>
  <c r="G225" i="15"/>
  <c r="H106" i="15"/>
  <c r="J106" i="15" s="1"/>
  <c r="G67" i="15"/>
  <c r="G69" i="15"/>
  <c r="G70" i="15"/>
  <c r="G71" i="15"/>
  <c r="G72" i="15"/>
  <c r="G68" i="15"/>
  <c r="G66" i="15"/>
  <c r="G37" i="15"/>
  <c r="G39" i="15"/>
  <c r="G36" i="15"/>
  <c r="G35" i="15"/>
  <c r="G40" i="15"/>
  <c r="G38" i="15"/>
  <c r="G34" i="15"/>
  <c r="G276" i="15"/>
  <c r="G275" i="15"/>
  <c r="G274" i="15"/>
  <c r="G186" i="15"/>
  <c r="G183" i="15"/>
  <c r="G185" i="15"/>
  <c r="G184" i="15"/>
  <c r="G168" i="15"/>
  <c r="G167" i="15"/>
  <c r="G169" i="15"/>
  <c r="G166" i="15"/>
  <c r="G165" i="15"/>
  <c r="H163" i="15"/>
  <c r="I163" i="15" s="1"/>
  <c r="H115" i="15"/>
  <c r="I115" i="15" s="1"/>
  <c r="DF354" i="3"/>
  <c r="W25" i="13"/>
  <c r="DG329" i="3"/>
  <c r="AV32" i="13"/>
  <c r="DF249" i="3"/>
  <c r="S31" i="13"/>
  <c r="DF244" i="3"/>
  <c r="AC49" i="13"/>
  <c r="DG236" i="3"/>
  <c r="Q53" i="13"/>
  <c r="DF139" i="3"/>
  <c r="AG32" i="13"/>
  <c r="DF131" i="3"/>
  <c r="V49" i="13"/>
  <c r="DG1" i="3"/>
  <c r="P25" i="13"/>
  <c r="G194" i="15"/>
  <c r="G188" i="15"/>
  <c r="G190" i="15"/>
  <c r="G192" i="15"/>
  <c r="G191" i="15"/>
  <c r="G189" i="15"/>
  <c r="G193" i="15"/>
  <c r="G126" i="15"/>
  <c r="G125" i="15"/>
  <c r="G117" i="15"/>
  <c r="G118" i="15"/>
  <c r="G286" i="15"/>
  <c r="G288" i="15"/>
  <c r="G285" i="15"/>
  <c r="G284" i="15"/>
  <c r="G287" i="15"/>
  <c r="G47" i="15"/>
  <c r="G49" i="15"/>
  <c r="G50" i="15"/>
  <c r="G48" i="15"/>
  <c r="G120" i="15"/>
  <c r="G121" i="15"/>
  <c r="H103" i="15"/>
  <c r="J103" i="15" s="1"/>
  <c r="G154" i="15"/>
  <c r="G148" i="15"/>
  <c r="G147" i="15"/>
  <c r="G153" i="15"/>
  <c r="G151" i="15"/>
  <c r="G152" i="15"/>
  <c r="G150" i="15"/>
  <c r="G146" i="15"/>
  <c r="G156" i="15"/>
  <c r="G149" i="15"/>
  <c r="G155" i="15"/>
  <c r="U256" i="1"/>
  <c r="DG447" i="3"/>
  <c r="X38" i="13"/>
  <c r="DF415" i="3"/>
  <c r="W38" i="13"/>
  <c r="DG401" i="3"/>
  <c r="AM49" i="13"/>
  <c r="DF389" i="3"/>
  <c r="S44" i="13"/>
  <c r="DG380" i="3"/>
  <c r="AZ32" i="13"/>
  <c r="DF350" i="3"/>
  <c r="AJ49" i="13"/>
  <c r="DG328" i="3"/>
  <c r="U27" i="13"/>
  <c r="DG312" i="3"/>
  <c r="R52" i="13"/>
  <c r="DF217" i="3"/>
  <c r="W23" i="13"/>
  <c r="DG215" i="3"/>
  <c r="V23" i="13"/>
  <c r="DF210" i="3"/>
  <c r="P44" i="13"/>
  <c r="DG189" i="3"/>
  <c r="P50" i="13"/>
  <c r="DG152" i="3"/>
  <c r="AI32" i="13"/>
  <c r="DF126" i="3"/>
  <c r="Q41" i="13"/>
  <c r="O41" i="13" s="1"/>
  <c r="E41" i="13" s="1"/>
  <c r="G41" i="13" s="1"/>
  <c r="DF117" i="3"/>
  <c r="T49" i="13"/>
  <c r="DG80" i="3"/>
  <c r="Z32" i="13"/>
  <c r="DG18" i="3"/>
  <c r="R25" i="13"/>
  <c r="H173" i="15"/>
  <c r="J173" i="15" s="1"/>
  <c r="G270" i="15"/>
  <c r="G271" i="15"/>
  <c r="G269" i="15"/>
  <c r="G267" i="15"/>
  <c r="G272" i="15"/>
  <c r="G268" i="15"/>
  <c r="H111" i="15"/>
  <c r="I111" i="15" s="1"/>
  <c r="G196" i="15"/>
  <c r="G197" i="15"/>
  <c r="G75" i="15"/>
  <c r="G78" i="15"/>
  <c r="G74" i="15"/>
  <c r="G77" i="15"/>
  <c r="G76" i="15"/>
  <c r="G45" i="15"/>
  <c r="G43" i="15"/>
  <c r="G44" i="15"/>
  <c r="G42" i="15"/>
  <c r="G258" i="15"/>
  <c r="G260" i="15"/>
  <c r="G256" i="15"/>
  <c r="G259" i="15"/>
  <c r="G257" i="15"/>
  <c r="H203" i="15"/>
  <c r="I203" i="15" s="1"/>
  <c r="H101" i="15"/>
  <c r="I101" i="15" s="1"/>
  <c r="G88" i="15"/>
  <c r="G90" i="15"/>
  <c r="G86" i="15"/>
  <c r="G89" i="15"/>
  <c r="G87" i="15"/>
  <c r="DG438" i="3"/>
  <c r="BD32" i="13"/>
  <c r="DF430" i="3"/>
  <c r="R54" i="13"/>
  <c r="DF414" i="3"/>
  <c r="BC32" i="13"/>
  <c r="DF346" i="3"/>
  <c r="Q30" i="13"/>
  <c r="O30" i="13" s="1"/>
  <c r="E30" i="13" s="1"/>
  <c r="G30" i="13" s="1"/>
  <c r="DF306" i="3"/>
  <c r="AU32" i="13"/>
  <c r="DG275" i="3"/>
  <c r="AA23" i="13"/>
  <c r="DG220" i="3"/>
  <c r="AN32" i="13"/>
  <c r="DF146" i="3"/>
  <c r="AH32" i="13"/>
  <c r="DG130" i="3"/>
  <c r="AF32" i="13"/>
  <c r="DF112" i="3"/>
  <c r="P46" i="13"/>
  <c r="G201" i="15"/>
  <c r="G200" i="15"/>
  <c r="G199" i="15"/>
  <c r="G175" i="15"/>
  <c r="G177" i="15"/>
  <c r="G176" i="15"/>
  <c r="H123" i="15"/>
  <c r="I123" i="15" s="1"/>
  <c r="H113" i="15"/>
  <c r="I113" i="15" s="1"/>
  <c r="G97" i="15"/>
  <c r="G98" i="15"/>
  <c r="H161" i="15"/>
  <c r="J161" i="15" s="1"/>
  <c r="G29" i="15"/>
  <c r="G30" i="15"/>
  <c r="G32" i="15"/>
  <c r="G31" i="15"/>
  <c r="W115" i="1"/>
  <c r="DG462" i="3"/>
  <c r="V42" i="13"/>
  <c r="DF446" i="3"/>
  <c r="BE32" i="13"/>
  <c r="DG440" i="3"/>
  <c r="T44" i="13"/>
  <c r="DF429" i="3"/>
  <c r="AG23" i="13"/>
  <c r="DG397" i="3"/>
  <c r="AE23" i="13"/>
  <c r="DG388" i="3"/>
  <c r="BA32" i="13"/>
  <c r="DF361" i="3"/>
  <c r="S52" i="13"/>
  <c r="DG285" i="3"/>
  <c r="Q37" i="13"/>
  <c r="DG271" i="3"/>
  <c r="AS32" i="13"/>
  <c r="DG209" i="3"/>
  <c r="Q42" i="13"/>
  <c r="DF188" i="3"/>
  <c r="Y49" i="13"/>
  <c r="DG185" i="3"/>
  <c r="P37" i="13"/>
  <c r="DG116" i="3"/>
  <c r="AD32" i="13"/>
  <c r="DG107" i="3"/>
  <c r="AC32" i="13"/>
  <c r="DG3" i="3"/>
  <c r="P36" i="13"/>
  <c r="G280" i="15"/>
  <c r="G281" i="15"/>
  <c r="H171" i="15"/>
  <c r="J171" i="15" s="1"/>
  <c r="G262" i="15"/>
  <c r="G263" i="15"/>
  <c r="H278" i="15"/>
  <c r="I278" i="15" s="1"/>
  <c r="H239" i="15"/>
  <c r="J239" i="15" s="1"/>
  <c r="G159" i="15"/>
  <c r="G158" i="15"/>
  <c r="G142" i="15"/>
  <c r="G137" i="15"/>
  <c r="G131" i="15"/>
  <c r="G144" i="15"/>
  <c r="G141" i="15"/>
  <c r="G135" i="15"/>
  <c r="G129" i="15"/>
  <c r="G143" i="15"/>
  <c r="G128" i="15"/>
  <c r="G136" i="15"/>
  <c r="G134" i="15"/>
  <c r="G132" i="15"/>
  <c r="G130" i="15"/>
  <c r="G140" i="15"/>
  <c r="G138" i="15"/>
  <c r="G133" i="15"/>
  <c r="G139" i="15"/>
  <c r="G63" i="15"/>
  <c r="G60" i="15"/>
  <c r="G61" i="15"/>
  <c r="G64" i="15"/>
  <c r="G62" i="15"/>
  <c r="H58" i="15"/>
  <c r="I58" i="15" s="1"/>
  <c r="FI15" i="8"/>
  <c r="DG467" i="3"/>
  <c r="T101" i="11"/>
  <c r="T102" i="13"/>
  <c r="DG466" i="3"/>
  <c r="T99" i="13"/>
  <c r="T108" i="11"/>
  <c r="S256" i="1"/>
  <c r="T256" i="1"/>
  <c r="P126" i="13"/>
  <c r="O126" i="13" s="1"/>
  <c r="E126" i="13" s="1"/>
  <c r="G126" i="13" s="1"/>
  <c r="P94" i="11"/>
  <c r="O94" i="11" s="1"/>
  <c r="E94" i="11" s="1"/>
  <c r="G94" i="11" s="1"/>
  <c r="DF458" i="3"/>
  <c r="U93" i="11"/>
  <c r="U101" i="13"/>
  <c r="DG457" i="3"/>
  <c r="U98" i="13"/>
  <c r="U35" i="11"/>
  <c r="V85" i="11"/>
  <c r="V89" i="13"/>
  <c r="DF450" i="3"/>
  <c r="Q73" i="13"/>
  <c r="Q27" i="11"/>
  <c r="S102" i="13"/>
  <c r="S101" i="11"/>
  <c r="DF443" i="3"/>
  <c r="S99" i="13"/>
  <c r="S108" i="11"/>
  <c r="Y38" i="11"/>
  <c r="Y62" i="13"/>
  <c r="Q97" i="13"/>
  <c r="Q99" i="11"/>
  <c r="P78" i="13"/>
  <c r="O78" i="13" s="1"/>
  <c r="E78" i="13" s="1"/>
  <c r="G78" i="13" s="1"/>
  <c r="P105" i="11"/>
  <c r="O105" i="11" s="1"/>
  <c r="E105" i="11" s="1"/>
  <c r="G105" i="11" s="1"/>
  <c r="X38" i="11"/>
  <c r="X62" i="13"/>
  <c r="Q20" i="11"/>
  <c r="Q68" i="13"/>
  <c r="P139" i="13"/>
  <c r="O139" i="13" s="1"/>
  <c r="E139" i="13" s="1"/>
  <c r="G139" i="13" s="1"/>
  <c r="P55" i="11"/>
  <c r="O55" i="11" s="1"/>
  <c r="E55" i="11" s="1"/>
  <c r="G55" i="11" s="1"/>
  <c r="T101" i="13"/>
  <c r="T93" i="11"/>
  <c r="DG426" i="3"/>
  <c r="T98" i="13"/>
  <c r="T35" i="11"/>
  <c r="DF423" i="3"/>
  <c r="U89" i="13"/>
  <c r="U85" i="11"/>
  <c r="DF420" i="3"/>
  <c r="U32" i="11"/>
  <c r="U75" i="13"/>
  <c r="W62" i="13"/>
  <c r="W38" i="11"/>
  <c r="P100" i="11"/>
  <c r="O100" i="11" s="1"/>
  <c r="E100" i="11" s="1"/>
  <c r="G100" i="11" s="1"/>
  <c r="P90" i="13"/>
  <c r="O90" i="13" s="1"/>
  <c r="E90" i="13" s="1"/>
  <c r="G90" i="13" s="1"/>
  <c r="P37" i="11"/>
  <c r="O37" i="11" s="1"/>
  <c r="E37" i="11" s="1"/>
  <c r="G37" i="11" s="1"/>
  <c r="P77" i="13"/>
  <c r="O77" i="13" s="1"/>
  <c r="E77" i="13" s="1"/>
  <c r="G77" i="13" s="1"/>
  <c r="DG396" i="3"/>
  <c r="P85" i="13"/>
  <c r="O85" i="13" s="1"/>
  <c r="E85" i="13" s="1"/>
  <c r="G85" i="13" s="1"/>
  <c r="P96" i="11"/>
  <c r="O96" i="11" s="1"/>
  <c r="E96" i="11" s="1"/>
  <c r="G96" i="11" s="1"/>
  <c r="P81" i="13"/>
  <c r="O81" i="13" s="1"/>
  <c r="E81" i="13" s="1"/>
  <c r="G81" i="13" s="1"/>
  <c r="P92" i="11"/>
  <c r="O92" i="11" s="1"/>
  <c r="E92" i="11" s="1"/>
  <c r="G92" i="11" s="1"/>
  <c r="P83" i="11"/>
  <c r="O83" i="11" s="1"/>
  <c r="E83" i="11" s="1"/>
  <c r="G83" i="11" s="1"/>
  <c r="P80" i="13"/>
  <c r="O80" i="13" s="1"/>
  <c r="E80" i="13" s="1"/>
  <c r="G80" i="13" s="1"/>
  <c r="P33" i="11"/>
  <c r="O33" i="11" s="1"/>
  <c r="E33" i="11" s="1"/>
  <c r="G33" i="11" s="1"/>
  <c r="P76" i="13"/>
  <c r="O76" i="13" s="1"/>
  <c r="E76" i="13" s="1"/>
  <c r="G76" i="13" s="1"/>
  <c r="DF391" i="3"/>
  <c r="AE30" i="11"/>
  <c r="AE61" i="13"/>
  <c r="R102" i="13"/>
  <c r="R101" i="11"/>
  <c r="R99" i="13"/>
  <c r="R108" i="11"/>
  <c r="P68" i="13"/>
  <c r="P20" i="11"/>
  <c r="P130" i="13"/>
  <c r="O130" i="13" s="1"/>
  <c r="E130" i="13" s="1"/>
  <c r="G130" i="13" s="1"/>
  <c r="P46" i="11"/>
  <c r="O46" i="11" s="1"/>
  <c r="E46" i="11" s="1"/>
  <c r="G46" i="11" s="1"/>
  <c r="P53" i="11"/>
  <c r="O53" i="11" s="1"/>
  <c r="E53" i="11" s="1"/>
  <c r="G53" i="11" s="1"/>
  <c r="P137" i="13"/>
  <c r="O137" i="13" s="1"/>
  <c r="E137" i="13" s="1"/>
  <c r="G137" i="13" s="1"/>
  <c r="U209" i="1"/>
  <c r="P54" i="11"/>
  <c r="O54" i="11" s="1"/>
  <c r="E54" i="11" s="1"/>
  <c r="G54" i="11" s="1"/>
  <c r="P138" i="13"/>
  <c r="O138" i="13" s="1"/>
  <c r="E138" i="13" s="1"/>
  <c r="G138" i="13" s="1"/>
  <c r="S93" i="11"/>
  <c r="S101" i="13"/>
  <c r="DG374" i="3"/>
  <c r="S98" i="13"/>
  <c r="S35" i="11"/>
  <c r="T89" i="13"/>
  <c r="T85" i="11"/>
  <c r="T75" i="13"/>
  <c r="T32" i="11"/>
  <c r="DG364" i="3"/>
  <c r="S66" i="13"/>
  <c r="S106" i="11"/>
  <c r="T60" i="13"/>
  <c r="T88" i="11"/>
  <c r="S59" i="13"/>
  <c r="S45" i="11"/>
  <c r="V38" i="11"/>
  <c r="V62" i="13"/>
  <c r="P143" i="13"/>
  <c r="O143" i="13" s="1"/>
  <c r="E143" i="13" s="1"/>
  <c r="G143" i="13" s="1"/>
  <c r="P59" i="11"/>
  <c r="O59" i="11" s="1"/>
  <c r="E59" i="11" s="1"/>
  <c r="G59" i="11" s="1"/>
  <c r="R125" i="13"/>
  <c r="R44" i="11"/>
  <c r="T122" i="13"/>
  <c r="T41" i="11"/>
  <c r="T124" i="13"/>
  <c r="T43" i="11"/>
  <c r="AB128" i="13"/>
  <c r="AB90" i="11"/>
  <c r="Z29" i="11"/>
  <c r="Z92" i="13"/>
  <c r="U84" i="13"/>
  <c r="U82" i="11"/>
  <c r="AD30" i="11"/>
  <c r="AD61" i="13"/>
  <c r="Q102" i="13"/>
  <c r="Q101" i="11"/>
  <c r="DF334" i="3"/>
  <c r="Q99" i="13"/>
  <c r="Q108" i="11"/>
  <c r="S190" i="1"/>
  <c r="P69" i="13"/>
  <c r="O69" i="13" s="1"/>
  <c r="E69" i="13" s="1"/>
  <c r="G69" i="13" s="1"/>
  <c r="P21" i="11"/>
  <c r="O21" i="11" s="1"/>
  <c r="E21" i="11" s="1"/>
  <c r="G21" i="11" s="1"/>
  <c r="P63" i="11"/>
  <c r="O63" i="11" s="1"/>
  <c r="E63" i="11" s="1"/>
  <c r="G63" i="11" s="1"/>
  <c r="P147" i="13"/>
  <c r="O147" i="13" s="1"/>
  <c r="E147" i="13" s="1"/>
  <c r="G147" i="13" s="1"/>
  <c r="R93" i="11"/>
  <c r="R101" i="13"/>
  <c r="R35" i="11"/>
  <c r="R98" i="13"/>
  <c r="DG322" i="3"/>
  <c r="S85" i="11"/>
  <c r="S89" i="13"/>
  <c r="S75" i="13"/>
  <c r="S32" i="11"/>
  <c r="R66" i="13"/>
  <c r="R106" i="11"/>
  <c r="DG314" i="3"/>
  <c r="S88" i="11"/>
  <c r="S60" i="13"/>
  <c r="R45" i="11"/>
  <c r="R59" i="13"/>
  <c r="P62" i="11"/>
  <c r="O62" i="11" s="1"/>
  <c r="E62" i="11" s="1"/>
  <c r="G62" i="11" s="1"/>
  <c r="P146" i="13"/>
  <c r="O146" i="13" s="1"/>
  <c r="E146" i="13" s="1"/>
  <c r="G146" i="13" s="1"/>
  <c r="Q101" i="13"/>
  <c r="Q93" i="11"/>
  <c r="Q98" i="13"/>
  <c r="Q35" i="11"/>
  <c r="R85" i="11"/>
  <c r="R89" i="13"/>
  <c r="R75" i="13"/>
  <c r="R32" i="11"/>
  <c r="DF293" i="3"/>
  <c r="Q66" i="13"/>
  <c r="Q106" i="11"/>
  <c r="DG292" i="3"/>
  <c r="R88" i="11"/>
  <c r="R60" i="13"/>
  <c r="Q45" i="11"/>
  <c r="Q59" i="13"/>
  <c r="U38" i="11"/>
  <c r="U62" i="13"/>
  <c r="V176" i="1"/>
  <c r="P99" i="11"/>
  <c r="P97" i="13"/>
  <c r="P61" i="11"/>
  <c r="O61" i="11" s="1"/>
  <c r="E61" i="11" s="1"/>
  <c r="G61" i="11" s="1"/>
  <c r="P145" i="13"/>
  <c r="O145" i="13" s="1"/>
  <c r="E145" i="13" s="1"/>
  <c r="G145" i="13" s="1"/>
  <c r="T62" i="13"/>
  <c r="T38" i="11"/>
  <c r="P119" i="13"/>
  <c r="O119" i="13" s="1"/>
  <c r="E119" i="13" s="1"/>
  <c r="G119" i="13" s="1"/>
  <c r="P95" i="11"/>
  <c r="O95" i="11" s="1"/>
  <c r="E95" i="11" s="1"/>
  <c r="G95" i="11" s="1"/>
  <c r="P87" i="11"/>
  <c r="O87" i="11" s="1"/>
  <c r="E87" i="11" s="1"/>
  <c r="G87" i="11" s="1"/>
  <c r="P87" i="13"/>
  <c r="O87" i="13" s="1"/>
  <c r="E87" i="13" s="1"/>
  <c r="G87" i="13" s="1"/>
  <c r="P97" i="11"/>
  <c r="O97" i="11" s="1"/>
  <c r="E97" i="11" s="1"/>
  <c r="G97" i="11" s="1"/>
  <c r="P82" i="13"/>
  <c r="O82" i="13" s="1"/>
  <c r="E82" i="13" s="1"/>
  <c r="G82" i="13" s="1"/>
  <c r="P36" i="11"/>
  <c r="O36" i="11" s="1"/>
  <c r="E36" i="11" s="1"/>
  <c r="G36" i="11" s="1"/>
  <c r="P93" i="13"/>
  <c r="O93" i="13" s="1"/>
  <c r="E93" i="13" s="1"/>
  <c r="G93" i="13" s="1"/>
  <c r="P91" i="13"/>
  <c r="O91" i="13" s="1"/>
  <c r="E91" i="13" s="1"/>
  <c r="G91" i="13" s="1"/>
  <c r="P28" i="11"/>
  <c r="O28" i="11" s="1"/>
  <c r="E28" i="11" s="1"/>
  <c r="G28" i="11" s="1"/>
  <c r="Q89" i="13"/>
  <c r="Q85" i="11"/>
  <c r="DF265" i="3"/>
  <c r="P79" i="13"/>
  <c r="O79" i="13" s="1"/>
  <c r="E79" i="13" s="1"/>
  <c r="G79" i="13" s="1"/>
  <c r="P39" i="11"/>
  <c r="O39" i="11" s="1"/>
  <c r="E39" i="11" s="1"/>
  <c r="G39" i="11" s="1"/>
  <c r="Q75" i="13"/>
  <c r="Q32" i="11"/>
  <c r="AC61" i="13"/>
  <c r="AC30" i="11"/>
  <c r="P31" i="11"/>
  <c r="O31" i="11" s="1"/>
  <c r="E31" i="11" s="1"/>
  <c r="G31" i="11" s="1"/>
  <c r="P74" i="13"/>
  <c r="O74" i="13" s="1"/>
  <c r="E74" i="13" s="1"/>
  <c r="G74" i="13" s="1"/>
  <c r="P72" i="13"/>
  <c r="O72" i="13" s="1"/>
  <c r="E72" i="13" s="1"/>
  <c r="G72" i="13" s="1"/>
  <c r="P24" i="11"/>
  <c r="O24" i="11" s="1"/>
  <c r="E24" i="11" s="1"/>
  <c r="G24" i="11" s="1"/>
  <c r="P135" i="13"/>
  <c r="O135" i="13" s="1"/>
  <c r="E135" i="13" s="1"/>
  <c r="G135" i="13" s="1"/>
  <c r="P51" i="11"/>
  <c r="O51" i="11" s="1"/>
  <c r="E51" i="11" s="1"/>
  <c r="G51" i="11" s="1"/>
  <c r="P48" i="11"/>
  <c r="O48" i="11" s="1"/>
  <c r="E48" i="11" s="1"/>
  <c r="G48" i="11" s="1"/>
  <c r="P132" i="13"/>
  <c r="O132" i="13" s="1"/>
  <c r="E132" i="13" s="1"/>
  <c r="G132" i="13" s="1"/>
  <c r="P134" i="13"/>
  <c r="O134" i="13" s="1"/>
  <c r="E134" i="13" s="1"/>
  <c r="G134" i="13" s="1"/>
  <c r="P50" i="11"/>
  <c r="O50" i="11" s="1"/>
  <c r="E50" i="11" s="1"/>
  <c r="G50" i="11" s="1"/>
  <c r="Q107" i="11"/>
  <c r="Q67" i="13"/>
  <c r="P131" i="13"/>
  <c r="O131" i="13" s="1"/>
  <c r="E131" i="13" s="1"/>
  <c r="G131" i="13" s="1"/>
  <c r="P47" i="11"/>
  <c r="O47" i="11" s="1"/>
  <c r="E47" i="11" s="1"/>
  <c r="G47" i="11" s="1"/>
  <c r="P71" i="13"/>
  <c r="O71" i="13" s="1"/>
  <c r="E71" i="13" s="1"/>
  <c r="G71" i="13" s="1"/>
  <c r="P23" i="11"/>
  <c r="O23" i="11" s="1"/>
  <c r="E23" i="11" s="1"/>
  <c r="G23" i="11" s="1"/>
  <c r="Q88" i="13"/>
  <c r="Q84" i="11"/>
  <c r="V151" i="1"/>
  <c r="S62" i="13"/>
  <c r="S38" i="11"/>
  <c r="R62" i="13"/>
  <c r="R38" i="11"/>
  <c r="P88" i="13"/>
  <c r="P84" i="11"/>
  <c r="P70" i="13"/>
  <c r="O70" i="13" s="1"/>
  <c r="E70" i="13" s="1"/>
  <c r="G70" i="13" s="1"/>
  <c r="P22" i="11"/>
  <c r="O22" i="11" s="1"/>
  <c r="E22" i="11" s="1"/>
  <c r="G22" i="11" s="1"/>
  <c r="P52" i="11"/>
  <c r="O52" i="11" s="1"/>
  <c r="E52" i="11" s="1"/>
  <c r="G52" i="11" s="1"/>
  <c r="P136" i="13"/>
  <c r="O136" i="13" s="1"/>
  <c r="E136" i="13" s="1"/>
  <c r="G136" i="13" s="1"/>
  <c r="P49" i="11"/>
  <c r="O49" i="11" s="1"/>
  <c r="E49" i="11" s="1"/>
  <c r="G49" i="11" s="1"/>
  <c r="P133" i="13"/>
  <c r="O133" i="13" s="1"/>
  <c r="E133" i="13" s="1"/>
  <c r="G133" i="13" s="1"/>
  <c r="P67" i="13"/>
  <c r="P107" i="11"/>
  <c r="Q62" i="13"/>
  <c r="Q38" i="11"/>
  <c r="P38" i="11"/>
  <c r="P62" i="13"/>
  <c r="P101" i="11"/>
  <c r="P102" i="13"/>
  <c r="P108" i="11"/>
  <c r="P99" i="13"/>
  <c r="P142" i="13"/>
  <c r="O142" i="13" s="1"/>
  <c r="E142" i="13" s="1"/>
  <c r="G142" i="13" s="1"/>
  <c r="P58" i="11"/>
  <c r="O58" i="11" s="1"/>
  <c r="E58" i="11" s="1"/>
  <c r="G58" i="11" s="1"/>
  <c r="P144" i="13"/>
  <c r="O144" i="13" s="1"/>
  <c r="E144" i="13" s="1"/>
  <c r="G144" i="13" s="1"/>
  <c r="P60" i="11"/>
  <c r="O60" i="11" s="1"/>
  <c r="E60" i="11" s="1"/>
  <c r="G60" i="11" s="1"/>
  <c r="P141" i="13"/>
  <c r="O141" i="13" s="1"/>
  <c r="E141" i="13" s="1"/>
  <c r="G141" i="13" s="1"/>
  <c r="P57" i="11"/>
  <c r="O57" i="11" s="1"/>
  <c r="E57" i="11" s="1"/>
  <c r="G57" i="11" s="1"/>
  <c r="P93" i="11"/>
  <c r="P101" i="13"/>
  <c r="DG202" i="3"/>
  <c r="P35" i="11"/>
  <c r="P98" i="13"/>
  <c r="DG199" i="3"/>
  <c r="P89" i="13"/>
  <c r="P85" i="11"/>
  <c r="P32" i="11"/>
  <c r="P75" i="13"/>
  <c r="DF194" i="3"/>
  <c r="P73" i="13"/>
  <c r="P27" i="11"/>
  <c r="DF193" i="3"/>
  <c r="P66" i="13"/>
  <c r="P106" i="11"/>
  <c r="DG192" i="3"/>
  <c r="Q88" i="11"/>
  <c r="Q60" i="13"/>
  <c r="P59" i="13"/>
  <c r="P45" i="11"/>
  <c r="R127" i="1"/>
  <c r="P65" i="11"/>
  <c r="O65" i="11" s="1"/>
  <c r="E65" i="11" s="1"/>
  <c r="G65" i="11" s="1"/>
  <c r="P104" i="13"/>
  <c r="O104" i="13" s="1"/>
  <c r="E104" i="13" s="1"/>
  <c r="G104" i="13" s="1"/>
  <c r="V126" i="1"/>
  <c r="P68" i="11"/>
  <c r="O68" i="11" s="1"/>
  <c r="E68" i="11" s="1"/>
  <c r="G68" i="11" s="1"/>
  <c r="P107" i="13"/>
  <c r="O107" i="13" s="1"/>
  <c r="E107" i="13" s="1"/>
  <c r="G107" i="13" s="1"/>
  <c r="P74" i="11"/>
  <c r="O74" i="11" s="1"/>
  <c r="E74" i="11" s="1"/>
  <c r="G74" i="11" s="1"/>
  <c r="P113" i="13"/>
  <c r="O113" i="13" s="1"/>
  <c r="E113" i="13" s="1"/>
  <c r="G113" i="13" s="1"/>
  <c r="P114" i="13"/>
  <c r="O114" i="13" s="1"/>
  <c r="E114" i="13" s="1"/>
  <c r="G114" i="13" s="1"/>
  <c r="P75" i="11"/>
  <c r="O75" i="11" s="1"/>
  <c r="E75" i="11" s="1"/>
  <c r="G75" i="11" s="1"/>
  <c r="P108" i="13"/>
  <c r="O108" i="13" s="1"/>
  <c r="E108" i="13" s="1"/>
  <c r="G108" i="13" s="1"/>
  <c r="P69" i="11"/>
  <c r="O69" i="11" s="1"/>
  <c r="E69" i="11" s="1"/>
  <c r="G69" i="11" s="1"/>
  <c r="P106" i="13"/>
  <c r="O106" i="13" s="1"/>
  <c r="E106" i="13" s="1"/>
  <c r="G106" i="13" s="1"/>
  <c r="P67" i="11"/>
  <c r="O67" i="11" s="1"/>
  <c r="E67" i="11" s="1"/>
  <c r="G67" i="11" s="1"/>
  <c r="P115" i="13"/>
  <c r="O115" i="13" s="1"/>
  <c r="E115" i="13" s="1"/>
  <c r="G115" i="13" s="1"/>
  <c r="P76" i="11"/>
  <c r="O76" i="11" s="1"/>
  <c r="E76" i="11" s="1"/>
  <c r="G76" i="11" s="1"/>
  <c r="P109" i="13"/>
  <c r="O109" i="13" s="1"/>
  <c r="E109" i="13" s="1"/>
  <c r="G109" i="13" s="1"/>
  <c r="P70" i="11"/>
  <c r="O70" i="11" s="1"/>
  <c r="E70" i="11" s="1"/>
  <c r="G70" i="11" s="1"/>
  <c r="R119" i="1"/>
  <c r="P77" i="11"/>
  <c r="O77" i="11" s="1"/>
  <c r="E77" i="11" s="1"/>
  <c r="G77" i="11" s="1"/>
  <c r="P116" i="13"/>
  <c r="O116" i="13" s="1"/>
  <c r="E116" i="13" s="1"/>
  <c r="G116" i="13" s="1"/>
  <c r="T118" i="1"/>
  <c r="P71" i="11"/>
  <c r="O71" i="11" s="1"/>
  <c r="E71" i="11" s="1"/>
  <c r="G71" i="11" s="1"/>
  <c r="P110" i="13"/>
  <c r="O110" i="13" s="1"/>
  <c r="E110" i="13" s="1"/>
  <c r="G110" i="13" s="1"/>
  <c r="P78" i="11"/>
  <c r="O78" i="11" s="1"/>
  <c r="E78" i="11" s="1"/>
  <c r="G78" i="11" s="1"/>
  <c r="P117" i="13"/>
  <c r="O117" i="13" s="1"/>
  <c r="E117" i="13" s="1"/>
  <c r="G117" i="13" s="1"/>
  <c r="P111" i="13"/>
  <c r="O111" i="13" s="1"/>
  <c r="E111" i="13" s="1"/>
  <c r="G111" i="13" s="1"/>
  <c r="P72" i="11"/>
  <c r="O72" i="11" s="1"/>
  <c r="E72" i="11" s="1"/>
  <c r="G72" i="11" s="1"/>
  <c r="P118" i="13"/>
  <c r="O118" i="13" s="1"/>
  <c r="E118" i="13" s="1"/>
  <c r="G118" i="13" s="1"/>
  <c r="P79" i="11"/>
  <c r="O79" i="11" s="1"/>
  <c r="E79" i="11" s="1"/>
  <c r="G79" i="11" s="1"/>
  <c r="P73" i="11"/>
  <c r="O73" i="11" s="1"/>
  <c r="E73" i="11" s="1"/>
  <c r="G73" i="11" s="1"/>
  <c r="P112" i="13"/>
  <c r="O112" i="13" s="1"/>
  <c r="E112" i="13" s="1"/>
  <c r="G112" i="13" s="1"/>
  <c r="P103" i="13"/>
  <c r="O103" i="13" s="1"/>
  <c r="E103" i="13" s="1"/>
  <c r="G103" i="13" s="1"/>
  <c r="P64" i="11"/>
  <c r="O64" i="11" s="1"/>
  <c r="E64" i="11" s="1"/>
  <c r="G64" i="11" s="1"/>
  <c r="P105" i="13"/>
  <c r="O105" i="13" s="1"/>
  <c r="E105" i="13" s="1"/>
  <c r="G105" i="13" s="1"/>
  <c r="P66" i="11"/>
  <c r="O66" i="11" s="1"/>
  <c r="E66" i="11" s="1"/>
  <c r="G66" i="11" s="1"/>
  <c r="AA90" i="11"/>
  <c r="AA128" i="13"/>
  <c r="GX108" i="1"/>
  <c r="P56" i="11"/>
  <c r="O56" i="11" s="1"/>
  <c r="E56" i="11" s="1"/>
  <c r="G56" i="11" s="1"/>
  <c r="P140" i="13"/>
  <c r="O140" i="13" s="1"/>
  <c r="E140" i="13" s="1"/>
  <c r="G140" i="13" s="1"/>
  <c r="P86" i="11"/>
  <c r="O86" i="11" s="1"/>
  <c r="E86" i="11" s="1"/>
  <c r="G86" i="11" s="1"/>
  <c r="P86" i="13"/>
  <c r="O86" i="13" s="1"/>
  <c r="E86" i="13" s="1"/>
  <c r="G86" i="13" s="1"/>
  <c r="Q89" i="11"/>
  <c r="Q127" i="13"/>
  <c r="GX104" i="1"/>
  <c r="P127" i="13"/>
  <c r="P89" i="11"/>
  <c r="DG149" i="3"/>
  <c r="AB30" i="11"/>
  <c r="AB61" i="13"/>
  <c r="P94" i="13"/>
  <c r="O94" i="13" s="1"/>
  <c r="E94" i="13" s="1"/>
  <c r="G94" i="13" s="1"/>
  <c r="P25" i="11"/>
  <c r="O25" i="11" s="1"/>
  <c r="E25" i="11" s="1"/>
  <c r="G25" i="11" s="1"/>
  <c r="P60" i="13"/>
  <c r="P88" i="11"/>
  <c r="R34" i="11"/>
  <c r="R100" i="13"/>
  <c r="P64" i="13"/>
  <c r="O64" i="13" s="1"/>
  <c r="E64" i="13" s="1"/>
  <c r="G64" i="13" s="1"/>
  <c r="P102" i="11"/>
  <c r="O102" i="11" s="1"/>
  <c r="E102" i="11" s="1"/>
  <c r="G102" i="11" s="1"/>
  <c r="P95" i="13"/>
  <c r="O95" i="13" s="1"/>
  <c r="E95" i="13" s="1"/>
  <c r="G95" i="13" s="1"/>
  <c r="P81" i="11"/>
  <c r="O81" i="11" s="1"/>
  <c r="E81" i="11" s="1"/>
  <c r="G81" i="11" s="1"/>
  <c r="Q34" i="11"/>
  <c r="Q100" i="13"/>
  <c r="P103" i="11"/>
  <c r="O103" i="11" s="1"/>
  <c r="E103" i="11" s="1"/>
  <c r="G103" i="11" s="1"/>
  <c r="P63" i="13"/>
  <c r="O63" i="13" s="1"/>
  <c r="E63" i="13" s="1"/>
  <c r="G63" i="13" s="1"/>
  <c r="P100" i="13"/>
  <c r="P34" i="11"/>
  <c r="R81" i="1"/>
  <c r="P65" i="13"/>
  <c r="O65" i="13" s="1"/>
  <c r="E65" i="13" s="1"/>
  <c r="G65" i="13" s="1"/>
  <c r="P104" i="11"/>
  <c r="O104" i="11" s="1"/>
  <c r="E104" i="11" s="1"/>
  <c r="G104" i="11" s="1"/>
  <c r="Z128" i="13"/>
  <c r="Z90" i="11"/>
  <c r="AA30" i="11"/>
  <c r="AA61" i="13"/>
  <c r="P83" i="13"/>
  <c r="O83" i="13" s="1"/>
  <c r="E83" i="13" s="1"/>
  <c r="G83" i="13" s="1"/>
  <c r="P98" i="11"/>
  <c r="O98" i="11" s="1"/>
  <c r="E98" i="11" s="1"/>
  <c r="G98" i="11" s="1"/>
  <c r="DF93" i="3"/>
  <c r="Z61" i="13"/>
  <c r="Z30" i="11"/>
  <c r="R123" i="13"/>
  <c r="R42" i="11"/>
  <c r="Y90" i="11"/>
  <c r="Y128" i="13"/>
  <c r="Y92" i="13"/>
  <c r="Y29" i="11"/>
  <c r="DG83" i="3"/>
  <c r="T82" i="11"/>
  <c r="T84" i="13"/>
  <c r="Y30" i="11"/>
  <c r="Y61" i="13"/>
  <c r="P40" i="11"/>
  <c r="O40" i="11" s="1"/>
  <c r="E40" i="11" s="1"/>
  <c r="G40" i="11" s="1"/>
  <c r="P121" i="13"/>
  <c r="O121" i="13" s="1"/>
  <c r="E121" i="13" s="1"/>
  <c r="G121" i="13" s="1"/>
  <c r="X128" i="13"/>
  <c r="X90" i="11"/>
  <c r="X92" i="13"/>
  <c r="X29" i="11"/>
  <c r="S84" i="13"/>
  <c r="S82" i="11"/>
  <c r="DG74" i="3"/>
  <c r="X30" i="11"/>
  <c r="X61" i="13"/>
  <c r="S124" i="13"/>
  <c r="S43" i="11"/>
  <c r="W90" i="11"/>
  <c r="W128" i="13"/>
  <c r="W92" i="13"/>
  <c r="W29" i="11"/>
  <c r="R82" i="11"/>
  <c r="R84" i="13"/>
  <c r="DG66" i="3"/>
  <c r="W30" i="11"/>
  <c r="W61" i="13"/>
  <c r="Q44" i="11"/>
  <c r="Q125" i="13"/>
  <c r="S122" i="13"/>
  <c r="S41" i="11"/>
  <c r="R124" i="13"/>
  <c r="R43" i="11"/>
  <c r="V90" i="11"/>
  <c r="V128" i="13"/>
  <c r="V92" i="13"/>
  <c r="V29" i="11"/>
  <c r="Q84" i="13"/>
  <c r="Q82" i="11"/>
  <c r="DG56" i="3"/>
  <c r="V30" i="11"/>
  <c r="V61" i="13"/>
  <c r="R122" i="13"/>
  <c r="R41" i="11"/>
  <c r="U90" i="11"/>
  <c r="U128" i="13"/>
  <c r="U92" i="13"/>
  <c r="U29" i="11"/>
  <c r="P84" i="13"/>
  <c r="P82" i="11"/>
  <c r="U30" i="11"/>
  <c r="U61" i="13"/>
  <c r="P80" i="11"/>
  <c r="O80" i="11" s="1"/>
  <c r="E80" i="11" s="1"/>
  <c r="G80" i="11" s="1"/>
  <c r="P96" i="13"/>
  <c r="O96" i="13" s="1"/>
  <c r="E96" i="13" s="1"/>
  <c r="G96" i="13" s="1"/>
  <c r="W46" i="1"/>
  <c r="P26" i="11"/>
  <c r="O26" i="11" s="1"/>
  <c r="E26" i="11" s="1"/>
  <c r="G26" i="11" s="1"/>
  <c r="P120" i="13"/>
  <c r="O120" i="13" s="1"/>
  <c r="E120" i="13" s="1"/>
  <c r="G120" i="13" s="1"/>
  <c r="GX45" i="1"/>
  <c r="T128" i="13"/>
  <c r="T90" i="11"/>
  <c r="Q123" i="13"/>
  <c r="Q42" i="11"/>
  <c r="S128" i="13"/>
  <c r="S90" i="11"/>
  <c r="DG29" i="3"/>
  <c r="S92" i="13"/>
  <c r="S29" i="11"/>
  <c r="S30" i="11"/>
  <c r="S61" i="13"/>
  <c r="Q43" i="11"/>
  <c r="Q124" i="13"/>
  <c r="R128" i="13"/>
  <c r="R90" i="11"/>
  <c r="DG22" i="3"/>
  <c r="R92" i="13"/>
  <c r="R29" i="11"/>
  <c r="DG21" i="3"/>
  <c r="R61" i="13"/>
  <c r="R30" i="11"/>
  <c r="P123" i="13"/>
  <c r="P42" i="11"/>
  <c r="P125" i="13"/>
  <c r="P44" i="11"/>
  <c r="P124" i="13"/>
  <c r="P43" i="11"/>
  <c r="Q122" i="13"/>
  <c r="Q41" i="11"/>
  <c r="T33" i="1"/>
  <c r="Q90" i="11"/>
  <c r="Q128" i="13"/>
  <c r="DG12" i="3"/>
  <c r="Q29" i="11"/>
  <c r="Q92" i="13"/>
  <c r="DG11" i="3"/>
  <c r="Q61" i="13"/>
  <c r="Q30" i="11"/>
  <c r="P122" i="13"/>
  <c r="P41" i="11"/>
  <c r="P90" i="11"/>
  <c r="P128" i="13"/>
  <c r="P92" i="13"/>
  <c r="P29" i="11"/>
  <c r="DG4" i="3"/>
  <c r="P61" i="13"/>
  <c r="P30" i="11"/>
  <c r="CT257" i="1"/>
  <c r="S257" i="1" s="1"/>
  <c r="AD257" i="1"/>
  <c r="CR257" i="1" s="1"/>
  <c r="Q257" i="1" s="1"/>
  <c r="CQ257" i="1"/>
  <c r="P257" i="1" s="1"/>
  <c r="V253" i="1"/>
  <c r="CV257" i="1"/>
  <c r="U257" i="1" s="1"/>
  <c r="CS257" i="1"/>
  <c r="R257" i="1" s="1"/>
  <c r="DF467" i="3"/>
  <c r="DF466" i="3"/>
  <c r="GX185" i="1"/>
  <c r="T254" i="1"/>
  <c r="W251" i="1"/>
  <c r="HG256" i="1"/>
  <c r="CV250" i="1"/>
  <c r="U250" i="1" s="1"/>
  <c r="W256" i="1"/>
  <c r="U253" i="1"/>
  <c r="R256" i="1"/>
  <c r="CT250" i="1"/>
  <c r="S250" i="1" s="1"/>
  <c r="V252" i="1"/>
  <c r="U251" i="1"/>
  <c r="AD250" i="1"/>
  <c r="CR250" i="1" s="1"/>
  <c r="Q250" i="1" s="1"/>
  <c r="S255" i="1"/>
  <c r="GX251" i="1"/>
  <c r="S251" i="1"/>
  <c r="CQ251" i="1"/>
  <c r="P251" i="1" s="1"/>
  <c r="CQ250" i="1"/>
  <c r="P250" i="1" s="1"/>
  <c r="AB254" i="1"/>
  <c r="CQ256" i="1"/>
  <c r="P256" i="1" s="1"/>
  <c r="CS250" i="1"/>
  <c r="R250" i="1" s="1"/>
  <c r="V251" i="1"/>
  <c r="Q252" i="1"/>
  <c r="V255" i="1"/>
  <c r="Q251" i="1"/>
  <c r="GX254" i="1"/>
  <c r="R251" i="1"/>
  <c r="DF457" i="3"/>
  <c r="GX255" i="1"/>
  <c r="GX253" i="1"/>
  <c r="U252" i="1"/>
  <c r="DF456" i="3"/>
  <c r="GX256" i="1"/>
  <c r="T255" i="1"/>
  <c r="U255" i="1"/>
  <c r="S253" i="1"/>
  <c r="W253" i="1"/>
  <c r="Q256" i="1"/>
  <c r="W252" i="1"/>
  <c r="S252" i="1"/>
  <c r="GX252" i="1"/>
  <c r="T252" i="1"/>
  <c r="T253" i="1"/>
  <c r="R252" i="1"/>
  <c r="T251" i="1"/>
  <c r="W255" i="1"/>
  <c r="CS248" i="1"/>
  <c r="R248" i="1" s="1"/>
  <c r="CV248" i="1"/>
  <c r="U248" i="1" s="1"/>
  <c r="CT248" i="1"/>
  <c r="S248" i="1" s="1"/>
  <c r="AD248" i="1"/>
  <c r="R245" i="1"/>
  <c r="CQ248" i="1"/>
  <c r="P248" i="1" s="1"/>
  <c r="DF438" i="3"/>
  <c r="GX247" i="1"/>
  <c r="R247" i="1"/>
  <c r="Q247" i="1"/>
  <c r="U247" i="1"/>
  <c r="CT246" i="1"/>
  <c r="S246" i="1" s="1"/>
  <c r="V247" i="1"/>
  <c r="W247" i="1"/>
  <c r="T247" i="1"/>
  <c r="S145" i="1"/>
  <c r="CV246" i="1"/>
  <c r="U246" i="1" s="1"/>
  <c r="GX245" i="1"/>
  <c r="P247" i="1"/>
  <c r="Q245" i="1"/>
  <c r="R243" i="1"/>
  <c r="W237" i="1"/>
  <c r="V245" i="1"/>
  <c r="W245" i="1"/>
  <c r="CV242" i="1"/>
  <c r="U242" i="1" s="1"/>
  <c r="CQ244" i="1"/>
  <c r="P244" i="1" s="1"/>
  <c r="R244" i="1"/>
  <c r="DF431" i="3"/>
  <c r="CR242" i="1"/>
  <c r="Q242" i="1" s="1"/>
  <c r="Q243" i="1"/>
  <c r="AB245" i="1"/>
  <c r="U245" i="1"/>
  <c r="CQ245" i="1"/>
  <c r="P245" i="1" s="1"/>
  <c r="AB242" i="1"/>
  <c r="CT242" i="1"/>
  <c r="S242" i="1" s="1"/>
  <c r="S245" i="1"/>
  <c r="V243" i="1"/>
  <c r="W243" i="1"/>
  <c r="U243" i="1"/>
  <c r="T245" i="1"/>
  <c r="W244" i="1"/>
  <c r="GX243" i="1"/>
  <c r="T243" i="1"/>
  <c r="T244" i="1"/>
  <c r="GX244" i="1"/>
  <c r="U244" i="1"/>
  <c r="S243" i="1"/>
  <c r="S244" i="1"/>
  <c r="V244" i="1"/>
  <c r="Q244" i="1"/>
  <c r="U236" i="1"/>
  <c r="GX236" i="1"/>
  <c r="T236" i="1"/>
  <c r="S235" i="1"/>
  <c r="W235" i="1"/>
  <c r="V209" i="1"/>
  <c r="W221" i="1"/>
  <c r="CQ188" i="1"/>
  <c r="P188" i="1" s="1"/>
  <c r="GX209" i="1"/>
  <c r="S209" i="1"/>
  <c r="T235" i="1"/>
  <c r="R199" i="1"/>
  <c r="T237" i="1"/>
  <c r="W241" i="1"/>
  <c r="U240" i="1"/>
  <c r="U237" i="1"/>
  <c r="V236" i="1"/>
  <c r="GX235" i="1"/>
  <c r="V235" i="1"/>
  <c r="W239" i="1"/>
  <c r="CQ239" i="1"/>
  <c r="P239" i="1" s="1"/>
  <c r="CQ238" i="1"/>
  <c r="P238" i="1" s="1"/>
  <c r="W238" i="1"/>
  <c r="W236" i="1"/>
  <c r="R236" i="1"/>
  <c r="CT234" i="1"/>
  <c r="S234" i="1" s="1"/>
  <c r="CV234" i="1"/>
  <c r="U234" i="1" s="1"/>
  <c r="AB241" i="1"/>
  <c r="AB237" i="1"/>
  <c r="AD234" i="1"/>
  <c r="CR234" i="1" s="1"/>
  <c r="Q234" i="1" s="1"/>
  <c r="T241" i="1"/>
  <c r="S236" i="1"/>
  <c r="U235" i="1"/>
  <c r="CQ234" i="1"/>
  <c r="P234" i="1" s="1"/>
  <c r="P237" i="1"/>
  <c r="CS234" i="1"/>
  <c r="R234" i="1" s="1"/>
  <c r="Q238" i="1"/>
  <c r="T238" i="1"/>
  <c r="R237" i="1"/>
  <c r="DF422" i="3"/>
  <c r="T240" i="1"/>
  <c r="U238" i="1"/>
  <c r="V240" i="1"/>
  <c r="GX238" i="1"/>
  <c r="S238" i="1"/>
  <c r="V237" i="1"/>
  <c r="S237" i="1"/>
  <c r="GX240" i="1"/>
  <c r="S240" i="1"/>
  <c r="W240" i="1"/>
  <c r="U239" i="1"/>
  <c r="V238" i="1"/>
  <c r="GX237" i="1"/>
  <c r="Q237" i="1"/>
  <c r="T212" i="1"/>
  <c r="DG411" i="3"/>
  <c r="GX228" i="1"/>
  <c r="DF411" i="3"/>
  <c r="W228" i="1"/>
  <c r="R228" i="1"/>
  <c r="CT232" i="1"/>
  <c r="S232" i="1" s="1"/>
  <c r="CP232" i="1" s="1"/>
  <c r="O232" i="1" s="1"/>
  <c r="CV232" i="1"/>
  <c r="U232" i="1" s="1"/>
  <c r="AB233" i="1"/>
  <c r="P233" i="1"/>
  <c r="T233" i="1"/>
  <c r="DG412" i="3"/>
  <c r="GX233" i="1"/>
  <c r="R233" i="1"/>
  <c r="DF412" i="3"/>
  <c r="U230" i="1"/>
  <c r="V228" i="1"/>
  <c r="GX218" i="1"/>
  <c r="U228" i="1"/>
  <c r="GX231" i="1"/>
  <c r="T228" i="1"/>
  <c r="W231" i="1"/>
  <c r="R231" i="1"/>
  <c r="CQ225" i="1"/>
  <c r="P225" i="1" s="1"/>
  <c r="U227" i="1"/>
  <c r="R230" i="1"/>
  <c r="CQ228" i="1"/>
  <c r="P228" i="1" s="1"/>
  <c r="T224" i="1"/>
  <c r="T223" i="1"/>
  <c r="CT222" i="1"/>
  <c r="S222" i="1" s="1"/>
  <c r="W225" i="1"/>
  <c r="Q224" i="1"/>
  <c r="AD222" i="1"/>
  <c r="CR222" i="1" s="1"/>
  <c r="Q222" i="1" s="1"/>
  <c r="GX224" i="1"/>
  <c r="W176" i="1"/>
  <c r="AB224" i="1"/>
  <c r="W223" i="1"/>
  <c r="R223" i="1"/>
  <c r="CQ222" i="1"/>
  <c r="P222" i="1" s="1"/>
  <c r="W224" i="1"/>
  <c r="R224" i="1"/>
  <c r="U223" i="1"/>
  <c r="S223" i="1"/>
  <c r="GX223" i="1"/>
  <c r="S231" i="1"/>
  <c r="V223" i="1"/>
  <c r="CV222" i="1"/>
  <c r="U222" i="1" s="1"/>
  <c r="GX212" i="1"/>
  <c r="U212" i="1"/>
  <c r="U229" i="1"/>
  <c r="V224" i="1"/>
  <c r="S212" i="1"/>
  <c r="P226" i="1"/>
  <c r="P224" i="1"/>
  <c r="CS222" i="1"/>
  <c r="R222" i="1" s="1"/>
  <c r="S226" i="1"/>
  <c r="V225" i="1"/>
  <c r="U231" i="1"/>
  <c r="T225" i="1"/>
  <c r="V227" i="1"/>
  <c r="T229" i="1"/>
  <c r="Q225" i="1"/>
  <c r="Q230" i="1"/>
  <c r="S229" i="1"/>
  <c r="U225" i="1"/>
  <c r="S224" i="1"/>
  <c r="V231" i="1"/>
  <c r="GX230" i="1"/>
  <c r="P230" i="1"/>
  <c r="S225" i="1"/>
  <c r="W230" i="1"/>
  <c r="T230" i="1"/>
  <c r="W229" i="1"/>
  <c r="GX227" i="1"/>
  <c r="S227" i="1"/>
  <c r="W227" i="1"/>
  <c r="DF404" i="3"/>
  <c r="DJ404" i="3" s="1"/>
  <c r="T231" i="1"/>
  <c r="DF403" i="3"/>
  <c r="GX229" i="1"/>
  <c r="V229" i="1"/>
  <c r="V230" i="1"/>
  <c r="S230" i="1"/>
  <c r="T227" i="1"/>
  <c r="U224" i="1"/>
  <c r="DG327" i="3"/>
  <c r="V221" i="1"/>
  <c r="GX207" i="1"/>
  <c r="CQ205" i="1"/>
  <c r="P205" i="1" s="1"/>
  <c r="W217" i="1"/>
  <c r="U210" i="1"/>
  <c r="DF368" i="3"/>
  <c r="GX221" i="1"/>
  <c r="CV220" i="1"/>
  <c r="U220" i="1" s="1"/>
  <c r="R221" i="1"/>
  <c r="Q221" i="1"/>
  <c r="CQ220" i="1"/>
  <c r="P220" i="1" s="1"/>
  <c r="P221" i="1"/>
  <c r="CT220" i="1"/>
  <c r="S220" i="1" s="1"/>
  <c r="S221" i="1"/>
  <c r="CS220" i="1"/>
  <c r="R220" i="1" s="1"/>
  <c r="U217" i="1"/>
  <c r="GX214" i="1"/>
  <c r="U221" i="1"/>
  <c r="DG389" i="3"/>
  <c r="DF396" i="3"/>
  <c r="T221" i="1"/>
  <c r="CT219" i="1"/>
  <c r="S219" i="1" s="1"/>
  <c r="AD219" i="1"/>
  <c r="CR219" i="1" s="1"/>
  <c r="Q219" i="1" s="1"/>
  <c r="CQ219" i="1"/>
  <c r="P219" i="1" s="1"/>
  <c r="CV219" i="1"/>
  <c r="U219" i="1" s="1"/>
  <c r="CS219" i="1"/>
  <c r="R219" i="1" s="1"/>
  <c r="DF380" i="3"/>
  <c r="W200" i="1"/>
  <c r="V210" i="1"/>
  <c r="R210" i="1"/>
  <c r="T210" i="1"/>
  <c r="Q209" i="1"/>
  <c r="GX181" i="1"/>
  <c r="W215" i="1"/>
  <c r="CV208" i="1"/>
  <c r="U208" i="1" s="1"/>
  <c r="CQ209" i="1"/>
  <c r="P209" i="1" s="1"/>
  <c r="V215" i="1"/>
  <c r="S215" i="1"/>
  <c r="U215" i="1"/>
  <c r="W188" i="1"/>
  <c r="CQ218" i="1"/>
  <c r="P218" i="1" s="1"/>
  <c r="V217" i="1"/>
  <c r="W214" i="1"/>
  <c r="T214" i="1"/>
  <c r="S211" i="1"/>
  <c r="Q211" i="1"/>
  <c r="T209" i="1"/>
  <c r="CQ208" i="1"/>
  <c r="P208" i="1" s="1"/>
  <c r="R218" i="1"/>
  <c r="GX217" i="1"/>
  <c r="S217" i="1"/>
  <c r="CQ217" i="1"/>
  <c r="P217" i="1" s="1"/>
  <c r="T215" i="1"/>
  <c r="V213" i="1"/>
  <c r="GX210" i="1"/>
  <c r="S210" i="1"/>
  <c r="W209" i="1"/>
  <c r="R217" i="1"/>
  <c r="Q212" i="1"/>
  <c r="DG377" i="3"/>
  <c r="AB213" i="1"/>
  <c r="U214" i="1"/>
  <c r="R212" i="1"/>
  <c r="CQ215" i="1"/>
  <c r="P215" i="1" s="1"/>
  <c r="R216" i="1"/>
  <c r="V212" i="1"/>
  <c r="CT208" i="1"/>
  <c r="S208" i="1" s="1"/>
  <c r="CQ211" i="1"/>
  <c r="P211" i="1" s="1"/>
  <c r="W210" i="1"/>
  <c r="AD208" i="1"/>
  <c r="CR208" i="1" s="1"/>
  <c r="Q208" i="1" s="1"/>
  <c r="AB217" i="1"/>
  <c r="CQ213" i="1"/>
  <c r="P213" i="1" s="1"/>
  <c r="HG211" i="1"/>
  <c r="CS208" i="1"/>
  <c r="R208" i="1" s="1"/>
  <c r="V211" i="1"/>
  <c r="GX215" i="1"/>
  <c r="Q217" i="1"/>
  <c r="R215" i="1"/>
  <c r="Q215" i="1"/>
  <c r="HG209" i="1"/>
  <c r="DG361" i="3"/>
  <c r="U216" i="1"/>
  <c r="Q216" i="1"/>
  <c r="V214" i="1"/>
  <c r="S214" i="1"/>
  <c r="T213" i="1"/>
  <c r="S213" i="1"/>
  <c r="S218" i="1"/>
  <c r="GX216" i="1"/>
  <c r="T216" i="1"/>
  <c r="R214" i="1"/>
  <c r="R213" i="1"/>
  <c r="W211" i="1"/>
  <c r="U218" i="1"/>
  <c r="T217" i="1"/>
  <c r="S216" i="1"/>
  <c r="Q214" i="1"/>
  <c r="Q213" i="1"/>
  <c r="U211" i="1"/>
  <c r="T218" i="1"/>
  <c r="W216" i="1"/>
  <c r="P214" i="1"/>
  <c r="U213" i="1"/>
  <c r="GX211" i="1"/>
  <c r="T211" i="1"/>
  <c r="R209" i="1"/>
  <c r="W218" i="1"/>
  <c r="W213" i="1"/>
  <c r="DF376" i="3"/>
  <c r="DJ376" i="3" s="1"/>
  <c r="V218" i="1"/>
  <c r="DG354" i="3"/>
  <c r="V216" i="1"/>
  <c r="GX213" i="1"/>
  <c r="DF374" i="3"/>
  <c r="DF366" i="3"/>
  <c r="GX205" i="1"/>
  <c r="R205" i="1"/>
  <c r="S199" i="1"/>
  <c r="V205" i="1"/>
  <c r="S205" i="1"/>
  <c r="V207" i="1"/>
  <c r="CT206" i="1"/>
  <c r="S206" i="1" s="1"/>
  <c r="CP206" i="1" s="1"/>
  <c r="O206" i="1" s="1"/>
  <c r="W207" i="1"/>
  <c r="CV206" i="1"/>
  <c r="U206" i="1" s="1"/>
  <c r="Q207" i="1"/>
  <c r="AB206" i="1"/>
  <c r="R207" i="1"/>
  <c r="T207" i="1"/>
  <c r="S207" i="1"/>
  <c r="U207" i="1"/>
  <c r="R195" i="1"/>
  <c r="W205" i="1"/>
  <c r="U205" i="1"/>
  <c r="Q205" i="1"/>
  <c r="T205" i="1"/>
  <c r="CV204" i="1"/>
  <c r="U204" i="1" s="1"/>
  <c r="CT204" i="1"/>
  <c r="S204" i="1" s="1"/>
  <c r="CS204" i="1"/>
  <c r="R204" i="1" s="1"/>
  <c r="AD204" i="1"/>
  <c r="AB204" i="1" s="1"/>
  <c r="DG350" i="3"/>
  <c r="DF348" i="3"/>
  <c r="U189" i="1"/>
  <c r="V189" i="1"/>
  <c r="GX189" i="1"/>
  <c r="T201" i="1"/>
  <c r="CV203" i="1"/>
  <c r="U203" i="1" s="1"/>
  <c r="W201" i="1"/>
  <c r="CT203" i="1"/>
  <c r="S203" i="1" s="1"/>
  <c r="GX199" i="1"/>
  <c r="GX188" i="1"/>
  <c r="DG346" i="3"/>
  <c r="T199" i="1"/>
  <c r="T200" i="1"/>
  <c r="DF342" i="3"/>
  <c r="DJ342" i="3" s="1"/>
  <c r="V199" i="1"/>
  <c r="GX202" i="1"/>
  <c r="S202" i="1"/>
  <c r="CQ201" i="1"/>
  <c r="P201" i="1" s="1"/>
  <c r="T202" i="1"/>
  <c r="V202" i="1"/>
  <c r="U202" i="1"/>
  <c r="Q199" i="1"/>
  <c r="Q200" i="1"/>
  <c r="Q202" i="1"/>
  <c r="HG199" i="1"/>
  <c r="CQ198" i="1"/>
  <c r="P198" i="1" s="1"/>
  <c r="S201" i="1"/>
  <c r="S200" i="1"/>
  <c r="W199" i="1"/>
  <c r="HG202" i="1"/>
  <c r="R202" i="1"/>
  <c r="R200" i="1"/>
  <c r="V200" i="1"/>
  <c r="U199" i="1"/>
  <c r="CV198" i="1"/>
  <c r="U198" i="1" s="1"/>
  <c r="GX201" i="1"/>
  <c r="R201" i="1"/>
  <c r="U200" i="1"/>
  <c r="Q201" i="1"/>
  <c r="CT198" i="1"/>
  <c r="S198" i="1" s="1"/>
  <c r="AD198" i="1"/>
  <c r="CR198" i="1" s="1"/>
  <c r="Q198" i="1" s="1"/>
  <c r="CQ202" i="1"/>
  <c r="P202" i="1" s="1"/>
  <c r="AB202" i="1"/>
  <c r="HG200" i="1"/>
  <c r="CS198" i="1"/>
  <c r="R198" i="1" s="1"/>
  <c r="W202" i="1"/>
  <c r="V201" i="1"/>
  <c r="U201" i="1"/>
  <c r="GX200" i="1"/>
  <c r="CQ196" i="1"/>
  <c r="P196" i="1" s="1"/>
  <c r="W189" i="1"/>
  <c r="CV196" i="1"/>
  <c r="U196" i="1" s="1"/>
  <c r="R189" i="1"/>
  <c r="CT196" i="1"/>
  <c r="S196" i="1" s="1"/>
  <c r="CS196" i="1"/>
  <c r="R196" i="1" s="1"/>
  <c r="DG330" i="3"/>
  <c r="DF329" i="3"/>
  <c r="S192" i="1"/>
  <c r="U190" i="1"/>
  <c r="Q190" i="1"/>
  <c r="W191" i="1"/>
  <c r="GX190" i="1"/>
  <c r="W190" i="1"/>
  <c r="P181" i="1"/>
  <c r="V188" i="1"/>
  <c r="U188" i="1"/>
  <c r="U192" i="1"/>
  <c r="T188" i="1"/>
  <c r="R188" i="1"/>
  <c r="Q188" i="1"/>
  <c r="CQ190" i="1"/>
  <c r="P190" i="1" s="1"/>
  <c r="AB194" i="1"/>
  <c r="S193" i="1"/>
  <c r="DG316" i="3"/>
  <c r="V194" i="1"/>
  <c r="R190" i="1"/>
  <c r="CQ193" i="1"/>
  <c r="P193" i="1" s="1"/>
  <c r="S188" i="1"/>
  <c r="CQ192" i="1"/>
  <c r="P192" i="1" s="1"/>
  <c r="S189" i="1"/>
  <c r="CV187" i="1"/>
  <c r="U187" i="1" s="1"/>
  <c r="CQ195" i="1"/>
  <c r="P195" i="1" s="1"/>
  <c r="GX192" i="1"/>
  <c r="R192" i="1"/>
  <c r="W192" i="1"/>
  <c r="U195" i="1"/>
  <c r="CQ191" i="1"/>
  <c r="P191" i="1" s="1"/>
  <c r="CT187" i="1"/>
  <c r="S187" i="1" s="1"/>
  <c r="AB188" i="1"/>
  <c r="HG188" i="1"/>
  <c r="GX195" i="1"/>
  <c r="T195" i="1"/>
  <c r="DG310" i="3"/>
  <c r="T190" i="1"/>
  <c r="T189" i="1"/>
  <c r="W195" i="1"/>
  <c r="V192" i="1"/>
  <c r="V190" i="1"/>
  <c r="V195" i="1"/>
  <c r="S195" i="1"/>
  <c r="U191" i="1"/>
  <c r="S191" i="1"/>
  <c r="Q189" i="1"/>
  <c r="DG326" i="3"/>
  <c r="DG317" i="3"/>
  <c r="U194" i="1"/>
  <c r="T191" i="1"/>
  <c r="DF326" i="3"/>
  <c r="DG325" i="3"/>
  <c r="DG319" i="3"/>
  <c r="DF317" i="3"/>
  <c r="GX191" i="1"/>
  <c r="R191" i="1"/>
  <c r="DF325" i="3"/>
  <c r="GX193" i="1"/>
  <c r="U193" i="1"/>
  <c r="T192" i="1"/>
  <c r="DF322" i="3"/>
  <c r="W194" i="1"/>
  <c r="Q192" i="1"/>
  <c r="V191" i="1"/>
  <c r="GX194" i="1"/>
  <c r="GX184" i="1"/>
  <c r="GX180" i="1"/>
  <c r="W185" i="1"/>
  <c r="V185" i="1"/>
  <c r="GX159" i="1"/>
  <c r="W184" i="1"/>
  <c r="U185" i="1"/>
  <c r="W178" i="1"/>
  <c r="T186" i="1"/>
  <c r="S181" i="1"/>
  <c r="V186" i="1"/>
  <c r="U186" i="1"/>
  <c r="S186" i="1"/>
  <c r="GX178" i="1"/>
  <c r="DG287" i="3"/>
  <c r="Q186" i="1"/>
  <c r="R183" i="1"/>
  <c r="AB180" i="1"/>
  <c r="CQ179" i="1"/>
  <c r="P179" i="1" s="1"/>
  <c r="AB186" i="1"/>
  <c r="W186" i="1"/>
  <c r="CQ185" i="1"/>
  <c r="P185" i="1" s="1"/>
  <c r="T182" i="1"/>
  <c r="R185" i="1"/>
  <c r="Q181" i="1"/>
  <c r="CQ184" i="1"/>
  <c r="P184" i="1" s="1"/>
  <c r="CV179" i="1"/>
  <c r="U179" i="1" s="1"/>
  <c r="R184" i="1"/>
  <c r="W181" i="1"/>
  <c r="GX183" i="1"/>
  <c r="V181" i="1"/>
  <c r="S180" i="1"/>
  <c r="CT179" i="1"/>
  <c r="S179" i="1" s="1"/>
  <c r="CQ183" i="1"/>
  <c r="P183" i="1" s="1"/>
  <c r="R180" i="1"/>
  <c r="Q180" i="1"/>
  <c r="AD179" i="1"/>
  <c r="CQ186" i="1"/>
  <c r="P186" i="1" s="1"/>
  <c r="AB183" i="1"/>
  <c r="AB181" i="1"/>
  <c r="HG180" i="1"/>
  <c r="P180" i="1"/>
  <c r="V183" i="1"/>
  <c r="S185" i="1"/>
  <c r="T181" i="1"/>
  <c r="DF301" i="3"/>
  <c r="V184" i="1"/>
  <c r="DG283" i="3"/>
  <c r="U184" i="1"/>
  <c r="Q184" i="1"/>
  <c r="R181" i="1"/>
  <c r="T185" i="1"/>
  <c r="GX182" i="1"/>
  <c r="P182" i="1"/>
  <c r="T180" i="1"/>
  <c r="Q183" i="1"/>
  <c r="U182" i="1"/>
  <c r="T184" i="1"/>
  <c r="V182" i="1"/>
  <c r="DG300" i="3"/>
  <c r="T183" i="1"/>
  <c r="U183" i="1"/>
  <c r="S183" i="1"/>
  <c r="W182" i="1"/>
  <c r="S182" i="1"/>
  <c r="S184" i="1"/>
  <c r="W183" i="1"/>
  <c r="R182" i="1"/>
  <c r="V180" i="1"/>
  <c r="Q182" i="1"/>
  <c r="Q178" i="1"/>
  <c r="V178" i="1"/>
  <c r="S176" i="1"/>
  <c r="U155" i="1"/>
  <c r="T178" i="1"/>
  <c r="CT177" i="1"/>
  <c r="S177" i="1" s="1"/>
  <c r="CZ177" i="1" s="1"/>
  <c r="Y177" i="1" s="1"/>
  <c r="U178" i="1"/>
  <c r="CV177" i="1"/>
  <c r="U177" i="1" s="1"/>
  <c r="CR177" i="1"/>
  <c r="Q177" i="1" s="1"/>
  <c r="CQ178" i="1"/>
  <c r="P178" i="1" s="1"/>
  <c r="R178" i="1"/>
  <c r="AB178" i="1"/>
  <c r="AB177" i="1"/>
  <c r="S178" i="1"/>
  <c r="CT173" i="1"/>
  <c r="S173" i="1" s="1"/>
  <c r="CY173" i="1" s="1"/>
  <c r="X173" i="1" s="1"/>
  <c r="GX176" i="1"/>
  <c r="CQ174" i="1"/>
  <c r="P174" i="1" s="1"/>
  <c r="CR173" i="1"/>
  <c r="Q173" i="1" s="1"/>
  <c r="AB175" i="1"/>
  <c r="CV173" i="1"/>
  <c r="U173" i="1" s="1"/>
  <c r="HG175" i="1"/>
  <c r="P175" i="1"/>
  <c r="AB173" i="1"/>
  <c r="S175" i="1"/>
  <c r="V175" i="1"/>
  <c r="V174" i="1"/>
  <c r="P176" i="1"/>
  <c r="W175" i="1"/>
  <c r="S174" i="1"/>
  <c r="U176" i="1"/>
  <c r="W174" i="1"/>
  <c r="T176" i="1"/>
  <c r="T175" i="1"/>
  <c r="GX174" i="1"/>
  <c r="U174" i="1"/>
  <c r="R176" i="1"/>
  <c r="GX175" i="1"/>
  <c r="R175" i="1"/>
  <c r="T174" i="1"/>
  <c r="W172" i="1"/>
  <c r="GX166" i="1"/>
  <c r="V168" i="1"/>
  <c r="GX165" i="1"/>
  <c r="W165" i="1"/>
  <c r="DF274" i="3"/>
  <c r="DJ274" i="3" s="1"/>
  <c r="CV171" i="1"/>
  <c r="U171" i="1" s="1"/>
  <c r="T172" i="1"/>
  <c r="CT171" i="1"/>
  <c r="S171" i="1" s="1"/>
  <c r="CS171" i="1"/>
  <c r="R171" i="1" s="1"/>
  <c r="CQ172" i="1"/>
  <c r="P172" i="1" s="1"/>
  <c r="S172" i="1"/>
  <c r="HG172" i="1"/>
  <c r="AD171" i="1"/>
  <c r="AB171" i="1" s="1"/>
  <c r="V172" i="1"/>
  <c r="GX172" i="1"/>
  <c r="U172" i="1"/>
  <c r="S74" i="1"/>
  <c r="GX164" i="1"/>
  <c r="W167" i="1"/>
  <c r="V170" i="1"/>
  <c r="GX167" i="1"/>
  <c r="S167" i="1"/>
  <c r="GX170" i="1"/>
  <c r="AB170" i="1"/>
  <c r="V167" i="1"/>
  <c r="CV169" i="1"/>
  <c r="U169" i="1" s="1"/>
  <c r="U170" i="1"/>
  <c r="U168" i="1"/>
  <c r="AD169" i="1"/>
  <c r="CQ169" i="1"/>
  <c r="P169" i="1" s="1"/>
  <c r="P170" i="1"/>
  <c r="CS169" i="1"/>
  <c r="R169" i="1" s="1"/>
  <c r="CT169" i="1"/>
  <c r="S169" i="1" s="1"/>
  <c r="DG259" i="3"/>
  <c r="DF259" i="3"/>
  <c r="T165" i="1"/>
  <c r="R165" i="1"/>
  <c r="V165" i="1"/>
  <c r="DG249" i="3"/>
  <c r="R168" i="1"/>
  <c r="W166" i="1"/>
  <c r="U166" i="1"/>
  <c r="U164" i="1"/>
  <c r="CQ164" i="1"/>
  <c r="P164" i="1" s="1"/>
  <c r="CT162" i="1"/>
  <c r="S162" i="1" s="1"/>
  <c r="CQ167" i="1"/>
  <c r="P167" i="1" s="1"/>
  <c r="CS162" i="1"/>
  <c r="R162" i="1" s="1"/>
  <c r="T168" i="1"/>
  <c r="Q168" i="1"/>
  <c r="T167" i="1"/>
  <c r="V166" i="1"/>
  <c r="R57" i="1"/>
  <c r="AB168" i="1"/>
  <c r="S166" i="1"/>
  <c r="CQ163" i="1"/>
  <c r="P163" i="1" s="1"/>
  <c r="S168" i="1"/>
  <c r="HG166" i="1"/>
  <c r="CQ165" i="1"/>
  <c r="P165" i="1" s="1"/>
  <c r="T164" i="1"/>
  <c r="T166" i="1"/>
  <c r="CV162" i="1"/>
  <c r="U162" i="1" s="1"/>
  <c r="S164" i="1"/>
  <c r="V164" i="1"/>
  <c r="AB166" i="1"/>
  <c r="HG165" i="1"/>
  <c r="AD162" i="1"/>
  <c r="AB162" i="1" s="1"/>
  <c r="W168" i="1"/>
  <c r="V163" i="1"/>
  <c r="U167" i="1"/>
  <c r="R166" i="1"/>
  <c r="Q166" i="1"/>
  <c r="P166" i="1"/>
  <c r="DG256" i="3"/>
  <c r="R167" i="1"/>
  <c r="W164" i="1"/>
  <c r="U165" i="1"/>
  <c r="S165" i="1"/>
  <c r="DF254" i="3"/>
  <c r="DJ254" i="3" s="1"/>
  <c r="T159" i="1"/>
  <c r="V159" i="1"/>
  <c r="W154" i="1"/>
  <c r="GX154" i="1"/>
  <c r="W160" i="1"/>
  <c r="W147" i="1"/>
  <c r="DF162" i="3"/>
  <c r="DG242" i="3"/>
  <c r="CV158" i="1"/>
  <c r="U158" i="1" s="1"/>
  <c r="CT158" i="1"/>
  <c r="S158" i="1" s="1"/>
  <c r="S160" i="1"/>
  <c r="CS158" i="1"/>
  <c r="R158" i="1" s="1"/>
  <c r="CQ160" i="1"/>
  <c r="P160" i="1" s="1"/>
  <c r="CQ158" i="1"/>
  <c r="P158" i="1" s="1"/>
  <c r="W159" i="1"/>
  <c r="GX156" i="1"/>
  <c r="V156" i="1"/>
  <c r="AB160" i="1"/>
  <c r="HG160" i="1"/>
  <c r="AD158" i="1"/>
  <c r="AB158" i="1" s="1"/>
  <c r="V160" i="1"/>
  <c r="GX160" i="1"/>
  <c r="R160" i="1"/>
  <c r="R159" i="1"/>
  <c r="Q160" i="1"/>
  <c r="Q159" i="1"/>
  <c r="S159" i="1"/>
  <c r="U159" i="1"/>
  <c r="U156" i="1"/>
  <c r="GX153" i="1"/>
  <c r="V153" i="1"/>
  <c r="T153" i="1"/>
  <c r="R153" i="1"/>
  <c r="W156" i="1"/>
  <c r="T156" i="1"/>
  <c r="S155" i="1"/>
  <c r="CS152" i="1"/>
  <c r="R152" i="1" s="1"/>
  <c r="CQ152" i="1"/>
  <c r="P152" i="1" s="1"/>
  <c r="S157" i="1"/>
  <c r="CQ155" i="1"/>
  <c r="P155" i="1" s="1"/>
  <c r="GX155" i="1"/>
  <c r="CQ154" i="1"/>
  <c r="P154" i="1" s="1"/>
  <c r="AB153" i="1"/>
  <c r="W155" i="1"/>
  <c r="V154" i="1"/>
  <c r="W153" i="1"/>
  <c r="CV152" i="1"/>
  <c r="U152" i="1" s="1"/>
  <c r="U153" i="1"/>
  <c r="T155" i="1"/>
  <c r="CT152" i="1"/>
  <c r="S152" i="1" s="1"/>
  <c r="P156" i="1"/>
  <c r="AD152" i="1"/>
  <c r="AB152" i="1" s="1"/>
  <c r="GX157" i="1"/>
  <c r="V157" i="1"/>
  <c r="Q153" i="1"/>
  <c r="U157" i="1"/>
  <c r="T157" i="1"/>
  <c r="Q157" i="1"/>
  <c r="W157" i="1"/>
  <c r="S156" i="1"/>
  <c r="S153" i="1"/>
  <c r="HG157" i="1"/>
  <c r="V155" i="1"/>
  <c r="R156" i="1"/>
  <c r="DF238" i="3"/>
  <c r="DJ238" i="3" s="1"/>
  <c r="S151" i="1"/>
  <c r="Q145" i="1"/>
  <c r="GX151" i="1"/>
  <c r="R151" i="1"/>
  <c r="T151" i="1"/>
  <c r="CV150" i="1"/>
  <c r="U150" i="1" s="1"/>
  <c r="CT150" i="1"/>
  <c r="S150" i="1" s="1"/>
  <c r="CP150" i="1" s="1"/>
  <c r="O150" i="1" s="1"/>
  <c r="AB151" i="1"/>
  <c r="W151" i="1"/>
  <c r="W143" i="1"/>
  <c r="AB150" i="1"/>
  <c r="Q151" i="1"/>
  <c r="P151" i="1"/>
  <c r="U151" i="1"/>
  <c r="GX149" i="1"/>
  <c r="CV148" i="1"/>
  <c r="U148" i="1" s="1"/>
  <c r="CT148" i="1"/>
  <c r="S148" i="1" s="1"/>
  <c r="CP148" i="1" s="1"/>
  <c r="O148" i="1" s="1"/>
  <c r="CQ149" i="1"/>
  <c r="P149" i="1" s="1"/>
  <c r="R149" i="1"/>
  <c r="W149" i="1"/>
  <c r="AB148" i="1"/>
  <c r="U149" i="1"/>
  <c r="T149" i="1"/>
  <c r="S149" i="1"/>
  <c r="V149" i="1"/>
  <c r="GX144" i="1"/>
  <c r="V144" i="1"/>
  <c r="GX143" i="1"/>
  <c r="V143" i="1"/>
  <c r="U144" i="1"/>
  <c r="T147" i="1"/>
  <c r="AB146" i="1"/>
  <c r="CQ143" i="1"/>
  <c r="P143" i="1" s="1"/>
  <c r="CQ142" i="1"/>
  <c r="P142" i="1" s="1"/>
  <c r="U146" i="1"/>
  <c r="AB144" i="1"/>
  <c r="DG221" i="3"/>
  <c r="GX145" i="1"/>
  <c r="T144" i="1"/>
  <c r="T143" i="1"/>
  <c r="DG225" i="3"/>
  <c r="U145" i="1"/>
  <c r="CV142" i="1"/>
  <c r="U142" i="1" s="1"/>
  <c r="CT142" i="1"/>
  <c r="S142" i="1" s="1"/>
  <c r="CQ145" i="1"/>
  <c r="P145" i="1" s="1"/>
  <c r="AD142" i="1"/>
  <c r="CR142" i="1" s="1"/>
  <c r="Q142" i="1" s="1"/>
  <c r="AB147" i="1"/>
  <c r="HG145" i="1"/>
  <c r="CS142" i="1"/>
  <c r="R142" i="1" s="1"/>
  <c r="V145" i="1"/>
  <c r="S144" i="1"/>
  <c r="DG219" i="3"/>
  <c r="W144" i="1"/>
  <c r="Q144" i="1"/>
  <c r="W146" i="1"/>
  <c r="Q146" i="1"/>
  <c r="T145" i="1"/>
  <c r="S143" i="1"/>
  <c r="V147" i="1"/>
  <c r="S147" i="1"/>
  <c r="GX146" i="1"/>
  <c r="V146" i="1"/>
  <c r="R147" i="1"/>
  <c r="GX147" i="1"/>
  <c r="P147" i="1"/>
  <c r="W145" i="1"/>
  <c r="U147" i="1"/>
  <c r="T146" i="1"/>
  <c r="S146" i="1"/>
  <c r="R144" i="1"/>
  <c r="P141" i="1"/>
  <c r="W141" i="1"/>
  <c r="GX141" i="1"/>
  <c r="S141" i="1"/>
  <c r="GX139" i="1"/>
  <c r="R141" i="1"/>
  <c r="Q141" i="1"/>
  <c r="S139" i="1"/>
  <c r="U120" i="1"/>
  <c r="W120" i="1"/>
  <c r="U141" i="1"/>
  <c r="V141" i="1"/>
  <c r="CT140" i="1"/>
  <c r="S140" i="1" s="1"/>
  <c r="T141" i="1"/>
  <c r="DG217" i="3"/>
  <c r="CV140" i="1"/>
  <c r="U140" i="1" s="1"/>
  <c r="AB141" i="1"/>
  <c r="DF218" i="3"/>
  <c r="Q139" i="1"/>
  <c r="CV138" i="1"/>
  <c r="U138" i="1" s="1"/>
  <c r="CT138" i="1"/>
  <c r="S138" i="1" s="1"/>
  <c r="CP138" i="1" s="1"/>
  <c r="O138" i="1" s="1"/>
  <c r="AB139" i="1"/>
  <c r="R139" i="1"/>
  <c r="AB138" i="1"/>
  <c r="W139" i="1"/>
  <c r="T139" i="1"/>
  <c r="V139" i="1"/>
  <c r="U139" i="1"/>
  <c r="GX132" i="1"/>
  <c r="GX129" i="1"/>
  <c r="T129" i="1"/>
  <c r="CV137" i="1"/>
  <c r="U137" i="1" s="1"/>
  <c r="CT137" i="1"/>
  <c r="S137" i="1" s="1"/>
  <c r="AD137" i="1"/>
  <c r="CR137" i="1" s="1"/>
  <c r="Q137" i="1" s="1"/>
  <c r="GX81" i="1"/>
  <c r="CQ137" i="1"/>
  <c r="P137" i="1" s="1"/>
  <c r="CS137" i="1"/>
  <c r="R137" i="1" s="1"/>
  <c r="DG210" i="3"/>
  <c r="CQ116" i="1"/>
  <c r="P116" i="1" s="1"/>
  <c r="GX135" i="1"/>
  <c r="V136" i="1"/>
  <c r="Q120" i="1"/>
  <c r="W121" i="1"/>
  <c r="GX136" i="1"/>
  <c r="DF204" i="3"/>
  <c r="DJ204" i="3" s="1"/>
  <c r="V133" i="1"/>
  <c r="GX118" i="1"/>
  <c r="R118" i="1"/>
  <c r="R106" i="1"/>
  <c r="CQ134" i="1"/>
  <c r="P134" i="1" s="1"/>
  <c r="T133" i="1"/>
  <c r="GX131" i="1"/>
  <c r="CQ131" i="1"/>
  <c r="P131" i="1" s="1"/>
  <c r="W129" i="1"/>
  <c r="GX119" i="1"/>
  <c r="T131" i="1"/>
  <c r="W134" i="1"/>
  <c r="W131" i="1"/>
  <c r="CV128" i="1"/>
  <c r="U128" i="1" s="1"/>
  <c r="W119" i="1"/>
  <c r="V134" i="1"/>
  <c r="DG186" i="3"/>
  <c r="R133" i="1"/>
  <c r="AB130" i="1"/>
  <c r="S129" i="1"/>
  <c r="CT128" i="1"/>
  <c r="S128" i="1" s="1"/>
  <c r="Q132" i="1"/>
  <c r="V130" i="1"/>
  <c r="U129" i="1"/>
  <c r="AD128" i="1"/>
  <c r="CQ136" i="1"/>
  <c r="P136" i="1" s="1"/>
  <c r="CQ135" i="1"/>
  <c r="P135" i="1" s="1"/>
  <c r="AB132" i="1"/>
  <c r="V131" i="1"/>
  <c r="S131" i="1"/>
  <c r="CQ129" i="1"/>
  <c r="P129" i="1" s="1"/>
  <c r="V119" i="1"/>
  <c r="T136" i="1"/>
  <c r="GX122" i="1"/>
  <c r="S122" i="1"/>
  <c r="P132" i="1"/>
  <c r="HG129" i="1"/>
  <c r="CS128" i="1"/>
  <c r="R128" i="1" s="1"/>
  <c r="U134" i="1"/>
  <c r="U136" i="1"/>
  <c r="GX134" i="1"/>
  <c r="T134" i="1"/>
  <c r="P130" i="1"/>
  <c r="V135" i="1"/>
  <c r="R134" i="1"/>
  <c r="W130" i="1"/>
  <c r="S136" i="1"/>
  <c r="GX133" i="1"/>
  <c r="U133" i="1"/>
  <c r="Q133" i="1"/>
  <c r="U132" i="1"/>
  <c r="R136" i="1"/>
  <c r="Q136" i="1"/>
  <c r="S133" i="1"/>
  <c r="W132" i="1"/>
  <c r="R129" i="1"/>
  <c r="W133" i="1"/>
  <c r="HG130" i="1"/>
  <c r="T135" i="1"/>
  <c r="GX130" i="1"/>
  <c r="T132" i="1"/>
  <c r="R132" i="1"/>
  <c r="R131" i="1"/>
  <c r="U130" i="1"/>
  <c r="T130" i="1"/>
  <c r="W136" i="1"/>
  <c r="W135" i="1"/>
  <c r="S135" i="1"/>
  <c r="S132" i="1"/>
  <c r="S130" i="1"/>
  <c r="R130" i="1"/>
  <c r="Q130" i="1"/>
  <c r="V129" i="1"/>
  <c r="DF196" i="3"/>
  <c r="U135" i="1"/>
  <c r="DG190" i="3"/>
  <c r="S134" i="1"/>
  <c r="V132" i="1"/>
  <c r="CQ124" i="1"/>
  <c r="P124" i="1" s="1"/>
  <c r="GX112" i="1"/>
  <c r="P112" i="1"/>
  <c r="W126" i="1"/>
  <c r="T120" i="1"/>
  <c r="DG162" i="3"/>
  <c r="GX120" i="1"/>
  <c r="Q118" i="1"/>
  <c r="W123" i="1"/>
  <c r="S120" i="1"/>
  <c r="GX126" i="1"/>
  <c r="R120" i="1"/>
  <c r="T113" i="1"/>
  <c r="R126" i="1"/>
  <c r="Q126" i="1"/>
  <c r="W113" i="1"/>
  <c r="T110" i="1"/>
  <c r="W127" i="1"/>
  <c r="W125" i="1"/>
  <c r="U121" i="1"/>
  <c r="V112" i="1"/>
  <c r="S112" i="1"/>
  <c r="GX121" i="1"/>
  <c r="T121" i="1"/>
  <c r="V110" i="1"/>
  <c r="R121" i="1"/>
  <c r="V121" i="1"/>
  <c r="V127" i="1"/>
  <c r="GX127" i="1"/>
  <c r="W110" i="1"/>
  <c r="CQ121" i="1"/>
  <c r="P121" i="1" s="1"/>
  <c r="U118" i="1"/>
  <c r="U112" i="1"/>
  <c r="CQ127" i="1"/>
  <c r="P127" i="1" s="1"/>
  <c r="T126" i="1"/>
  <c r="CQ123" i="1"/>
  <c r="P123" i="1" s="1"/>
  <c r="W114" i="1"/>
  <c r="CQ113" i="1"/>
  <c r="P113" i="1" s="1"/>
  <c r="T111" i="1"/>
  <c r="CT109" i="1"/>
  <c r="S109" i="1" s="1"/>
  <c r="GX125" i="1"/>
  <c r="T125" i="1"/>
  <c r="CQ125" i="1"/>
  <c r="P125" i="1" s="1"/>
  <c r="W124" i="1"/>
  <c r="U124" i="1"/>
  <c r="T123" i="1"/>
  <c r="T119" i="1"/>
  <c r="S116" i="1"/>
  <c r="S115" i="1"/>
  <c r="GX113" i="1"/>
  <c r="R113" i="1"/>
  <c r="V113" i="1"/>
  <c r="T112" i="1"/>
  <c r="S110" i="1"/>
  <c r="CS109" i="1"/>
  <c r="R109" i="1" s="1"/>
  <c r="AD109" i="1"/>
  <c r="AB114" i="1"/>
  <c r="T127" i="1"/>
  <c r="V125" i="1"/>
  <c r="V124" i="1"/>
  <c r="U111" i="1"/>
  <c r="S124" i="1"/>
  <c r="HG120" i="1"/>
  <c r="AB118" i="1"/>
  <c r="HG112" i="1"/>
  <c r="CQ119" i="1"/>
  <c r="P119" i="1" s="1"/>
  <c r="GX124" i="1"/>
  <c r="AB122" i="1"/>
  <c r="S121" i="1"/>
  <c r="AB115" i="1"/>
  <c r="U113" i="1"/>
  <c r="W112" i="1"/>
  <c r="R112" i="1"/>
  <c r="AB111" i="1"/>
  <c r="AB126" i="1"/>
  <c r="Q124" i="1"/>
  <c r="T122" i="1"/>
  <c r="W118" i="1"/>
  <c r="CQ117" i="1"/>
  <c r="P117" i="1" s="1"/>
  <c r="T115" i="1"/>
  <c r="CV109" i="1"/>
  <c r="U109" i="1" s="1"/>
  <c r="HG126" i="1"/>
  <c r="HG125" i="1"/>
  <c r="HG121" i="1"/>
  <c r="P120" i="1"/>
  <c r="HG118" i="1"/>
  <c r="HG117" i="1"/>
  <c r="AB116" i="1"/>
  <c r="HG113" i="1"/>
  <c r="AB112" i="1"/>
  <c r="R124" i="1"/>
  <c r="V122" i="1"/>
  <c r="W117" i="1"/>
  <c r="GX114" i="1"/>
  <c r="R114" i="1"/>
  <c r="Q114" i="1"/>
  <c r="P114" i="1"/>
  <c r="S127" i="1"/>
  <c r="P126" i="1"/>
  <c r="T124" i="1"/>
  <c r="GX115" i="1"/>
  <c r="S119" i="1"/>
  <c r="U114" i="1"/>
  <c r="Q110" i="1"/>
  <c r="DF180" i="3"/>
  <c r="DJ180" i="3" s="1"/>
  <c r="U126" i="1"/>
  <c r="T116" i="1"/>
  <c r="S114" i="1"/>
  <c r="GX117" i="1"/>
  <c r="R117" i="1"/>
  <c r="U116" i="1"/>
  <c r="R116" i="1"/>
  <c r="W111" i="1"/>
  <c r="S126" i="1"/>
  <c r="R125" i="1"/>
  <c r="HG122" i="1"/>
  <c r="S118" i="1"/>
  <c r="V117" i="1"/>
  <c r="V116" i="1"/>
  <c r="V115" i="1"/>
  <c r="HG114" i="1"/>
  <c r="R111" i="1"/>
  <c r="DF172" i="3"/>
  <c r="DJ172" i="3" s="1"/>
  <c r="V123" i="1"/>
  <c r="R122" i="1"/>
  <c r="Q122" i="1"/>
  <c r="GX116" i="1"/>
  <c r="S123" i="1"/>
  <c r="P122" i="1"/>
  <c r="V120" i="1"/>
  <c r="P118" i="1"/>
  <c r="U117" i="1"/>
  <c r="Q115" i="1"/>
  <c r="V114" i="1"/>
  <c r="V111" i="1"/>
  <c r="S111" i="1"/>
  <c r="GX110" i="1"/>
  <c r="U110" i="1"/>
  <c r="GX123" i="1"/>
  <c r="W122" i="1"/>
  <c r="V118" i="1"/>
  <c r="HG116" i="1"/>
  <c r="P115" i="1"/>
  <c r="T114" i="1"/>
  <c r="S113" i="1"/>
  <c r="S117" i="1"/>
  <c r="W116" i="1"/>
  <c r="GX111" i="1"/>
  <c r="Q111" i="1"/>
  <c r="U125" i="1"/>
  <c r="S125" i="1"/>
  <c r="HG124" i="1"/>
  <c r="R123" i="1"/>
  <c r="U122" i="1"/>
  <c r="T117" i="1"/>
  <c r="R115" i="1"/>
  <c r="P111" i="1"/>
  <c r="V108" i="1"/>
  <c r="U108" i="1"/>
  <c r="AD107" i="1"/>
  <c r="AB107" i="1" s="1"/>
  <c r="HG108" i="1"/>
  <c r="CQ107" i="1"/>
  <c r="P107" i="1" s="1"/>
  <c r="W108" i="1"/>
  <c r="CV107" i="1"/>
  <c r="U107" i="1" s="1"/>
  <c r="CT107" i="1"/>
  <c r="S107" i="1" s="1"/>
  <c r="CS107" i="1"/>
  <c r="R107" i="1" s="1"/>
  <c r="R108" i="1"/>
  <c r="S108" i="1"/>
  <c r="DF161" i="3"/>
  <c r="DJ161" i="3" s="1"/>
  <c r="T108" i="1"/>
  <c r="GX102" i="1"/>
  <c r="R102" i="1"/>
  <c r="P102" i="1"/>
  <c r="V102" i="1"/>
  <c r="T106" i="1"/>
  <c r="W106" i="1"/>
  <c r="Q102" i="1"/>
  <c r="V106" i="1"/>
  <c r="CT105" i="1"/>
  <c r="S105" i="1" s="1"/>
  <c r="AD105" i="1"/>
  <c r="S106" i="1"/>
  <c r="CS105" i="1"/>
  <c r="R105" i="1" s="1"/>
  <c r="CV105" i="1"/>
  <c r="U105" i="1" s="1"/>
  <c r="Q106" i="1"/>
  <c r="GX106" i="1"/>
  <c r="U106" i="1"/>
  <c r="DF152" i="3"/>
  <c r="GX99" i="1"/>
  <c r="R99" i="1"/>
  <c r="Q99" i="1"/>
  <c r="S104" i="1"/>
  <c r="V104" i="1"/>
  <c r="CQ103" i="1"/>
  <c r="P103" i="1" s="1"/>
  <c r="AD103" i="1"/>
  <c r="HG104" i="1"/>
  <c r="W104" i="1"/>
  <c r="CV103" i="1"/>
  <c r="U103" i="1" s="1"/>
  <c r="DG148" i="3"/>
  <c r="CT103" i="1"/>
  <c r="S103" i="1" s="1"/>
  <c r="CS103" i="1"/>
  <c r="R103" i="1" s="1"/>
  <c r="R104" i="1"/>
  <c r="U104" i="1"/>
  <c r="T104" i="1"/>
  <c r="S70" i="1"/>
  <c r="GX96" i="1"/>
  <c r="R96" i="1"/>
  <c r="Q96" i="1"/>
  <c r="CV101" i="1"/>
  <c r="U101" i="1" s="1"/>
  <c r="CT101" i="1"/>
  <c r="S101" i="1" s="1"/>
  <c r="AB102" i="1"/>
  <c r="CQ101" i="1"/>
  <c r="P101" i="1" s="1"/>
  <c r="U102" i="1"/>
  <c r="W102" i="1"/>
  <c r="S102" i="1"/>
  <c r="T102" i="1"/>
  <c r="R87" i="1"/>
  <c r="R100" i="1"/>
  <c r="T96" i="1"/>
  <c r="CV98" i="1"/>
  <c r="U98" i="1" s="1"/>
  <c r="S100" i="1"/>
  <c r="CT98" i="1"/>
  <c r="S98" i="1" s="1"/>
  <c r="AB99" i="1"/>
  <c r="W100" i="1"/>
  <c r="T100" i="1"/>
  <c r="V100" i="1"/>
  <c r="GX100" i="1"/>
  <c r="U100" i="1"/>
  <c r="Q100" i="1"/>
  <c r="V99" i="1"/>
  <c r="S99" i="1"/>
  <c r="T99" i="1"/>
  <c r="P99" i="1"/>
  <c r="U99" i="1"/>
  <c r="W99" i="1"/>
  <c r="P96" i="1"/>
  <c r="V96" i="1"/>
  <c r="U96" i="1"/>
  <c r="GX46" i="1"/>
  <c r="S97" i="1"/>
  <c r="CV95" i="1"/>
  <c r="U95" i="1" s="1"/>
  <c r="CT95" i="1"/>
  <c r="S95" i="1" s="1"/>
  <c r="T97" i="1"/>
  <c r="CQ95" i="1"/>
  <c r="P95" i="1" s="1"/>
  <c r="W97" i="1"/>
  <c r="V97" i="1"/>
  <c r="Q97" i="1"/>
  <c r="S96" i="1"/>
  <c r="DF130" i="3"/>
  <c r="GX97" i="1"/>
  <c r="U97" i="1"/>
  <c r="W96" i="1"/>
  <c r="DF129" i="3"/>
  <c r="DF133" i="3"/>
  <c r="DJ133" i="3" s="1"/>
  <c r="DF132" i="3"/>
  <c r="R94" i="1"/>
  <c r="R83" i="1"/>
  <c r="GX94" i="1"/>
  <c r="U94" i="1"/>
  <c r="CT93" i="1"/>
  <c r="S93" i="1" s="1"/>
  <c r="W94" i="1"/>
  <c r="T94" i="1"/>
  <c r="CV93" i="1"/>
  <c r="U93" i="1" s="1"/>
  <c r="CS93" i="1"/>
  <c r="R93" i="1" s="1"/>
  <c r="V94" i="1"/>
  <c r="AD93" i="1"/>
  <c r="AB93" i="1" s="1"/>
  <c r="Q94" i="1"/>
  <c r="DF125" i="3"/>
  <c r="S94" i="1"/>
  <c r="U91" i="1"/>
  <c r="R90" i="1"/>
  <c r="S90" i="1"/>
  <c r="CT89" i="1"/>
  <c r="S89" i="1" s="1"/>
  <c r="CR89" i="1"/>
  <c r="Q89" i="1" s="1"/>
  <c r="Q91" i="1"/>
  <c r="CQ91" i="1"/>
  <c r="P91" i="1" s="1"/>
  <c r="V90" i="1"/>
  <c r="W91" i="1"/>
  <c r="GX90" i="1"/>
  <c r="U90" i="1"/>
  <c r="Q90" i="1"/>
  <c r="CV89" i="1"/>
  <c r="U89" i="1" s="1"/>
  <c r="AB91" i="1"/>
  <c r="W90" i="1"/>
  <c r="V91" i="1"/>
  <c r="S91" i="1"/>
  <c r="R91" i="1"/>
  <c r="T90" i="1"/>
  <c r="CQ52" i="1"/>
  <c r="P52" i="1" s="1"/>
  <c r="GX87" i="1"/>
  <c r="CS86" i="1"/>
  <c r="R86" i="1" s="1"/>
  <c r="CQ86" i="1"/>
  <c r="P86" i="1" s="1"/>
  <c r="S87" i="1"/>
  <c r="CV86" i="1"/>
  <c r="U86" i="1" s="1"/>
  <c r="CQ88" i="1"/>
  <c r="P88" i="1" s="1"/>
  <c r="W87" i="1"/>
  <c r="R88" i="1"/>
  <c r="V87" i="1"/>
  <c r="CT86" i="1"/>
  <c r="S86" i="1" s="1"/>
  <c r="AB88" i="1"/>
  <c r="AD86" i="1"/>
  <c r="AB86" i="1" s="1"/>
  <c r="GX88" i="1"/>
  <c r="T87" i="1"/>
  <c r="DF116" i="3"/>
  <c r="U87" i="1"/>
  <c r="Q87" i="1"/>
  <c r="U88" i="1"/>
  <c r="Q88" i="1"/>
  <c r="T88" i="1"/>
  <c r="DF115" i="3"/>
  <c r="W88" i="1"/>
  <c r="DF119" i="3"/>
  <c r="DJ119" i="3" s="1"/>
  <c r="DF118" i="3"/>
  <c r="V88" i="1"/>
  <c r="S88" i="1"/>
  <c r="T81" i="1"/>
  <c r="V84" i="1"/>
  <c r="V83" i="1"/>
  <c r="CV82" i="1"/>
  <c r="U82" i="1" s="1"/>
  <c r="GX83" i="1"/>
  <c r="U83" i="1"/>
  <c r="CT82" i="1"/>
  <c r="S82" i="1" s="1"/>
  <c r="CZ82" i="1" s="1"/>
  <c r="Y82" i="1" s="1"/>
  <c r="W83" i="1"/>
  <c r="CQ84" i="1"/>
  <c r="P84" i="1" s="1"/>
  <c r="T83" i="1"/>
  <c r="W84" i="1"/>
  <c r="Q83" i="1"/>
  <c r="S83" i="1"/>
  <c r="S84" i="1"/>
  <c r="U84" i="1"/>
  <c r="GX84" i="1"/>
  <c r="T84" i="1"/>
  <c r="DG112" i="3"/>
  <c r="R84" i="1"/>
  <c r="W81" i="1"/>
  <c r="S81" i="1"/>
  <c r="V81" i="1"/>
  <c r="AB80" i="1"/>
  <c r="CQ79" i="1"/>
  <c r="P79" i="1" s="1"/>
  <c r="CQ81" i="1"/>
  <c r="P81" i="1" s="1"/>
  <c r="W80" i="1"/>
  <c r="T80" i="1"/>
  <c r="CV79" i="1"/>
  <c r="U79" i="1" s="1"/>
  <c r="U81" i="1"/>
  <c r="CQ54" i="1"/>
  <c r="P54" i="1" s="1"/>
  <c r="GX80" i="1"/>
  <c r="CT79" i="1"/>
  <c r="S79" i="1" s="1"/>
  <c r="S80" i="1"/>
  <c r="Q80" i="1"/>
  <c r="CS79" i="1"/>
  <c r="R79" i="1" s="1"/>
  <c r="AD79" i="1"/>
  <c r="AB79" i="1" s="1"/>
  <c r="R80" i="1"/>
  <c r="V80" i="1"/>
  <c r="DF110" i="3"/>
  <c r="DJ110" i="3" s="1"/>
  <c r="U80" i="1"/>
  <c r="DF109" i="3"/>
  <c r="DF107" i="3"/>
  <c r="S76" i="1"/>
  <c r="W74" i="1"/>
  <c r="U74" i="1"/>
  <c r="Q74" i="1"/>
  <c r="W73" i="1"/>
  <c r="GX72" i="1"/>
  <c r="W72" i="1"/>
  <c r="T72" i="1"/>
  <c r="V76" i="1"/>
  <c r="U75" i="1"/>
  <c r="GX74" i="1"/>
  <c r="T74" i="1"/>
  <c r="GX76" i="1"/>
  <c r="U76" i="1"/>
  <c r="GX73" i="1"/>
  <c r="R72" i="1"/>
  <c r="P72" i="1"/>
  <c r="CQ77" i="1"/>
  <c r="P77" i="1" s="1"/>
  <c r="U77" i="1"/>
  <c r="CQ74" i="1"/>
  <c r="P74" i="1" s="1"/>
  <c r="V73" i="1"/>
  <c r="S73" i="1"/>
  <c r="Q76" i="1"/>
  <c r="W75" i="1"/>
  <c r="U73" i="1"/>
  <c r="CV71" i="1"/>
  <c r="U71" i="1" s="1"/>
  <c r="AB76" i="1"/>
  <c r="T73" i="1"/>
  <c r="CQ73" i="1"/>
  <c r="P73" i="1" s="1"/>
  <c r="W76" i="1"/>
  <c r="CT71" i="1"/>
  <c r="S71" i="1" s="1"/>
  <c r="HG72" i="1"/>
  <c r="AD71" i="1"/>
  <c r="AB75" i="1"/>
  <c r="P75" i="1"/>
  <c r="AB72" i="1"/>
  <c r="W77" i="1"/>
  <c r="R76" i="1"/>
  <c r="S75" i="1"/>
  <c r="GX75" i="1"/>
  <c r="R75" i="1"/>
  <c r="Q75" i="1"/>
  <c r="GX77" i="1"/>
  <c r="T77" i="1"/>
  <c r="T76" i="1"/>
  <c r="V75" i="1"/>
  <c r="DF101" i="3"/>
  <c r="DF99" i="3"/>
  <c r="S77" i="1"/>
  <c r="T75" i="1"/>
  <c r="U72" i="1"/>
  <c r="R77" i="1"/>
  <c r="V74" i="1"/>
  <c r="V77" i="1"/>
  <c r="V72" i="1"/>
  <c r="S72" i="1"/>
  <c r="T70" i="1"/>
  <c r="AD69" i="1"/>
  <c r="CQ69" i="1"/>
  <c r="P69" i="1" s="1"/>
  <c r="GX70" i="1"/>
  <c r="CV69" i="1"/>
  <c r="U69" i="1" s="1"/>
  <c r="DG88" i="3"/>
  <c r="CT69" i="1"/>
  <c r="S69" i="1" s="1"/>
  <c r="CS69" i="1"/>
  <c r="R69" i="1" s="1"/>
  <c r="V70" i="1"/>
  <c r="U70" i="1"/>
  <c r="Q70" i="1"/>
  <c r="W70" i="1"/>
  <c r="CQ55" i="1"/>
  <c r="P55" i="1" s="1"/>
  <c r="DF87" i="3"/>
  <c r="CV67" i="1"/>
  <c r="U67" i="1" s="1"/>
  <c r="CT67" i="1"/>
  <c r="S67" i="1" s="1"/>
  <c r="CY67" i="1" s="1"/>
  <c r="X67" i="1" s="1"/>
  <c r="AB67" i="1"/>
  <c r="CV64" i="1"/>
  <c r="U64" i="1" s="1"/>
  <c r="U65" i="1"/>
  <c r="CT64" i="1"/>
  <c r="S64" i="1" s="1"/>
  <c r="DF80" i="3"/>
  <c r="AD64" i="1"/>
  <c r="CR64" i="1" s="1"/>
  <c r="Q64" i="1" s="1"/>
  <c r="AB66" i="1"/>
  <c r="CQ64" i="1"/>
  <c r="P64" i="1" s="1"/>
  <c r="U66" i="1"/>
  <c r="AB65" i="1"/>
  <c r="W65" i="1"/>
  <c r="CS64" i="1"/>
  <c r="R64" i="1" s="1"/>
  <c r="DF85" i="3"/>
  <c r="DJ85" i="3" s="1"/>
  <c r="HG66" i="1"/>
  <c r="W66" i="1"/>
  <c r="DF86" i="3"/>
  <c r="DJ86" i="3" s="1"/>
  <c r="GX66" i="1"/>
  <c r="HG65" i="1"/>
  <c r="V65" i="1"/>
  <c r="V66" i="1"/>
  <c r="Q65" i="1"/>
  <c r="DG86" i="3"/>
  <c r="DG79" i="3"/>
  <c r="T66" i="1"/>
  <c r="GX65" i="1"/>
  <c r="S65" i="1"/>
  <c r="S66" i="1"/>
  <c r="DF83" i="3"/>
  <c r="Q66" i="1"/>
  <c r="DG82" i="3"/>
  <c r="T65" i="1"/>
  <c r="V63" i="1"/>
  <c r="W63" i="1"/>
  <c r="R63" i="1"/>
  <c r="U63" i="1"/>
  <c r="Q63" i="1"/>
  <c r="T62" i="1"/>
  <c r="HG63" i="1"/>
  <c r="S62" i="1"/>
  <c r="AD61" i="1"/>
  <c r="AB61" i="1" s="1"/>
  <c r="GX63" i="1"/>
  <c r="S63" i="1"/>
  <c r="Q62" i="1"/>
  <c r="CQ61" i="1"/>
  <c r="P61" i="1" s="1"/>
  <c r="U62" i="1"/>
  <c r="GX62" i="1"/>
  <c r="CV61" i="1"/>
  <c r="U61" i="1" s="1"/>
  <c r="CS61" i="1"/>
  <c r="R61" i="1" s="1"/>
  <c r="V62" i="1"/>
  <c r="W62" i="1"/>
  <c r="HG62" i="1"/>
  <c r="T63" i="1"/>
  <c r="DF74" i="3"/>
  <c r="V59" i="1"/>
  <c r="CQ60" i="1"/>
  <c r="P60" i="1" s="1"/>
  <c r="U59" i="1"/>
  <c r="CT58" i="1"/>
  <c r="S58" i="1" s="1"/>
  <c r="W57" i="1"/>
  <c r="GX59" i="1"/>
  <c r="AD58" i="1"/>
  <c r="CR58" i="1" s="1"/>
  <c r="Q58" i="1" s="1"/>
  <c r="CQ58" i="1"/>
  <c r="P58" i="1" s="1"/>
  <c r="S59" i="1"/>
  <c r="W59" i="1"/>
  <c r="T59" i="1"/>
  <c r="CV58" i="1"/>
  <c r="U58" i="1" s="1"/>
  <c r="GX57" i="1"/>
  <c r="HG60" i="1"/>
  <c r="U60" i="1"/>
  <c r="GX60" i="1"/>
  <c r="Q59" i="1"/>
  <c r="R59" i="1"/>
  <c r="W60" i="1"/>
  <c r="V60" i="1"/>
  <c r="HG59" i="1"/>
  <c r="T60" i="1"/>
  <c r="S60" i="1"/>
  <c r="U55" i="1"/>
  <c r="U56" i="1"/>
  <c r="V56" i="1"/>
  <c r="GX56" i="1"/>
  <c r="Q56" i="1"/>
  <c r="CQ57" i="1"/>
  <c r="P57" i="1" s="1"/>
  <c r="CV53" i="1"/>
  <c r="U53" i="1" s="1"/>
  <c r="AB56" i="1"/>
  <c r="CT53" i="1"/>
  <c r="S53" i="1" s="1"/>
  <c r="U57" i="1"/>
  <c r="R54" i="1"/>
  <c r="HG57" i="1"/>
  <c r="HG56" i="1"/>
  <c r="HG55" i="1"/>
  <c r="HG54" i="1"/>
  <c r="S57" i="1"/>
  <c r="T57" i="1"/>
  <c r="Q54" i="1"/>
  <c r="DF60" i="3"/>
  <c r="DJ60" i="3" s="1"/>
  <c r="V57" i="1"/>
  <c r="W56" i="1"/>
  <c r="V55" i="1"/>
  <c r="S55" i="1"/>
  <c r="R56" i="1"/>
  <c r="T55" i="1"/>
  <c r="V54" i="1"/>
  <c r="DF56" i="3"/>
  <c r="Q55" i="1"/>
  <c r="GX55" i="1"/>
  <c r="U54" i="1"/>
  <c r="S56" i="1"/>
  <c r="R55" i="1"/>
  <c r="T56" i="1"/>
  <c r="P56" i="1"/>
  <c r="DF62" i="3"/>
  <c r="DJ62" i="3" s="1"/>
  <c r="V52" i="1"/>
  <c r="V51" i="1"/>
  <c r="S52" i="1"/>
  <c r="GX51" i="1"/>
  <c r="AD50" i="1"/>
  <c r="DF51" i="3"/>
  <c r="DJ51" i="3" s="1"/>
  <c r="CQ51" i="1"/>
  <c r="P51" i="1" s="1"/>
  <c r="CV50" i="1"/>
  <c r="U50" i="1" s="1"/>
  <c r="T51" i="1"/>
  <c r="CT50" i="1"/>
  <c r="S50" i="1" s="1"/>
  <c r="HG52" i="1"/>
  <c r="HG51" i="1"/>
  <c r="T52" i="1"/>
  <c r="GX52" i="1"/>
  <c r="U46" i="1"/>
  <c r="GX49" i="1"/>
  <c r="V49" i="1"/>
  <c r="T49" i="1"/>
  <c r="CV48" i="1"/>
  <c r="U48" i="1" s="1"/>
  <c r="W49" i="1"/>
  <c r="U49" i="1"/>
  <c r="CQ49" i="1"/>
  <c r="P49" i="1" s="1"/>
  <c r="CT48" i="1"/>
  <c r="S48" i="1" s="1"/>
  <c r="S49" i="1"/>
  <c r="AD48" i="1"/>
  <c r="CS48" i="1"/>
  <c r="R48" i="1" s="1"/>
  <c r="DF44" i="3"/>
  <c r="DJ44" i="3" s="1"/>
  <c r="T45" i="1"/>
  <c r="Q46" i="1"/>
  <c r="GX42" i="1"/>
  <c r="V46" i="1"/>
  <c r="W45" i="1"/>
  <c r="CQ44" i="1"/>
  <c r="P44" i="1" s="1"/>
  <c r="S46" i="1"/>
  <c r="CQ45" i="1"/>
  <c r="P45" i="1" s="1"/>
  <c r="HG46" i="1"/>
  <c r="S45" i="1"/>
  <c r="V45" i="1"/>
  <c r="CV44" i="1"/>
  <c r="U44" i="1" s="1"/>
  <c r="AD44" i="1"/>
  <c r="CR44" i="1" s="1"/>
  <c r="Q44" i="1" s="1"/>
  <c r="CT44" i="1"/>
  <c r="S44" i="1" s="1"/>
  <c r="CS44" i="1"/>
  <c r="R44" i="1" s="1"/>
  <c r="U45" i="1"/>
  <c r="T46" i="1"/>
  <c r="W43" i="1"/>
  <c r="Q43" i="1"/>
  <c r="S42" i="1"/>
  <c r="T43" i="1"/>
  <c r="T42" i="1"/>
  <c r="CV41" i="1"/>
  <c r="U41" i="1" s="1"/>
  <c r="U43" i="1"/>
  <c r="HG43" i="1"/>
  <c r="W42" i="1"/>
  <c r="CT41" i="1"/>
  <c r="S41" i="1" s="1"/>
  <c r="GX43" i="1"/>
  <c r="S43" i="1"/>
  <c r="U42" i="1"/>
  <c r="CQ42" i="1"/>
  <c r="P42" i="1" s="1"/>
  <c r="AD41" i="1"/>
  <c r="CR41" i="1" s="1"/>
  <c r="Q41" i="1" s="1"/>
  <c r="CQ41" i="1"/>
  <c r="P41" i="1" s="1"/>
  <c r="V42" i="1"/>
  <c r="CS41" i="1"/>
  <c r="R41" i="1" s="1"/>
  <c r="DF31" i="3"/>
  <c r="DJ31" i="3" s="1"/>
  <c r="DF29" i="3"/>
  <c r="V43" i="1"/>
  <c r="DF26" i="3"/>
  <c r="AD38" i="1"/>
  <c r="AB38" i="1" s="1"/>
  <c r="W40" i="1"/>
  <c r="W39" i="1"/>
  <c r="V39" i="1"/>
  <c r="CV38" i="1"/>
  <c r="U38" i="1" s="1"/>
  <c r="CQ38" i="1"/>
  <c r="P38" i="1" s="1"/>
  <c r="CT38" i="1"/>
  <c r="S38" i="1" s="1"/>
  <c r="CS38" i="1"/>
  <c r="R38" i="1" s="1"/>
  <c r="DF22" i="3"/>
  <c r="DF19" i="3"/>
  <c r="U40" i="1"/>
  <c r="T39" i="1"/>
  <c r="V40" i="1"/>
  <c r="HG39" i="1"/>
  <c r="Q39" i="1"/>
  <c r="U39" i="1"/>
  <c r="GX39" i="1"/>
  <c r="S39" i="1"/>
  <c r="T40" i="1"/>
  <c r="DF24" i="3"/>
  <c r="DJ24" i="3" s="1"/>
  <c r="HG40" i="1"/>
  <c r="GX40" i="1"/>
  <c r="S40" i="1"/>
  <c r="V35" i="1"/>
  <c r="GX35" i="1"/>
  <c r="W33" i="1"/>
  <c r="GX33" i="1"/>
  <c r="T35" i="1"/>
  <c r="U36" i="1"/>
  <c r="S36" i="1"/>
  <c r="S37" i="1"/>
  <c r="CQ36" i="1"/>
  <c r="P36" i="1" s="1"/>
  <c r="CQ33" i="1"/>
  <c r="P33" i="1" s="1"/>
  <c r="CS32" i="1"/>
  <c r="R32" i="1" s="1"/>
  <c r="CQ32" i="1"/>
  <c r="P32" i="1" s="1"/>
  <c r="S33" i="1"/>
  <c r="V36" i="1"/>
  <c r="AB35" i="1"/>
  <c r="CT32" i="1"/>
  <c r="S32" i="1" s="1"/>
  <c r="AB34" i="1"/>
  <c r="CV32" i="1"/>
  <c r="U32" i="1" s="1"/>
  <c r="Q34" i="1"/>
  <c r="HG36" i="1"/>
  <c r="AB36" i="1"/>
  <c r="P35" i="1"/>
  <c r="HG35" i="1"/>
  <c r="CQ34" i="1"/>
  <c r="P34" i="1" s="1"/>
  <c r="W34" i="1"/>
  <c r="R34" i="1"/>
  <c r="Q33" i="1"/>
  <c r="DF13" i="3"/>
  <c r="DJ13" i="3" s="1"/>
  <c r="V34" i="1"/>
  <c r="R33" i="1"/>
  <c r="HG34" i="1"/>
  <c r="U34" i="1"/>
  <c r="S34" i="1"/>
  <c r="DF15" i="3"/>
  <c r="DJ15" i="3" s="1"/>
  <c r="GX34" i="1"/>
  <c r="T34" i="1"/>
  <c r="V37" i="1"/>
  <c r="GX36" i="1"/>
  <c r="U33" i="1"/>
  <c r="W37" i="1"/>
  <c r="R37" i="1"/>
  <c r="HG37" i="1"/>
  <c r="R35" i="1"/>
  <c r="DF11" i="3"/>
  <c r="GX37" i="1"/>
  <c r="U37" i="1"/>
  <c r="S35" i="1"/>
  <c r="Q35" i="1"/>
  <c r="T36" i="1"/>
  <c r="W35" i="1"/>
  <c r="V33" i="1"/>
  <c r="T37" i="1"/>
  <c r="Q36" i="1"/>
  <c r="U35" i="1"/>
  <c r="GX31" i="1"/>
  <c r="CC259" i="1"/>
  <c r="CC26" i="1" s="1"/>
  <c r="W30" i="1"/>
  <c r="V30" i="1"/>
  <c r="CV29" i="1"/>
  <c r="U29" i="1" s="1"/>
  <c r="CT29" i="1"/>
  <c r="S29" i="1" s="1"/>
  <c r="AD29" i="1"/>
  <c r="EY15" i="8"/>
  <c r="AB31" i="1"/>
  <c r="Q30" i="1"/>
  <c r="CQ29" i="1"/>
  <c r="P29" i="1" s="1"/>
  <c r="T30" i="1"/>
  <c r="CQ30" i="1"/>
  <c r="P30" i="1" s="1"/>
  <c r="P31" i="1"/>
  <c r="HG30" i="1"/>
  <c r="CS29" i="1"/>
  <c r="R29" i="1" s="1"/>
  <c r="HG31" i="1"/>
  <c r="R31" i="1"/>
  <c r="Q31" i="1"/>
  <c r="U31" i="1"/>
  <c r="DF4" i="3"/>
  <c r="S31" i="1"/>
  <c r="W31" i="1"/>
  <c r="DF6" i="3"/>
  <c r="DJ6" i="3" s="1"/>
  <c r="V31" i="1"/>
  <c r="U30" i="1"/>
  <c r="S30" i="1"/>
  <c r="DF1" i="3"/>
  <c r="T31" i="1"/>
  <c r="GX30" i="1"/>
  <c r="R30" i="1"/>
  <c r="CQ229" i="1"/>
  <c r="P229" i="1" s="1"/>
  <c r="BY259" i="1"/>
  <c r="BZ259" i="1"/>
  <c r="CG259" i="1" s="1"/>
  <c r="AB251" i="1"/>
  <c r="AB247" i="1"/>
  <c r="GX241" i="1"/>
  <c r="GX239" i="1"/>
  <c r="S239" i="1"/>
  <c r="GX226" i="1"/>
  <c r="T226" i="1"/>
  <c r="AB172" i="1"/>
  <c r="CR172" i="1"/>
  <c r="Q172" i="1" s="1"/>
  <c r="W254" i="1"/>
  <c r="S254" i="1"/>
  <c r="AB252" i="1"/>
  <c r="U241" i="1"/>
  <c r="S241" i="1"/>
  <c r="T239" i="1"/>
  <c r="Q239" i="1"/>
  <c r="W233" i="1"/>
  <c r="R226" i="1"/>
  <c r="AB226" i="1"/>
  <c r="AB200" i="1"/>
  <c r="V193" i="1"/>
  <c r="W193" i="1"/>
  <c r="BD259" i="1"/>
  <c r="U254" i="1"/>
  <c r="AD253" i="1"/>
  <c r="CR253" i="1" s="1"/>
  <c r="Q253" i="1" s="1"/>
  <c r="CS253" i="1"/>
  <c r="R253" i="1" s="1"/>
  <c r="AD240" i="1"/>
  <c r="CR240" i="1" s="1"/>
  <c r="Q240" i="1" s="1"/>
  <c r="CS240" i="1"/>
  <c r="R240" i="1" s="1"/>
  <c r="R239" i="1"/>
  <c r="AB239" i="1"/>
  <c r="AD235" i="1"/>
  <c r="CR235" i="1" s="1"/>
  <c r="Q235" i="1" s="1"/>
  <c r="CS235" i="1"/>
  <c r="R235" i="1" s="1"/>
  <c r="V233" i="1"/>
  <c r="AB230" i="1"/>
  <c r="S228" i="1"/>
  <c r="AD227" i="1"/>
  <c r="CR227" i="1" s="1"/>
  <c r="Q227" i="1" s="1"/>
  <c r="CS227" i="1"/>
  <c r="R227" i="1" s="1"/>
  <c r="CS172" i="1"/>
  <c r="R172" i="1" s="1"/>
  <c r="BB26" i="1"/>
  <c r="F272" i="1"/>
  <c r="R254" i="1"/>
  <c r="Q254" i="1"/>
  <c r="AB253" i="1"/>
  <c r="R241" i="1"/>
  <c r="Q241" i="1"/>
  <c r="AB240" i="1"/>
  <c r="HG235" i="1"/>
  <c r="AB235" i="1"/>
  <c r="CQ235" i="1"/>
  <c r="P235" i="1" s="1"/>
  <c r="U233" i="1"/>
  <c r="CQ231" i="1"/>
  <c r="P231" i="1" s="1"/>
  <c r="AB227" i="1"/>
  <c r="W226" i="1"/>
  <c r="CR218" i="1"/>
  <c r="Q218" i="1" s="1"/>
  <c r="AB218" i="1"/>
  <c r="BB22" i="1"/>
  <c r="BB319" i="1"/>
  <c r="AD255" i="1"/>
  <c r="CR255" i="1" s="1"/>
  <c r="Q255" i="1" s="1"/>
  <c r="CS255" i="1"/>
  <c r="R255" i="1" s="1"/>
  <c r="P254" i="1"/>
  <c r="AB243" i="1"/>
  <c r="CQ243" i="1"/>
  <c r="P243" i="1" s="1"/>
  <c r="P241" i="1"/>
  <c r="V239" i="1"/>
  <c r="AB228" i="1"/>
  <c r="CR228" i="1"/>
  <c r="Q228" i="1" s="1"/>
  <c r="V226" i="1"/>
  <c r="CQ216" i="1"/>
  <c r="P216" i="1" s="1"/>
  <c r="AB216" i="1"/>
  <c r="AB256" i="1"/>
  <c r="AB255" i="1"/>
  <c r="CQ255" i="1"/>
  <c r="P255" i="1" s="1"/>
  <c r="V254" i="1"/>
  <c r="S247" i="1"/>
  <c r="AD246" i="1"/>
  <c r="CS246" i="1"/>
  <c r="R246" i="1" s="1"/>
  <c r="AB244" i="1"/>
  <c r="V241" i="1"/>
  <c r="AB236" i="1"/>
  <c r="CQ236" i="1"/>
  <c r="P236" i="1" s="1"/>
  <c r="S233" i="1"/>
  <c r="U226" i="1"/>
  <c r="CQ223" i="1"/>
  <c r="P223" i="1" s="1"/>
  <c r="CR191" i="1"/>
  <c r="Q191" i="1" s="1"/>
  <c r="AB191" i="1"/>
  <c r="AD187" i="1"/>
  <c r="CS187" i="1"/>
  <c r="R187" i="1" s="1"/>
  <c r="AD229" i="1"/>
  <c r="CR229" i="1" s="1"/>
  <c r="Q229" i="1" s="1"/>
  <c r="CS229" i="1"/>
  <c r="R229" i="1" s="1"/>
  <c r="CQ189" i="1"/>
  <c r="P189" i="1" s="1"/>
  <c r="AB189" i="1"/>
  <c r="CD259" i="1"/>
  <c r="AO259" i="1"/>
  <c r="AB238" i="1"/>
  <c r="AD236" i="1"/>
  <c r="CR236" i="1" s="1"/>
  <c r="Q236" i="1" s="1"/>
  <c r="AB232" i="1"/>
  <c r="AD231" i="1"/>
  <c r="CR231" i="1" s="1"/>
  <c r="Q231" i="1" s="1"/>
  <c r="AB225" i="1"/>
  <c r="AD223" i="1"/>
  <c r="CR223" i="1" s="1"/>
  <c r="Q223" i="1" s="1"/>
  <c r="AB212" i="1"/>
  <c r="AB209" i="1"/>
  <c r="Q194" i="1"/>
  <c r="Q175" i="1"/>
  <c r="W163" i="1"/>
  <c r="AB163" i="1"/>
  <c r="BC259" i="1"/>
  <c r="AB215" i="1"/>
  <c r="AB214" i="1"/>
  <c r="HG205" i="1"/>
  <c r="AB205" i="1"/>
  <c r="AB199" i="1"/>
  <c r="T193" i="1"/>
  <c r="CR185" i="1"/>
  <c r="Q185" i="1" s="1"/>
  <c r="AB185" i="1"/>
  <c r="AB165" i="1"/>
  <c r="CR165" i="1"/>
  <c r="Q165" i="1" s="1"/>
  <c r="CQ253" i="1"/>
  <c r="P253" i="1" s="1"/>
  <c r="CQ240" i="1"/>
  <c r="P240" i="1" s="1"/>
  <c r="CS238" i="1"/>
  <c r="R238" i="1" s="1"/>
  <c r="CR233" i="1"/>
  <c r="Q233" i="1" s="1"/>
  <c r="CS232" i="1"/>
  <c r="R232" i="1" s="1"/>
  <c r="CQ227" i="1"/>
  <c r="P227" i="1" s="1"/>
  <c r="CR226" i="1"/>
  <c r="Q226" i="1" s="1"/>
  <c r="CS225" i="1"/>
  <c r="R225" i="1" s="1"/>
  <c r="AB221" i="1"/>
  <c r="HG201" i="1"/>
  <c r="AB201" i="1"/>
  <c r="Q193" i="1"/>
  <c r="AB192" i="1"/>
  <c r="AB190" i="1"/>
  <c r="AB184" i="1"/>
  <c r="AB182" i="1"/>
  <c r="W180" i="1"/>
  <c r="U175" i="1"/>
  <c r="W170" i="1"/>
  <c r="CQ162" i="1"/>
  <c r="P162" i="1" s="1"/>
  <c r="AB159" i="1"/>
  <c r="CQ159" i="1"/>
  <c r="P159" i="1" s="1"/>
  <c r="CQ252" i="1"/>
  <c r="P252" i="1" s="1"/>
  <c r="S194" i="1"/>
  <c r="R193" i="1"/>
  <c r="AB193" i="1"/>
  <c r="S163" i="1"/>
  <c r="AB220" i="1"/>
  <c r="HG210" i="1"/>
  <c r="CQ210" i="1"/>
  <c r="P210" i="1" s="1"/>
  <c r="AB207" i="1"/>
  <c r="AD195" i="1"/>
  <c r="T194" i="1"/>
  <c r="U180" i="1"/>
  <c r="AB174" i="1"/>
  <c r="CR174" i="1"/>
  <c r="Q174" i="1" s="1"/>
  <c r="R163" i="1"/>
  <c r="R194" i="1"/>
  <c r="R170" i="1"/>
  <c r="T170" i="1"/>
  <c r="Q170" i="1"/>
  <c r="AD164" i="1"/>
  <c r="CS164" i="1"/>
  <c r="R164" i="1" s="1"/>
  <c r="AB211" i="1"/>
  <c r="AD210" i="1"/>
  <c r="AD196" i="1"/>
  <c r="Q163" i="1"/>
  <c r="CQ157" i="1"/>
  <c r="P157" i="1" s="1"/>
  <c r="AB157" i="1"/>
  <c r="R154" i="1"/>
  <c r="CQ200" i="1"/>
  <c r="P200" i="1" s="1"/>
  <c r="CQ194" i="1"/>
  <c r="P194" i="1" s="1"/>
  <c r="CQ187" i="1"/>
  <c r="P187" i="1" s="1"/>
  <c r="CS186" i="1"/>
  <c r="R186" i="1" s="1"/>
  <c r="CS179" i="1"/>
  <c r="R179" i="1" s="1"/>
  <c r="CS174" i="1"/>
  <c r="R174" i="1" s="1"/>
  <c r="CQ171" i="1"/>
  <c r="P171" i="1" s="1"/>
  <c r="CS155" i="1"/>
  <c r="R155" i="1" s="1"/>
  <c r="AD155" i="1"/>
  <c r="U154" i="1"/>
  <c r="CR149" i="1"/>
  <c r="Q149" i="1" s="1"/>
  <c r="AB149" i="1"/>
  <c r="AB145" i="1"/>
  <c r="CQ212" i="1"/>
  <c r="P212" i="1" s="1"/>
  <c r="CS211" i="1"/>
  <c r="R211" i="1" s="1"/>
  <c r="U163" i="1"/>
  <c r="U160" i="1"/>
  <c r="T154" i="1"/>
  <c r="CQ207" i="1"/>
  <c r="P207" i="1" s="1"/>
  <c r="CQ199" i="1"/>
  <c r="P199" i="1" s="1"/>
  <c r="S170" i="1"/>
  <c r="GX163" i="1"/>
  <c r="T160" i="1"/>
  <c r="CR156" i="1"/>
  <c r="Q156" i="1" s="1"/>
  <c r="AB156" i="1"/>
  <c r="CT154" i="1"/>
  <c r="S154" i="1" s="1"/>
  <c r="AB154" i="1"/>
  <c r="CQ168" i="1"/>
  <c r="P168" i="1" s="1"/>
  <c r="AD167" i="1"/>
  <c r="T163" i="1"/>
  <c r="Q154" i="1"/>
  <c r="AD140" i="1"/>
  <c r="CR140" i="1" s="1"/>
  <c r="Q140" i="1" s="1"/>
  <c r="CS140" i="1"/>
  <c r="R140" i="1" s="1"/>
  <c r="CR121" i="1"/>
  <c r="Q121" i="1" s="1"/>
  <c r="AB121" i="1"/>
  <c r="CR129" i="1"/>
  <c r="Q129" i="1" s="1"/>
  <c r="AB129" i="1"/>
  <c r="CQ153" i="1"/>
  <c r="P153" i="1" s="1"/>
  <c r="CR147" i="1"/>
  <c r="Q147" i="1" s="1"/>
  <c r="CS146" i="1"/>
  <c r="R146" i="1" s="1"/>
  <c r="CQ144" i="1"/>
  <c r="P144" i="1" s="1"/>
  <c r="AD143" i="1"/>
  <c r="CS143" i="1"/>
  <c r="R143" i="1" s="1"/>
  <c r="AB110" i="1"/>
  <c r="AD135" i="1"/>
  <c r="CR135" i="1" s="1"/>
  <c r="Q135" i="1" s="1"/>
  <c r="CS135" i="1"/>
  <c r="R135" i="1" s="1"/>
  <c r="AB127" i="1"/>
  <c r="CR127" i="1"/>
  <c r="Q127" i="1" s="1"/>
  <c r="CS157" i="1"/>
  <c r="R157" i="1" s="1"/>
  <c r="CS150" i="1"/>
  <c r="R150" i="1" s="1"/>
  <c r="CQ146" i="1"/>
  <c r="P146" i="1" s="1"/>
  <c r="CS145" i="1"/>
  <c r="R145" i="1" s="1"/>
  <c r="AB135" i="1"/>
  <c r="AB133" i="1"/>
  <c r="AB123" i="1"/>
  <c r="CR123" i="1"/>
  <c r="Q123" i="1" s="1"/>
  <c r="HG144" i="1"/>
  <c r="AB131" i="1"/>
  <c r="CR131" i="1"/>
  <c r="Q131" i="1" s="1"/>
  <c r="AB119" i="1"/>
  <c r="CR119" i="1"/>
  <c r="Q119" i="1" s="1"/>
  <c r="CR113" i="1"/>
  <c r="Q113" i="1" s="1"/>
  <c r="AB113" i="1"/>
  <c r="AB136" i="1"/>
  <c r="CR117" i="1"/>
  <c r="Q117" i="1" s="1"/>
  <c r="AB117" i="1"/>
  <c r="AB106" i="1"/>
  <c r="CR134" i="1"/>
  <c r="Q134" i="1" s="1"/>
  <c r="AB134" i="1"/>
  <c r="CR125" i="1"/>
  <c r="Q125" i="1" s="1"/>
  <c r="AB125" i="1"/>
  <c r="CQ139" i="1"/>
  <c r="P139" i="1" s="1"/>
  <c r="CQ133" i="1"/>
  <c r="P133" i="1" s="1"/>
  <c r="HG131" i="1"/>
  <c r="CQ128" i="1"/>
  <c r="P128" i="1" s="1"/>
  <c r="HG127" i="1"/>
  <c r="HG123" i="1"/>
  <c r="HG119" i="1"/>
  <c r="CR116" i="1"/>
  <c r="Q116" i="1" s="1"/>
  <c r="HG115" i="1"/>
  <c r="CR112" i="1"/>
  <c r="Q112" i="1" s="1"/>
  <c r="HG111" i="1"/>
  <c r="CQ108" i="1"/>
  <c r="P108" i="1" s="1"/>
  <c r="AD108" i="1"/>
  <c r="CR108" i="1" s="1"/>
  <c r="Q108" i="1" s="1"/>
  <c r="CQ104" i="1"/>
  <c r="P104" i="1" s="1"/>
  <c r="AD104" i="1"/>
  <c r="CR104" i="1" s="1"/>
  <c r="Q104" i="1" s="1"/>
  <c r="HG106" i="1"/>
  <c r="U131" i="1"/>
  <c r="U127" i="1"/>
  <c r="U123" i="1"/>
  <c r="U119" i="1"/>
  <c r="U115" i="1"/>
  <c r="CS110" i="1"/>
  <c r="R110" i="1" s="1"/>
  <c r="AB77" i="1"/>
  <c r="CR77" i="1"/>
  <c r="Q77" i="1" s="1"/>
  <c r="CR73" i="1"/>
  <c r="Q73" i="1" s="1"/>
  <c r="AB73" i="1"/>
  <c r="AB124" i="1"/>
  <c r="AB120" i="1"/>
  <c r="AB90" i="1"/>
  <c r="CQ90" i="1"/>
  <c r="P90" i="1" s="1"/>
  <c r="AB89" i="1"/>
  <c r="AB83" i="1"/>
  <c r="CR81" i="1"/>
  <c r="Q81" i="1" s="1"/>
  <c r="AB81" i="1"/>
  <c r="CQ110" i="1"/>
  <c r="P110" i="1" s="1"/>
  <c r="CQ106" i="1"/>
  <c r="P106" i="1" s="1"/>
  <c r="AD101" i="1"/>
  <c r="AB101" i="1" s="1"/>
  <c r="CS101" i="1"/>
  <c r="R101" i="1" s="1"/>
  <c r="AD98" i="1"/>
  <c r="CS98" i="1"/>
  <c r="R98" i="1" s="1"/>
  <c r="AB97" i="1"/>
  <c r="CQ97" i="1"/>
  <c r="P97" i="1" s="1"/>
  <c r="AB96" i="1"/>
  <c r="GX91" i="1"/>
  <c r="T91" i="1"/>
  <c r="AB70" i="1"/>
  <c r="AB100" i="1"/>
  <c r="CQ100" i="1"/>
  <c r="P100" i="1" s="1"/>
  <c r="AD95" i="1"/>
  <c r="CS95" i="1"/>
  <c r="R95" i="1" s="1"/>
  <c r="AB57" i="1"/>
  <c r="CR57" i="1"/>
  <c r="Q57" i="1" s="1"/>
  <c r="AB94" i="1"/>
  <c r="CQ94" i="1"/>
  <c r="P94" i="1" s="1"/>
  <c r="AB84" i="1"/>
  <c r="CR84" i="1"/>
  <c r="Q84" i="1" s="1"/>
  <c r="AB87" i="1"/>
  <c r="CR60" i="1"/>
  <c r="Q60" i="1" s="1"/>
  <c r="AB60" i="1"/>
  <c r="CQ87" i="1"/>
  <c r="P87" i="1" s="1"/>
  <c r="CQ80" i="1"/>
  <c r="P80" i="1" s="1"/>
  <c r="AB74" i="1"/>
  <c r="CR72" i="1"/>
  <c r="Q72" i="1" s="1"/>
  <c r="CS71" i="1"/>
  <c r="R71" i="1" s="1"/>
  <c r="CS66" i="1"/>
  <c r="R66" i="1" s="1"/>
  <c r="CQ63" i="1"/>
  <c r="P63" i="1" s="1"/>
  <c r="CS62" i="1"/>
  <c r="R62" i="1" s="1"/>
  <c r="CT61" i="1"/>
  <c r="S61" i="1" s="1"/>
  <c r="CQ59" i="1"/>
  <c r="P59" i="1" s="1"/>
  <c r="AD53" i="1"/>
  <c r="CS53" i="1"/>
  <c r="R53" i="1" s="1"/>
  <c r="S51" i="1"/>
  <c r="AB39" i="1"/>
  <c r="CQ53" i="1"/>
  <c r="P53" i="1" s="1"/>
  <c r="AD42" i="1"/>
  <c r="CR42" i="1" s="1"/>
  <c r="Q42" i="1" s="1"/>
  <c r="CS42" i="1"/>
  <c r="R42" i="1" s="1"/>
  <c r="CQ98" i="1"/>
  <c r="P98" i="1" s="1"/>
  <c r="CS97" i="1"/>
  <c r="R97" i="1" s="1"/>
  <c r="CQ71" i="1"/>
  <c r="P71" i="1" s="1"/>
  <c r="CS70" i="1"/>
  <c r="R70" i="1" s="1"/>
  <c r="CQ66" i="1"/>
  <c r="P66" i="1" s="1"/>
  <c r="CS65" i="1"/>
  <c r="R65" i="1" s="1"/>
  <c r="AB63" i="1"/>
  <c r="CQ62" i="1"/>
  <c r="P62" i="1" s="1"/>
  <c r="AB59" i="1"/>
  <c r="T54" i="1"/>
  <c r="R52" i="1"/>
  <c r="AB52" i="1"/>
  <c r="CR52" i="1"/>
  <c r="Q52" i="1" s="1"/>
  <c r="Q51" i="1"/>
  <c r="AD45" i="1"/>
  <c r="CR45" i="1" s="1"/>
  <c r="Q45" i="1" s="1"/>
  <c r="CS45" i="1"/>
  <c r="R45" i="1" s="1"/>
  <c r="AD40" i="1"/>
  <c r="CR40" i="1" s="1"/>
  <c r="Q40" i="1" s="1"/>
  <c r="CS40" i="1"/>
  <c r="R40" i="1" s="1"/>
  <c r="GX54" i="1"/>
  <c r="S54" i="1"/>
  <c r="AB43" i="1"/>
  <c r="CQ43" i="1"/>
  <c r="P43" i="1" s="1"/>
  <c r="CQ83" i="1"/>
  <c r="P83" i="1" s="1"/>
  <c r="CQ76" i="1"/>
  <c r="P76" i="1" s="1"/>
  <c r="CS74" i="1"/>
  <c r="R74" i="1" s="1"/>
  <c r="CQ70" i="1"/>
  <c r="P70" i="1" s="1"/>
  <c r="CQ65" i="1"/>
  <c r="P65" i="1" s="1"/>
  <c r="AB62" i="1"/>
  <c r="CS60" i="1"/>
  <c r="R60" i="1" s="1"/>
  <c r="W55" i="1"/>
  <c r="AB55" i="1"/>
  <c r="W52" i="1"/>
  <c r="W51" i="1"/>
  <c r="AB51" i="1"/>
  <c r="CQ50" i="1"/>
  <c r="P50" i="1" s="1"/>
  <c r="AB46" i="1"/>
  <c r="CQ46" i="1"/>
  <c r="P46" i="1" s="1"/>
  <c r="AD49" i="1"/>
  <c r="CR49" i="1" s="1"/>
  <c r="Q49" i="1" s="1"/>
  <c r="CS49" i="1"/>
  <c r="R49" i="1" s="1"/>
  <c r="AD47" i="1"/>
  <c r="CR47" i="1" s="1"/>
  <c r="CS47" i="1"/>
  <c r="U52" i="1"/>
  <c r="U51" i="1"/>
  <c r="AB47" i="1"/>
  <c r="CS58" i="1"/>
  <c r="R58" i="1" s="1"/>
  <c r="W54" i="1"/>
  <c r="AB54" i="1"/>
  <c r="R51" i="1"/>
  <c r="I47" i="1"/>
  <c r="AB45" i="1"/>
  <c r="CQ37" i="1"/>
  <c r="P37" i="1" s="1"/>
  <c r="AD37" i="1"/>
  <c r="CR37" i="1" s="1"/>
  <c r="Q37" i="1" s="1"/>
  <c r="CS36" i="1"/>
  <c r="R36" i="1" s="1"/>
  <c r="AB30" i="1"/>
  <c r="DF454" i="3"/>
  <c r="DG454" i="3"/>
  <c r="DF424" i="3"/>
  <c r="DG424" i="3"/>
  <c r="CW464" i="3"/>
  <c r="CX464" i="3"/>
  <c r="AQ49" i="13" s="1"/>
  <c r="DF427" i="3"/>
  <c r="DG427" i="3"/>
  <c r="DF425" i="3"/>
  <c r="DG425" i="3"/>
  <c r="CS50" i="1"/>
  <c r="R50" i="1" s="1"/>
  <c r="CQ47" i="1"/>
  <c r="CS46" i="1"/>
  <c r="R46" i="1" s="1"/>
  <c r="CS43" i="1"/>
  <c r="R43" i="1" s="1"/>
  <c r="CQ40" i="1"/>
  <c r="P40" i="1" s="1"/>
  <c r="CS39" i="1"/>
  <c r="R39" i="1" s="1"/>
  <c r="DF461" i="3"/>
  <c r="DG461" i="3"/>
  <c r="DF459" i="3"/>
  <c r="DJ459" i="3" s="1"/>
  <c r="DG459" i="3"/>
  <c r="DF437" i="3"/>
  <c r="DG437" i="3"/>
  <c r="DF433" i="3"/>
  <c r="DJ433" i="3" s="1"/>
  <c r="DG433" i="3"/>
  <c r="HG45" i="1"/>
  <c r="HG42" i="1"/>
  <c r="W36" i="1"/>
  <c r="DF435" i="3"/>
  <c r="DG435" i="3"/>
  <c r="DF419" i="3"/>
  <c r="DG419" i="3"/>
  <c r="DF409" i="3"/>
  <c r="DG409" i="3"/>
  <c r="CQ39" i="1"/>
  <c r="P39" i="1" s="1"/>
  <c r="DF417" i="3"/>
  <c r="DG417" i="3"/>
  <c r="DF416" i="3"/>
  <c r="DG416" i="3"/>
  <c r="DF394" i="3"/>
  <c r="DG394" i="3"/>
  <c r="DF372" i="3"/>
  <c r="DG372" i="3"/>
  <c r="CX39" i="3"/>
  <c r="CU32" i="3"/>
  <c r="CX38" i="3"/>
  <c r="CX36" i="3"/>
  <c r="CX33" i="3"/>
  <c r="T32" i="13" s="1"/>
  <c r="AD32" i="1"/>
  <c r="DF451" i="3"/>
  <c r="DG451" i="3"/>
  <c r="AB33" i="1"/>
  <c r="HG33" i="1"/>
  <c r="DF465" i="3"/>
  <c r="DG465" i="3"/>
  <c r="DF452" i="3"/>
  <c r="DG452" i="3"/>
  <c r="DF444" i="3"/>
  <c r="DG444" i="3"/>
  <c r="CX463" i="3"/>
  <c r="U44" i="13" s="1"/>
  <c r="DF462" i="3"/>
  <c r="DF453" i="3"/>
  <c r="CX448" i="3"/>
  <c r="Q43" i="13" s="1"/>
  <c r="O43" i="13" s="1"/>
  <c r="E43" i="13" s="1"/>
  <c r="G43" i="13" s="1"/>
  <c r="DF447" i="3"/>
  <c r="CX441" i="3"/>
  <c r="AO49" i="13" s="1"/>
  <c r="DF440" i="3"/>
  <c r="CV437" i="3"/>
  <c r="DF436" i="3"/>
  <c r="DG430" i="3"/>
  <c r="DF426" i="3"/>
  <c r="DG421" i="3"/>
  <c r="DF418" i="3"/>
  <c r="DJ418" i="3" s="1"/>
  <c r="DG415" i="3"/>
  <c r="DF406" i="3"/>
  <c r="DF398" i="3"/>
  <c r="DG391" i="3"/>
  <c r="DG369" i="3"/>
  <c r="DF337" i="3"/>
  <c r="DG337" i="3"/>
  <c r="DF304" i="3"/>
  <c r="DJ304" i="3" s="1"/>
  <c r="DG304" i="3"/>
  <c r="CX460" i="3"/>
  <c r="X27" i="13" s="1"/>
  <c r="CX445" i="3"/>
  <c r="R26" i="13" s="1"/>
  <c r="CX434" i="3"/>
  <c r="AH23" i="13" s="1"/>
  <c r="DF358" i="3"/>
  <c r="DG358" i="3"/>
  <c r="DF347" i="3"/>
  <c r="DG347" i="3"/>
  <c r="CX449" i="3"/>
  <c r="AP49" i="13" s="1"/>
  <c r="CX442" i="3"/>
  <c r="T55" i="13" s="1"/>
  <c r="CX413" i="3"/>
  <c r="Q26" i="13" s="1"/>
  <c r="DF408" i="3"/>
  <c r="DF388" i="3"/>
  <c r="DF386" i="3"/>
  <c r="DG386" i="3"/>
  <c r="DF367" i="3"/>
  <c r="DG367" i="3"/>
  <c r="CW357" i="3"/>
  <c r="CX357" i="3"/>
  <c r="U38" i="13" s="1"/>
  <c r="DF356" i="3"/>
  <c r="DG356" i="3"/>
  <c r="DG338" i="3"/>
  <c r="DF338" i="3"/>
  <c r="DF324" i="3"/>
  <c r="DG324" i="3"/>
  <c r="DF278" i="3"/>
  <c r="DJ278" i="3" s="1"/>
  <c r="DG278" i="3"/>
  <c r="CV387" i="3"/>
  <c r="CX387" i="3"/>
  <c r="P28" i="13" s="1"/>
  <c r="O28" i="13" s="1"/>
  <c r="E28" i="13" s="1"/>
  <c r="G28" i="13" s="1"/>
  <c r="DF385" i="3"/>
  <c r="DG385" i="3"/>
  <c r="DF375" i="3"/>
  <c r="DG375" i="3"/>
  <c r="DF339" i="3"/>
  <c r="DG339" i="3"/>
  <c r="DG331" i="3"/>
  <c r="DF331" i="3"/>
  <c r="DF295" i="3"/>
  <c r="DG295" i="3"/>
  <c r="DF407" i="3"/>
  <c r="DJ407" i="3" s="1"/>
  <c r="DF402" i="3"/>
  <c r="DG402" i="3"/>
  <c r="CW384" i="3"/>
  <c r="CX384" i="3"/>
  <c r="S55" i="13" s="1"/>
  <c r="DG382" i="3"/>
  <c r="DF382" i="3"/>
  <c r="DF381" i="3"/>
  <c r="DF340" i="3"/>
  <c r="DG340" i="3"/>
  <c r="DF268" i="3"/>
  <c r="DG268" i="3"/>
  <c r="DG455" i="3"/>
  <c r="DG446" i="3"/>
  <c r="DG439" i="3"/>
  <c r="DG428" i="3"/>
  <c r="DG420" i="3"/>
  <c r="DF401" i="3"/>
  <c r="DF364" i="3"/>
  <c r="DF363" i="3"/>
  <c r="DG363" i="3"/>
  <c r="DG362" i="3"/>
  <c r="DF362" i="3"/>
  <c r="DF344" i="3"/>
  <c r="DJ344" i="3" s="1"/>
  <c r="DG344" i="3"/>
  <c r="DG458" i="3"/>
  <c r="DG450" i="3"/>
  <c r="DG443" i="3"/>
  <c r="DG432" i="3"/>
  <c r="DG429" i="3"/>
  <c r="DG423" i="3"/>
  <c r="DG414" i="3"/>
  <c r="DF410" i="3"/>
  <c r="DG410" i="3"/>
  <c r="DG407" i="3"/>
  <c r="DF393" i="3"/>
  <c r="DG393" i="3"/>
  <c r="DG392" i="3"/>
  <c r="DF392" i="3"/>
  <c r="DF371" i="3"/>
  <c r="DG371" i="3"/>
  <c r="DG370" i="3"/>
  <c r="DF370" i="3"/>
  <c r="CW361" i="3"/>
  <c r="DG353" i="3"/>
  <c r="DF345" i="3"/>
  <c r="DJ345" i="3" s="1"/>
  <c r="DG345" i="3"/>
  <c r="DG406" i="3"/>
  <c r="DG405" i="3"/>
  <c r="CW400" i="3"/>
  <c r="CX400" i="3"/>
  <c r="V38" i="13" s="1"/>
  <c r="DG381" i="3"/>
  <c r="DF379" i="3"/>
  <c r="DG379" i="3"/>
  <c r="DG378" i="3"/>
  <c r="DF378" i="3"/>
  <c r="DJ378" i="3" s="1"/>
  <c r="DF360" i="3"/>
  <c r="DG360" i="3"/>
  <c r="DF335" i="3"/>
  <c r="DG335" i="3"/>
  <c r="DF303" i="3"/>
  <c r="DG303" i="3"/>
  <c r="CX399" i="3"/>
  <c r="AC36" i="13" s="1"/>
  <c r="DG395" i="3"/>
  <c r="CX390" i="3"/>
  <c r="R45" i="13" s="1"/>
  <c r="CX383" i="3"/>
  <c r="AL49" i="13" s="1"/>
  <c r="CV379" i="3"/>
  <c r="DG373" i="3"/>
  <c r="DG365" i="3"/>
  <c r="DG359" i="3"/>
  <c r="DG355" i="3"/>
  <c r="CX352" i="3"/>
  <c r="AD23" i="13" s="1"/>
  <c r="DG351" i="3"/>
  <c r="DG341" i="3"/>
  <c r="CX332" i="3"/>
  <c r="AI49" i="13" s="1"/>
  <c r="DF328" i="3"/>
  <c r="DF321" i="3"/>
  <c r="CX311" i="3"/>
  <c r="R50" i="13" s="1"/>
  <c r="CX307" i="3"/>
  <c r="R37" i="13" s="1"/>
  <c r="DG293" i="3"/>
  <c r="DF279" i="3"/>
  <c r="DJ279" i="3" s="1"/>
  <c r="DG279" i="3"/>
  <c r="DF255" i="3"/>
  <c r="DJ255" i="3" s="1"/>
  <c r="DG255" i="3"/>
  <c r="DF395" i="3"/>
  <c r="DF373" i="3"/>
  <c r="DF365" i="3"/>
  <c r="DJ365" i="3" s="1"/>
  <c r="DF359" i="3"/>
  <c r="DF355" i="3"/>
  <c r="DF351" i="3"/>
  <c r="DJ351" i="3" s="1"/>
  <c r="DF341" i="3"/>
  <c r="CX336" i="3"/>
  <c r="AC23" i="13" s="1"/>
  <c r="DF323" i="3"/>
  <c r="DF315" i="3"/>
  <c r="DG315" i="3"/>
  <c r="DF302" i="3"/>
  <c r="DG302" i="3"/>
  <c r="CW285" i="3"/>
  <c r="DF284" i="3"/>
  <c r="DG284" i="3"/>
  <c r="DF277" i="3"/>
  <c r="DG277" i="3"/>
  <c r="DG260" i="3"/>
  <c r="DF260" i="3"/>
  <c r="DF228" i="3"/>
  <c r="DJ228" i="3" s="1"/>
  <c r="DG228" i="3"/>
  <c r="CX349" i="3"/>
  <c r="AB36" i="13" s="1"/>
  <c r="CX333" i="3"/>
  <c r="R55" i="13" s="1"/>
  <c r="DG301" i="3"/>
  <c r="DF290" i="3"/>
  <c r="DG290" i="3"/>
  <c r="DF275" i="3"/>
  <c r="DF269" i="3"/>
  <c r="DG269" i="3"/>
  <c r="DG266" i="3"/>
  <c r="DF266" i="3"/>
  <c r="DJ266" i="3" s="1"/>
  <c r="DG265" i="3"/>
  <c r="DF263" i="3"/>
  <c r="DG263" i="3"/>
  <c r="DG306" i="3"/>
  <c r="DF305" i="3"/>
  <c r="DG305" i="3"/>
  <c r="DF299" i="3"/>
  <c r="DG299" i="3"/>
  <c r="DF292" i="3"/>
  <c r="DF285" i="3"/>
  <c r="DF271" i="3"/>
  <c r="DF267" i="3"/>
  <c r="DG267" i="3"/>
  <c r="DG313" i="3"/>
  <c r="DF298" i="3"/>
  <c r="DG298" i="3"/>
  <c r="CW289" i="3"/>
  <c r="DF258" i="3"/>
  <c r="DJ258" i="3" s="1"/>
  <c r="DG258" i="3"/>
  <c r="DF248" i="3"/>
  <c r="DJ248" i="3" s="1"/>
  <c r="DG248" i="3"/>
  <c r="DG318" i="3"/>
  <c r="DF312" i="3"/>
  <c r="DF308" i="3"/>
  <c r="DG297" i="3"/>
  <c r="DF296" i="3"/>
  <c r="DG343" i="3"/>
  <c r="DG334" i="3"/>
  <c r="DF314" i="3"/>
  <c r="DF289" i="3"/>
  <c r="DF208" i="3"/>
  <c r="DG208" i="3"/>
  <c r="DG321" i="3"/>
  <c r="DF320" i="3"/>
  <c r="DF318" i="3"/>
  <c r="DF313" i="3"/>
  <c r="DF294" i="3"/>
  <c r="DG294" i="3"/>
  <c r="DF286" i="3"/>
  <c r="DG286" i="3"/>
  <c r="DF282" i="3"/>
  <c r="DG282" i="3"/>
  <c r="CW281" i="3"/>
  <c r="CX281" i="3"/>
  <c r="Q54" i="13" s="1"/>
  <c r="DF272" i="3"/>
  <c r="DG272" i="3"/>
  <c r="DF232" i="3"/>
  <c r="DG232" i="3"/>
  <c r="DF257" i="3"/>
  <c r="DJ257" i="3" s="1"/>
  <c r="DG214" i="3"/>
  <c r="DF212" i="3"/>
  <c r="DF199" i="3"/>
  <c r="DF175" i="3"/>
  <c r="DJ175" i="3" s="1"/>
  <c r="DG175" i="3"/>
  <c r="CX309" i="3"/>
  <c r="R40" i="13" s="1"/>
  <c r="DG291" i="3"/>
  <c r="CX288" i="3"/>
  <c r="AG49" i="13" s="1"/>
  <c r="DF287" i="3"/>
  <c r="DG280" i="3"/>
  <c r="DG273" i="3"/>
  <c r="DG270" i="3"/>
  <c r="DG264" i="3"/>
  <c r="DG261" i="3"/>
  <c r="DG252" i="3"/>
  <c r="DG245" i="3"/>
  <c r="DG241" i="3"/>
  <c r="DF230" i="3"/>
  <c r="DG230" i="3"/>
  <c r="DF224" i="3"/>
  <c r="DJ224" i="3" s="1"/>
  <c r="DG224" i="3"/>
  <c r="DF215" i="3"/>
  <c r="DF206" i="3"/>
  <c r="DJ206" i="3" s="1"/>
  <c r="DG206" i="3"/>
  <c r="DF291" i="3"/>
  <c r="DF280" i="3"/>
  <c r="DF273" i="3"/>
  <c r="DF270" i="3"/>
  <c r="DF264" i="3"/>
  <c r="CX262" i="3"/>
  <c r="AE49" i="13" s="1"/>
  <c r="DF261" i="3"/>
  <c r="DF252" i="3"/>
  <c r="DF245" i="3"/>
  <c r="DF243" i="3"/>
  <c r="DG243" i="3"/>
  <c r="DF237" i="3"/>
  <c r="DG237" i="3"/>
  <c r="CV231" i="3"/>
  <c r="CX231" i="3"/>
  <c r="Y23" i="13" s="1"/>
  <c r="DF229" i="3"/>
  <c r="DG229" i="3"/>
  <c r="DF223" i="3"/>
  <c r="DG223" i="3"/>
  <c r="DF214" i="3"/>
  <c r="DG212" i="3"/>
  <c r="CW211" i="3"/>
  <c r="CX211" i="3"/>
  <c r="Z49" i="13" s="1"/>
  <c r="CV207" i="3"/>
  <c r="CX207" i="3"/>
  <c r="T27" i="13" s="1"/>
  <c r="DF205" i="3"/>
  <c r="DJ205" i="3" s="1"/>
  <c r="DG205" i="3"/>
  <c r="DF195" i="3"/>
  <c r="DG195" i="3"/>
  <c r="DF171" i="3"/>
  <c r="DJ171" i="3" s="1"/>
  <c r="DG171" i="3"/>
  <c r="DF166" i="3"/>
  <c r="DJ166" i="3" s="1"/>
  <c r="DG166" i="3"/>
  <c r="DF163" i="3"/>
  <c r="DG163" i="3"/>
  <c r="CW251" i="3"/>
  <c r="CX251" i="3"/>
  <c r="AD49" i="13" s="1"/>
  <c r="DF247" i="3"/>
  <c r="DG247" i="3"/>
  <c r="DF236" i="3"/>
  <c r="CW222" i="3"/>
  <c r="CX222" i="3"/>
  <c r="P53" i="13" s="1"/>
  <c r="DF191" i="3"/>
  <c r="DG191" i="3"/>
  <c r="DF167" i="3"/>
  <c r="DJ167" i="3" s="1"/>
  <c r="DG167" i="3"/>
  <c r="DF250" i="3"/>
  <c r="DF234" i="3"/>
  <c r="DG234" i="3"/>
  <c r="DF182" i="3"/>
  <c r="DJ182" i="3" s="1"/>
  <c r="DG182" i="3"/>
  <c r="DG246" i="3"/>
  <c r="DF246" i="3"/>
  <c r="CW235" i="3"/>
  <c r="CX235" i="3"/>
  <c r="AB49" i="13" s="1"/>
  <c r="DF233" i="3"/>
  <c r="DG233" i="3"/>
  <c r="DF203" i="3"/>
  <c r="DG203" i="3"/>
  <c r="DF202" i="3"/>
  <c r="CX276" i="3"/>
  <c r="P54" i="13" s="1"/>
  <c r="DG253" i="3"/>
  <c r="DG250" i="3"/>
  <c r="DF242" i="3"/>
  <c r="DF240" i="3"/>
  <c r="DJ240" i="3" s="1"/>
  <c r="DG240" i="3"/>
  <c r="DG257" i="3"/>
  <c r="CW245" i="3"/>
  <c r="DF239" i="3"/>
  <c r="DG239" i="3"/>
  <c r="DF213" i="3"/>
  <c r="DG213" i="3"/>
  <c r="DF198" i="3"/>
  <c r="DG198" i="3"/>
  <c r="DF179" i="3"/>
  <c r="DJ179" i="3" s="1"/>
  <c r="DG179" i="3"/>
  <c r="DF174" i="3"/>
  <c r="DJ174" i="3" s="1"/>
  <c r="DG174" i="3"/>
  <c r="DF160" i="3"/>
  <c r="DG160" i="3"/>
  <c r="DF226" i="3"/>
  <c r="DJ226" i="3" s="1"/>
  <c r="DF220" i="3"/>
  <c r="DF216" i="3"/>
  <c r="DF209" i="3"/>
  <c r="DF200" i="3"/>
  <c r="DF192" i="3"/>
  <c r="DF189" i="3"/>
  <c r="DF185" i="3"/>
  <c r="DF176" i="3"/>
  <c r="DJ176" i="3" s="1"/>
  <c r="DF168" i="3"/>
  <c r="DJ168" i="3" s="1"/>
  <c r="DF143" i="3"/>
  <c r="CW142" i="3"/>
  <c r="CX142" i="3"/>
  <c r="P51" i="13" s="1"/>
  <c r="O51" i="13" s="1"/>
  <c r="E51" i="13" s="1"/>
  <c r="G51" i="13" s="1"/>
  <c r="DF108" i="3"/>
  <c r="DG108" i="3"/>
  <c r="DG104" i="3"/>
  <c r="DF104" i="3"/>
  <c r="DF84" i="3"/>
  <c r="DG84" i="3"/>
  <c r="DF67" i="3"/>
  <c r="DG67" i="3"/>
  <c r="CX183" i="3"/>
  <c r="T25" i="13" s="1"/>
  <c r="DF147" i="3"/>
  <c r="DG147" i="3"/>
  <c r="DF141" i="3"/>
  <c r="DG141" i="3"/>
  <c r="DF140" i="3"/>
  <c r="DG140" i="3"/>
  <c r="DG244" i="3"/>
  <c r="DG227" i="3"/>
  <c r="DF221" i="3"/>
  <c r="DG201" i="3"/>
  <c r="DG193" i="3"/>
  <c r="DF190" i="3"/>
  <c r="CX187" i="3"/>
  <c r="P40" i="13" s="1"/>
  <c r="DF186" i="3"/>
  <c r="DG177" i="3"/>
  <c r="DG169" i="3"/>
  <c r="CX164" i="3"/>
  <c r="Z36" i="13" s="1"/>
  <c r="DG143" i="3"/>
  <c r="DF113" i="3"/>
  <c r="DJ113" i="3" s="1"/>
  <c r="DG113" i="3"/>
  <c r="DG157" i="3"/>
  <c r="DG146" i="3"/>
  <c r="DG139" i="3"/>
  <c r="DF76" i="3"/>
  <c r="DG76" i="3"/>
  <c r="DF159" i="3"/>
  <c r="DG159" i="3"/>
  <c r="CV156" i="3"/>
  <c r="CX156" i="3"/>
  <c r="P26" i="13" s="1"/>
  <c r="DF155" i="3"/>
  <c r="DJ155" i="3" s="1"/>
  <c r="DG155" i="3"/>
  <c r="DF150" i="3"/>
  <c r="DJ150" i="3" s="1"/>
  <c r="DG150" i="3"/>
  <c r="DF145" i="3"/>
  <c r="DG145" i="3"/>
  <c r="CV138" i="3"/>
  <c r="CX138" i="3"/>
  <c r="U23" i="13" s="1"/>
  <c r="DF137" i="3"/>
  <c r="DG137" i="3"/>
  <c r="DF120" i="3"/>
  <c r="DG120" i="3"/>
  <c r="DG114" i="3"/>
  <c r="DF114" i="3"/>
  <c r="DG194" i="3"/>
  <c r="DG188" i="3"/>
  <c r="DG184" i="3"/>
  <c r="DG178" i="3"/>
  <c r="DG170" i="3"/>
  <c r="DF154" i="3"/>
  <c r="DG154" i="3"/>
  <c r="DF149" i="3"/>
  <c r="DF136" i="3"/>
  <c r="DJ136" i="3" s="1"/>
  <c r="CW135" i="3"/>
  <c r="CX135" i="3"/>
  <c r="R46" i="13" s="1"/>
  <c r="DF122" i="3"/>
  <c r="DJ122" i="3" s="1"/>
  <c r="DG122" i="3"/>
  <c r="DF102" i="3"/>
  <c r="DG102" i="3"/>
  <c r="DF91" i="3"/>
  <c r="DG91" i="3"/>
  <c r="DG197" i="3"/>
  <c r="DG181" i="3"/>
  <c r="DG173" i="3"/>
  <c r="DG165" i="3"/>
  <c r="DF127" i="3"/>
  <c r="DG127" i="3"/>
  <c r="DF123" i="3"/>
  <c r="DG123" i="3"/>
  <c r="DF103" i="3"/>
  <c r="DG103" i="3"/>
  <c r="DF100" i="3"/>
  <c r="DG100" i="3"/>
  <c r="DF96" i="3"/>
  <c r="DG96" i="3"/>
  <c r="DG92" i="3"/>
  <c r="DF92" i="3"/>
  <c r="CW158" i="3"/>
  <c r="CX158" i="3"/>
  <c r="Q38" i="13" s="1"/>
  <c r="CX153" i="3"/>
  <c r="Q45" i="13" s="1"/>
  <c r="DF144" i="3"/>
  <c r="DJ144" i="3" s="1"/>
  <c r="DG136" i="3"/>
  <c r="DF134" i="3"/>
  <c r="DG134" i="3"/>
  <c r="DG128" i="3"/>
  <c r="DF128" i="3"/>
  <c r="DJ128" i="3" s="1"/>
  <c r="DF58" i="3"/>
  <c r="DG58" i="3"/>
  <c r="DG132" i="3"/>
  <c r="DG129" i="3"/>
  <c r="DG125" i="3"/>
  <c r="DG118" i="3"/>
  <c r="DG115" i="3"/>
  <c r="CW108" i="3"/>
  <c r="DG99" i="3"/>
  <c r="CX90" i="3"/>
  <c r="P48" i="13" s="1"/>
  <c r="O48" i="13" s="1"/>
  <c r="E48" i="13" s="1"/>
  <c r="G48" i="13" s="1"/>
  <c r="CW73" i="3"/>
  <c r="DF65" i="3"/>
  <c r="DG65" i="3"/>
  <c r="DF54" i="3"/>
  <c r="DG54" i="3"/>
  <c r="DF53" i="3"/>
  <c r="DG53" i="3"/>
  <c r="DF49" i="3"/>
  <c r="DG49" i="3"/>
  <c r="DF48" i="3"/>
  <c r="DG48" i="3"/>
  <c r="CX37" i="3"/>
  <c r="DF28" i="3"/>
  <c r="DG28" i="3"/>
  <c r="DG78" i="3"/>
  <c r="DF77" i="3"/>
  <c r="DJ77" i="3" s="1"/>
  <c r="DG77" i="3"/>
  <c r="DF72" i="3"/>
  <c r="DF64" i="3"/>
  <c r="DF55" i="3"/>
  <c r="DF50" i="3"/>
  <c r="DG50" i="3"/>
  <c r="DF2" i="3"/>
  <c r="DG2" i="3"/>
  <c r="CX151" i="3"/>
  <c r="R20" i="13" s="1"/>
  <c r="DG126" i="3"/>
  <c r="CX106" i="3"/>
  <c r="P27" i="13" s="1"/>
  <c r="DG105" i="3"/>
  <c r="CX97" i="3"/>
  <c r="P42" i="13" s="1"/>
  <c r="DG93" i="3"/>
  <c r="DF82" i="3"/>
  <c r="DG81" i="3"/>
  <c r="DF79" i="3"/>
  <c r="DG73" i="3"/>
  <c r="CV63" i="3"/>
  <c r="CX63" i="3"/>
  <c r="R23" i="13" s="1"/>
  <c r="DF16" i="3"/>
  <c r="DJ16" i="3" s="1"/>
  <c r="DG16" i="3"/>
  <c r="DF81" i="3"/>
  <c r="DF75" i="3"/>
  <c r="DF73" i="3"/>
  <c r="DG72" i="3"/>
  <c r="DF71" i="3"/>
  <c r="DG71" i="3"/>
  <c r="DG55" i="3"/>
  <c r="DF41" i="3"/>
  <c r="DG41" i="3"/>
  <c r="DF40" i="3"/>
  <c r="DG40" i="3"/>
  <c r="DF23" i="3"/>
  <c r="DJ23" i="3" s="1"/>
  <c r="DF14" i="3"/>
  <c r="DJ14" i="3" s="1"/>
  <c r="DG14" i="3"/>
  <c r="CX124" i="3"/>
  <c r="S29" i="13" s="1"/>
  <c r="DF78" i="3"/>
  <c r="DJ78" i="3" s="1"/>
  <c r="DG70" i="3"/>
  <c r="DF70" i="3"/>
  <c r="DJ70" i="3" s="1"/>
  <c r="DG64" i="3"/>
  <c r="DF42" i="3"/>
  <c r="DG131" i="3"/>
  <c r="CX121" i="3"/>
  <c r="Q46" i="13" s="1"/>
  <c r="DG117" i="3"/>
  <c r="DG98" i="3"/>
  <c r="CX95" i="3"/>
  <c r="P21" i="13" s="1"/>
  <c r="O21" i="13" s="1"/>
  <c r="E21" i="13" s="1"/>
  <c r="G21" i="13" s="1"/>
  <c r="DG94" i="3"/>
  <c r="DG89" i="3"/>
  <c r="DG75" i="3"/>
  <c r="DG69" i="3"/>
  <c r="DF68" i="3"/>
  <c r="DG68" i="3"/>
  <c r="DG61" i="3"/>
  <c r="DF61" i="3"/>
  <c r="DJ61" i="3" s="1"/>
  <c r="CV32" i="3"/>
  <c r="CX32" i="3"/>
  <c r="P24" i="13" s="1"/>
  <c r="O24" i="13" s="1"/>
  <c r="E24" i="13" s="1"/>
  <c r="G24" i="13" s="1"/>
  <c r="CX111" i="3"/>
  <c r="Q29" i="13" s="1"/>
  <c r="DF89" i="3"/>
  <c r="DG87" i="3"/>
  <c r="DG85" i="3"/>
  <c r="DF59" i="3"/>
  <c r="DJ59" i="3" s="1"/>
  <c r="DG59" i="3"/>
  <c r="DF57" i="3"/>
  <c r="DG57" i="3"/>
  <c r="DF46" i="3"/>
  <c r="DG46" i="3"/>
  <c r="DG42" i="3"/>
  <c r="CX34" i="3"/>
  <c r="T36" i="13" s="1"/>
  <c r="DG23" i="3"/>
  <c r="CW20" i="3"/>
  <c r="CX20" i="3"/>
  <c r="R36" i="13" s="1"/>
  <c r="DF7" i="3"/>
  <c r="DJ7" i="3" s="1"/>
  <c r="DG7" i="3"/>
  <c r="DF66" i="3"/>
  <c r="DF47" i="3"/>
  <c r="DG47" i="3"/>
  <c r="CV45" i="3"/>
  <c r="CX45" i="3"/>
  <c r="P23" i="13" s="1"/>
  <c r="CX35" i="3"/>
  <c r="DF27" i="3"/>
  <c r="DG27" i="3"/>
  <c r="DF10" i="3"/>
  <c r="DG10" i="3"/>
  <c r="DF5" i="3"/>
  <c r="DG5" i="3"/>
  <c r="CV71" i="3"/>
  <c r="CW65" i="3"/>
  <c r="CV53" i="3"/>
  <c r="DF52" i="3"/>
  <c r="DJ52" i="3" s="1"/>
  <c r="CW47" i="3"/>
  <c r="DF43" i="3"/>
  <c r="CV40" i="3"/>
  <c r="CW34" i="3"/>
  <c r="DF30" i="3"/>
  <c r="DJ30" i="3" s="1"/>
  <c r="CX25" i="3"/>
  <c r="P22" i="13" s="1"/>
  <c r="O22" i="13" s="1"/>
  <c r="E22" i="13" s="1"/>
  <c r="G22" i="13" s="1"/>
  <c r="DF21" i="3"/>
  <c r="DF18" i="3"/>
  <c r="DF12" i="3"/>
  <c r="DF9" i="3"/>
  <c r="DF3" i="3"/>
  <c r="CX8" i="3"/>
  <c r="Q25" i="13" s="1"/>
  <c r="DG17" i="3"/>
  <c r="AB82" i="1" l="1"/>
  <c r="CY89" i="1"/>
  <c r="X89" i="1" s="1"/>
  <c r="AB176" i="1"/>
  <c r="AB49" i="1"/>
  <c r="CP203" i="1"/>
  <c r="O203" i="1" s="1"/>
  <c r="AB42" i="1"/>
  <c r="AB203" i="1"/>
  <c r="CY256" i="1"/>
  <c r="X256" i="1" s="1"/>
  <c r="O54" i="13"/>
  <c r="E54" i="13" s="1"/>
  <c r="G54" i="13" s="1"/>
  <c r="O53" i="13"/>
  <c r="E53" i="13" s="1"/>
  <c r="G53" i="13" s="1"/>
  <c r="O97" i="13"/>
  <c r="E97" i="13" s="1"/>
  <c r="G97" i="13" s="1"/>
  <c r="O107" i="11"/>
  <c r="E107" i="11" s="1"/>
  <c r="G107" i="11" s="1"/>
  <c r="CY229" i="1"/>
  <c r="X229" i="1" s="1"/>
  <c r="CZ256" i="1"/>
  <c r="Y256" i="1" s="1"/>
  <c r="AB250" i="1"/>
  <c r="CZ244" i="1"/>
  <c r="Y244" i="1" s="1"/>
  <c r="CY245" i="1"/>
  <c r="X245" i="1" s="1"/>
  <c r="CY232" i="1"/>
  <c r="X232" i="1" s="1"/>
  <c r="CY235" i="1"/>
  <c r="X235" i="1" s="1"/>
  <c r="CY211" i="1"/>
  <c r="X211" i="1" s="1"/>
  <c r="CZ253" i="1"/>
  <c r="Y253" i="1" s="1"/>
  <c r="CY257" i="1"/>
  <c r="X257" i="1" s="1"/>
  <c r="CY119" i="1"/>
  <c r="X119" i="1" s="1"/>
  <c r="CZ245" i="1"/>
  <c r="Y245" i="1" s="1"/>
  <c r="CY127" i="1"/>
  <c r="X127" i="1" s="1"/>
  <c r="CY237" i="1"/>
  <c r="X237" i="1" s="1"/>
  <c r="CY252" i="1"/>
  <c r="X252" i="1" s="1"/>
  <c r="CZ255" i="1"/>
  <c r="Y255" i="1" s="1"/>
  <c r="CY231" i="1"/>
  <c r="X231" i="1" s="1"/>
  <c r="CZ237" i="1"/>
  <c r="Y237" i="1" s="1"/>
  <c r="CZ252" i="1"/>
  <c r="Y252" i="1" s="1"/>
  <c r="O27" i="11"/>
  <c r="E27" i="11" s="1"/>
  <c r="G27" i="11" s="1"/>
  <c r="CZ257" i="1"/>
  <c r="Y257" i="1" s="1"/>
  <c r="CY81" i="1"/>
  <c r="X81" i="1" s="1"/>
  <c r="CZ190" i="1"/>
  <c r="Y190" i="1" s="1"/>
  <c r="O98" i="13"/>
  <c r="E98" i="13" s="1"/>
  <c r="G98" i="13" s="1"/>
  <c r="O26" i="13"/>
  <c r="E26" i="13" s="1"/>
  <c r="G26" i="13" s="1"/>
  <c r="CZ209" i="1"/>
  <c r="Y209" i="1" s="1"/>
  <c r="O73" i="13"/>
  <c r="E73" i="13" s="1"/>
  <c r="G73" i="13" s="1"/>
  <c r="O99" i="13"/>
  <c r="E99" i="13" s="1"/>
  <c r="G99" i="13" s="1"/>
  <c r="O84" i="11"/>
  <c r="E84" i="11" s="1"/>
  <c r="G84" i="11" s="1"/>
  <c r="O90" i="11"/>
  <c r="E90" i="11" s="1"/>
  <c r="G90" i="11" s="1"/>
  <c r="O68" i="13"/>
  <c r="E68" i="13" s="1"/>
  <c r="G68" i="13" s="1"/>
  <c r="O45" i="13"/>
  <c r="E45" i="13" s="1"/>
  <c r="G45" i="13" s="1"/>
  <c r="CZ250" i="1"/>
  <c r="Y250" i="1" s="1"/>
  <c r="AB257" i="1"/>
  <c r="CY250" i="1"/>
  <c r="X250" i="1" s="1"/>
  <c r="O89" i="11"/>
  <c r="E89" i="11" s="1"/>
  <c r="G89" i="11" s="1"/>
  <c r="O45" i="11"/>
  <c r="E45" i="11" s="1"/>
  <c r="G45" i="11" s="1"/>
  <c r="O66" i="13"/>
  <c r="E66" i="13" s="1"/>
  <c r="G66" i="13" s="1"/>
  <c r="O32" i="11"/>
  <c r="E32" i="11" s="1"/>
  <c r="G32" i="11" s="1"/>
  <c r="O102" i="13"/>
  <c r="E102" i="13" s="1"/>
  <c r="G102" i="13" s="1"/>
  <c r="O42" i="13"/>
  <c r="E42" i="13" s="1"/>
  <c r="G42" i="13" s="1"/>
  <c r="O89" i="13"/>
  <c r="E89" i="13" s="1"/>
  <c r="G89" i="13" s="1"/>
  <c r="O93" i="11"/>
  <c r="E93" i="11" s="1"/>
  <c r="G93" i="11" s="1"/>
  <c r="J203" i="15"/>
  <c r="J111" i="15"/>
  <c r="O40" i="13"/>
  <c r="E40" i="13" s="1"/>
  <c r="G40" i="13" s="1"/>
  <c r="CZ246" i="1"/>
  <c r="Y246" i="1" s="1"/>
  <c r="CZ227" i="1"/>
  <c r="Y227" i="1" s="1"/>
  <c r="CZ189" i="1"/>
  <c r="Y189" i="1" s="1"/>
  <c r="CP224" i="1"/>
  <c r="O224" i="1" s="1"/>
  <c r="O44" i="11"/>
  <c r="E44" i="11" s="1"/>
  <c r="G44" i="11" s="1"/>
  <c r="O59" i="13"/>
  <c r="E59" i="13" s="1"/>
  <c r="G59" i="13" s="1"/>
  <c r="O85" i="11"/>
  <c r="E85" i="11" s="1"/>
  <c r="G85" i="11" s="1"/>
  <c r="O101" i="13"/>
  <c r="E101" i="13" s="1"/>
  <c r="G101" i="13" s="1"/>
  <c r="O101" i="11"/>
  <c r="E101" i="11" s="1"/>
  <c r="G101" i="11" s="1"/>
  <c r="J108" i="15"/>
  <c r="O27" i="13"/>
  <c r="E27" i="13" s="1"/>
  <c r="G27" i="13" s="1"/>
  <c r="O62" i="13"/>
  <c r="E62" i="13" s="1"/>
  <c r="G62" i="13" s="1"/>
  <c r="O67" i="13"/>
  <c r="E67" i="13" s="1"/>
  <c r="G67" i="13" s="1"/>
  <c r="O29" i="13"/>
  <c r="E29" i="13" s="1"/>
  <c r="G29" i="13" s="1"/>
  <c r="CZ104" i="1"/>
  <c r="Y104" i="1" s="1"/>
  <c r="O41" i="11"/>
  <c r="E41" i="11" s="1"/>
  <c r="G41" i="11" s="1"/>
  <c r="O125" i="13"/>
  <c r="E125" i="13" s="1"/>
  <c r="G125" i="13" s="1"/>
  <c r="O82" i="11"/>
  <c r="E82" i="11" s="1"/>
  <c r="G82" i="11" s="1"/>
  <c r="O34" i="11"/>
  <c r="E34" i="11" s="1"/>
  <c r="G34" i="11" s="1"/>
  <c r="I239" i="15"/>
  <c r="O122" i="13"/>
  <c r="E122" i="13" s="1"/>
  <c r="G122" i="13" s="1"/>
  <c r="O84" i="13"/>
  <c r="E84" i="13" s="1"/>
  <c r="G84" i="13" s="1"/>
  <c r="J278" i="15"/>
  <c r="I161" i="15"/>
  <c r="O32" i="13"/>
  <c r="E32" i="13" s="1"/>
  <c r="G32" i="13" s="1"/>
  <c r="O20" i="13"/>
  <c r="E20" i="13" s="1"/>
  <c r="G20" i="13" s="1"/>
  <c r="J58" i="15"/>
  <c r="J101" i="15"/>
  <c r="O52" i="13"/>
  <c r="E52" i="13" s="1"/>
  <c r="G52" i="13" s="1"/>
  <c r="I106" i="15"/>
  <c r="I265" i="15"/>
  <c r="O23" i="13"/>
  <c r="E23" i="13" s="1"/>
  <c r="G23" i="13" s="1"/>
  <c r="O55" i="13"/>
  <c r="E55" i="13" s="1"/>
  <c r="G55" i="13" s="1"/>
  <c r="J113" i="15"/>
  <c r="O128" i="13"/>
  <c r="E128" i="13" s="1"/>
  <c r="G128" i="13" s="1"/>
  <c r="O124" i="13"/>
  <c r="E124" i="13" s="1"/>
  <c r="G124" i="13" s="1"/>
  <c r="O123" i="13"/>
  <c r="E123" i="13" s="1"/>
  <c r="G123" i="13" s="1"/>
  <c r="O60" i="13"/>
  <c r="E60" i="13" s="1"/>
  <c r="G60" i="13" s="1"/>
  <c r="O106" i="11"/>
  <c r="E106" i="11" s="1"/>
  <c r="G106" i="11" s="1"/>
  <c r="O75" i="13"/>
  <c r="E75" i="13" s="1"/>
  <c r="G75" i="13" s="1"/>
  <c r="O35" i="11"/>
  <c r="E35" i="11" s="1"/>
  <c r="G35" i="11" s="1"/>
  <c r="O108" i="11"/>
  <c r="E108" i="11" s="1"/>
  <c r="G108" i="11" s="1"/>
  <c r="O88" i="13"/>
  <c r="E88" i="13" s="1"/>
  <c r="G88" i="13" s="1"/>
  <c r="O99" i="11"/>
  <c r="E99" i="11" s="1"/>
  <c r="G99" i="11" s="1"/>
  <c r="O20" i="11"/>
  <c r="E20" i="11" s="1"/>
  <c r="G20" i="11" s="1"/>
  <c r="H60" i="15"/>
  <c r="J60" i="15" s="1"/>
  <c r="H130" i="15"/>
  <c r="J130" i="15" s="1"/>
  <c r="H129" i="15"/>
  <c r="I129" i="15" s="1"/>
  <c r="H142" i="15"/>
  <c r="J142" i="15" s="1"/>
  <c r="I171" i="15"/>
  <c r="H31" i="15"/>
  <c r="I31" i="15" s="1"/>
  <c r="J123" i="15"/>
  <c r="H199" i="15"/>
  <c r="J199" i="15" s="1"/>
  <c r="H89" i="15"/>
  <c r="I89" i="15" s="1"/>
  <c r="H256" i="15"/>
  <c r="I256" i="15" s="1"/>
  <c r="H45" i="15"/>
  <c r="J45" i="15" s="1"/>
  <c r="H197" i="15"/>
  <c r="J197" i="15" s="1"/>
  <c r="H272" i="15"/>
  <c r="J272" i="15" s="1"/>
  <c r="I173" i="15"/>
  <c r="O50" i="13"/>
  <c r="E50" i="13" s="1"/>
  <c r="G50" i="13" s="1"/>
  <c r="H150" i="15"/>
  <c r="I150" i="15" s="1"/>
  <c r="H154" i="15"/>
  <c r="J154" i="15" s="1"/>
  <c r="H48" i="15"/>
  <c r="J48" i="15" s="1"/>
  <c r="H285" i="15"/>
  <c r="I285" i="15" s="1"/>
  <c r="H126" i="15"/>
  <c r="J126" i="15" s="1"/>
  <c r="H188" i="15"/>
  <c r="I188" i="15" s="1"/>
  <c r="J163" i="15"/>
  <c r="H184" i="15"/>
  <c r="I184" i="15" s="1"/>
  <c r="H276" i="15"/>
  <c r="J276" i="15" s="1"/>
  <c r="H39" i="15"/>
  <c r="I39" i="15" s="1"/>
  <c r="H70" i="15"/>
  <c r="J70" i="15" s="1"/>
  <c r="H225" i="15"/>
  <c r="I225" i="15" s="1"/>
  <c r="H83" i="15"/>
  <c r="I83" i="15" s="1"/>
  <c r="H218" i="15"/>
  <c r="I218" i="15" s="1"/>
  <c r="H216" i="15"/>
  <c r="I216" i="15" s="1"/>
  <c r="H232" i="15"/>
  <c r="J232" i="15" s="1"/>
  <c r="H251" i="15"/>
  <c r="J251" i="15" s="1"/>
  <c r="H243" i="15"/>
  <c r="J243" i="15" s="1"/>
  <c r="H253" i="15"/>
  <c r="J253" i="15" s="1"/>
  <c r="H210" i="15"/>
  <c r="I210" i="15" s="1"/>
  <c r="H63" i="15"/>
  <c r="J63" i="15" s="1"/>
  <c r="H132" i="15"/>
  <c r="J132" i="15" s="1"/>
  <c r="H135" i="15"/>
  <c r="I135" i="15" s="1"/>
  <c r="H158" i="15"/>
  <c r="I158" i="15" s="1"/>
  <c r="H32" i="15"/>
  <c r="I32" i="15" s="1"/>
  <c r="H98" i="15"/>
  <c r="I98" i="15" s="1"/>
  <c r="H200" i="15"/>
  <c r="I200" i="15" s="1"/>
  <c r="H86" i="15"/>
  <c r="J86" i="15" s="1"/>
  <c r="H260" i="15"/>
  <c r="I260" i="15" s="1"/>
  <c r="H76" i="15"/>
  <c r="J76" i="15" s="1"/>
  <c r="H196" i="15"/>
  <c r="I196" i="15" s="1"/>
  <c r="H267" i="15"/>
  <c r="J267" i="15" s="1"/>
  <c r="H152" i="15"/>
  <c r="I152" i="15" s="1"/>
  <c r="H50" i="15"/>
  <c r="J50" i="15" s="1"/>
  <c r="H288" i="15"/>
  <c r="I288" i="15" s="1"/>
  <c r="H193" i="15"/>
  <c r="I193" i="15" s="1"/>
  <c r="H194" i="15"/>
  <c r="J194" i="15" s="1"/>
  <c r="H165" i="15"/>
  <c r="J165" i="15" s="1"/>
  <c r="H185" i="15"/>
  <c r="I185" i="15" s="1"/>
  <c r="H34" i="15"/>
  <c r="J34" i="15" s="1"/>
  <c r="H37" i="15"/>
  <c r="I37" i="15" s="1"/>
  <c r="H69" i="15"/>
  <c r="I69" i="15" s="1"/>
  <c r="H224" i="15"/>
  <c r="I224" i="15" s="1"/>
  <c r="H95" i="15"/>
  <c r="I95" i="15" s="1"/>
  <c r="H215" i="15"/>
  <c r="I215" i="15" s="1"/>
  <c r="H222" i="15"/>
  <c r="J222" i="15" s="1"/>
  <c r="H228" i="15"/>
  <c r="I228" i="15" s="1"/>
  <c r="H241" i="15"/>
  <c r="J241" i="15" s="1"/>
  <c r="H246" i="15"/>
  <c r="J246" i="15" s="1"/>
  <c r="H290" i="15"/>
  <c r="I290" i="15" s="1"/>
  <c r="H205" i="15"/>
  <c r="I205" i="15" s="1"/>
  <c r="H52" i="15"/>
  <c r="I52" i="15" s="1"/>
  <c r="O127" i="13"/>
  <c r="E127" i="13" s="1"/>
  <c r="G127" i="13" s="1"/>
  <c r="H139" i="15"/>
  <c r="J139" i="15" s="1"/>
  <c r="H134" i="15"/>
  <c r="J134" i="15" s="1"/>
  <c r="H141" i="15"/>
  <c r="J141" i="15" s="1"/>
  <c r="H159" i="15"/>
  <c r="I159" i="15" s="1"/>
  <c r="H281" i="15"/>
  <c r="J281" i="15" s="1"/>
  <c r="H30" i="15"/>
  <c r="I30" i="15" s="1"/>
  <c r="H97" i="15"/>
  <c r="J97" i="15" s="1"/>
  <c r="H201" i="15"/>
  <c r="J201" i="15" s="1"/>
  <c r="H90" i="15"/>
  <c r="J90" i="15" s="1"/>
  <c r="H258" i="15"/>
  <c r="I258" i="15" s="1"/>
  <c r="H77" i="15"/>
  <c r="J77" i="15" s="1"/>
  <c r="H269" i="15"/>
  <c r="J269" i="15" s="1"/>
  <c r="O44" i="13"/>
  <c r="E44" i="13" s="1"/>
  <c r="G44" i="13" s="1"/>
  <c r="H155" i="15"/>
  <c r="I155" i="15" s="1"/>
  <c r="H151" i="15"/>
  <c r="J151" i="15" s="1"/>
  <c r="I103" i="15"/>
  <c r="H49" i="15"/>
  <c r="J49" i="15" s="1"/>
  <c r="H286" i="15"/>
  <c r="I286" i="15" s="1"/>
  <c r="H189" i="15"/>
  <c r="I189" i="15" s="1"/>
  <c r="O25" i="13"/>
  <c r="E25" i="13" s="1"/>
  <c r="G25" i="13" s="1"/>
  <c r="J115" i="15"/>
  <c r="H166" i="15"/>
  <c r="J166" i="15" s="1"/>
  <c r="H183" i="15"/>
  <c r="I183" i="15" s="1"/>
  <c r="H38" i="15"/>
  <c r="I38" i="15" s="1"/>
  <c r="H66" i="15"/>
  <c r="I66" i="15" s="1"/>
  <c r="H67" i="15"/>
  <c r="J67" i="15" s="1"/>
  <c r="H84" i="15"/>
  <c r="J84" i="15" s="1"/>
  <c r="H94" i="15"/>
  <c r="J94" i="15" s="1"/>
  <c r="O49" i="13"/>
  <c r="E49" i="13" s="1"/>
  <c r="G49" i="13" s="1"/>
  <c r="H221" i="15"/>
  <c r="I221" i="15" s="1"/>
  <c r="H229" i="15"/>
  <c r="I229" i="15" s="1"/>
  <c r="H234" i="15"/>
  <c r="I234" i="15" s="1"/>
  <c r="H247" i="15"/>
  <c r="J247" i="15" s="1"/>
  <c r="H250" i="15"/>
  <c r="I250" i="15" s="1"/>
  <c r="H291" i="15"/>
  <c r="J291" i="15" s="1"/>
  <c r="H212" i="15"/>
  <c r="I212" i="15" s="1"/>
  <c r="H179" i="15"/>
  <c r="J179" i="15" s="1"/>
  <c r="H54" i="15"/>
  <c r="I54" i="15" s="1"/>
  <c r="H62" i="15"/>
  <c r="J62" i="15" s="1"/>
  <c r="H133" i="15"/>
  <c r="J133" i="15" s="1"/>
  <c r="H136" i="15"/>
  <c r="J136" i="15" s="1"/>
  <c r="H144" i="15"/>
  <c r="J144" i="15" s="1"/>
  <c r="H263" i="15"/>
  <c r="J263" i="15" s="1"/>
  <c r="H280" i="15"/>
  <c r="J280" i="15" s="1"/>
  <c r="H29" i="15"/>
  <c r="J29" i="15" s="1"/>
  <c r="H176" i="15"/>
  <c r="J176" i="15" s="1"/>
  <c r="O46" i="13"/>
  <c r="E46" i="13" s="1"/>
  <c r="G46" i="13" s="1"/>
  <c r="H88" i="15"/>
  <c r="J88" i="15" s="1"/>
  <c r="H42" i="15"/>
  <c r="J42" i="15" s="1"/>
  <c r="H74" i="15"/>
  <c r="I74" i="15" s="1"/>
  <c r="H271" i="15"/>
  <c r="I271" i="15" s="1"/>
  <c r="H149" i="15"/>
  <c r="J149" i="15" s="1"/>
  <c r="H153" i="15"/>
  <c r="J153" i="15" s="1"/>
  <c r="H47" i="15"/>
  <c r="J47" i="15" s="1"/>
  <c r="H118" i="15"/>
  <c r="J118" i="15" s="1"/>
  <c r="H191" i="15"/>
  <c r="J191" i="15" s="1"/>
  <c r="H169" i="15"/>
  <c r="J169" i="15" s="1"/>
  <c r="H186" i="15"/>
  <c r="J186" i="15" s="1"/>
  <c r="H40" i="15"/>
  <c r="J40" i="15" s="1"/>
  <c r="H68" i="15"/>
  <c r="J68" i="15" s="1"/>
  <c r="H80" i="15"/>
  <c r="I80" i="15" s="1"/>
  <c r="H219" i="15"/>
  <c r="J219" i="15" s="1"/>
  <c r="H231" i="15"/>
  <c r="J231" i="15" s="1"/>
  <c r="I237" i="15"/>
  <c r="H244" i="15"/>
  <c r="J244" i="15" s="1"/>
  <c r="H242" i="15"/>
  <c r="J242" i="15" s="1"/>
  <c r="H209" i="15"/>
  <c r="J209" i="15" s="1"/>
  <c r="H207" i="15"/>
  <c r="J207" i="15" s="1"/>
  <c r="H180" i="15"/>
  <c r="I180" i="15" s="1"/>
  <c r="H56" i="15"/>
  <c r="I56" i="15" s="1"/>
  <c r="O100" i="13"/>
  <c r="E100" i="13" s="1"/>
  <c r="G100" i="13" s="1"/>
  <c r="O38" i="11"/>
  <c r="E38" i="11" s="1"/>
  <c r="G38" i="11" s="1"/>
  <c r="H64" i="15"/>
  <c r="I64" i="15" s="1"/>
  <c r="H138" i="15"/>
  <c r="I138" i="15" s="1"/>
  <c r="H128" i="15"/>
  <c r="J128" i="15" s="1"/>
  <c r="H131" i="15"/>
  <c r="I131" i="15" s="1"/>
  <c r="H262" i="15"/>
  <c r="J262" i="15" s="1"/>
  <c r="O36" i="13"/>
  <c r="E36" i="13" s="1"/>
  <c r="G36" i="13" s="1"/>
  <c r="H177" i="15"/>
  <c r="I177" i="15" s="1"/>
  <c r="H257" i="15"/>
  <c r="J257" i="15" s="1"/>
  <c r="H44" i="15"/>
  <c r="J44" i="15" s="1"/>
  <c r="H78" i="15"/>
  <c r="J78" i="15" s="1"/>
  <c r="H270" i="15"/>
  <c r="I270" i="15" s="1"/>
  <c r="H156" i="15"/>
  <c r="I156" i="15" s="1"/>
  <c r="H147" i="15"/>
  <c r="J147" i="15" s="1"/>
  <c r="H121" i="15"/>
  <c r="I121" i="15" s="1"/>
  <c r="H287" i="15"/>
  <c r="J287" i="15" s="1"/>
  <c r="H117" i="15"/>
  <c r="I117" i="15" s="1"/>
  <c r="H192" i="15"/>
  <c r="I192" i="15" s="1"/>
  <c r="H167" i="15"/>
  <c r="I167" i="15" s="1"/>
  <c r="H274" i="15"/>
  <c r="J274" i="15" s="1"/>
  <c r="H35" i="15"/>
  <c r="J35" i="15" s="1"/>
  <c r="H72" i="15"/>
  <c r="I72" i="15" s="1"/>
  <c r="H82" i="15"/>
  <c r="I82" i="15" s="1"/>
  <c r="H217" i="15"/>
  <c r="I217" i="15" s="1"/>
  <c r="H233" i="15"/>
  <c r="I233" i="15" s="1"/>
  <c r="H245" i="15"/>
  <c r="I245" i="15" s="1"/>
  <c r="H248" i="15"/>
  <c r="J248" i="15" s="1"/>
  <c r="H206" i="15"/>
  <c r="I206" i="15" s="1"/>
  <c r="H208" i="15"/>
  <c r="I208" i="15" s="1"/>
  <c r="H53" i="15"/>
  <c r="J53" i="15" s="1"/>
  <c r="O38" i="13"/>
  <c r="E38" i="13" s="1"/>
  <c r="G38" i="13" s="1"/>
  <c r="O43" i="11"/>
  <c r="E43" i="11" s="1"/>
  <c r="G43" i="11" s="1"/>
  <c r="O42" i="11"/>
  <c r="E42" i="11" s="1"/>
  <c r="G42" i="11" s="1"/>
  <c r="O88" i="11"/>
  <c r="E88" i="11" s="1"/>
  <c r="G88" i="11" s="1"/>
  <c r="H61" i="15"/>
  <c r="J61" i="15" s="1"/>
  <c r="H140" i="15"/>
  <c r="J140" i="15" s="1"/>
  <c r="H143" i="15"/>
  <c r="J143" i="15" s="1"/>
  <c r="H137" i="15"/>
  <c r="I137" i="15" s="1"/>
  <c r="O37" i="13"/>
  <c r="E37" i="13" s="1"/>
  <c r="G37" i="13" s="1"/>
  <c r="H175" i="15"/>
  <c r="J175" i="15" s="1"/>
  <c r="H87" i="15"/>
  <c r="J87" i="15" s="1"/>
  <c r="H259" i="15"/>
  <c r="J259" i="15" s="1"/>
  <c r="H43" i="15"/>
  <c r="I43" i="15" s="1"/>
  <c r="H75" i="15"/>
  <c r="J75" i="15" s="1"/>
  <c r="H268" i="15"/>
  <c r="I268" i="15" s="1"/>
  <c r="H146" i="15"/>
  <c r="J146" i="15" s="1"/>
  <c r="H148" i="15"/>
  <c r="I148" i="15" s="1"/>
  <c r="H120" i="15"/>
  <c r="J120" i="15" s="1"/>
  <c r="H284" i="15"/>
  <c r="J284" i="15" s="1"/>
  <c r="H125" i="15"/>
  <c r="I125" i="15" s="1"/>
  <c r="H190" i="15"/>
  <c r="I190" i="15" s="1"/>
  <c r="H168" i="15"/>
  <c r="I168" i="15" s="1"/>
  <c r="H275" i="15"/>
  <c r="J275" i="15" s="1"/>
  <c r="H36" i="15"/>
  <c r="I36" i="15" s="1"/>
  <c r="H71" i="15"/>
  <c r="J71" i="15" s="1"/>
  <c r="H81" i="15"/>
  <c r="J81" i="15" s="1"/>
  <c r="O31" i="13"/>
  <c r="E31" i="13" s="1"/>
  <c r="G31" i="13" s="1"/>
  <c r="H214" i="15"/>
  <c r="I214" i="15" s="1"/>
  <c r="H220" i="15"/>
  <c r="I220" i="15" s="1"/>
  <c r="H230" i="15"/>
  <c r="I230" i="15" s="1"/>
  <c r="H249" i="15"/>
  <c r="J249" i="15" s="1"/>
  <c r="H254" i="15"/>
  <c r="I254" i="15" s="1"/>
  <c r="H211" i="15"/>
  <c r="J211" i="15" s="1"/>
  <c r="H55" i="15"/>
  <c r="I55" i="15" s="1"/>
  <c r="P91" i="11"/>
  <c r="O91" i="11" s="1"/>
  <c r="E91" i="11" s="1"/>
  <c r="G91" i="11" s="1"/>
  <c r="P129" i="13"/>
  <c r="O129" i="13" s="1"/>
  <c r="E129" i="13" s="1"/>
  <c r="G129" i="13" s="1"/>
  <c r="T92" i="13"/>
  <c r="O92" i="13" s="1"/>
  <c r="E92" i="13" s="1"/>
  <c r="G92" i="13" s="1"/>
  <c r="T29" i="11"/>
  <c r="O29" i="11" s="1"/>
  <c r="E29" i="11" s="1"/>
  <c r="G29" i="11" s="1"/>
  <c r="T61" i="13"/>
  <c r="O61" i="13" s="1"/>
  <c r="E61" i="13" s="1"/>
  <c r="G61" i="13" s="1"/>
  <c r="T30" i="11"/>
  <c r="O30" i="11" s="1"/>
  <c r="E30" i="11" s="1"/>
  <c r="G30" i="11" s="1"/>
  <c r="CZ231" i="1"/>
  <c r="Y231" i="1" s="1"/>
  <c r="CY207" i="1"/>
  <c r="X207" i="1" s="1"/>
  <c r="CP257" i="1"/>
  <c r="O257" i="1" s="1"/>
  <c r="CY251" i="1"/>
  <c r="X251" i="1" s="1"/>
  <c r="CP251" i="1"/>
  <c r="O251" i="1" s="1"/>
  <c r="CY255" i="1"/>
  <c r="X255" i="1" s="1"/>
  <c r="CZ243" i="1"/>
  <c r="Y243" i="1" s="1"/>
  <c r="CY236" i="1"/>
  <c r="X236" i="1" s="1"/>
  <c r="CZ251" i="1"/>
  <c r="Y251" i="1" s="1"/>
  <c r="CY248" i="1"/>
  <c r="X248" i="1" s="1"/>
  <c r="CZ207" i="1"/>
  <c r="Y207" i="1" s="1"/>
  <c r="CP256" i="1"/>
  <c r="O256" i="1" s="1"/>
  <c r="CZ248" i="1"/>
  <c r="Y248" i="1" s="1"/>
  <c r="CY243" i="1"/>
  <c r="X243" i="1" s="1"/>
  <c r="AB248" i="1"/>
  <c r="CR248" i="1"/>
  <c r="Q248" i="1" s="1"/>
  <c r="CY145" i="1"/>
  <c r="X145" i="1" s="1"/>
  <c r="CP255" i="1"/>
  <c r="O255" i="1" s="1"/>
  <c r="CP252" i="1"/>
  <c r="O252" i="1" s="1"/>
  <c r="CP253" i="1"/>
  <c r="O253" i="1" s="1"/>
  <c r="CZ212" i="1"/>
  <c r="Y212" i="1" s="1"/>
  <c r="CP250" i="1"/>
  <c r="O250" i="1" s="1"/>
  <c r="CY253" i="1"/>
  <c r="X253" i="1" s="1"/>
  <c r="CY234" i="1"/>
  <c r="X234" i="1" s="1"/>
  <c r="CY230" i="1"/>
  <c r="X230" i="1" s="1"/>
  <c r="CP254" i="1"/>
  <c r="O254" i="1" s="1"/>
  <c r="CR246" i="1"/>
  <c r="Q246" i="1" s="1"/>
  <c r="AB246" i="1"/>
  <c r="CY246" i="1"/>
  <c r="X246" i="1" s="1"/>
  <c r="CZ218" i="1"/>
  <c r="Y218" i="1" s="1"/>
  <c r="CY218" i="1"/>
  <c r="X218" i="1" s="1"/>
  <c r="CZ222" i="1"/>
  <c r="Y222" i="1" s="1"/>
  <c r="CP242" i="1"/>
  <c r="O242" i="1" s="1"/>
  <c r="CY244" i="1"/>
  <c r="X244" i="1" s="1"/>
  <c r="CZ224" i="1"/>
  <c r="Y224" i="1" s="1"/>
  <c r="CP245" i="1"/>
  <c r="O245" i="1" s="1"/>
  <c r="AB234" i="1"/>
  <c r="CP243" i="1"/>
  <c r="O243" i="1" s="1"/>
  <c r="CZ242" i="1"/>
  <c r="Y242" i="1" s="1"/>
  <c r="CP230" i="1"/>
  <c r="O230" i="1" s="1"/>
  <c r="CZ223" i="1"/>
  <c r="Y223" i="1" s="1"/>
  <c r="CY242" i="1"/>
  <c r="X242" i="1" s="1"/>
  <c r="CP244" i="1"/>
  <c r="O244" i="1" s="1"/>
  <c r="CP237" i="1"/>
  <c r="O237" i="1" s="1"/>
  <c r="CY220" i="1"/>
  <c r="X220" i="1" s="1"/>
  <c r="CZ220" i="1"/>
  <c r="Y220" i="1" s="1"/>
  <c r="CY223" i="1"/>
  <c r="X223" i="1" s="1"/>
  <c r="AB219" i="1"/>
  <c r="CY224" i="1"/>
  <c r="X224" i="1" s="1"/>
  <c r="CY238" i="1"/>
  <c r="X238" i="1" s="1"/>
  <c r="CY219" i="1"/>
  <c r="X219" i="1" s="1"/>
  <c r="CP238" i="1"/>
  <c r="O238" i="1" s="1"/>
  <c r="CZ236" i="1"/>
  <c r="Y236" i="1" s="1"/>
  <c r="CZ199" i="1"/>
  <c r="Y199" i="1" s="1"/>
  <c r="CZ240" i="1"/>
  <c r="Y240" i="1" s="1"/>
  <c r="CY240" i="1"/>
  <c r="X240" i="1" s="1"/>
  <c r="CP235" i="1"/>
  <c r="O235" i="1" s="1"/>
  <c r="CZ234" i="1"/>
  <c r="Y234" i="1" s="1"/>
  <c r="CP221" i="1"/>
  <c r="O221" i="1" s="1"/>
  <c r="CP234" i="1"/>
  <c r="O234" i="1" s="1"/>
  <c r="CP241" i="1"/>
  <c r="O241" i="1" s="1"/>
  <c r="CP239" i="1"/>
  <c r="O239" i="1" s="1"/>
  <c r="CP240" i="1"/>
  <c r="O240" i="1" s="1"/>
  <c r="CY226" i="1"/>
  <c r="X226" i="1" s="1"/>
  <c r="CY225" i="1"/>
  <c r="X225" i="1" s="1"/>
  <c r="CP226" i="1"/>
  <c r="O226" i="1" s="1"/>
  <c r="CY196" i="1"/>
  <c r="X196" i="1" s="1"/>
  <c r="CZ214" i="1"/>
  <c r="Y214" i="1" s="1"/>
  <c r="CP233" i="1"/>
  <c r="O233" i="1" s="1"/>
  <c r="CP225" i="1"/>
  <c r="O225" i="1" s="1"/>
  <c r="AB222" i="1"/>
  <c r="CZ221" i="1"/>
  <c r="Y221" i="1" s="1"/>
  <c r="CZ205" i="1"/>
  <c r="Y205" i="1" s="1"/>
  <c r="CZ217" i="1"/>
  <c r="Y217" i="1" s="1"/>
  <c r="CP222" i="1"/>
  <c r="O222" i="1" s="1"/>
  <c r="CP227" i="1"/>
  <c r="O227" i="1" s="1"/>
  <c r="CY222" i="1"/>
  <c r="X222" i="1" s="1"/>
  <c r="CZ230" i="1"/>
  <c r="Y230" i="1" s="1"/>
  <c r="CP228" i="1"/>
  <c r="O228" i="1" s="1"/>
  <c r="CY221" i="1"/>
  <c r="X221" i="1" s="1"/>
  <c r="CY205" i="1"/>
  <c r="X205" i="1" s="1"/>
  <c r="CZ185" i="1"/>
  <c r="Y185" i="1" s="1"/>
  <c r="CZ219" i="1"/>
  <c r="Y219" i="1" s="1"/>
  <c r="CY199" i="1"/>
  <c r="X199" i="1" s="1"/>
  <c r="CZ178" i="1"/>
  <c r="Y178" i="1" s="1"/>
  <c r="CP220" i="1"/>
  <c r="O220" i="1" s="1"/>
  <c r="CZ203" i="1"/>
  <c r="Y203" i="1" s="1"/>
  <c r="AB198" i="1"/>
  <c r="CP180" i="1"/>
  <c r="O180" i="1" s="1"/>
  <c r="CZ213" i="1"/>
  <c r="Y213" i="1" s="1"/>
  <c r="CY215" i="1"/>
  <c r="X215" i="1" s="1"/>
  <c r="CZ210" i="1"/>
  <c r="Y210" i="1" s="1"/>
  <c r="CY203" i="1"/>
  <c r="X203" i="1" s="1"/>
  <c r="CY193" i="1"/>
  <c r="X193" i="1" s="1"/>
  <c r="CP209" i="1"/>
  <c r="O209" i="1" s="1"/>
  <c r="CZ216" i="1"/>
  <c r="Y216" i="1" s="1"/>
  <c r="CY213" i="1"/>
  <c r="X213" i="1" s="1"/>
  <c r="CY210" i="1"/>
  <c r="X210" i="1" s="1"/>
  <c r="CZ180" i="1"/>
  <c r="Y180" i="1" s="1"/>
  <c r="CZ215" i="1"/>
  <c r="Y215" i="1" s="1"/>
  <c r="CZ206" i="1"/>
  <c r="Y206" i="1" s="1"/>
  <c r="CY206" i="1"/>
  <c r="X206" i="1" s="1"/>
  <c r="CY217" i="1"/>
  <c r="X217" i="1" s="1"/>
  <c r="CY180" i="1"/>
  <c r="X180" i="1" s="1"/>
  <c r="CP219" i="1"/>
  <c r="O219" i="1" s="1"/>
  <c r="CP211" i="1"/>
  <c r="O211" i="1" s="1"/>
  <c r="CY212" i="1"/>
  <c r="X212" i="1" s="1"/>
  <c r="CP217" i="1"/>
  <c r="O217" i="1" s="1"/>
  <c r="CY178" i="1"/>
  <c r="X178" i="1" s="1"/>
  <c r="CY176" i="1"/>
  <c r="X176" i="1" s="1"/>
  <c r="CY216" i="1"/>
  <c r="X216" i="1" s="1"/>
  <c r="CP218" i="1"/>
  <c r="O218" i="1" s="1"/>
  <c r="CP215" i="1"/>
  <c r="O215" i="1" s="1"/>
  <c r="CP208" i="1"/>
  <c r="O208" i="1" s="1"/>
  <c r="CP212" i="1"/>
  <c r="O212" i="1" s="1"/>
  <c r="CP216" i="1"/>
  <c r="O216" i="1" s="1"/>
  <c r="CP214" i="1"/>
  <c r="O214" i="1" s="1"/>
  <c r="CP213" i="1"/>
  <c r="O213" i="1" s="1"/>
  <c r="CY202" i="1"/>
  <c r="X202" i="1" s="1"/>
  <c r="AB208" i="1"/>
  <c r="CY208" i="1"/>
  <c r="X208" i="1" s="1"/>
  <c r="CZ192" i="1"/>
  <c r="Y192" i="1" s="1"/>
  <c r="CP190" i="1"/>
  <c r="O190" i="1" s="1"/>
  <c r="CZ208" i="1"/>
  <c r="Y208" i="1" s="1"/>
  <c r="CY214" i="1"/>
  <c r="X214" i="1" s="1"/>
  <c r="CY209" i="1"/>
  <c r="X209" i="1" s="1"/>
  <c r="CZ182" i="1"/>
  <c r="Y182" i="1" s="1"/>
  <c r="CY204" i="1"/>
  <c r="X204" i="1" s="1"/>
  <c r="CP202" i="1"/>
  <c r="O202" i="1" s="1"/>
  <c r="CP207" i="1"/>
  <c r="O207" i="1" s="1"/>
  <c r="CZ204" i="1"/>
  <c r="Y204" i="1" s="1"/>
  <c r="CY177" i="1"/>
  <c r="X177" i="1" s="1"/>
  <c r="CY182" i="1"/>
  <c r="X182" i="1" s="1"/>
  <c r="CZ202" i="1"/>
  <c r="Y202" i="1" s="1"/>
  <c r="CP201" i="1"/>
  <c r="O201" i="1" s="1"/>
  <c r="CZ201" i="1"/>
  <c r="Y201" i="1" s="1"/>
  <c r="CP205" i="1"/>
  <c r="O205" i="1" s="1"/>
  <c r="CP181" i="1"/>
  <c r="O181" i="1" s="1"/>
  <c r="CY175" i="1"/>
  <c r="X175" i="1" s="1"/>
  <c r="CR204" i="1"/>
  <c r="Q204" i="1" s="1"/>
  <c r="CZ188" i="1"/>
  <c r="Y188" i="1" s="1"/>
  <c r="CY190" i="1"/>
  <c r="X190" i="1" s="1"/>
  <c r="CZ181" i="1"/>
  <c r="Y181" i="1" s="1"/>
  <c r="CY201" i="1"/>
  <c r="X201" i="1" s="1"/>
  <c r="CR179" i="1"/>
  <c r="Q179" i="1" s="1"/>
  <c r="AB179" i="1"/>
  <c r="CY188" i="1"/>
  <c r="X188" i="1" s="1"/>
  <c r="CY185" i="1"/>
  <c r="X185" i="1" s="1"/>
  <c r="CP188" i="1"/>
  <c r="O188" i="1" s="1"/>
  <c r="CY200" i="1"/>
  <c r="X200" i="1" s="1"/>
  <c r="CY181" i="1"/>
  <c r="X181" i="1" s="1"/>
  <c r="CZ158" i="1"/>
  <c r="Y158" i="1" s="1"/>
  <c r="CZ184" i="1"/>
  <c r="Y184" i="1" s="1"/>
  <c r="CY191" i="1"/>
  <c r="X191" i="1" s="1"/>
  <c r="CY192" i="1"/>
  <c r="X192" i="1" s="1"/>
  <c r="CY198" i="1"/>
  <c r="X198" i="1" s="1"/>
  <c r="CP198" i="1"/>
  <c r="O198" i="1" s="1"/>
  <c r="CP199" i="1"/>
  <c r="O199" i="1" s="1"/>
  <c r="CY171" i="1"/>
  <c r="X171" i="1" s="1"/>
  <c r="CY183" i="1"/>
  <c r="X183" i="1" s="1"/>
  <c r="CZ200" i="1"/>
  <c r="Y200" i="1" s="1"/>
  <c r="CP200" i="1"/>
  <c r="O200" i="1" s="1"/>
  <c r="CR169" i="1"/>
  <c r="Q169" i="1" s="1"/>
  <c r="CZ198" i="1"/>
  <c r="Y198" i="1" s="1"/>
  <c r="CY186" i="1"/>
  <c r="X186" i="1" s="1"/>
  <c r="CZ196" i="1"/>
  <c r="Y196" i="1" s="1"/>
  <c r="CY184" i="1"/>
  <c r="X184" i="1" s="1"/>
  <c r="CP186" i="1"/>
  <c r="O186" i="1" s="1"/>
  <c r="CY189" i="1"/>
  <c r="X189" i="1" s="1"/>
  <c r="CZ191" i="1"/>
  <c r="Y191" i="1" s="1"/>
  <c r="CP191" i="1"/>
  <c r="O191" i="1" s="1"/>
  <c r="CP192" i="1"/>
  <c r="O192" i="1" s="1"/>
  <c r="CR158" i="1"/>
  <c r="Q158" i="1" s="1"/>
  <c r="CP158" i="1" s="1"/>
  <c r="O158" i="1" s="1"/>
  <c r="CZ187" i="1"/>
  <c r="Y187" i="1" s="1"/>
  <c r="CP189" i="1"/>
  <c r="O189" i="1" s="1"/>
  <c r="CR187" i="1"/>
  <c r="Q187" i="1" s="1"/>
  <c r="CY195" i="1"/>
  <c r="X195" i="1" s="1"/>
  <c r="CZ195" i="1"/>
  <c r="Y195" i="1" s="1"/>
  <c r="CZ175" i="1"/>
  <c r="Y175" i="1" s="1"/>
  <c r="CZ183" i="1"/>
  <c r="Y183" i="1" s="1"/>
  <c r="CP185" i="1"/>
  <c r="O185" i="1" s="1"/>
  <c r="CZ138" i="1"/>
  <c r="Y138" i="1" s="1"/>
  <c r="CZ151" i="1"/>
  <c r="Y151" i="1" s="1"/>
  <c r="CY166" i="1"/>
  <c r="X166" i="1" s="1"/>
  <c r="CP184" i="1"/>
  <c r="O184" i="1" s="1"/>
  <c r="CZ173" i="1"/>
  <c r="Y173" i="1" s="1"/>
  <c r="CY155" i="1"/>
  <c r="X155" i="1" s="1"/>
  <c r="CZ166" i="1"/>
  <c r="Y166" i="1" s="1"/>
  <c r="CY179" i="1"/>
  <c r="X179" i="1" s="1"/>
  <c r="CY153" i="1"/>
  <c r="X153" i="1" s="1"/>
  <c r="CZ176" i="1"/>
  <c r="Y176" i="1" s="1"/>
  <c r="CP178" i="1"/>
  <c r="O178" i="1" s="1"/>
  <c r="CP183" i="1"/>
  <c r="O183" i="1" s="1"/>
  <c r="CP182" i="1"/>
  <c r="O182" i="1" s="1"/>
  <c r="CY172" i="1"/>
  <c r="X172" i="1" s="1"/>
  <c r="CZ153" i="1"/>
  <c r="Y153" i="1" s="1"/>
  <c r="CY160" i="1"/>
  <c r="X160" i="1" s="1"/>
  <c r="CZ171" i="1"/>
  <c r="Y171" i="1" s="1"/>
  <c r="CZ148" i="1"/>
  <c r="Y148" i="1" s="1"/>
  <c r="CP177" i="1"/>
  <c r="O177" i="1" s="1"/>
  <c r="CY148" i="1"/>
  <c r="X148" i="1" s="1"/>
  <c r="CY159" i="1"/>
  <c r="X159" i="1" s="1"/>
  <c r="CZ169" i="1"/>
  <c r="Y169" i="1" s="1"/>
  <c r="CP175" i="1"/>
  <c r="O175" i="1" s="1"/>
  <c r="CP176" i="1"/>
  <c r="O176" i="1" s="1"/>
  <c r="CY128" i="1"/>
  <c r="X128" i="1" s="1"/>
  <c r="CY174" i="1"/>
  <c r="X174" i="1" s="1"/>
  <c r="CP165" i="1"/>
  <c r="O165" i="1" s="1"/>
  <c r="CZ141" i="1"/>
  <c r="Y141" i="1" s="1"/>
  <c r="CP173" i="1"/>
  <c r="O173" i="1" s="1"/>
  <c r="CZ146" i="1"/>
  <c r="Y146" i="1" s="1"/>
  <c r="CY169" i="1"/>
  <c r="X169" i="1" s="1"/>
  <c r="CY74" i="1"/>
  <c r="X74" i="1" s="1"/>
  <c r="CZ167" i="1"/>
  <c r="Y167" i="1" s="1"/>
  <c r="CY151" i="1"/>
  <c r="X151" i="1" s="1"/>
  <c r="CP166" i="1"/>
  <c r="O166" i="1" s="1"/>
  <c r="CP174" i="1"/>
  <c r="O174" i="1" s="1"/>
  <c r="CZ159" i="1"/>
  <c r="Y159" i="1" s="1"/>
  <c r="CY164" i="1"/>
  <c r="X164" i="1" s="1"/>
  <c r="AB142" i="1"/>
  <c r="CY110" i="1"/>
  <c r="X110" i="1" s="1"/>
  <c r="CZ160" i="1"/>
  <c r="Y160" i="1" s="1"/>
  <c r="CP172" i="1"/>
  <c r="O172" i="1" s="1"/>
  <c r="CY168" i="1"/>
  <c r="X168" i="1" s="1"/>
  <c r="CR171" i="1"/>
  <c r="Q171" i="1" s="1"/>
  <c r="CZ172" i="1"/>
  <c r="Y172" i="1" s="1"/>
  <c r="CZ116" i="1"/>
  <c r="Y116" i="1" s="1"/>
  <c r="CZ127" i="1"/>
  <c r="Y127" i="1" s="1"/>
  <c r="CY152" i="1"/>
  <c r="X152" i="1" s="1"/>
  <c r="AB169" i="1"/>
  <c r="CP170" i="1"/>
  <c r="O170" i="1" s="1"/>
  <c r="CZ56" i="1"/>
  <c r="Y56" i="1" s="1"/>
  <c r="CY162" i="1"/>
  <c r="X162" i="1" s="1"/>
  <c r="CZ168" i="1"/>
  <c r="Y168" i="1" s="1"/>
  <c r="CY57" i="1"/>
  <c r="X57" i="1" s="1"/>
  <c r="CY97" i="1"/>
  <c r="X97" i="1" s="1"/>
  <c r="CY149" i="1"/>
  <c r="X149" i="1" s="1"/>
  <c r="CP168" i="1"/>
  <c r="O168" i="1" s="1"/>
  <c r="CZ162" i="1"/>
  <c r="Y162" i="1" s="1"/>
  <c r="CR162" i="1"/>
  <c r="Q162" i="1" s="1"/>
  <c r="CY165" i="1"/>
  <c r="X165" i="1" s="1"/>
  <c r="CZ165" i="1"/>
  <c r="Y165" i="1" s="1"/>
  <c r="CY167" i="1"/>
  <c r="X167" i="1" s="1"/>
  <c r="CZ143" i="1"/>
  <c r="Y143" i="1" s="1"/>
  <c r="CY158" i="1"/>
  <c r="X158" i="1" s="1"/>
  <c r="CZ149" i="1"/>
  <c r="Y149" i="1" s="1"/>
  <c r="CP156" i="1"/>
  <c r="O156" i="1" s="1"/>
  <c r="CZ139" i="1"/>
  <c r="Y139" i="1" s="1"/>
  <c r="CP160" i="1"/>
  <c r="O160" i="1" s="1"/>
  <c r="CP159" i="1"/>
  <c r="O159" i="1" s="1"/>
  <c r="CY114" i="1"/>
  <c r="X114" i="1" s="1"/>
  <c r="CZ119" i="1"/>
  <c r="Y119" i="1" s="1"/>
  <c r="CP127" i="1"/>
  <c r="O127" i="1" s="1"/>
  <c r="CY129" i="1"/>
  <c r="X129" i="1" s="1"/>
  <c r="CP147" i="1"/>
  <c r="O147" i="1" s="1"/>
  <c r="CZ157" i="1"/>
  <c r="Y157" i="1" s="1"/>
  <c r="CZ114" i="1"/>
  <c r="Y114" i="1" s="1"/>
  <c r="AB128" i="1"/>
  <c r="CR152" i="1"/>
  <c r="Q152" i="1" s="1"/>
  <c r="CP152" i="1" s="1"/>
  <c r="O152" i="1" s="1"/>
  <c r="CP153" i="1"/>
  <c r="O153" i="1" s="1"/>
  <c r="CZ140" i="1"/>
  <c r="Y140" i="1" s="1"/>
  <c r="CP157" i="1"/>
  <c r="O157" i="1" s="1"/>
  <c r="CY150" i="1"/>
  <c r="X150" i="1" s="1"/>
  <c r="CP140" i="1"/>
  <c r="O140" i="1" s="1"/>
  <c r="CY157" i="1"/>
  <c r="X157" i="1" s="1"/>
  <c r="CZ152" i="1"/>
  <c r="Y152" i="1" s="1"/>
  <c r="CY130" i="1"/>
  <c r="X130" i="1" s="1"/>
  <c r="CZ142" i="1"/>
  <c r="Y142" i="1" s="1"/>
  <c r="CZ156" i="1"/>
  <c r="Y156" i="1" s="1"/>
  <c r="CY156" i="1"/>
  <c r="X156" i="1" s="1"/>
  <c r="CY142" i="1"/>
  <c r="X142" i="1" s="1"/>
  <c r="CZ130" i="1"/>
  <c r="Y130" i="1" s="1"/>
  <c r="CZ129" i="1"/>
  <c r="Y129" i="1" s="1"/>
  <c r="CY113" i="1"/>
  <c r="X113" i="1" s="1"/>
  <c r="CZ128" i="1"/>
  <c r="Y128" i="1" s="1"/>
  <c r="CY106" i="1"/>
  <c r="X106" i="1" s="1"/>
  <c r="CP130" i="1"/>
  <c r="O130" i="1" s="1"/>
  <c r="CY139" i="1"/>
  <c r="X139" i="1" s="1"/>
  <c r="CY147" i="1"/>
  <c r="X147" i="1" s="1"/>
  <c r="CZ147" i="1"/>
  <c r="Y147" i="1" s="1"/>
  <c r="CP151" i="1"/>
  <c r="O151" i="1" s="1"/>
  <c r="CP149" i="1"/>
  <c r="O149" i="1" s="1"/>
  <c r="CY144" i="1"/>
  <c r="X144" i="1" s="1"/>
  <c r="CP134" i="1"/>
  <c r="O134" i="1" s="1"/>
  <c r="CY133" i="1"/>
  <c r="X133" i="1" s="1"/>
  <c r="CY143" i="1"/>
  <c r="X143" i="1" s="1"/>
  <c r="CY141" i="1"/>
  <c r="X141" i="1" s="1"/>
  <c r="CR128" i="1"/>
  <c r="Q128" i="1" s="1"/>
  <c r="CY138" i="1"/>
  <c r="X138" i="1" s="1"/>
  <c r="CP142" i="1"/>
  <c r="O142" i="1" s="1"/>
  <c r="CP145" i="1"/>
  <c r="O145" i="1" s="1"/>
  <c r="CP144" i="1"/>
  <c r="O144" i="1" s="1"/>
  <c r="CP146" i="1"/>
  <c r="O146" i="1" s="1"/>
  <c r="CP141" i="1"/>
  <c r="O141" i="1" s="1"/>
  <c r="CZ144" i="1"/>
  <c r="Y144" i="1" s="1"/>
  <c r="CY140" i="1"/>
  <c r="X140" i="1" s="1"/>
  <c r="CY118" i="1"/>
  <c r="X118" i="1" s="1"/>
  <c r="CY108" i="1"/>
  <c r="X108" i="1" s="1"/>
  <c r="CZ136" i="1"/>
  <c r="Y136" i="1" s="1"/>
  <c r="CY124" i="1"/>
  <c r="X124" i="1" s="1"/>
  <c r="CP139" i="1"/>
  <c r="O139" i="1" s="1"/>
  <c r="CY122" i="1"/>
  <c r="X122" i="1" s="1"/>
  <c r="CY125" i="1"/>
  <c r="X125" i="1" s="1"/>
  <c r="CP137" i="1"/>
  <c r="O137" i="1" s="1"/>
  <c r="CP136" i="1"/>
  <c r="O136" i="1" s="1"/>
  <c r="AB137" i="1"/>
  <c r="CY103" i="1"/>
  <c r="X103" i="1" s="1"/>
  <c r="CZ108" i="1"/>
  <c r="Y108" i="1" s="1"/>
  <c r="CZ125" i="1"/>
  <c r="Y125" i="1" s="1"/>
  <c r="CZ113" i="1"/>
  <c r="Y113" i="1" s="1"/>
  <c r="CZ133" i="1"/>
  <c r="Y133" i="1" s="1"/>
  <c r="CR109" i="1"/>
  <c r="Q109" i="1" s="1"/>
  <c r="CP109" i="1" s="1"/>
  <c r="O109" i="1" s="1"/>
  <c r="CZ106" i="1"/>
  <c r="Y106" i="1" s="1"/>
  <c r="CZ122" i="1"/>
  <c r="Y122" i="1" s="1"/>
  <c r="CP116" i="1"/>
  <c r="O116" i="1" s="1"/>
  <c r="CZ137" i="1"/>
  <c r="Y137" i="1" s="1"/>
  <c r="CY137" i="1"/>
  <c r="X137" i="1" s="1"/>
  <c r="CZ103" i="1"/>
  <c r="Y103" i="1" s="1"/>
  <c r="CZ102" i="1"/>
  <c r="Y102" i="1" s="1"/>
  <c r="CZ115" i="1"/>
  <c r="Y115" i="1" s="1"/>
  <c r="CP115" i="1"/>
  <c r="O115" i="1" s="1"/>
  <c r="CZ123" i="1"/>
  <c r="Y123" i="1" s="1"/>
  <c r="CY134" i="1"/>
  <c r="X134" i="1" s="1"/>
  <c r="CY112" i="1"/>
  <c r="X112" i="1" s="1"/>
  <c r="CY126" i="1"/>
  <c r="X126" i="1" s="1"/>
  <c r="CY100" i="1"/>
  <c r="X100" i="1" s="1"/>
  <c r="CY99" i="1"/>
  <c r="X99" i="1" s="1"/>
  <c r="CY136" i="1"/>
  <c r="X136" i="1" s="1"/>
  <c r="AB109" i="1"/>
  <c r="CY131" i="1"/>
  <c r="X131" i="1" s="1"/>
  <c r="CP135" i="1"/>
  <c r="O135" i="1" s="1"/>
  <c r="CP131" i="1"/>
  <c r="O131" i="1" s="1"/>
  <c r="CY107" i="1"/>
  <c r="X107" i="1" s="1"/>
  <c r="CZ126" i="1"/>
  <c r="Y126" i="1" s="1"/>
  <c r="CZ135" i="1"/>
  <c r="Y135" i="1" s="1"/>
  <c r="CR105" i="1"/>
  <c r="Q105" i="1" s="1"/>
  <c r="CZ112" i="1"/>
  <c r="Y112" i="1" s="1"/>
  <c r="CZ131" i="1"/>
  <c r="Y131" i="1" s="1"/>
  <c r="CZ120" i="1"/>
  <c r="Y120" i="1" s="1"/>
  <c r="CP112" i="1"/>
  <c r="O112" i="1" s="1"/>
  <c r="CP133" i="1"/>
  <c r="O133" i="1" s="1"/>
  <c r="CZ134" i="1"/>
  <c r="Y134" i="1" s="1"/>
  <c r="CZ118" i="1"/>
  <c r="Y118" i="1" s="1"/>
  <c r="CZ132" i="1"/>
  <c r="Y132" i="1" s="1"/>
  <c r="CP129" i="1"/>
  <c r="O129" i="1" s="1"/>
  <c r="CY132" i="1"/>
  <c r="X132" i="1" s="1"/>
  <c r="CP132" i="1"/>
  <c r="O132" i="1" s="1"/>
  <c r="CP126" i="1"/>
  <c r="O126" i="1" s="1"/>
  <c r="CY120" i="1"/>
  <c r="X120" i="1" s="1"/>
  <c r="CP120" i="1"/>
  <c r="O120" i="1" s="1"/>
  <c r="CY121" i="1"/>
  <c r="X121" i="1" s="1"/>
  <c r="CR107" i="1"/>
  <c r="Q107" i="1" s="1"/>
  <c r="CY115" i="1"/>
  <c r="X115" i="1" s="1"/>
  <c r="CY117" i="1"/>
  <c r="X117" i="1" s="1"/>
  <c r="CP114" i="1"/>
  <c r="O114" i="1" s="1"/>
  <c r="CY111" i="1"/>
  <c r="X111" i="1" s="1"/>
  <c r="CY123" i="1"/>
  <c r="X123" i="1" s="1"/>
  <c r="CZ121" i="1"/>
  <c r="Y121" i="1" s="1"/>
  <c r="CZ117" i="1"/>
  <c r="Y117" i="1" s="1"/>
  <c r="CZ105" i="1"/>
  <c r="Y105" i="1" s="1"/>
  <c r="CZ111" i="1"/>
  <c r="Y111" i="1" s="1"/>
  <c r="CY105" i="1"/>
  <c r="X105" i="1" s="1"/>
  <c r="CP111" i="1"/>
  <c r="O111" i="1" s="1"/>
  <c r="CP123" i="1"/>
  <c r="O123" i="1" s="1"/>
  <c r="CZ124" i="1"/>
  <c r="Y124" i="1" s="1"/>
  <c r="CZ109" i="1"/>
  <c r="Y109" i="1" s="1"/>
  <c r="CY109" i="1"/>
  <c r="X109" i="1" s="1"/>
  <c r="CP124" i="1"/>
  <c r="O124" i="1" s="1"/>
  <c r="CP122" i="1"/>
  <c r="O122" i="1" s="1"/>
  <c r="CP110" i="1"/>
  <c r="O110" i="1" s="1"/>
  <c r="CP113" i="1"/>
  <c r="O113" i="1" s="1"/>
  <c r="CP119" i="1"/>
  <c r="O119" i="1" s="1"/>
  <c r="CP118" i="1"/>
  <c r="O118" i="1" s="1"/>
  <c r="CZ110" i="1"/>
  <c r="Y110" i="1" s="1"/>
  <c r="CP117" i="1"/>
  <c r="O117" i="1" s="1"/>
  <c r="CP125" i="1"/>
  <c r="O125" i="1" s="1"/>
  <c r="CY116" i="1"/>
  <c r="X116" i="1" s="1"/>
  <c r="CP121" i="1"/>
  <c r="O121" i="1" s="1"/>
  <c r="CY102" i="1"/>
  <c r="X102" i="1" s="1"/>
  <c r="CZ94" i="1"/>
  <c r="Y94" i="1" s="1"/>
  <c r="CY94" i="1"/>
  <c r="X94" i="1" s="1"/>
  <c r="CZ107" i="1"/>
  <c r="Y107" i="1" s="1"/>
  <c r="CY70" i="1"/>
  <c r="X70" i="1" s="1"/>
  <c r="CP108" i="1"/>
  <c r="O108" i="1" s="1"/>
  <c r="CZ99" i="1"/>
  <c r="Y99" i="1" s="1"/>
  <c r="CZ96" i="1"/>
  <c r="Y96" i="1" s="1"/>
  <c r="AB103" i="1"/>
  <c r="CR103" i="1"/>
  <c r="Q103" i="1" s="1"/>
  <c r="CP106" i="1"/>
  <c r="O106" i="1" s="1"/>
  <c r="AB105" i="1"/>
  <c r="CY98" i="1"/>
  <c r="X98" i="1" s="1"/>
  <c r="CZ87" i="1"/>
  <c r="Y87" i="1" s="1"/>
  <c r="CY104" i="1"/>
  <c r="X104" i="1" s="1"/>
  <c r="CP104" i="1"/>
  <c r="O104" i="1" s="1"/>
  <c r="CZ100" i="1"/>
  <c r="Y100" i="1" s="1"/>
  <c r="CZ89" i="1"/>
  <c r="Y89" i="1" s="1"/>
  <c r="CY73" i="1"/>
  <c r="X73" i="1" s="1"/>
  <c r="CZ101" i="1"/>
  <c r="Y101" i="1" s="1"/>
  <c r="CR101" i="1"/>
  <c r="Q101" i="1" s="1"/>
  <c r="CY101" i="1"/>
  <c r="X101" i="1" s="1"/>
  <c r="CP102" i="1"/>
  <c r="O102" i="1" s="1"/>
  <c r="CZ57" i="1"/>
  <c r="Y57" i="1" s="1"/>
  <c r="CY96" i="1"/>
  <c r="X96" i="1" s="1"/>
  <c r="CP96" i="1"/>
  <c r="O96" i="1" s="1"/>
  <c r="CY87" i="1"/>
  <c r="X87" i="1" s="1"/>
  <c r="CZ86" i="1"/>
  <c r="Y86" i="1" s="1"/>
  <c r="CZ73" i="1"/>
  <c r="Y73" i="1" s="1"/>
  <c r="CY86" i="1"/>
  <c r="X86" i="1" s="1"/>
  <c r="CY91" i="1"/>
  <c r="X91" i="1" s="1"/>
  <c r="CZ91" i="1"/>
  <c r="Y91" i="1" s="1"/>
  <c r="CP100" i="1"/>
  <c r="O100" i="1" s="1"/>
  <c r="CY80" i="1"/>
  <c r="X80" i="1" s="1"/>
  <c r="CP99" i="1"/>
  <c r="O99" i="1" s="1"/>
  <c r="CR98" i="1"/>
  <c r="Q98" i="1" s="1"/>
  <c r="AB98" i="1"/>
  <c r="CY93" i="1"/>
  <c r="X93" i="1" s="1"/>
  <c r="CZ83" i="1"/>
  <c r="Y83" i="1" s="1"/>
  <c r="CP97" i="1"/>
  <c r="O97" i="1" s="1"/>
  <c r="CZ95" i="1"/>
  <c r="Y95" i="1" s="1"/>
  <c r="CR95" i="1"/>
  <c r="Q95" i="1" s="1"/>
  <c r="AB95" i="1"/>
  <c r="CY84" i="1"/>
  <c r="X84" i="1" s="1"/>
  <c r="CY65" i="1"/>
  <c r="X65" i="1" s="1"/>
  <c r="CY88" i="1"/>
  <c r="X88" i="1" s="1"/>
  <c r="CY90" i="1"/>
  <c r="X90" i="1" s="1"/>
  <c r="CY82" i="1"/>
  <c r="X82" i="1" s="1"/>
  <c r="CY83" i="1"/>
  <c r="X83" i="1" s="1"/>
  <c r="CP89" i="1"/>
  <c r="O89" i="1" s="1"/>
  <c r="CZ90" i="1"/>
  <c r="Y90" i="1" s="1"/>
  <c r="CP94" i="1"/>
  <c r="O94" i="1" s="1"/>
  <c r="CZ93" i="1"/>
  <c r="Y93" i="1" s="1"/>
  <c r="CR93" i="1"/>
  <c r="Q93" i="1" s="1"/>
  <c r="CY79" i="1"/>
  <c r="X79" i="1" s="1"/>
  <c r="CZ88" i="1"/>
  <c r="Y88" i="1" s="1"/>
  <c r="CZ79" i="1"/>
  <c r="Y79" i="1" s="1"/>
  <c r="CP91" i="1"/>
  <c r="O91" i="1" s="1"/>
  <c r="CP90" i="1"/>
  <c r="O90" i="1" s="1"/>
  <c r="CY60" i="1"/>
  <c r="X60" i="1" s="1"/>
  <c r="CZ84" i="1"/>
  <c r="Y84" i="1" s="1"/>
  <c r="CZ81" i="1"/>
  <c r="Y81" i="1" s="1"/>
  <c r="CP84" i="1"/>
  <c r="O84" i="1" s="1"/>
  <c r="CP87" i="1"/>
  <c r="O87" i="1" s="1"/>
  <c r="CP74" i="1"/>
  <c r="O74" i="1" s="1"/>
  <c r="CR86" i="1"/>
  <c r="Q86" i="1" s="1"/>
  <c r="CP88" i="1"/>
  <c r="O88" i="1" s="1"/>
  <c r="CZ80" i="1"/>
  <c r="Y80" i="1" s="1"/>
  <c r="CY62" i="1"/>
  <c r="X62" i="1" s="1"/>
  <c r="CP77" i="1"/>
  <c r="O77" i="1" s="1"/>
  <c r="CY46" i="1"/>
  <c r="X46" i="1" s="1"/>
  <c r="CY69" i="1"/>
  <c r="X69" i="1" s="1"/>
  <c r="CP83" i="1"/>
  <c r="O83" i="1" s="1"/>
  <c r="CP82" i="1"/>
  <c r="O82" i="1" s="1"/>
  <c r="CY76" i="1"/>
  <c r="X76" i="1" s="1"/>
  <c r="CZ69" i="1"/>
  <c r="Y69" i="1" s="1"/>
  <c r="AB50" i="1"/>
  <c r="CP72" i="1"/>
  <c r="O72" i="1" s="1"/>
  <c r="CZ76" i="1"/>
  <c r="Y76" i="1" s="1"/>
  <c r="CY75" i="1"/>
  <c r="X75" i="1" s="1"/>
  <c r="CY77" i="1"/>
  <c r="X77" i="1" s="1"/>
  <c r="CP67" i="1"/>
  <c r="O67" i="1" s="1"/>
  <c r="CR69" i="1"/>
  <c r="Q69" i="1" s="1"/>
  <c r="CP73" i="1"/>
  <c r="O73" i="1" s="1"/>
  <c r="CP80" i="1"/>
  <c r="O80" i="1" s="1"/>
  <c r="CZ77" i="1"/>
  <c r="Y77" i="1" s="1"/>
  <c r="CZ75" i="1"/>
  <c r="Y75" i="1" s="1"/>
  <c r="CP81" i="1"/>
  <c r="O81" i="1" s="1"/>
  <c r="CY72" i="1"/>
  <c r="X72" i="1" s="1"/>
  <c r="CR79" i="1"/>
  <c r="Q79" i="1" s="1"/>
  <c r="CZ67" i="1"/>
  <c r="Y67" i="1" s="1"/>
  <c r="CZ63" i="1"/>
  <c r="Y63" i="1" s="1"/>
  <c r="CZ72" i="1"/>
  <c r="Y72" i="1" s="1"/>
  <c r="CR71" i="1"/>
  <c r="Q71" i="1" s="1"/>
  <c r="AB69" i="1"/>
  <c r="CY63" i="1"/>
  <c r="X63" i="1" s="1"/>
  <c r="CZ71" i="1"/>
  <c r="Y71" i="1" s="1"/>
  <c r="AB71" i="1"/>
  <c r="CP76" i="1"/>
  <c r="O76" i="1" s="1"/>
  <c r="CP75" i="1"/>
  <c r="O75" i="1" s="1"/>
  <c r="AB64" i="1"/>
  <c r="CP70" i="1"/>
  <c r="O70" i="1" s="1"/>
  <c r="CZ40" i="1"/>
  <c r="Y40" i="1" s="1"/>
  <c r="CZ52" i="1"/>
  <c r="Y52" i="1" s="1"/>
  <c r="CY43" i="1"/>
  <c r="X43" i="1" s="1"/>
  <c r="CZ64" i="1"/>
  <c r="Y64" i="1" s="1"/>
  <c r="CY64" i="1"/>
  <c r="X64" i="1" s="1"/>
  <c r="AB44" i="1"/>
  <c r="CY59" i="1"/>
  <c r="X59" i="1" s="1"/>
  <c r="CZ59" i="1"/>
  <c r="Y59" i="1" s="1"/>
  <c r="CY66" i="1"/>
  <c r="X66" i="1" s="1"/>
  <c r="CZ62" i="1"/>
  <c r="Y62" i="1" s="1"/>
  <c r="CP64" i="1"/>
  <c r="O64" i="1" s="1"/>
  <c r="CP66" i="1"/>
  <c r="O66" i="1" s="1"/>
  <c r="CP65" i="1"/>
  <c r="O65" i="1" s="1"/>
  <c r="CY53" i="1"/>
  <c r="X53" i="1" s="1"/>
  <c r="CP63" i="1"/>
  <c r="O63" i="1" s="1"/>
  <c r="CR61" i="1"/>
  <c r="Q61" i="1" s="1"/>
  <c r="CP62" i="1"/>
  <c r="O62" i="1" s="1"/>
  <c r="CP57" i="1"/>
  <c r="O57" i="1" s="1"/>
  <c r="AB58" i="1"/>
  <c r="CZ66" i="1"/>
  <c r="Y66" i="1" s="1"/>
  <c r="CZ42" i="1"/>
  <c r="Y42" i="1" s="1"/>
  <c r="CY56" i="1"/>
  <c r="X56" i="1" s="1"/>
  <c r="CP54" i="1"/>
  <c r="O54" i="1" s="1"/>
  <c r="CY34" i="1"/>
  <c r="X34" i="1" s="1"/>
  <c r="CY55" i="1"/>
  <c r="X55" i="1" s="1"/>
  <c r="AB48" i="1"/>
  <c r="CP60" i="1"/>
  <c r="O60" i="1" s="1"/>
  <c r="CP58" i="1"/>
  <c r="O58" i="1" s="1"/>
  <c r="CP59" i="1"/>
  <c r="O59" i="1" s="1"/>
  <c r="CZ65" i="1"/>
  <c r="Y65" i="1" s="1"/>
  <c r="CY58" i="1"/>
  <c r="X58" i="1" s="1"/>
  <c r="CZ49" i="1"/>
  <c r="Y49" i="1" s="1"/>
  <c r="CR50" i="1"/>
  <c r="Q50" i="1" s="1"/>
  <c r="CZ53" i="1"/>
  <c r="Y53" i="1" s="1"/>
  <c r="CP55" i="1"/>
  <c r="O55" i="1" s="1"/>
  <c r="CR53" i="1"/>
  <c r="Q53" i="1" s="1"/>
  <c r="CZ55" i="1"/>
  <c r="Y55" i="1" s="1"/>
  <c r="CP56" i="1"/>
  <c r="O56" i="1" s="1"/>
  <c r="CR48" i="1"/>
  <c r="Q48" i="1" s="1"/>
  <c r="CY30" i="1"/>
  <c r="X30" i="1" s="1"/>
  <c r="CY44" i="1"/>
  <c r="X44" i="1" s="1"/>
  <c r="CP49" i="1"/>
  <c r="O49" i="1" s="1"/>
  <c r="CY50" i="1"/>
  <c r="X50" i="1" s="1"/>
  <c r="CY52" i="1"/>
  <c r="X52" i="1" s="1"/>
  <c r="CZ50" i="1"/>
  <c r="Y50" i="1" s="1"/>
  <c r="CR38" i="1"/>
  <c r="Q38" i="1" s="1"/>
  <c r="CZ33" i="1"/>
  <c r="Y33" i="1" s="1"/>
  <c r="CZ48" i="1"/>
  <c r="Y48" i="1" s="1"/>
  <c r="CY48" i="1"/>
  <c r="X48" i="1" s="1"/>
  <c r="CZ34" i="1"/>
  <c r="Y34" i="1" s="1"/>
  <c r="CZ44" i="1"/>
  <c r="Y44" i="1" s="1"/>
  <c r="CZ45" i="1"/>
  <c r="Y45" i="1" s="1"/>
  <c r="CP42" i="1"/>
  <c r="O42" i="1" s="1"/>
  <c r="CY39" i="1"/>
  <c r="X39" i="1" s="1"/>
  <c r="CP44" i="1"/>
  <c r="O44" i="1" s="1"/>
  <c r="P47" i="1"/>
  <c r="AC259" i="1" s="1"/>
  <c r="CP45" i="1"/>
  <c r="O45" i="1" s="1"/>
  <c r="CP46" i="1"/>
  <c r="O46" i="1" s="1"/>
  <c r="AB41" i="1"/>
  <c r="CZ41" i="1"/>
  <c r="Y41" i="1" s="1"/>
  <c r="CY41" i="1"/>
  <c r="X41" i="1" s="1"/>
  <c r="CY37" i="1"/>
  <c r="X37" i="1" s="1"/>
  <c r="CY42" i="1"/>
  <c r="X42" i="1" s="1"/>
  <c r="CZ43" i="1"/>
  <c r="Y43" i="1" s="1"/>
  <c r="CY33" i="1"/>
  <c r="X33" i="1" s="1"/>
  <c r="CZ37" i="1"/>
  <c r="Y37" i="1" s="1"/>
  <c r="CP41" i="1"/>
  <c r="O41" i="1" s="1"/>
  <c r="CP43" i="1"/>
  <c r="O43" i="1" s="1"/>
  <c r="CY38" i="1"/>
  <c r="X38" i="1" s="1"/>
  <c r="AB29" i="1"/>
  <c r="CZ38" i="1"/>
  <c r="Y38" i="1" s="1"/>
  <c r="CP39" i="1"/>
  <c r="O39" i="1" s="1"/>
  <c r="CY40" i="1"/>
  <c r="X40" i="1" s="1"/>
  <c r="CZ30" i="1"/>
  <c r="Y30" i="1" s="1"/>
  <c r="CY32" i="1"/>
  <c r="X32" i="1" s="1"/>
  <c r="CP35" i="1"/>
  <c r="O35" i="1" s="1"/>
  <c r="CP34" i="1"/>
  <c r="O34" i="1" s="1"/>
  <c r="CP36" i="1"/>
  <c r="O36" i="1" s="1"/>
  <c r="CZ32" i="1"/>
  <c r="Y32" i="1" s="1"/>
  <c r="CR29" i="1"/>
  <c r="Q29" i="1" s="1"/>
  <c r="CP33" i="1"/>
  <c r="O33" i="1" s="1"/>
  <c r="CR32" i="1"/>
  <c r="Q32" i="1" s="1"/>
  <c r="AB32" i="1"/>
  <c r="CZ35" i="1"/>
  <c r="Y35" i="1" s="1"/>
  <c r="CY35" i="1"/>
  <c r="X35" i="1" s="1"/>
  <c r="CY29" i="1"/>
  <c r="X29" i="1" s="1"/>
  <c r="CZ29" i="1"/>
  <c r="Y29" i="1" s="1"/>
  <c r="AT259" i="1"/>
  <c r="CP31" i="1"/>
  <c r="O31" i="1" s="1"/>
  <c r="CY31" i="1"/>
  <c r="X31" i="1" s="1"/>
  <c r="CZ31" i="1"/>
  <c r="Y31" i="1" s="1"/>
  <c r="DG151" i="3"/>
  <c r="DF151" i="3"/>
  <c r="DF121" i="3"/>
  <c r="DG121" i="3"/>
  <c r="DF106" i="3"/>
  <c r="DG106" i="3"/>
  <c r="DG135" i="3"/>
  <c r="DF135" i="3"/>
  <c r="DF387" i="3"/>
  <c r="DG387" i="3"/>
  <c r="DF449" i="3"/>
  <c r="DG449" i="3"/>
  <c r="DF434" i="3"/>
  <c r="DG434" i="3"/>
  <c r="DF448" i="3"/>
  <c r="DG448" i="3"/>
  <c r="CP40" i="1"/>
  <c r="O40" i="1" s="1"/>
  <c r="CP52" i="1"/>
  <c r="O52" i="1" s="1"/>
  <c r="CY45" i="1"/>
  <c r="X45" i="1" s="1"/>
  <c r="Q47" i="1"/>
  <c r="AB40" i="1"/>
  <c r="CZ39" i="1"/>
  <c r="Y39" i="1" s="1"/>
  <c r="AB53" i="1"/>
  <c r="CY71" i="1"/>
  <c r="X71" i="1" s="1"/>
  <c r="CZ60" i="1"/>
  <c r="Y60" i="1" s="1"/>
  <c r="AB143" i="1"/>
  <c r="CR143" i="1"/>
  <c r="Q143" i="1" s="1"/>
  <c r="CP143" i="1" s="1"/>
  <c r="O143" i="1" s="1"/>
  <c r="CY146" i="1"/>
  <c r="X146" i="1" s="1"/>
  <c r="CP193" i="1"/>
  <c r="O193" i="1" s="1"/>
  <c r="CZ193" i="1"/>
  <c r="Y193" i="1" s="1"/>
  <c r="CZ238" i="1"/>
  <c r="Y238" i="1" s="1"/>
  <c r="CZ229" i="1"/>
  <c r="Y229" i="1" s="1"/>
  <c r="DF124" i="3"/>
  <c r="DG124" i="3"/>
  <c r="DG153" i="3"/>
  <c r="DF153" i="3"/>
  <c r="DG211" i="3"/>
  <c r="DF211" i="3"/>
  <c r="DG384" i="3"/>
  <c r="DF384" i="3"/>
  <c r="DG357" i="3"/>
  <c r="DF357" i="3"/>
  <c r="DF33" i="3"/>
  <c r="DG33" i="3"/>
  <c r="CZ46" i="1"/>
  <c r="Y46" i="1" s="1"/>
  <c r="CZ70" i="1"/>
  <c r="Y70" i="1" s="1"/>
  <c r="CY170" i="1"/>
  <c r="X170" i="1" s="1"/>
  <c r="CZ170" i="1"/>
  <c r="Y170" i="1" s="1"/>
  <c r="CZ145" i="1"/>
  <c r="Y145" i="1" s="1"/>
  <c r="CZ174" i="1"/>
  <c r="Y174" i="1" s="1"/>
  <c r="CY194" i="1"/>
  <c r="X194" i="1" s="1"/>
  <c r="CZ194" i="1"/>
  <c r="Y194" i="1" s="1"/>
  <c r="CP236" i="1"/>
  <c r="O236" i="1" s="1"/>
  <c r="BB18" i="1"/>
  <c r="F332" i="1"/>
  <c r="BD26" i="1"/>
  <c r="BD289" i="1"/>
  <c r="F284" i="1"/>
  <c r="CP229" i="1"/>
  <c r="O229" i="1" s="1"/>
  <c r="DG20" i="3"/>
  <c r="DF20" i="3"/>
  <c r="DG158" i="3"/>
  <c r="DF158" i="3"/>
  <c r="DG276" i="3"/>
  <c r="DF276" i="3"/>
  <c r="DF336" i="3"/>
  <c r="DG336" i="3"/>
  <c r="DG307" i="3"/>
  <c r="DF307" i="3"/>
  <c r="DF445" i="3"/>
  <c r="DG445" i="3"/>
  <c r="DF36" i="3"/>
  <c r="DG36" i="3"/>
  <c r="W47" i="1"/>
  <c r="AJ259" i="1" s="1"/>
  <c r="HG47" i="1"/>
  <c r="CZ58" i="1"/>
  <c r="Y58" i="1" s="1"/>
  <c r="CR167" i="1"/>
  <c r="Q167" i="1" s="1"/>
  <c r="CP167" i="1" s="1"/>
  <c r="O167" i="1" s="1"/>
  <c r="AB167" i="1"/>
  <c r="CP163" i="1"/>
  <c r="O163" i="1" s="1"/>
  <c r="AB195" i="1"/>
  <c r="CR195" i="1"/>
  <c r="Q195" i="1" s="1"/>
  <c r="CP195" i="1" s="1"/>
  <c r="O195" i="1" s="1"/>
  <c r="AO26" i="1"/>
  <c r="F263" i="1"/>
  <c r="AO289" i="1"/>
  <c r="CZ179" i="1"/>
  <c r="Y179" i="1" s="1"/>
  <c r="CZ247" i="1"/>
  <c r="Y247" i="1" s="1"/>
  <c r="CY247" i="1"/>
  <c r="X247" i="1" s="1"/>
  <c r="CY239" i="1"/>
  <c r="X239" i="1" s="1"/>
  <c r="CZ239" i="1"/>
  <c r="Y239" i="1" s="1"/>
  <c r="BZ26" i="1"/>
  <c r="AQ259" i="1"/>
  <c r="AB229" i="1"/>
  <c r="DF138" i="3"/>
  <c r="DG138" i="3"/>
  <c r="DF187" i="3"/>
  <c r="DG187" i="3"/>
  <c r="DG235" i="3"/>
  <c r="DF235" i="3"/>
  <c r="DG251" i="3"/>
  <c r="DF251" i="3"/>
  <c r="DF231" i="3"/>
  <c r="DG231" i="3"/>
  <c r="DG311" i="3"/>
  <c r="DF311" i="3"/>
  <c r="DF332" i="3"/>
  <c r="DG332" i="3"/>
  <c r="DG400" i="3"/>
  <c r="DF400" i="3"/>
  <c r="DF463" i="3"/>
  <c r="DG463" i="3"/>
  <c r="DG38" i="3"/>
  <c r="DF38" i="3"/>
  <c r="DJ38" i="3" s="1"/>
  <c r="GX47" i="1"/>
  <c r="CJ259" i="1" s="1"/>
  <c r="CP154" i="1"/>
  <c r="O154" i="1" s="1"/>
  <c r="CR196" i="1"/>
  <c r="Q196" i="1" s="1"/>
  <c r="AB196" i="1"/>
  <c r="CY163" i="1"/>
  <c r="X163" i="1" s="1"/>
  <c r="CZ163" i="1"/>
  <c r="Y163" i="1" s="1"/>
  <c r="BC26" i="1"/>
  <c r="BC289" i="1"/>
  <c r="F275" i="1"/>
  <c r="CD26" i="1"/>
  <c r="AU259" i="1"/>
  <c r="CZ211" i="1"/>
  <c r="Y211" i="1" s="1"/>
  <c r="CZ254" i="1"/>
  <c r="Y254" i="1" s="1"/>
  <c r="CY254" i="1"/>
  <c r="X254" i="1" s="1"/>
  <c r="CZ235" i="1"/>
  <c r="Y235" i="1" s="1"/>
  <c r="DF8" i="3"/>
  <c r="DG8" i="3"/>
  <c r="DF25" i="3"/>
  <c r="DG25" i="3"/>
  <c r="DF35" i="3"/>
  <c r="DG35" i="3"/>
  <c r="DF183" i="3"/>
  <c r="DG183" i="3"/>
  <c r="DG222" i="3"/>
  <c r="DF222" i="3"/>
  <c r="DF288" i="3"/>
  <c r="DG288" i="3"/>
  <c r="DF383" i="3"/>
  <c r="DG383" i="3"/>
  <c r="DF460" i="3"/>
  <c r="DG460" i="3"/>
  <c r="CZ36" i="1"/>
  <c r="Y36" i="1" s="1"/>
  <c r="S47" i="1"/>
  <c r="CY36" i="1"/>
  <c r="X36" i="1" s="1"/>
  <c r="CY154" i="1"/>
  <c r="X154" i="1" s="1"/>
  <c r="CZ154" i="1"/>
  <c r="Y154" i="1" s="1"/>
  <c r="CR210" i="1"/>
  <c r="Q210" i="1" s="1"/>
  <c r="CP210" i="1" s="1"/>
  <c r="O210" i="1" s="1"/>
  <c r="AB210" i="1"/>
  <c r="AB164" i="1"/>
  <c r="CR164" i="1"/>
  <c r="Q164" i="1" s="1"/>
  <c r="CP164" i="1" s="1"/>
  <c r="O164" i="1" s="1"/>
  <c r="CY227" i="1"/>
  <c r="X227" i="1" s="1"/>
  <c r="DF45" i="3"/>
  <c r="DG45" i="3"/>
  <c r="DF95" i="3"/>
  <c r="DG95" i="3"/>
  <c r="DG142" i="3"/>
  <c r="DF142" i="3"/>
  <c r="DF333" i="3"/>
  <c r="DG333" i="3"/>
  <c r="DF390" i="3"/>
  <c r="DG390" i="3"/>
  <c r="DG39" i="3"/>
  <c r="DF39" i="3"/>
  <c r="DJ39" i="3" s="1"/>
  <c r="DG464" i="3"/>
  <c r="DF464" i="3"/>
  <c r="T47" i="1"/>
  <c r="AG259" i="1" s="1"/>
  <c r="CY61" i="1"/>
  <c r="X61" i="1" s="1"/>
  <c r="CZ61" i="1"/>
  <c r="Y61" i="1" s="1"/>
  <c r="CZ97" i="1"/>
  <c r="Y97" i="1" s="1"/>
  <c r="CZ74" i="1"/>
  <c r="Y74" i="1" s="1"/>
  <c r="CZ98" i="1"/>
  <c r="Y98" i="1" s="1"/>
  <c r="CG26" i="1"/>
  <c r="AX259" i="1"/>
  <c r="CZ232" i="1"/>
  <c r="Y232" i="1" s="1"/>
  <c r="CZ186" i="1"/>
  <c r="Y186" i="1" s="1"/>
  <c r="CP231" i="1"/>
  <c r="O231" i="1" s="1"/>
  <c r="CZ164" i="1"/>
  <c r="Y164" i="1" s="1"/>
  <c r="BY26" i="1"/>
  <c r="AP259" i="1"/>
  <c r="CI259" i="1"/>
  <c r="DF34" i="3"/>
  <c r="DG34" i="3"/>
  <c r="DG90" i="3"/>
  <c r="DF90" i="3"/>
  <c r="DG111" i="3"/>
  <c r="DF111" i="3"/>
  <c r="DF63" i="3"/>
  <c r="DG63" i="3"/>
  <c r="DF97" i="3"/>
  <c r="DG97" i="3"/>
  <c r="DF37" i="3"/>
  <c r="DJ37" i="3" s="1"/>
  <c r="DG37" i="3"/>
  <c r="DG156" i="3"/>
  <c r="DF156" i="3"/>
  <c r="DF309" i="3"/>
  <c r="DG309" i="3"/>
  <c r="DF349" i="3"/>
  <c r="DG349" i="3"/>
  <c r="DF352" i="3"/>
  <c r="DG352" i="3"/>
  <c r="CP30" i="1"/>
  <c r="O30" i="1" s="1"/>
  <c r="DF413" i="3"/>
  <c r="DG413" i="3"/>
  <c r="DF441" i="3"/>
  <c r="DG441" i="3"/>
  <c r="AB37" i="1"/>
  <c r="CP37" i="1"/>
  <c r="O37" i="1" s="1"/>
  <c r="CZ54" i="1"/>
  <c r="Y54" i="1" s="1"/>
  <c r="CY54" i="1"/>
  <c r="X54" i="1" s="1"/>
  <c r="V47" i="1"/>
  <c r="AI259" i="1" s="1"/>
  <c r="CP51" i="1"/>
  <c r="O51" i="1" s="1"/>
  <c r="AB108" i="1"/>
  <c r="CY135" i="1"/>
  <c r="X135" i="1" s="1"/>
  <c r="CZ155" i="1"/>
  <c r="Y155" i="1" s="1"/>
  <c r="CY187" i="1"/>
  <c r="X187" i="1" s="1"/>
  <c r="CP223" i="1"/>
  <c r="O223" i="1" s="1"/>
  <c r="AB231" i="1"/>
  <c r="CZ225" i="1"/>
  <c r="Y225" i="1" s="1"/>
  <c r="CZ226" i="1"/>
  <c r="Y226" i="1" s="1"/>
  <c r="CZ150" i="1"/>
  <c r="Y150" i="1" s="1"/>
  <c r="CP247" i="1"/>
  <c r="O247" i="1" s="1"/>
  <c r="DF32" i="3"/>
  <c r="DG32" i="3"/>
  <c r="DF164" i="3"/>
  <c r="DG164" i="3"/>
  <c r="DF207" i="3"/>
  <c r="DG207" i="3"/>
  <c r="DF262" i="3"/>
  <c r="DG262" i="3"/>
  <c r="DG281" i="3"/>
  <c r="DF281" i="3"/>
  <c r="DF399" i="3"/>
  <c r="DG399" i="3"/>
  <c r="DF442" i="3"/>
  <c r="DG442" i="3"/>
  <c r="R47" i="1"/>
  <c r="AE259" i="1" s="1"/>
  <c r="CY49" i="1"/>
  <c r="X49" i="1" s="1"/>
  <c r="CY51" i="1"/>
  <c r="X51" i="1" s="1"/>
  <c r="CZ51" i="1"/>
  <c r="Y51" i="1" s="1"/>
  <c r="CY95" i="1"/>
  <c r="X95" i="1" s="1"/>
  <c r="U47" i="1"/>
  <c r="AH259" i="1" s="1"/>
  <c r="AB104" i="1"/>
  <c r="AB140" i="1"/>
  <c r="AB155" i="1"/>
  <c r="CR155" i="1"/>
  <c r="Q155" i="1" s="1"/>
  <c r="CP155" i="1" s="1"/>
  <c r="O155" i="1" s="1"/>
  <c r="CP194" i="1"/>
  <c r="O194" i="1" s="1"/>
  <c r="AB187" i="1"/>
  <c r="AB223" i="1"/>
  <c r="CY233" i="1"/>
  <c r="X233" i="1" s="1"/>
  <c r="CZ233" i="1"/>
  <c r="Y233" i="1" s="1"/>
  <c r="CZ228" i="1"/>
  <c r="Y228" i="1" s="1"/>
  <c r="CY228" i="1"/>
  <c r="X228" i="1" s="1"/>
  <c r="CZ241" i="1"/>
  <c r="Y241" i="1" s="1"/>
  <c r="CY241" i="1"/>
  <c r="X241" i="1" s="1"/>
  <c r="GM256" i="1" l="1"/>
  <c r="GN256" i="1" s="1"/>
  <c r="GM257" i="1"/>
  <c r="GN257" i="1" s="1"/>
  <c r="GM252" i="1"/>
  <c r="GN252" i="1" s="1"/>
  <c r="GM230" i="1"/>
  <c r="GN230" i="1" s="1"/>
  <c r="GM237" i="1"/>
  <c r="GN237" i="1" s="1"/>
  <c r="GM238" i="1"/>
  <c r="GN238" i="1" s="1"/>
  <c r="GM251" i="1"/>
  <c r="GN251" i="1" s="1"/>
  <c r="J83" i="15"/>
  <c r="GM245" i="1"/>
  <c r="GN245" i="1" s="1"/>
  <c r="GM255" i="1"/>
  <c r="GN255" i="1" s="1"/>
  <c r="GM62" i="1"/>
  <c r="GN62" i="1" s="1"/>
  <c r="GM225" i="1"/>
  <c r="GN225" i="1" s="1"/>
  <c r="I61" i="15"/>
  <c r="I35" i="15"/>
  <c r="GM231" i="1"/>
  <c r="GN231" i="1" s="1"/>
  <c r="GM250" i="1"/>
  <c r="GN250" i="1" s="1"/>
  <c r="I280" i="15"/>
  <c r="I68" i="15"/>
  <c r="I275" i="15"/>
  <c r="J98" i="15"/>
  <c r="I169" i="15"/>
  <c r="J230" i="15"/>
  <c r="J206" i="15"/>
  <c r="J200" i="15"/>
  <c r="I130" i="15"/>
  <c r="GM243" i="1"/>
  <c r="GN243" i="1" s="1"/>
  <c r="I259" i="15"/>
  <c r="I47" i="15"/>
  <c r="GM224" i="1"/>
  <c r="GN224" i="1" s="1"/>
  <c r="I87" i="15"/>
  <c r="I257" i="15"/>
  <c r="I262" i="15"/>
  <c r="I242" i="15"/>
  <c r="I179" i="15"/>
  <c r="I247" i="15"/>
  <c r="J183" i="15"/>
  <c r="J193" i="15"/>
  <c r="I142" i="15"/>
  <c r="GM207" i="1"/>
  <c r="GN207" i="1" s="1"/>
  <c r="I120" i="15"/>
  <c r="I176" i="15"/>
  <c r="J212" i="15"/>
  <c r="J159" i="15"/>
  <c r="GM235" i="1"/>
  <c r="GN235" i="1" s="1"/>
  <c r="J64" i="15"/>
  <c r="J189" i="15"/>
  <c r="I60" i="15"/>
  <c r="I71" i="15"/>
  <c r="J190" i="15"/>
  <c r="I146" i="15"/>
  <c r="J270" i="15"/>
  <c r="J221" i="15"/>
  <c r="I67" i="15"/>
  <c r="J286" i="15"/>
  <c r="J155" i="15"/>
  <c r="I77" i="15"/>
  <c r="J30" i="15"/>
  <c r="I141" i="15"/>
  <c r="J224" i="15"/>
  <c r="J152" i="15"/>
  <c r="J184" i="15"/>
  <c r="I126" i="15"/>
  <c r="I45" i="15"/>
  <c r="I207" i="15"/>
  <c r="J82" i="15"/>
  <c r="I274" i="15"/>
  <c r="J121" i="15"/>
  <c r="J80" i="15"/>
  <c r="J74" i="15"/>
  <c r="I136" i="15"/>
  <c r="J38" i="15"/>
  <c r="J258" i="15"/>
  <c r="J215" i="15"/>
  <c r="J196" i="15"/>
  <c r="J39" i="15"/>
  <c r="J285" i="15"/>
  <c r="J31" i="15"/>
  <c r="I48" i="15"/>
  <c r="GM244" i="1"/>
  <c r="GN244" i="1" s="1"/>
  <c r="J245" i="15"/>
  <c r="I231" i="15"/>
  <c r="I118" i="15"/>
  <c r="I149" i="15"/>
  <c r="J229" i="15"/>
  <c r="I151" i="15"/>
  <c r="I269" i="15"/>
  <c r="I139" i="15"/>
  <c r="J95" i="15"/>
  <c r="I76" i="15"/>
  <c r="J135" i="15"/>
  <c r="I243" i="15"/>
  <c r="I199" i="15"/>
  <c r="J55" i="15"/>
  <c r="J214" i="15"/>
  <c r="I75" i="15"/>
  <c r="J138" i="15"/>
  <c r="J56" i="15"/>
  <c r="I244" i="15"/>
  <c r="I186" i="15"/>
  <c r="I144" i="15"/>
  <c r="J54" i="15"/>
  <c r="I166" i="15"/>
  <c r="I49" i="15"/>
  <c r="J52" i="15"/>
  <c r="J228" i="15"/>
  <c r="I194" i="15"/>
  <c r="J288" i="15"/>
  <c r="I267" i="15"/>
  <c r="J216" i="15"/>
  <c r="J225" i="15"/>
  <c r="I154" i="15"/>
  <c r="I272" i="15"/>
  <c r="J256" i="15"/>
  <c r="J36" i="15"/>
  <c r="J168" i="15"/>
  <c r="J271" i="15"/>
  <c r="J234" i="15"/>
  <c r="J188" i="15"/>
  <c r="J260" i="15"/>
  <c r="I251" i="15"/>
  <c r="I249" i="15"/>
  <c r="I284" i="15"/>
  <c r="J43" i="15"/>
  <c r="I143" i="15"/>
  <c r="J208" i="15"/>
  <c r="J72" i="15"/>
  <c r="I78" i="15"/>
  <c r="J177" i="15"/>
  <c r="J131" i="15"/>
  <c r="J250" i="15"/>
  <c r="I253" i="15"/>
  <c r="I70" i="15"/>
  <c r="J220" i="15"/>
  <c r="J268" i="15"/>
  <c r="I175" i="15"/>
  <c r="J233" i="15"/>
  <c r="I147" i="15"/>
  <c r="G33" i="13"/>
  <c r="K33" i="13" s="1"/>
  <c r="G152" i="13" s="1"/>
  <c r="I86" i="15"/>
  <c r="I132" i="15"/>
  <c r="I232" i="15"/>
  <c r="EW15" i="8"/>
  <c r="FX15" i="8"/>
  <c r="J254" i="15"/>
  <c r="J148" i="15"/>
  <c r="I53" i="15"/>
  <c r="J217" i="15"/>
  <c r="J192" i="15"/>
  <c r="I287" i="15"/>
  <c r="I44" i="15"/>
  <c r="J180" i="15"/>
  <c r="I209" i="15"/>
  <c r="I219" i="15"/>
  <c r="I191" i="15"/>
  <c r="I88" i="15"/>
  <c r="I133" i="15"/>
  <c r="I84" i="15"/>
  <c r="J66" i="15"/>
  <c r="I201" i="15"/>
  <c r="I134" i="15"/>
  <c r="J205" i="15"/>
  <c r="I246" i="15"/>
  <c r="J37" i="15"/>
  <c r="J185" i="15"/>
  <c r="J32" i="15"/>
  <c r="I63" i="15"/>
  <c r="I276" i="15"/>
  <c r="IR15" i="8"/>
  <c r="FL15" i="8"/>
  <c r="I211" i="15"/>
  <c r="J137" i="15"/>
  <c r="I140" i="15"/>
  <c r="I248" i="15"/>
  <c r="J167" i="15"/>
  <c r="J117" i="15"/>
  <c r="J156" i="15"/>
  <c r="G56" i="13"/>
  <c r="L56" i="13" s="1"/>
  <c r="G153" i="13" s="1"/>
  <c r="I29" i="15"/>
  <c r="I263" i="15"/>
  <c r="I62" i="15"/>
  <c r="I291" i="15"/>
  <c r="I94" i="15"/>
  <c r="J290" i="15"/>
  <c r="I241" i="15"/>
  <c r="I222" i="15"/>
  <c r="J69" i="15"/>
  <c r="I34" i="15"/>
  <c r="I165" i="15"/>
  <c r="I50" i="15"/>
  <c r="J158" i="15"/>
  <c r="J210" i="15"/>
  <c r="J218" i="15"/>
  <c r="J150" i="15"/>
  <c r="J89" i="15"/>
  <c r="CP179" i="1"/>
  <c r="O179" i="1" s="1"/>
  <c r="GM179" i="1" s="1"/>
  <c r="GN179" i="1" s="1"/>
  <c r="FK15" i="8"/>
  <c r="IN15" i="8"/>
  <c r="I81" i="15"/>
  <c r="J125" i="15"/>
  <c r="I128" i="15"/>
  <c r="I40" i="15"/>
  <c r="I153" i="15"/>
  <c r="I42" i="15"/>
  <c r="I90" i="15"/>
  <c r="I97" i="15"/>
  <c r="I281" i="15"/>
  <c r="I197" i="15"/>
  <c r="J129" i="15"/>
  <c r="G148" i="13"/>
  <c r="M148" i="13" s="1"/>
  <c r="G154" i="13" s="1"/>
  <c r="G109" i="11"/>
  <c r="M109" i="11" s="1"/>
  <c r="G111" i="11" s="1"/>
  <c r="IK2" i="1" s="1"/>
  <c r="AT26" i="1"/>
  <c r="DR15" i="8"/>
  <c r="DT15" i="8"/>
  <c r="DJ15" i="8"/>
  <c r="DG15" i="8"/>
  <c r="DI15" i="8"/>
  <c r="DS15" i="8"/>
  <c r="GM253" i="1"/>
  <c r="GN253" i="1" s="1"/>
  <c r="CP248" i="1"/>
  <c r="O248" i="1" s="1"/>
  <c r="GM248" i="1" s="1"/>
  <c r="GN248" i="1" s="1"/>
  <c r="GM254" i="1"/>
  <c r="GN254" i="1" s="1"/>
  <c r="GM236" i="1"/>
  <c r="GN236" i="1" s="1"/>
  <c r="GM209" i="1"/>
  <c r="GN209" i="1" s="1"/>
  <c r="GM220" i="1"/>
  <c r="GN220" i="1" s="1"/>
  <c r="GM218" i="1"/>
  <c r="GN218" i="1" s="1"/>
  <c r="GM227" i="1"/>
  <c r="GN227" i="1" s="1"/>
  <c r="CP246" i="1"/>
  <c r="O246" i="1" s="1"/>
  <c r="GM246" i="1" s="1"/>
  <c r="GN246" i="1" s="1"/>
  <c r="GM234" i="1"/>
  <c r="GN234" i="1" s="1"/>
  <c r="GM247" i="1"/>
  <c r="GN247" i="1" s="1"/>
  <c r="GM223" i="1"/>
  <c r="GN223" i="1" s="1"/>
  <c r="GM226" i="1"/>
  <c r="GN226" i="1" s="1"/>
  <c r="GM242" i="1"/>
  <c r="GN242" i="1" s="1"/>
  <c r="GM205" i="1"/>
  <c r="GN205" i="1" s="1"/>
  <c r="GM206" i="1"/>
  <c r="GN206" i="1" s="1"/>
  <c r="GM213" i="1"/>
  <c r="GN213" i="1" s="1"/>
  <c r="GM240" i="1"/>
  <c r="GN240" i="1" s="1"/>
  <c r="GM241" i="1"/>
  <c r="GN241" i="1" s="1"/>
  <c r="GM221" i="1"/>
  <c r="GN221" i="1" s="1"/>
  <c r="GM185" i="1"/>
  <c r="GN185" i="1" s="1"/>
  <c r="GM191" i="1"/>
  <c r="GN191" i="1" s="1"/>
  <c r="GM239" i="1"/>
  <c r="GN239" i="1" s="1"/>
  <c r="GM229" i="1"/>
  <c r="GN229" i="1" s="1"/>
  <c r="GM190" i="1"/>
  <c r="GN190" i="1" s="1"/>
  <c r="GM212" i="1"/>
  <c r="GN212" i="1" s="1"/>
  <c r="GM180" i="1"/>
  <c r="GN180" i="1" s="1"/>
  <c r="GM232" i="1"/>
  <c r="GN232" i="1" s="1"/>
  <c r="GM219" i="1"/>
  <c r="GN219" i="1" s="1"/>
  <c r="GM233" i="1"/>
  <c r="GN233" i="1" s="1"/>
  <c r="GM173" i="1"/>
  <c r="GN173" i="1" s="1"/>
  <c r="GM202" i="1"/>
  <c r="GN202" i="1" s="1"/>
  <c r="GM178" i="1"/>
  <c r="GN178" i="1" s="1"/>
  <c r="GM203" i="1"/>
  <c r="GN203" i="1" s="1"/>
  <c r="GM222" i="1"/>
  <c r="GN222" i="1" s="1"/>
  <c r="GM210" i="1"/>
  <c r="GN210" i="1" s="1"/>
  <c r="GM186" i="1"/>
  <c r="GN186" i="1" s="1"/>
  <c r="GM228" i="1"/>
  <c r="GN228" i="1" s="1"/>
  <c r="GM214" i="1"/>
  <c r="GN214" i="1" s="1"/>
  <c r="GM215" i="1"/>
  <c r="GN215" i="1" s="1"/>
  <c r="GM177" i="1"/>
  <c r="GN177" i="1" s="1"/>
  <c r="GM211" i="1"/>
  <c r="GN211" i="1" s="1"/>
  <c r="GM199" i="1"/>
  <c r="GN199" i="1" s="1"/>
  <c r="GM216" i="1"/>
  <c r="GN216" i="1" s="1"/>
  <c r="GM182" i="1"/>
  <c r="GN182" i="1" s="1"/>
  <c r="GM192" i="1"/>
  <c r="GN192" i="1" s="1"/>
  <c r="GM217" i="1"/>
  <c r="GN217" i="1" s="1"/>
  <c r="GM189" i="1"/>
  <c r="GN189" i="1" s="1"/>
  <c r="GM188" i="1"/>
  <c r="GN188" i="1" s="1"/>
  <c r="GM208" i="1"/>
  <c r="GN208" i="1" s="1"/>
  <c r="GM175" i="1"/>
  <c r="GN175" i="1" s="1"/>
  <c r="GM181" i="1"/>
  <c r="GN181" i="1" s="1"/>
  <c r="CP169" i="1"/>
  <c r="O169" i="1" s="1"/>
  <c r="GM169" i="1" s="1"/>
  <c r="GN169" i="1" s="1"/>
  <c r="GM201" i="1"/>
  <c r="GN201" i="1" s="1"/>
  <c r="GM184" i="1"/>
  <c r="GN184" i="1" s="1"/>
  <c r="GM195" i="1"/>
  <c r="GN195" i="1" s="1"/>
  <c r="GM176" i="1"/>
  <c r="GN176" i="1" s="1"/>
  <c r="CP204" i="1"/>
  <c r="O204" i="1" s="1"/>
  <c r="GM204" i="1" s="1"/>
  <c r="GN204" i="1" s="1"/>
  <c r="GM194" i="1"/>
  <c r="GN194" i="1" s="1"/>
  <c r="GM166" i="1"/>
  <c r="GN166" i="1" s="1"/>
  <c r="GM200" i="1"/>
  <c r="GN200" i="1" s="1"/>
  <c r="GM198" i="1"/>
  <c r="GN198" i="1" s="1"/>
  <c r="GM153" i="1"/>
  <c r="GN153" i="1" s="1"/>
  <c r="CP187" i="1"/>
  <c r="O187" i="1" s="1"/>
  <c r="GM187" i="1" s="1"/>
  <c r="GN187" i="1" s="1"/>
  <c r="GM183" i="1"/>
  <c r="GN183" i="1" s="1"/>
  <c r="CP196" i="1"/>
  <c r="O196" i="1" s="1"/>
  <c r="GM196" i="1" s="1"/>
  <c r="GN196" i="1" s="1"/>
  <c r="GM151" i="1"/>
  <c r="GN151" i="1" s="1"/>
  <c r="GM172" i="1"/>
  <c r="GN172" i="1" s="1"/>
  <c r="GM174" i="1"/>
  <c r="GN174" i="1" s="1"/>
  <c r="GM127" i="1"/>
  <c r="GN127" i="1" s="1"/>
  <c r="GM158" i="1"/>
  <c r="GN158" i="1" s="1"/>
  <c r="GM159" i="1"/>
  <c r="GN159" i="1" s="1"/>
  <c r="GM167" i="1"/>
  <c r="GN167" i="1" s="1"/>
  <c r="GM148" i="1"/>
  <c r="GN148" i="1" s="1"/>
  <c r="GM160" i="1"/>
  <c r="GN160" i="1" s="1"/>
  <c r="GM114" i="1"/>
  <c r="GN114" i="1" s="1"/>
  <c r="GM146" i="1"/>
  <c r="GN146" i="1" s="1"/>
  <c r="GM168" i="1"/>
  <c r="GN168" i="1" s="1"/>
  <c r="GM149" i="1"/>
  <c r="GN149" i="1" s="1"/>
  <c r="CP171" i="1"/>
  <c r="O171" i="1" s="1"/>
  <c r="GM171" i="1" s="1"/>
  <c r="GN171" i="1" s="1"/>
  <c r="GM165" i="1"/>
  <c r="GN165" i="1" s="1"/>
  <c r="GM170" i="1"/>
  <c r="GN170" i="1" s="1"/>
  <c r="GM143" i="1"/>
  <c r="GN143" i="1" s="1"/>
  <c r="CP128" i="1"/>
  <c r="O128" i="1" s="1"/>
  <c r="GM128" i="1" s="1"/>
  <c r="GN128" i="1" s="1"/>
  <c r="GM164" i="1"/>
  <c r="GN164" i="1" s="1"/>
  <c r="CP162" i="1"/>
  <c r="O162" i="1" s="1"/>
  <c r="GM162" i="1" s="1"/>
  <c r="GN162" i="1" s="1"/>
  <c r="GM139" i="1"/>
  <c r="GN139" i="1" s="1"/>
  <c r="CP105" i="1"/>
  <c r="O105" i="1" s="1"/>
  <c r="GM105" i="1" s="1"/>
  <c r="GN105" i="1" s="1"/>
  <c r="GM142" i="1"/>
  <c r="GN142" i="1" s="1"/>
  <c r="GM129" i="1"/>
  <c r="GN129" i="1" s="1"/>
  <c r="GM119" i="1"/>
  <c r="GN119" i="1" s="1"/>
  <c r="GM157" i="1"/>
  <c r="GN157" i="1" s="1"/>
  <c r="GM152" i="1"/>
  <c r="GN152" i="1" s="1"/>
  <c r="GM156" i="1"/>
  <c r="GN156" i="1" s="1"/>
  <c r="GM130" i="1"/>
  <c r="GN130" i="1" s="1"/>
  <c r="GM147" i="1"/>
  <c r="GN147" i="1" s="1"/>
  <c r="GM123" i="1"/>
  <c r="GN123" i="1" s="1"/>
  <c r="GM113" i="1"/>
  <c r="GN113" i="1" s="1"/>
  <c r="GM87" i="1"/>
  <c r="GN87" i="1" s="1"/>
  <c r="GM144" i="1"/>
  <c r="GN144" i="1" s="1"/>
  <c r="GM155" i="1"/>
  <c r="GN155" i="1" s="1"/>
  <c r="GM110" i="1"/>
  <c r="GN110" i="1" s="1"/>
  <c r="GM150" i="1"/>
  <c r="GN150" i="1" s="1"/>
  <c r="GM141" i="1"/>
  <c r="GN141" i="1" s="1"/>
  <c r="GM136" i="1"/>
  <c r="GN136" i="1" s="1"/>
  <c r="GM134" i="1"/>
  <c r="GN134" i="1" s="1"/>
  <c r="GM138" i="1"/>
  <c r="GN138" i="1" s="1"/>
  <c r="GM116" i="1"/>
  <c r="GN116" i="1" s="1"/>
  <c r="GM106" i="1"/>
  <c r="GN106" i="1" s="1"/>
  <c r="GM140" i="1"/>
  <c r="GN140" i="1" s="1"/>
  <c r="GM145" i="1"/>
  <c r="GN145" i="1" s="1"/>
  <c r="GM122" i="1"/>
  <c r="GN122" i="1" s="1"/>
  <c r="GM135" i="1"/>
  <c r="GN135" i="1" s="1"/>
  <c r="GM109" i="1"/>
  <c r="GN109" i="1" s="1"/>
  <c r="CP107" i="1"/>
  <c r="O107" i="1" s="1"/>
  <c r="GM107" i="1" s="1"/>
  <c r="GN107" i="1" s="1"/>
  <c r="GM115" i="1"/>
  <c r="GN115" i="1" s="1"/>
  <c r="GM108" i="1"/>
  <c r="GN108" i="1" s="1"/>
  <c r="GM100" i="1"/>
  <c r="GN100" i="1" s="1"/>
  <c r="GM133" i="1"/>
  <c r="GN133" i="1" s="1"/>
  <c r="GM121" i="1"/>
  <c r="GN121" i="1" s="1"/>
  <c r="GM125" i="1"/>
  <c r="GN125" i="1" s="1"/>
  <c r="GM112" i="1"/>
  <c r="GN112" i="1" s="1"/>
  <c r="GM137" i="1"/>
  <c r="GN137" i="1" s="1"/>
  <c r="GM111" i="1"/>
  <c r="GN111" i="1" s="1"/>
  <c r="GM131" i="1"/>
  <c r="GN131" i="1" s="1"/>
  <c r="GM94" i="1"/>
  <c r="GN94" i="1" s="1"/>
  <c r="GM120" i="1"/>
  <c r="GN120" i="1" s="1"/>
  <c r="GM118" i="1"/>
  <c r="GN118" i="1" s="1"/>
  <c r="GM124" i="1"/>
  <c r="GN124" i="1" s="1"/>
  <c r="GM126" i="1"/>
  <c r="GN126" i="1" s="1"/>
  <c r="GM132" i="1"/>
  <c r="GN132" i="1" s="1"/>
  <c r="GM117" i="1"/>
  <c r="GN117" i="1" s="1"/>
  <c r="GM104" i="1"/>
  <c r="GN104" i="1" s="1"/>
  <c r="GM102" i="1"/>
  <c r="GN102" i="1" s="1"/>
  <c r="GM99" i="1"/>
  <c r="GN99" i="1" s="1"/>
  <c r="GM73" i="1"/>
  <c r="GN73" i="1" s="1"/>
  <c r="CP103" i="1"/>
  <c r="O103" i="1" s="1"/>
  <c r="GM103" i="1" s="1"/>
  <c r="GN103" i="1" s="1"/>
  <c r="GM89" i="1"/>
  <c r="GN89" i="1" s="1"/>
  <c r="GM74" i="1"/>
  <c r="GN74" i="1" s="1"/>
  <c r="GM96" i="1"/>
  <c r="GN96" i="1" s="1"/>
  <c r="GM82" i="1"/>
  <c r="GN82" i="1" s="1"/>
  <c r="GM97" i="1"/>
  <c r="GN97" i="1" s="1"/>
  <c r="GM57" i="1"/>
  <c r="GN57" i="1" s="1"/>
  <c r="GM90" i="1"/>
  <c r="GN90" i="1" s="1"/>
  <c r="CP98" i="1"/>
  <c r="O98" i="1" s="1"/>
  <c r="GM98" i="1" s="1"/>
  <c r="GN98" i="1" s="1"/>
  <c r="GM70" i="1"/>
  <c r="GN70" i="1" s="1"/>
  <c r="GM76" i="1"/>
  <c r="GN76" i="1" s="1"/>
  <c r="CP101" i="1"/>
  <c r="O101" i="1" s="1"/>
  <c r="GM101" i="1" s="1"/>
  <c r="GN101" i="1" s="1"/>
  <c r="GM83" i="1"/>
  <c r="GN83" i="1" s="1"/>
  <c r="GM91" i="1"/>
  <c r="GN91" i="1" s="1"/>
  <c r="GM84" i="1"/>
  <c r="GN84" i="1" s="1"/>
  <c r="CP95" i="1"/>
  <c r="O95" i="1" s="1"/>
  <c r="GM95" i="1" s="1"/>
  <c r="GN95" i="1" s="1"/>
  <c r="CP69" i="1"/>
  <c r="O69" i="1" s="1"/>
  <c r="GM69" i="1" s="1"/>
  <c r="GN69" i="1" s="1"/>
  <c r="GM80" i="1"/>
  <c r="GN80" i="1" s="1"/>
  <c r="GM88" i="1"/>
  <c r="GN88" i="1" s="1"/>
  <c r="CP93" i="1"/>
  <c r="O93" i="1" s="1"/>
  <c r="GM93" i="1" s="1"/>
  <c r="GN93" i="1" s="1"/>
  <c r="CP50" i="1"/>
  <c r="O50" i="1" s="1"/>
  <c r="GM50" i="1" s="1"/>
  <c r="GN50" i="1" s="1"/>
  <c r="GM81" i="1"/>
  <c r="GN81" i="1" s="1"/>
  <c r="CP86" i="1"/>
  <c r="O86" i="1" s="1"/>
  <c r="GM86" i="1" s="1"/>
  <c r="GN86" i="1" s="1"/>
  <c r="GM72" i="1"/>
  <c r="GN72" i="1" s="1"/>
  <c r="GM77" i="1"/>
  <c r="GN77" i="1" s="1"/>
  <c r="GM60" i="1"/>
  <c r="GN60" i="1" s="1"/>
  <c r="GM75" i="1"/>
  <c r="GN75" i="1" s="1"/>
  <c r="CP71" i="1"/>
  <c r="O71" i="1" s="1"/>
  <c r="GM71" i="1" s="1"/>
  <c r="GN71" i="1" s="1"/>
  <c r="GM64" i="1"/>
  <c r="GN64" i="1" s="1"/>
  <c r="GM67" i="1"/>
  <c r="GN67" i="1" s="1"/>
  <c r="GM59" i="1"/>
  <c r="GN59" i="1" s="1"/>
  <c r="CP79" i="1"/>
  <c r="O79" i="1" s="1"/>
  <c r="GM79" i="1" s="1"/>
  <c r="GN79" i="1" s="1"/>
  <c r="GM63" i="1"/>
  <c r="GN63" i="1" s="1"/>
  <c r="GM49" i="1"/>
  <c r="GN49" i="1" s="1"/>
  <c r="GM65" i="1"/>
  <c r="GN65" i="1" s="1"/>
  <c r="CP38" i="1"/>
  <c r="O38" i="1" s="1"/>
  <c r="GM38" i="1" s="1"/>
  <c r="GN38" i="1" s="1"/>
  <c r="GM37" i="1"/>
  <c r="GN37" i="1" s="1"/>
  <c r="AT289" i="1"/>
  <c r="GM66" i="1"/>
  <c r="GN66" i="1" s="1"/>
  <c r="GM46" i="1"/>
  <c r="GN46" i="1" s="1"/>
  <c r="GM56" i="1"/>
  <c r="GN56" i="1" s="1"/>
  <c r="CP61" i="1"/>
  <c r="O61" i="1" s="1"/>
  <c r="GM61" i="1" s="1"/>
  <c r="GN61" i="1" s="1"/>
  <c r="F277" i="1"/>
  <c r="GM55" i="1"/>
  <c r="GN55" i="1" s="1"/>
  <c r="GM58" i="1"/>
  <c r="GN58" i="1" s="1"/>
  <c r="GM54" i="1"/>
  <c r="GN54" i="1" s="1"/>
  <c r="CP53" i="1"/>
  <c r="O53" i="1" s="1"/>
  <c r="GM53" i="1" s="1"/>
  <c r="GN53" i="1" s="1"/>
  <c r="GM44" i="1"/>
  <c r="GN44" i="1" s="1"/>
  <c r="GM45" i="1"/>
  <c r="GN45" i="1" s="1"/>
  <c r="GM34" i="1"/>
  <c r="GN34" i="1" s="1"/>
  <c r="CP48" i="1"/>
  <c r="O48" i="1" s="1"/>
  <c r="GM48" i="1" s="1"/>
  <c r="GN48" i="1" s="1"/>
  <c r="GM52" i="1"/>
  <c r="GN52" i="1" s="1"/>
  <c r="GM42" i="1"/>
  <c r="GN42" i="1" s="1"/>
  <c r="GM51" i="1"/>
  <c r="GN51" i="1" s="1"/>
  <c r="GM43" i="1"/>
  <c r="GN43" i="1" s="1"/>
  <c r="GM41" i="1"/>
  <c r="GN41" i="1" s="1"/>
  <c r="GM39" i="1"/>
  <c r="GN39" i="1" s="1"/>
  <c r="GM40" i="1"/>
  <c r="GN40" i="1" s="1"/>
  <c r="GM33" i="1"/>
  <c r="GN33" i="1" s="1"/>
  <c r="CP29" i="1"/>
  <c r="O29" i="1" s="1"/>
  <c r="GM29" i="1" s="1"/>
  <c r="GN29" i="1" s="1"/>
  <c r="GM36" i="1"/>
  <c r="GN36" i="1" s="1"/>
  <c r="GM35" i="1"/>
  <c r="GN35" i="1" s="1"/>
  <c r="CP32" i="1"/>
  <c r="O32" i="1" s="1"/>
  <c r="GM32" i="1" s="1"/>
  <c r="GN32" i="1" s="1"/>
  <c r="GM31" i="1"/>
  <c r="GN31" i="1" s="1"/>
  <c r="AE26" i="1"/>
  <c r="R259" i="1"/>
  <c r="AU26" i="1"/>
  <c r="F278" i="1"/>
  <c r="AU289" i="1"/>
  <c r="AO22" i="1"/>
  <c r="AO319" i="1"/>
  <c r="F293" i="1"/>
  <c r="AJ26" i="1"/>
  <c r="W259" i="1"/>
  <c r="DM15" i="8" s="1"/>
  <c r="BD22" i="1"/>
  <c r="F314" i="1"/>
  <c r="BD319" i="1"/>
  <c r="AC26" i="1"/>
  <c r="CH259" i="1"/>
  <c r="P259" i="1"/>
  <c r="CF259" i="1"/>
  <c r="CE259" i="1"/>
  <c r="GM154" i="1"/>
  <c r="GN154" i="1" s="1"/>
  <c r="AI26" i="1"/>
  <c r="V259" i="1"/>
  <c r="GM30" i="1"/>
  <c r="GN30" i="1" s="1"/>
  <c r="CY47" i="1"/>
  <c r="X47" i="1" s="1"/>
  <c r="AK259" i="1" s="1"/>
  <c r="CZ47" i="1"/>
  <c r="Y47" i="1" s="1"/>
  <c r="AL259" i="1" s="1"/>
  <c r="AF259" i="1"/>
  <c r="CJ26" i="1"/>
  <c r="BA259" i="1"/>
  <c r="DW15" i="8" s="1"/>
  <c r="CI26" i="1"/>
  <c r="AZ259" i="1"/>
  <c r="BC22" i="1"/>
  <c r="BC319" i="1"/>
  <c r="F305" i="1"/>
  <c r="CP47" i="1"/>
  <c r="O47" i="1" s="1"/>
  <c r="AD259" i="1"/>
  <c r="AP26" i="1"/>
  <c r="AP289" i="1"/>
  <c r="F268" i="1"/>
  <c r="AH26" i="1"/>
  <c r="U259" i="1"/>
  <c r="AX26" i="1"/>
  <c r="AX289" i="1"/>
  <c r="F266" i="1"/>
  <c r="AG26" i="1"/>
  <c r="T259" i="1"/>
  <c r="DL15" i="8" s="1"/>
  <c r="AQ26" i="1"/>
  <c r="F269" i="1"/>
  <c r="AQ289" i="1"/>
  <c r="GM163" i="1"/>
  <c r="GN163" i="1" s="1"/>
  <c r="GM193" i="1"/>
  <c r="GN193" i="1" s="1"/>
  <c r="EX15" i="8" l="1"/>
  <c r="GB15" i="8"/>
  <c r="G150" i="13"/>
  <c r="DJ16" i="8"/>
  <c r="CX15" i="8"/>
  <c r="EU15" i="8"/>
  <c r="DT16" i="8"/>
  <c r="DK15" i="8"/>
  <c r="DS16" i="8"/>
  <c r="DI16" i="8"/>
  <c r="CW15" i="8"/>
  <c r="ET15" i="8"/>
  <c r="DB15" i="8"/>
  <c r="F307" i="1"/>
  <c r="F16" i="2" s="1"/>
  <c r="F18" i="2" s="1"/>
  <c r="DR16" i="8"/>
  <c r="DG16" i="8"/>
  <c r="DC15" i="8"/>
  <c r="AT319" i="1"/>
  <c r="AT18" i="1" s="1"/>
  <c r="AT22" i="1"/>
  <c r="GM47" i="1"/>
  <c r="GN47" i="1" s="1"/>
  <c r="CB259" i="1" s="1"/>
  <c r="CB26" i="1" s="1"/>
  <c r="AB259" i="1"/>
  <c r="AB26" i="1" s="1"/>
  <c r="CH26" i="1"/>
  <c r="AY259" i="1"/>
  <c r="AO18" i="1"/>
  <c r="F323" i="1"/>
  <c r="AP22" i="1"/>
  <c r="F298" i="1"/>
  <c r="G16" i="2" s="1"/>
  <c r="G18" i="2" s="1"/>
  <c r="AP319" i="1"/>
  <c r="V26" i="1"/>
  <c r="V289" i="1"/>
  <c r="F282" i="1"/>
  <c r="BD18" i="1"/>
  <c r="F344" i="1"/>
  <c r="AU22" i="1"/>
  <c r="F308" i="1"/>
  <c r="AU319" i="1"/>
  <c r="AX22" i="1"/>
  <c r="F296" i="1"/>
  <c r="AX319" i="1"/>
  <c r="AD26" i="1"/>
  <c r="Q259" i="1"/>
  <c r="BA26" i="1"/>
  <c r="F279" i="1"/>
  <c r="BA289" i="1"/>
  <c r="DW16" i="8" s="1"/>
  <c r="AK26" i="1"/>
  <c r="X259" i="1"/>
  <c r="T26" i="1"/>
  <c r="F280" i="1"/>
  <c r="T289" i="1"/>
  <c r="DL16" i="8" s="1"/>
  <c r="AZ26" i="1"/>
  <c r="F270" i="1"/>
  <c r="AZ289" i="1"/>
  <c r="AQ22" i="1"/>
  <c r="F299" i="1"/>
  <c r="AQ319" i="1"/>
  <c r="AL26" i="1"/>
  <c r="Y259" i="1"/>
  <c r="CF26" i="1"/>
  <c r="AW259" i="1"/>
  <c r="R26" i="1"/>
  <c r="R289" i="1"/>
  <c r="F273" i="1"/>
  <c r="AF26" i="1"/>
  <c r="S259" i="1"/>
  <c r="CE26" i="1"/>
  <c r="AV259" i="1"/>
  <c r="W26" i="1"/>
  <c r="W289" i="1"/>
  <c r="DM16" i="8" s="1"/>
  <c r="F283" i="1"/>
  <c r="U26" i="1"/>
  <c r="F281" i="1"/>
  <c r="U289" i="1"/>
  <c r="BC18" i="1"/>
  <c r="F335" i="1"/>
  <c r="P26" i="1"/>
  <c r="F262" i="1"/>
  <c r="P289" i="1"/>
  <c r="DN15" i="8" l="1"/>
  <c r="DC16" i="8"/>
  <c r="DF15" i="8"/>
  <c r="DE15" i="8"/>
  <c r="DB16" i="8"/>
  <c r="DO15" i="8"/>
  <c r="DA15" i="8"/>
  <c r="ET16" i="8"/>
  <c r="CW16" i="8"/>
  <c r="CZ15" i="8"/>
  <c r="DH15" i="8"/>
  <c r="CX16" i="8"/>
  <c r="EU16" i="8"/>
  <c r="DK16" i="8"/>
  <c r="FR16" i="8"/>
  <c r="CA259" i="1"/>
  <c r="AR259" i="1" s="1"/>
  <c r="F337" i="1"/>
  <c r="FE15" i="8"/>
  <c r="II15" i="8"/>
  <c r="EV15" i="8"/>
  <c r="FB16" i="8"/>
  <c r="FR15" i="8"/>
  <c r="IF15" i="8"/>
  <c r="IH15" i="8"/>
  <c r="O259" i="1"/>
  <c r="AS259" i="1"/>
  <c r="AV26" i="1"/>
  <c r="AV289" i="1"/>
  <c r="F264" i="1"/>
  <c r="U22" i="1"/>
  <c r="F311" i="1"/>
  <c r="U319" i="1"/>
  <c r="S26" i="1"/>
  <c r="S289" i="1"/>
  <c r="F274" i="1"/>
  <c r="X26" i="1"/>
  <c r="X289" i="1"/>
  <c r="F285" i="1"/>
  <c r="R22" i="1"/>
  <c r="R319" i="1"/>
  <c r="F303" i="1"/>
  <c r="P22" i="1"/>
  <c r="F292" i="1"/>
  <c r="P319" i="1"/>
  <c r="AQ18" i="1"/>
  <c r="F329" i="1"/>
  <c r="AX18" i="1"/>
  <c r="F326" i="1"/>
  <c r="W22" i="1"/>
  <c r="W319" i="1"/>
  <c r="F313" i="1"/>
  <c r="AZ22" i="1"/>
  <c r="F300" i="1"/>
  <c r="AZ319" i="1"/>
  <c r="BA22" i="1"/>
  <c r="BA319" i="1"/>
  <c r="F309" i="1"/>
  <c r="H16" i="2" s="1"/>
  <c r="H18" i="2" s="1"/>
  <c r="V22" i="1"/>
  <c r="F312" i="1"/>
  <c r="V319" i="1"/>
  <c r="AY26" i="1"/>
  <c r="AY289" i="1"/>
  <c r="F267" i="1"/>
  <c r="AW26" i="1"/>
  <c r="AW289" i="1"/>
  <c r="F265" i="1"/>
  <c r="AU18" i="1"/>
  <c r="F338" i="1"/>
  <c r="Y26" i="1"/>
  <c r="F286" i="1"/>
  <c r="Y289" i="1"/>
  <c r="T22" i="1"/>
  <c r="F310" i="1"/>
  <c r="T319" i="1"/>
  <c r="Q26" i="1"/>
  <c r="F271" i="1"/>
  <c r="Q289" i="1"/>
  <c r="AP18" i="1"/>
  <c r="F328" i="1"/>
  <c r="FN15" i="8" l="1"/>
  <c r="GE16" i="8"/>
  <c r="EZ16" i="8"/>
  <c r="FE16" i="8"/>
  <c r="IF16" i="8"/>
  <c r="FN16" i="8"/>
  <c r="FC15" i="8"/>
  <c r="GE15" i="8"/>
  <c r="IH16" i="8"/>
  <c r="II16" i="8"/>
  <c r="FB15" i="8"/>
  <c r="EV16" i="8"/>
  <c r="EZ15" i="8"/>
  <c r="FC16" i="8"/>
  <c r="O26" i="1"/>
  <c r="CY15" i="8"/>
  <c r="DE16" i="8"/>
  <c r="CZ16" i="8"/>
  <c r="DP15" i="8"/>
  <c r="DF16" i="8"/>
  <c r="FM15" i="8"/>
  <c r="FM16" i="8"/>
  <c r="DA16" i="8"/>
  <c r="DN16" i="8"/>
  <c r="F276" i="1"/>
  <c r="DQ15" i="8"/>
  <c r="DU15" i="8"/>
  <c r="DO16" i="8"/>
  <c r="DH16" i="8"/>
  <c r="CA26" i="1"/>
  <c r="O289" i="1"/>
  <c r="F261" i="1"/>
  <c r="AS289" i="1"/>
  <c r="AS26" i="1"/>
  <c r="T18" i="1"/>
  <c r="F340" i="1"/>
  <c r="W18" i="1"/>
  <c r="F343" i="1"/>
  <c r="S22" i="1"/>
  <c r="S319" i="1"/>
  <c r="F304" i="1"/>
  <c r="J16" i="2" s="1"/>
  <c r="J18" i="2" s="1"/>
  <c r="BA18" i="1"/>
  <c r="F339" i="1"/>
  <c r="R18" i="1"/>
  <c r="F333" i="1"/>
  <c r="U18" i="1"/>
  <c r="F341" i="1"/>
  <c r="AY22" i="1"/>
  <c r="F297" i="1"/>
  <c r="AY319" i="1"/>
  <c r="Y22" i="1"/>
  <c r="F316" i="1"/>
  <c r="Y319" i="1"/>
  <c r="AR26" i="1"/>
  <c r="F287" i="1"/>
  <c r="AR289" i="1"/>
  <c r="V18" i="1"/>
  <c r="F342" i="1"/>
  <c r="AZ18" i="1"/>
  <c r="F330" i="1"/>
  <c r="Q22" i="1"/>
  <c r="F301" i="1"/>
  <c r="Q319" i="1"/>
  <c r="X22" i="1"/>
  <c r="F315" i="1"/>
  <c r="X319" i="1"/>
  <c r="AW22" i="1"/>
  <c r="F295" i="1"/>
  <c r="AW319" i="1"/>
  <c r="P18" i="1"/>
  <c r="F322" i="1"/>
  <c r="AV22" i="1"/>
  <c r="F294" i="1"/>
  <c r="AV319" i="1"/>
  <c r="IK8" i="1" l="1"/>
  <c r="DP16" i="8"/>
  <c r="F291" i="1"/>
  <c r="CY16" i="8"/>
  <c r="AS22" i="1"/>
  <c r="DQ16" i="8"/>
  <c r="DU16" i="8"/>
  <c r="O22" i="1"/>
  <c r="O319" i="1"/>
  <c r="F321" i="1" s="1"/>
  <c r="AS319" i="1"/>
  <c r="AS18" i="1" s="1"/>
  <c r="F306" i="1"/>
  <c r="E16" i="2" s="1"/>
  <c r="I16" i="2" s="1"/>
  <c r="I18" i="2" s="1"/>
  <c r="Q18" i="1"/>
  <c r="F331" i="1"/>
  <c r="Y18" i="1"/>
  <c r="F346" i="1"/>
  <c r="AW18" i="1"/>
  <c r="F325" i="1"/>
  <c r="AV18" i="1"/>
  <c r="F324" i="1"/>
  <c r="X18" i="1"/>
  <c r="F345" i="1"/>
  <c r="AY18" i="1"/>
  <c r="F327" i="1"/>
  <c r="AR22" i="1"/>
  <c r="F317" i="1"/>
  <c r="AR319" i="1"/>
  <c r="S18" i="1"/>
  <c r="F334" i="1"/>
  <c r="O18" i="1" l="1"/>
  <c r="F336" i="1"/>
  <c r="E18" i="2"/>
  <c r="AR18" i="1"/>
  <c r="F347" i="1"/>
</calcChain>
</file>

<file path=xl/comments1.xml><?xml version="1.0" encoding="utf-8"?>
<comments xmlns="http://schemas.openxmlformats.org/spreadsheetml/2006/main">
  <authors>
    <author>Шеверева Ирина Валерьевна</author>
  </authors>
  <commentList>
    <comment ref="C11" authorId="0" shapeId="0">
      <text>
        <r>
          <rPr>
            <sz val="9"/>
            <color indexed="81"/>
            <rFont val="Tahoma"/>
            <family val="2"/>
            <charset val="204"/>
          </rPr>
          <t>Не заполнены Параметры Объекта (Акта) -&gt; Должностные лица -&gt; Инвестор -&gt; Организация</t>
        </r>
      </text>
    </comment>
    <comment ref="C12" authorId="0" shapeId="0">
      <text>
        <r>
          <rPr>
            <sz val="9"/>
            <color indexed="81"/>
            <rFont val="Tahoma"/>
            <family val="2"/>
            <charset val="204"/>
          </rPr>
          <t>Не заполнены Параметры Объекта (Акта) -&gt; Должностные лица -&gt; Заказчик -&gt; Организация</t>
        </r>
      </text>
    </comment>
    <comment ref="C13" authorId="0" shapeId="0">
      <text>
        <r>
          <rPr>
            <sz val="9"/>
            <color indexed="81"/>
            <rFont val="Tahoma"/>
            <family val="2"/>
            <charset val="204"/>
          </rPr>
          <t>Не заполнены Параметры Объекта (Акта) -&gt; Должностные лица -&gt; Генподрядчик -&gt; Организация</t>
        </r>
      </text>
    </comment>
    <comment ref="C14" authorId="0" shapeId="0">
      <text>
        <r>
          <rPr>
            <sz val="9"/>
            <color indexed="81"/>
            <rFont val="Tahoma"/>
            <family val="2"/>
            <charset val="204"/>
          </rPr>
          <t>Не заполнены Параметры Объекта (Акта) -&gt; Должностные лица -&gt; Субподрядчик -&gt; Организация</t>
        </r>
      </text>
    </comment>
    <comment ref="C297" authorId="0" shapeId="0">
      <text>
        <r>
          <rPr>
            <sz val="9"/>
            <color indexed="81"/>
            <rFont val="Tahoma"/>
            <family val="2"/>
            <charset val="204"/>
          </rPr>
          <t>Не заполнены Параметры Объекта (Акта) -&gt; Должностные лица -&gt; Проверил -&gt; Должность</t>
        </r>
      </text>
    </comment>
    <comment ref="F297" authorId="0" shapeId="0">
      <text>
        <r>
          <rPr>
            <sz val="9"/>
            <color indexed="81"/>
            <rFont val="Tahoma"/>
            <family val="2"/>
            <charset val="204"/>
          </rPr>
          <t>Не заполнены Параметры Объекта (Акта) -&gt; Должностные лица -&gt; Проверил -&gt; Ф.И.О.</t>
        </r>
      </text>
    </comment>
  </commentList>
</comments>
</file>

<file path=xl/comments2.xml><?xml version="1.0" encoding="utf-8"?>
<comments xmlns="http://schemas.openxmlformats.org/spreadsheetml/2006/main">
  <authors>
    <author>Шеверева Ирина Валерьевна</author>
  </authors>
  <commentList>
    <comment ref="C3" authorId="0" shapeId="0">
      <text>
        <r>
          <rPr>
            <sz val="9"/>
            <color indexed="81"/>
            <rFont val="Tahoma"/>
            <family val="2"/>
            <charset val="204"/>
          </rPr>
          <t>Не заполнены Параметры Объекта (Акта) -&gt; Должностные лица -&gt; Инвестор -&gt; Организация</t>
        </r>
      </text>
    </comment>
    <comment ref="C4" authorId="0" shapeId="0">
      <text>
        <r>
          <rPr>
            <sz val="9"/>
            <color indexed="81"/>
            <rFont val="Tahoma"/>
            <family val="2"/>
            <charset val="204"/>
          </rPr>
          <t>Не заполнены Параметры Объекта (Акта) -&gt; Должностные лица -&gt; Заказчик -&gt; Организация</t>
        </r>
      </text>
    </comment>
    <comment ref="C5" authorId="0" shapeId="0">
      <text>
        <r>
          <rPr>
            <sz val="9"/>
            <color indexed="81"/>
            <rFont val="Tahoma"/>
            <family val="2"/>
            <charset val="204"/>
          </rPr>
          <t>Не заполнены Параметры Объекта (Акта) -&gt; Должностные лица -&gt; Генподрядчик -&gt; Организация</t>
        </r>
      </text>
    </comment>
    <comment ref="C6" authorId="0" shapeId="0">
      <text>
        <r>
          <rPr>
            <sz val="9"/>
            <color indexed="81"/>
            <rFont val="Tahoma"/>
            <family val="2"/>
            <charset val="204"/>
          </rPr>
          <t>Не заполнены Параметры Объекта (Акта) -&gt; Должностные лица -&gt; Субподрядчик -&gt; Организация</t>
        </r>
      </text>
    </comment>
    <comment ref="C159" authorId="0" shapeId="0">
      <text>
        <r>
          <rPr>
            <sz val="9"/>
            <color indexed="81"/>
            <rFont val="Tahoma"/>
            <family val="2"/>
            <charset val="204"/>
          </rPr>
          <t>Не заполнены Параметры Объекта (Акта) -&gt; Должностные лица -&gt; Проверил -&gt; Должность</t>
        </r>
      </text>
    </comment>
    <comment ref="F159" authorId="0" shapeId="0">
      <text>
        <r>
          <rPr>
            <sz val="9"/>
            <color indexed="81"/>
            <rFont val="Tahoma"/>
            <family val="2"/>
            <charset val="204"/>
          </rPr>
          <t>Не заполнены Параметры Объекта (Акта) -&gt; Должностные лица -&gt; Проверил -&gt; Ф.И.О.</t>
        </r>
      </text>
    </comment>
  </commentList>
</comments>
</file>

<file path=xl/comments3.xml><?xml version="1.0" encoding="utf-8"?>
<comments xmlns="http://schemas.openxmlformats.org/spreadsheetml/2006/main">
  <authors>
    <author>Шеверева Ирина Валерьевна</author>
  </authors>
  <commentList>
    <comment ref="C3" authorId="0" shapeId="0">
      <text>
        <r>
          <rPr>
            <sz val="9"/>
            <color indexed="81"/>
            <rFont val="Tahoma"/>
            <family val="2"/>
            <charset val="204"/>
          </rPr>
          <t>Не заполнены Параметры Объекта (Акта) -&gt; Должностные лица -&gt; Инвестор -&gt; Организация</t>
        </r>
      </text>
    </comment>
    <comment ref="C4" authorId="0" shapeId="0">
      <text>
        <r>
          <rPr>
            <sz val="9"/>
            <color indexed="81"/>
            <rFont val="Tahoma"/>
            <family val="2"/>
            <charset val="204"/>
          </rPr>
          <t>Не заполнены Параметры Объекта (Акта) -&gt; Должностные лица -&gt; Заказчик -&gt; Организация</t>
        </r>
      </text>
    </comment>
    <comment ref="C5" authorId="0" shapeId="0">
      <text>
        <r>
          <rPr>
            <sz val="9"/>
            <color indexed="81"/>
            <rFont val="Tahoma"/>
            <family val="2"/>
            <charset val="204"/>
          </rPr>
          <t>Не заполнены Параметры Объекта (Акта) -&gt; Должностные лица -&gt; Генподрядчик -&gt; Организация</t>
        </r>
      </text>
    </comment>
    <comment ref="C6" authorId="0" shapeId="0">
      <text>
        <r>
          <rPr>
            <sz val="9"/>
            <color indexed="81"/>
            <rFont val="Tahoma"/>
            <family val="2"/>
            <charset val="204"/>
          </rPr>
          <t>Не заполнены Параметры Объекта (Акта) -&gt; Должностные лица -&gt; Субподрядчик -&gt; Организация</t>
        </r>
      </text>
    </comment>
    <comment ref="C117" authorId="0" shapeId="0">
      <text>
        <r>
          <rPr>
            <sz val="9"/>
            <color indexed="81"/>
            <rFont val="Tahoma"/>
            <family val="2"/>
            <charset val="204"/>
          </rPr>
          <t>Не заполнены Параметры Объекта (Акта) -&gt; Должностные лица -&gt; Проверил -&gt; Должность</t>
        </r>
      </text>
    </comment>
    <comment ref="F117" authorId="0" shapeId="0">
      <text>
        <r>
          <rPr>
            <sz val="9"/>
            <color indexed="81"/>
            <rFont val="Tahoma"/>
            <family val="2"/>
            <charset val="204"/>
          </rPr>
          <t>Не заполнены Параметры Объекта (Акта) -&gt; Должностные лица -&gt; Проверил -&gt; Ф.И.О.</t>
        </r>
      </text>
    </comment>
  </commentList>
</comments>
</file>

<file path=xl/comments4.xml><?xml version="1.0" encoding="utf-8"?>
<comments xmlns="http://schemas.openxmlformats.org/spreadsheetml/2006/main">
  <authors>
    <author>Шеверева Ирина Валерьевна</author>
  </authors>
  <commentList>
    <comment ref="C5" authorId="0" shapeId="0">
      <text>
        <r>
          <rPr>
            <sz val="9"/>
            <color indexed="81"/>
            <rFont val="Tahoma"/>
            <family val="2"/>
            <charset val="204"/>
          </rPr>
          <t>Не заполнены Параметры Объекта -&gt; Наименования -&gt; Привязать к стройке</t>
        </r>
      </text>
    </comment>
  </commentList>
</comments>
</file>

<file path=xl/comments5.xml><?xml version="1.0" encoding="utf-8"?>
<comments xmlns="http://schemas.openxmlformats.org/spreadsheetml/2006/main">
  <authors>
    <author>Мамаева Екатерина Магомедовна</author>
  </authors>
  <commentList>
    <comment ref="C3" authorId="0" shapeId="0">
      <text>
        <r>
          <rPr>
            <sz val="9"/>
            <color indexed="81"/>
            <rFont val="Tahoma"/>
            <family val="2"/>
            <charset val="204"/>
          </rPr>
          <t>Не заполнены Параметры Объекта (Акта) -&gt; Должностные лица -&gt; Инвестор -&gt; Организация</t>
        </r>
      </text>
    </comment>
    <comment ref="C4" authorId="0" shapeId="0">
      <text>
        <r>
          <rPr>
            <sz val="9"/>
            <color indexed="81"/>
            <rFont val="Tahoma"/>
            <family val="2"/>
            <charset val="204"/>
          </rPr>
          <t>Не заполнены Параметры Объекта (Акта) -&gt; Должностные лица -&gt; Заказчик -&gt; Организация</t>
        </r>
      </text>
    </comment>
    <comment ref="C5" authorId="0" shapeId="0">
      <text>
        <r>
          <rPr>
            <sz val="9"/>
            <color indexed="81"/>
            <rFont val="Tahoma"/>
            <family val="2"/>
            <charset val="204"/>
          </rPr>
          <t>Не заполнены Параметры Объекта (Акта) -&gt; Должностные лица -&gt; Генподрядчик -&gt; Организация</t>
        </r>
      </text>
    </comment>
    <comment ref="C6" authorId="0" shapeId="0">
      <text>
        <r>
          <rPr>
            <sz val="9"/>
            <color indexed="81"/>
            <rFont val="Tahoma"/>
            <family val="2"/>
            <charset val="204"/>
          </rPr>
          <t>Не заполнены Параметры Объекта (Акта) -&gt; Должностные лица -&gt; Субподрядчик -&gt; Организация</t>
        </r>
      </text>
    </comment>
  </commentList>
</comments>
</file>

<file path=xl/sharedStrings.xml><?xml version="1.0" encoding="utf-8"?>
<sst xmlns="http://schemas.openxmlformats.org/spreadsheetml/2006/main" count="21247" uniqueCount="1658">
  <si>
    <t>Smeta.RU  (495) 974-1589</t>
  </si>
  <si>
    <t>_PS_</t>
  </si>
  <si>
    <t>Smeta.RU</t>
  </si>
  <si>
    <t>ООО "ОДСК"  Доп. раб. место  FStS-0020266</t>
  </si>
  <si>
    <t>5.4.1.1.3 Монтаж ограждающих конструкций здания Р</t>
  </si>
  <si>
    <t>Комплекс из 2-х многоквартирных домов поз.19.1 и 19.2, расположенный в 32, 33 микрорайонах в г.Липецке на земельном участке с кадастровым номером 48:20:0043601:297. 1-й этап строительства - корпус 1 (поз.19.1)</t>
  </si>
  <si>
    <t/>
  </si>
  <si>
    <t>2521-1АР2 АР.КЖ.</t>
  </si>
  <si>
    <t>Сметные нормы списания</t>
  </si>
  <si>
    <t>Коды ценников</t>
  </si>
  <si>
    <t>ФЕР  2020 года (421пр за итогом по статьям) НОВОЕ СТРОИТЕЛЬСТВО</t>
  </si>
  <si>
    <t>Версия 1.3.0 ГСН (ГЭСН, ФЕР) и ТЕР (Методики НР (812/пр и 636/пр) и СП (774/пр) с 22.10.2021 г.) совместимо с версией Smeta.ru 11.4.1.0 и выше</t>
  </si>
  <si>
    <t>ФЕР-2020 с Изм.9 от 2021.12.20</t>
  </si>
  <si>
    <t>Поправки для базы ФЕР 2020 года от 2021.11.11 И8 Новое строительство</t>
  </si>
  <si>
    <t>ГСН</t>
  </si>
  <si>
    <t>5.4.1</t>
  </si>
  <si>
    <t>Монтаж ограждающих конструкций здания</t>
  </si>
  <si>
    <t>Стены наружные</t>
  </si>
  <si>
    <t>стены наружные 1-18 этажи, техэтаж и надстройки</t>
  </si>
  <si>
    <t>1</t>
  </si>
  <si>
    <t>08-02-001-03</t>
  </si>
  <si>
    <t>Кладка стен кирпичных наружных: средней сложности при высоте этажа до 4 м (1-3 ) т.250 (в т.ч. уширение откосов т.250мм)</t>
  </si>
  <si>
    <t>м3</t>
  </si>
  <si>
    <t>ФЕР-2001, 08-02-001-03, приказ Минстроя России № 876/пр от 26.12.2019</t>
  </si>
  <si>
    <t>Монтаж металлоконструкций</t>
  </si>
  <si>
    <t>Конструкции из кирпича и блоков</t>
  </si>
  <si>
    <t>ФЕР-08</t>
  </si>
  <si>
    <t>Пр/812-008.0-1</t>
  </si>
  <si>
    <t>Пр/774-008.0</t>
  </si>
  <si>
    <t>1,1</t>
  </si>
  <si>
    <t>Прайс ООО "Липецкстройиндустрия" от 12.08.2024 с доставкой</t>
  </si>
  <si>
    <t>Раствор готовый кладочный, цементный, М100</t>
  </si>
  <si>
    <t>3 875 +  2% Заг.скл</t>
  </si>
  <si>
    <t>0</t>
  </si>
  <si>
    <t>2</t>
  </si>
  <si>
    <t>*0,9</t>
  </si>
  <si>
    <t>1,2</t>
  </si>
  <si>
    <t>по прайсу с доставкой</t>
  </si>
  <si>
    <t>Кирпич керамический цветной Дымчатый серый полнотелый утолщенный, размер 250x120x88 мм, марка 100  (КР-л-пу)</t>
  </si>
  <si>
    <t>1000 ШТ</t>
  </si>
  <si>
    <t>54 000 +  2% Заг.скл</t>
  </si>
  <si>
    <t>*0,77</t>
  </si>
  <si>
    <t>Кладка стен кирпичных наружных: средней сложности при высоте этажа до 4 м (4-18, техэтаж, крышн.надстр.) т.250</t>
  </si>
  <si>
    <t>2,1</t>
  </si>
  <si>
    <t>2,2</t>
  </si>
  <si>
    <t>2,3</t>
  </si>
  <si>
    <t>Кирпич силикатный цветной Слоновая кость полнотелый утолщенный, размер 250x120x88 мм, марка 150 (СУЛПоОб)</t>
  </si>
  <si>
    <t>27 607 +  2% Заг.скл</t>
  </si>
  <si>
    <t>2,4</t>
  </si>
  <si>
    <t>Кирпич силикатный цветной Терракотовый полнотелый утолщенный, размер 250x120x88 мм, марка 150 (СУЛПоОб)</t>
  </si>
  <si>
    <t>30 580 +  2% Заг.скл</t>
  </si>
  <si>
    <t>2,5</t>
  </si>
  <si>
    <t>Кирпич силикатный полнотелый утолщенный, размер 250x120x88 мм, марка 125 (СУРПо)</t>
  </si>
  <si>
    <t>16 250 +  2% Заг.скл</t>
  </si>
  <si>
    <t>3</t>
  </si>
  <si>
    <t>Кладка стен кирпичных наружных: средней сложности при высоте этажа до 4 м (Парапет)</t>
  </si>
  <si>
    <t>3,1</t>
  </si>
  <si>
    <t>3,2</t>
  </si>
  <si>
    <t>4</t>
  </si>
  <si>
    <t>08-02-001-01</t>
  </si>
  <si>
    <t>Кладка стен кирпичных наружных: простых при высоте этажа до 4 м (вентшахты под вентилятор)</t>
  </si>
  <si>
    <t>ФЕР-2001, 08-02-001-01, приказ Минстроя России № 876/пр от 26.12.2019</t>
  </si>
  <si>
    <t>4,1</t>
  </si>
  <si>
    <t>4,2</t>
  </si>
  <si>
    <t>5</t>
  </si>
  <si>
    <t>08-03-002-01</t>
  </si>
  <si>
    <t>Кладка стен из легкобетонных камней без облицовки при высоте этажа до 4 м (1-18, техэтаж, надстройки)</t>
  </si>
  <si>
    <t>ФЕР-2001, 08-03-002-01, приказ Минстроя России № 876/пр от 26.12.2019</t>
  </si>
  <si>
    <t>5,1</t>
  </si>
  <si>
    <t>ФССЦ-2001, 04.3.01.09-0014, приказ Минстроя России № 876/пр от 26.12.2019</t>
  </si>
  <si>
    <t>5,2</t>
  </si>
  <si>
    <t>Блоки из ячеистых бетонов стеновые 1 категории, объемная масса 500 кг/м3, класс В 2 600х400х200/       D500/ В2,5/ F25</t>
  </si>
  <si>
    <t>ФССЦ-2001, 05.2.02.09-0012, приказ Минстроя России № 876/пр от 26.12.2019</t>
  </si>
  <si>
    <t>4 583,33 +  2% Заг.скл</t>
  </si>
  <si>
    <t>5,3</t>
  </si>
  <si>
    <t>Раствор готовый кладочный, цементный, М100 с доставкой (Заделка шва между облицовкой кирпичом и блоками (л.44 АР.КЖ))</t>
  </si>
  <si>
    <t>6</t>
  </si>
  <si>
    <t>26-01-039-01</t>
  </si>
  <si>
    <t>Изоляция наружных стен (1-18, техэтаж, надстройки)</t>
  </si>
  <si>
    <t>ФЕР-2001, 26-01-039-01, приказ Минстроя России № 876/пр от 26.12.2019</t>
  </si>
  <si>
    <t>Общестроительные работы</t>
  </si>
  <si>
    <t>Теплоизоляционные работы</t>
  </si>
  <si>
    <t>ФЕР-26</t>
  </si>
  <si>
    <t>Пр/812-020.0-1</t>
  </si>
  <si>
    <t>Пр/774-020.0</t>
  </si>
  <si>
    <t>6,1</t>
  </si>
  <si>
    <t>12.2.05.05-0031</t>
  </si>
  <si>
    <t>Плиты минераловатные на синтетическом связующем Техно (ТУ 5762-043-17925162-2006), марки: ПЖ(НГ)-100</t>
  </si>
  <si>
    <t>ФССЦ-2001, 12.2.05.05-0031, приказ Минстроя России № 876/пр от 26.12.2019</t>
  </si>
  <si>
    <t>7</t>
  </si>
  <si>
    <t>08-02-002-05</t>
  </si>
  <si>
    <t>Кладка перегородок из кирпича: неармированных толщиной в 1/2 кирпича при высоте этажа до 4 м (1-3 и часть 4 этажи) облицовочная верста</t>
  </si>
  <si>
    <t>100 м2</t>
  </si>
  <si>
    <t>ФЕР-2001, 08-02-002-05, приказ Минстроя России № 876/пр от 26.12.2019</t>
  </si>
  <si>
    <t>7,1</t>
  </si>
  <si>
    <t>7,2</t>
  </si>
  <si>
    <t>Материалы строительные</t>
  </si>
  <si>
    <t>Материалы, изделия и конструкции</t>
  </si>
  <si>
    <t>материалы (03)</t>
  </si>
  <si>
    <t>8</t>
  </si>
  <si>
    <t>Кладка перегородок из кирпича: неармированных толщиной в 1/2 кирпича при высоте этажа до 4 м (4-18, техэтаж, надстройки) облицовочная верста</t>
  </si>
  <si>
    <t>8,1</t>
  </si>
  <si>
    <t>8,2</t>
  </si>
  <si>
    <t>8,3</t>
  </si>
  <si>
    <t>8,4</t>
  </si>
  <si>
    <t>9</t>
  </si>
  <si>
    <t>Кладка перегородок из кирпича: неармированных толщиной в 1/2 кирпича при высоте этажа до 4 м (вентшахты на кровле облицовочная верста)</t>
  </si>
  <si>
    <t>9,1</t>
  </si>
  <si>
    <t>9,2</t>
  </si>
  <si>
    <t>10</t>
  </si>
  <si>
    <t>Кладка перегородок из кирпича: неармированных толщиной в 1/2 кирпича при высоте этажа до 4 м (вентшахты на кровле внутренняя верста)</t>
  </si>
  <si>
    <t>10,1</t>
  </si>
  <si>
    <t>10,2</t>
  </si>
  <si>
    <t>Кирпич керамический КР-р-по 250х120х88/1,4НФ/100/1,4/25</t>
  </si>
  <si>
    <t>21 670 +  2% Заг.скл</t>
  </si>
  <si>
    <t>11</t>
  </si>
  <si>
    <t>Кладка перегородок из кирпича: неармированных толщиной в 1/2 кирпича при высоте этажа до 4 м (деформац.шов оси 22,23. уз. 23. л.42 АР/КЖ)</t>
  </si>
  <si>
    <t>11,1</t>
  </si>
  <si>
    <t>11,2</t>
  </si>
  <si>
    <t>12</t>
  </si>
  <si>
    <t>08-02-006-01</t>
  </si>
  <si>
    <t>Расшивка швов кладки: из кирпича</t>
  </si>
  <si>
    <t>ФЕР-2001, 08-02-006-01, приказ Минстроя России № 876/пр от 26.12.2019</t>
  </si>
  <si>
    <t>*0,75</t>
  </si>
  <si>
    <t>Заполнение последнего ряда кладки из облицовочного керамического пустотелого кирпича л.43 АР.КЖ п.3)</t>
  </si>
  <si>
    <t>13</t>
  </si>
  <si>
    <t>08-01-005-01</t>
  </si>
  <si>
    <t>Устройство боковой обмазочной изоляции стен, фундаментов ручным способом из сухих смесей: толщиной слоя 2 мм</t>
  </si>
  <si>
    <t>ФЕР-2001, 08-01-005-01, приказ Минстроя России № 876/пр от 26.12.2019</t>
  </si>
  <si>
    <t>13,1</t>
  </si>
  <si>
    <t>04.3.02.09-0829</t>
  </si>
  <si>
    <t>Смесь сухая Глимс-водостоп</t>
  </si>
  <si>
    <t>кг</t>
  </si>
  <si>
    <t>ФССЦ-2001, 04.3.02.09-0829, приказ Минстроя России № 876/пр от 26.12.2019</t>
  </si>
  <si>
    <t>14</t>
  </si>
  <si>
    <t>46-03-017-02</t>
  </si>
  <si>
    <t>Заполнение пустот раствором</t>
  </si>
  <si>
    <t>ФЕР-2001, 46-03-017-02, приказ Минстроя России № 876/пр от 26.12.2019</t>
  </si>
  <si>
    <t>Работы по реконструкции зданий и сооружений</t>
  </si>
  <si>
    <t>Работы по реконструкции зданий и сооружений: усиление и замена существующих конструкций, возведение отдельных конструктивных элементов</t>
  </si>
  <si>
    <t>ФЕР-46</t>
  </si>
  <si>
    <t>Пр/812-040.1-1</t>
  </si>
  <si>
    <t>Пр/774-040.1</t>
  </si>
  <si>
    <t>14,1</t>
  </si>
  <si>
    <t>14,2</t>
  </si>
  <si>
    <t>03.1.02.03-0011</t>
  </si>
  <si>
    <t>Известь строительная негашеная комовая, сорт I</t>
  </si>
  <si>
    <t>т</t>
  </si>
  <si>
    <t>ФССЦ-2001, 03.1.02.03-0011, приказ Минстроя России № 876/пр от 26.12.2019</t>
  </si>
  <si>
    <t>14,3</t>
  </si>
  <si>
    <t>08.3.03.04-0012</t>
  </si>
  <si>
    <t>Проволока светлая, диаметр 1,1 мм</t>
  </si>
  <si>
    <t>ФССЦ-2001, 08.3.03.04-0012, приказ Минстроя России № 876/пр от 26.12.2019</t>
  </si>
  <si>
    <t>14,4</t>
  </si>
  <si>
    <t>08.3.03.06-0002</t>
  </si>
  <si>
    <t>Проволока горячекатаная в мотках, диаметр 6,3-6,5 мм</t>
  </si>
  <si>
    <t>ФССЦ-2001, 08.3.03.06-0002, приказ Минстроя России № 876/пр от 26.12.2019</t>
  </si>
  <si>
    <t>14,5</t>
  </si>
  <si>
    <t>08.4.03.04-0001</t>
  </si>
  <si>
    <t>Сталь арматурная, горячекатаная, класс А-I, А-II, А-III</t>
  </si>
  <si>
    <t>ФССЦ-2001, 08.4.03.04-0001, приказ Минстроя России № 876/пр от 26.12.2019</t>
  </si>
  <si>
    <t>14,6</t>
  </si>
  <si>
    <t>11.1.03.06-0091</t>
  </si>
  <si>
    <t>Доска обрезная, хвойных пород, ширина 75-150 мм, толщина 32-40 мм, длина 4-6,5 м, сорт III</t>
  </si>
  <si>
    <t>ФССЦ-2001, 11.1.03.06-0091, приказ Минстроя России № 876/пр от 26.12.2019</t>
  </si>
  <si>
    <t>Д.Ш. в осях 22-23 30мм(л.45 АР.КЖ)</t>
  </si>
  <si>
    <t>15</t>
  </si>
  <si>
    <t>07-05-039-18</t>
  </si>
  <si>
    <t>Уплотнение стыков прокладками ПРП в 1 ряд в стенах, оконных, дверных и балконных блоках: насухо</t>
  </si>
  <si>
    <t>100 м</t>
  </si>
  <si>
    <t>ФЕР-2001, 07-05-039-18, приказ Минстроя России № 876/пр от 26.12.2019</t>
  </si>
  <si>
    <t>Бетонные и железобетонные сборные конструкции и работы в строительстве</t>
  </si>
  <si>
    <t>Бетонные и железобетонные сборные конструкции и работы в строительстве жилых, общественных и административно-бытовых зданий промышленных предприятий</t>
  </si>
  <si>
    <t>ФЕР-07</t>
  </si>
  <si>
    <t>Пр/812-007.1-1</t>
  </si>
  <si>
    <t>Пр/774-007.1</t>
  </si>
  <si>
    <t>15,1</t>
  </si>
  <si>
    <t>01.7.07.14-0057</t>
  </si>
  <si>
    <t>Прокладки уплотнительные ПРП, диаметр 30 мм</t>
  </si>
  <si>
    <t>ФССЦ-2001, 01.7.07.14-0057, приказ Минстроя России № 876/пр от 26.12.2019</t>
  </si>
  <si>
    <t>15,2</t>
  </si>
  <si>
    <t>01.7.07.26-0022</t>
  </si>
  <si>
    <t>Шнур пенополиэтиленовый теплоизоляционный прокладочный "Вилатерм",: сечение круглое, диаметр 50 мм</t>
  </si>
  <si>
    <t>ФССЦ-2001, 01.7.07.26-0022, приказ Минстроя России № 876/пр от 26.12.2019</t>
  </si>
  <si>
    <t>16</t>
  </si>
  <si>
    <t>07-01-037-04</t>
  </si>
  <si>
    <t>Герметизация мастикой швов: вертикальных</t>
  </si>
  <si>
    <t>ФЕР-2001, 07-01-037-04, приказ Минстроя России № 876/пр от 26.12.2019</t>
  </si>
  <si>
    <t>Пр/812-007.0-1</t>
  </si>
  <si>
    <t>Пр/774-007.0</t>
  </si>
  <si>
    <t>16,1</t>
  </si>
  <si>
    <t>14.5.04.08-0012</t>
  </si>
  <si>
    <t>Мастика сланцевая уплотняющая неотверждающаяся для уплотнения и герметизации стеклянного ограждения теплиц и парников</t>
  </si>
  <si>
    <t>ФССЦ-2001, 14.5.04.08-0012, приказ Минстроя России № 876/пр от 26.12.2019</t>
  </si>
  <si>
    <t>16,2</t>
  </si>
  <si>
    <t>14.5.01.06-0019</t>
  </si>
  <si>
    <t>Герметик "Гелур"</t>
  </si>
  <si>
    <t>ФССЦ-2001, 14.5.01.06-0019, приказ Минстроя России № 876/пр от 26.12.2019</t>
  </si>
  <si>
    <t>Т.Ш. 10мм (л.47 АР.КЖ) 59 шт.</t>
  </si>
  <si>
    <t>17</t>
  </si>
  <si>
    <t>17,1</t>
  </si>
  <si>
    <t>17,2</t>
  </si>
  <si>
    <t>01.7.07.26-0021</t>
  </si>
  <si>
    <t>Шнур пенополиэтиленовый теплоизоляционный прокладочный "Вилатерм",: сечение круглое с отверстием, диаметр 30 мм</t>
  </si>
  <si>
    <t>ФССЦ-2001, 01.7.07.26-0021, приказ Минстроя России № 876/пр от 26.12.2019</t>
  </si>
  <si>
    <t>18</t>
  </si>
  <si>
    <t>18,1</t>
  </si>
  <si>
    <t>18,2</t>
  </si>
  <si>
    <t>Заделка под перекрытием</t>
  </si>
  <si>
    <t>19</t>
  </si>
  <si>
    <t>Изоляция покрытий и перекрытий изделиями из волокнистых и зернистых материалов насухо (под перекрытием)</t>
  </si>
  <si>
    <t>19,1</t>
  </si>
  <si>
    <t>12.2.05.05-0024</t>
  </si>
  <si>
    <t>Плиты минераловатные на синтетическом связующем Техно (ТУ 5762-043-17925162-2006), марки: ТЕХНОВЕНТ ОПТИМА (полужесткие минераловатные плиты)</t>
  </si>
  <si>
    <t>ФССЦ-2001, 12.2.05.05-0024, приказ Минстроя России № 876/пр от 26.12.2019</t>
  </si>
  <si>
    <t>20</t>
  </si>
  <si>
    <t>Уплотнение стыков прокладками ПРП в 1 ряд в стенах, оконных, дверных и балконных блоках: насухо (под перекрытием с 1 и 2-х сторон, в завис.от констр.стены)</t>
  </si>
  <si>
    <t>20,1</t>
  </si>
  <si>
    <t>20,2</t>
  </si>
  <si>
    <t>Шнур пенополиэтиленовый теплоизоляционный прокладочный "Вилатерм", сечение круглоем, диаметр 50 мм</t>
  </si>
  <si>
    <t>21</t>
  </si>
  <si>
    <t>07-01-037-03</t>
  </si>
  <si>
    <t>Герметизация мастикой швов: горизонтальных</t>
  </si>
  <si>
    <t>ФЕР-2001, 07-01-037-03, приказ Минстроя России № 876/пр от 26.12.2019</t>
  </si>
  <si>
    <t>21,1</t>
  </si>
  <si>
    <t>21,2</t>
  </si>
  <si>
    <t>22</t>
  </si>
  <si>
    <t>08-01-008-03</t>
  </si>
  <si>
    <t>Устройство горизонтальной изоляции: методом наплавления (Бикрост под кладку)</t>
  </si>
  <si>
    <t>ФЕР-2001 доп. 1, 08-01-008-03, приказ Минстроя России № 172/пр от 30.03.2020</t>
  </si>
  <si>
    <t>22,1</t>
  </si>
  <si>
    <t>12.1.02.08-0032</t>
  </si>
  <si>
    <t>Бикрост: ТПП</t>
  </si>
  <si>
    <t>м2</t>
  </si>
  <si>
    <t>ФССЦ-2001, 12.1.02.08-0032, приказ Минстроя России № 876/пр от 26.12.2019</t>
  </si>
  <si>
    <t>23</t>
  </si>
  <si>
    <t>11-01-011-01</t>
  </si>
  <si>
    <t>Устройство стяжек: цементных толщиной 20 мм (30 мм рядовые перемычки) л.59 АР</t>
  </si>
  <si>
    <t>ФЕР-2001 доп. 2, 11-01-011-01, приказ Минстроя России № 294/пр от 01.06.2020</t>
  </si>
  <si>
    <t>Полы</t>
  </si>
  <si>
    <t>ФЕР-11</t>
  </si>
  <si>
    <t>Пр/812-011.0-1</t>
  </si>
  <si>
    <t>Пр/774-011.0</t>
  </si>
  <si>
    <t>23,1</t>
  </si>
  <si>
    <t>Раствор готовый кладочный тяжелый цементный М150</t>
  </si>
  <si>
    <t>4 416,67 +  2% Заг.скл</t>
  </si>
  <si>
    <t>24</t>
  </si>
  <si>
    <t>11-01-011-02</t>
  </si>
  <si>
    <t>Устройство стяжек: на каждые 5 мм изменения толщины стяжки добавлять или исключать к расценке 11-01-011-01л.59 АР</t>
  </si>
  <si>
    <t>ФЕР-2001 доп. 2, 11-01-011-02, приказ Минстроя России № 294/пр от 01.06.2020</t>
  </si>
  <si>
    <t>)*2</t>
  </si>
  <si>
    <t>24,1</t>
  </si>
  <si>
    <t>25</t>
  </si>
  <si>
    <t>06-03-004-12</t>
  </si>
  <si>
    <t>Армирование подстилающих слоев и набетонок (рядовые перемычки) л.59 АР</t>
  </si>
  <si>
    <t>ФЕР-2001 доп. 3, 06-03-004-12, приказ Минстроя России № 352/пр от 30.06.2020</t>
  </si>
  <si>
    <t>Бетонные и железобетонные монолитные конструкции и работы в строительстве</t>
  </si>
  <si>
    <t>ФЕР-06</t>
  </si>
  <si>
    <t>Пр/812-006.0-1</t>
  </si>
  <si>
    <t>Пр/774-006.0</t>
  </si>
  <si>
    <t>25,1</t>
  </si>
  <si>
    <t>прайс ООО "Орелстройиндустрия" от 01.11.2024</t>
  </si>
  <si>
    <t>М/к отдельные стержни из арматуры, класс A500С, диаметр 8 мм</t>
  </si>
  <si>
    <t>ФССЦ-2001 доп.4, 08.4.03.03-0002, приказ Минстроя России № 636/пр от 20.10.2020</t>
  </si>
  <si>
    <t>80 392 +  4% Трансп +  0,75% Заг.скл</t>
  </si>
  <si>
    <t>0,75</t>
  </si>
  <si>
    <t>26</t>
  </si>
  <si>
    <t>07-05-007-10</t>
  </si>
  <si>
    <t>Укладка перемычек массой до 0,3 т (подвал -2,9, 1-18этажи, техэтаж,надстройка)</t>
  </si>
  <si>
    <t>100 ШТ</t>
  </si>
  <si>
    <t>ФЕР-2001 доп.6, 07-05-007-10, приказ Минстроя России № 321/пр от 24.05.2021</t>
  </si>
  <si>
    <t>*1,16</t>
  </si>
  <si>
    <t>26,1</t>
  </si>
  <si>
    <t>04.3.01.09-0014</t>
  </si>
  <si>
    <t>26,2</t>
  </si>
  <si>
    <t>26,3</t>
  </si>
  <si>
    <t>по прайсу</t>
  </si>
  <si>
    <t>Перемычка 8ПБ13-1</t>
  </si>
  <si>
    <t>ШТ</t>
  </si>
  <si>
    <t>ФССЦ-2001, 05.1.03.09-0047, приказ Минстроя России № 876/пр от 26.12.2019</t>
  </si>
  <si>
    <t>403,33 +  2% Заг.скл</t>
  </si>
  <si>
    <t>26,4</t>
  </si>
  <si>
    <t>Перемычка  8ПБ10-1</t>
  </si>
  <si>
    <t>328,33 +  2% Заг.скл</t>
  </si>
  <si>
    <t>26,5</t>
  </si>
  <si>
    <t>Перемычка ПП1-3,0-0,8-500</t>
  </si>
  <si>
    <t>ФССЦ-2001, 05.1.03.11-0005, приказ Минстроя России № 876/пр от 26.12.2019</t>
  </si>
  <si>
    <t>1 795,63 +  2% Заг.скл</t>
  </si>
  <si>
    <t>26,6</t>
  </si>
  <si>
    <t>Перемычка ПП3-3,0-0,8-500</t>
  </si>
  <si>
    <t>ФССЦ-2001, 05.1.03.11-0004, приказ Минстроя России № 876/пр от 26.12.2019</t>
  </si>
  <si>
    <t>1 555,63 +  2% Заг.скл</t>
  </si>
  <si>
    <t>26,7</t>
  </si>
  <si>
    <t>Перемычка ПП1-2,7-0,8-500</t>
  </si>
  <si>
    <t>1 627,63 +  2% Заг.скл</t>
  </si>
  <si>
    <t>26,8</t>
  </si>
  <si>
    <t>Перемычка ПП3-2,7-0,8-500</t>
  </si>
  <si>
    <t>ФССЦ-2001, 05.1.03.11-0003, приказ Минстроя России № 876/пр от 26.12.2019</t>
  </si>
  <si>
    <t>1 411,63 +  2% Заг.скл</t>
  </si>
  <si>
    <t>26,9</t>
  </si>
  <si>
    <t>Перемычка ПП1-2,4-0,85-500</t>
  </si>
  <si>
    <t>1 459,63 +  2% Заг.скл</t>
  </si>
  <si>
    <t>26,10</t>
  </si>
  <si>
    <t>Перемычка ПП3-2,4-0,85-500</t>
  </si>
  <si>
    <t>ФССЦ-2001, 05.1.03.11-0002, приказ Минстроя России № 876/пр от 26.12.2019</t>
  </si>
  <si>
    <t>1 267,63 +  2% Заг.скл</t>
  </si>
  <si>
    <t>26,11</t>
  </si>
  <si>
    <t>Перемычка ПП1-2,1-0,85-500</t>
  </si>
  <si>
    <t>1 291,63 +  2% Заг.скл</t>
  </si>
  <si>
    <t>26,12</t>
  </si>
  <si>
    <t>Перемычка ПП3-2,1-0,85-500</t>
  </si>
  <si>
    <t>1 123,63 +  2% Заг.скл</t>
  </si>
  <si>
    <t>26,13</t>
  </si>
  <si>
    <t>Перемычка 8ПБ17-2</t>
  </si>
  <si>
    <t>461,53 +  2% Заг.скл</t>
  </si>
  <si>
    <t>26,14</t>
  </si>
  <si>
    <t>Перемычка ПП1-1,8-0,9-500</t>
  </si>
  <si>
    <t>26,15</t>
  </si>
  <si>
    <t>Перемычка ПП3-1,8-0,9-500</t>
  </si>
  <si>
    <t>979,63 +  2% Заг.скл</t>
  </si>
  <si>
    <t>26,16</t>
  </si>
  <si>
    <t>Перемычка ПП2-1,8-0,9-500</t>
  </si>
  <si>
    <t>26,17</t>
  </si>
  <si>
    <t>Перемычка 9ПБ16-37</t>
  </si>
  <si>
    <t>769,17 +  2% Заг.скл</t>
  </si>
  <si>
    <t>26,18</t>
  </si>
  <si>
    <t>Перемычка 6ПБ35-37</t>
  </si>
  <si>
    <t>9 380,4 +  2% Заг.скл</t>
  </si>
  <si>
    <t>27</t>
  </si>
  <si>
    <t>09-03-014-02</t>
  </si>
  <si>
    <t>Монтаж  перемычек м/к из уголка (в т.ч.скобы Ст1,2)</t>
  </si>
  <si>
    <t>ФЕР-2001, 09-03-014-02, приказ Минстроя России № 876/пр от 26.12.2019</t>
  </si>
  <si>
    <t>Строительные металлические конструкции</t>
  </si>
  <si>
    <t>ФЕР-09</t>
  </si>
  <si>
    <t>Пр/812-009.0-1</t>
  </si>
  <si>
    <t>Пр/774-009.0</t>
  </si>
  <si>
    <t>27,1</t>
  </si>
  <si>
    <t>М/к перемычек из уголка</t>
  </si>
  <si>
    <t>ФССЦ-2001, 08.4.01.02-0001, приказ Минстроя России № 876/пр от 26.12.2019</t>
  </si>
  <si>
    <t>98 522,8 +  4% Трансп +  0,75% Заг.скл</t>
  </si>
  <si>
    <t>27,2</t>
  </si>
  <si>
    <t>М/к Ст-1, Ст-2</t>
  </si>
  <si>
    <t>85 179,64 +  4% Трансп +  0,75% Заг.скл</t>
  </si>
  <si>
    <t>27,3</t>
  </si>
  <si>
    <t>М/к полосы поз.28</t>
  </si>
  <si>
    <t>91 182,94 +  4% Трансп +  0,75% Заг.скл</t>
  </si>
  <si>
    <t>27,4</t>
  </si>
  <si>
    <t>01.7.20.08-0071</t>
  </si>
  <si>
    <t>Канат пеньковый пропитанный</t>
  </si>
  <si>
    <t>ФССЦ-2001, 01.7.20.08-0071, приказ Минстроя России № 876/пр от 26.12.2019</t>
  </si>
  <si>
    <t>27,5</t>
  </si>
  <si>
    <t>08.2.02.11-0007</t>
  </si>
  <si>
    <t>Канат двойной свивки ТК, конструкции 6х19(1+6+12)+1 о.с., оцинкованный, из проволок марки В, маркировочная группа 1770 н/мм2, диаметр 5,5 мм</t>
  </si>
  <si>
    <t>10 м</t>
  </si>
  <si>
    <t>ФССЦ-2001, 08.2.02.11-0007, приказ Минстроя России № 876/пр от 26.12.2019</t>
  </si>
  <si>
    <t>27,6</t>
  </si>
  <si>
    <t>08.3.11.01-0091</t>
  </si>
  <si>
    <t>Швеллеры № 40, марка стали Ст0</t>
  </si>
  <si>
    <t>ФССЦ-2001, 08.3.11.01-0091, приказ Минстроя России № 876/пр от 26.12.2019</t>
  </si>
  <si>
    <t>27,7</t>
  </si>
  <si>
    <t>11.1.03.01-0077</t>
  </si>
  <si>
    <t>Бруски обрезные, хвойных пород, длина 4-6,5 м, ширина 75-150 мм, толщина 40-75 мм, сорт I</t>
  </si>
  <si>
    <t>ФССЦ-2001, 11.1.03.01-0077, приказ Минстроя России № 876/пр от 26.12.2019</t>
  </si>
  <si>
    <t>27,8</t>
  </si>
  <si>
    <t>07.2.07.12-0020</t>
  </si>
  <si>
    <t>Элементы конструктивные зданий и сооружений с преобладанием горячекатаных профилей, средняя масса сборочной единицы от 0,1 до 0,5 т</t>
  </si>
  <si>
    <t>ФССЦ-2001, 07.2.07.12-0020, приказ Минстроя России № 876/пр от 26.12.2019</t>
  </si>
  <si>
    <t>28</t>
  </si>
  <si>
    <t>13-03-004-26</t>
  </si>
  <si>
    <t>Окраска металлических огрунтованных поверхностей: эмалью ПФ-115</t>
  </si>
  <si>
    <t>ФЕР-2001, 13-03-004-26, приказ Минстроя России № 876/пр от 26.12.2019</t>
  </si>
  <si>
    <t>Защита строительных конструкций и оборудования от коррозии</t>
  </si>
  <si>
    <t>Защита строительных конструкций</t>
  </si>
  <si>
    <t>ФЕР-13</t>
  </si>
  <si>
    <t>Пр/812-013.0-1</t>
  </si>
  <si>
    <t>Пр/774-013.0</t>
  </si>
  <si>
    <t>29</t>
  </si>
  <si>
    <t>46-03-013-45</t>
  </si>
  <si>
    <t>Сверление горизонтальных отверстий в бетонных конструкциях стен перфоратором глубиной 200 мм диаметром: до 20 мм</t>
  </si>
  <si>
    <t>100 отверстий</t>
  </si>
  <si>
    <t>ФЕР-2001, 46-03-013-45, приказ Минстроя России № 876/пр от 26.12.2019</t>
  </si>
  <si>
    <t>29,1</t>
  </si>
  <si>
    <t>01.7.03.04-0001-4</t>
  </si>
  <si>
    <t>Затраты на электроэнергию, потребляемую ручным инструментом ( 2 % от ОЗП)</t>
  </si>
  <si>
    <t>РУБ</t>
  </si>
  <si>
    <t>ФССЦ-2001, 01.7.03.04-0001-4, приказ Минстроя России № 294/пр от 01.06.2020 (см. тех.часть)</t>
  </si>
  <si>
    <t>30</t>
  </si>
  <si>
    <t>46-03-013-58</t>
  </si>
  <si>
    <t>На каждые 10 мм изменения глубины сверления добавлять или исключать: к расценке 46-03-013-45</t>
  </si>
  <si>
    <t>ФЕР-2001, 46-03-013-58, приказ Минстроя России № 876/пр от 26.12.2019</t>
  </si>
  <si>
    <t>)*11</t>
  </si>
  <si>
    <t>30,1</t>
  </si>
  <si>
    <t>31</t>
  </si>
  <si>
    <t>07-01-044-03</t>
  </si>
  <si>
    <t>Установка монтажных изделий массой: до 20 кг (л.54 АР.КЖ п.5,6,17; 8,9,10)</t>
  </si>
  <si>
    <t>ФЕР-2001, 07-01-044-03, приказ Минстроя России № 876/пр от 26.12.2019</t>
  </si>
  <si>
    <t>31,1</t>
  </si>
  <si>
    <t>07.2.07.12-0006</t>
  </si>
  <si>
    <t>Элементы конструктивные вспомогательного назначения, с преобладанием профильного проката, собираемые из двух и более деталей, с отверстиями и без отверстий, соединяемые на сварке</t>
  </si>
  <si>
    <t>ФССЦ-2001, 07.2.07.12-0006, приказ Минстроя России № 876/пр от 26.12.2019</t>
  </si>
  <si>
    <t>31,2</t>
  </si>
  <si>
    <t>М/к гнутые стержни (п.5,5*,6,8,9,10 л.54 АР.КЖ)</t>
  </si>
  <si>
    <t>31,3</t>
  </si>
  <si>
    <t>М/к из листа 6х100х150 (п.17 л.54 АР.КЖ)</t>
  </si>
  <si>
    <t>31,4</t>
  </si>
  <si>
    <t>01.7.15.01-0039</t>
  </si>
  <si>
    <t>Анкер забивной распорный, из нержавеющей стали, M8 (Elementa EAZ 8/10х75)</t>
  </si>
  <si>
    <t>ФССЦ-2001, 01.7.15.01-0039, приказ Минстроя России № 876/пр от 26.12.2019</t>
  </si>
  <si>
    <t>31,5</t>
  </si>
  <si>
    <t>08.3.03.06-0001</t>
  </si>
  <si>
    <t>Проволока вязальная</t>
  </si>
  <si>
    <t>ФССЦ-2001, 08.3.03.06-0001, приказ Минстроя России № 876/пр от 26.12.2019</t>
  </si>
  <si>
    <t>32</t>
  </si>
  <si>
    <t>32,1</t>
  </si>
  <si>
    <t>33</t>
  </si>
  <si>
    <t>)*15</t>
  </si>
  <si>
    <t>33,1</t>
  </si>
  <si>
    <t>34</t>
  </si>
  <si>
    <t>Установка монтажных изделий массой: до 20 кг (л.54 АР.КЖ п.1,2,3,4,7)</t>
  </si>
  <si>
    <t>34,1</t>
  </si>
  <si>
    <t>34,2</t>
  </si>
  <si>
    <t>01.7.11.07-0054</t>
  </si>
  <si>
    <t>Электроды сварочные Э42, диаметр 6 мм</t>
  </si>
  <si>
    <t>ФССЦ-2001, 01.7.11.07-0054, приказ Минстроя России № 876/пр от 26.12.2019</t>
  </si>
  <si>
    <t>34,3</t>
  </si>
  <si>
    <t>34,4</t>
  </si>
  <si>
    <t>Анкер забивной распорный, из нержавеющей стали, M8 (Анкер втулочный с кольцом М6/8х40)</t>
  </si>
  <si>
    <t>34,5</t>
  </si>
  <si>
    <t>М/к гнутые стержни (п.1,2,3,4,7 л.54 АР.КЖ)</t>
  </si>
  <si>
    <t>35</t>
  </si>
  <si>
    <t>Установка монтажных изделий массой: до 20 кг ( л.54 АР.КЖ п.11,16,18,26)</t>
  </si>
  <si>
    <t>35,1</t>
  </si>
  <si>
    <t>35,2</t>
  </si>
  <si>
    <t>М/к детали (п.11,16,18,26 л.54 АР.КЖ)</t>
  </si>
  <si>
    <t>111 468,54 +  4% Трансп +  0,75% Заг.скл</t>
  </si>
  <si>
    <t>по узлу 15.1 (л.57 АР.КЖ)</t>
  </si>
  <si>
    <t>36</t>
  </si>
  <si>
    <t>Установка монтажных изделий массой: до 20 кг (л.42 АР п.27,28,29,30)</t>
  </si>
  <si>
    <t>36,1</t>
  </si>
  <si>
    <t>36,2</t>
  </si>
  <si>
    <t>36,3</t>
  </si>
  <si>
    <t>М/к гнутые стержни (п.27 л.54 АР.КЖ)</t>
  </si>
  <si>
    <t>36,4</t>
  </si>
  <si>
    <t>М/к из листа (шайба п.28 л.54 АР.КЖ)</t>
  </si>
  <si>
    <t>36,5</t>
  </si>
  <si>
    <t>Анкер забивной распорный, из нержавеющей стали, M8 (Крючок-кольцо с метрической резьбой Bohrer М8х260 КК-8х260/305-1 l200мм) п.29</t>
  </si>
  <si>
    <t>36,6</t>
  </si>
  <si>
    <t>01.7.15.05-1010</t>
  </si>
  <si>
    <t>Гайки шестигранные из нержавеющей стали, диаметр 8 мм (п.30)</t>
  </si>
  <si>
    <t>ФССЦ-2001 доп.4, 01.7.15.05-1010, приказ Минстроя России № 636/пр от 20.10.2020</t>
  </si>
  <si>
    <t>37</t>
  </si>
  <si>
    <t>46-03-017-05</t>
  </si>
  <si>
    <t>Заделка отверстий, гнезд и борозд: в стенах и перегородках бетонных площадью до 0,1 м2</t>
  </si>
  <si>
    <t>ФЕР-2001, 46-03-017-05, приказ Минстроя России № 876/пр от 26.12.2019</t>
  </si>
  <si>
    <t>37,1</t>
  </si>
  <si>
    <t>04.3.02.04-0321</t>
  </si>
  <si>
    <t>Смесь сухая безусадочная быстротвердеющая с крупным заполнителем MasterEmaco T 1101 TIX (W) (EMACO FAST TIXO G) (W)) тиксотропного типа</t>
  </si>
  <si>
    <t>ФССЦ-2001, 04.3.02.04-0321, приказ Минстроя России № 876/пр от 26.12.2019</t>
  </si>
  <si>
    <t>38</t>
  </si>
  <si>
    <t>26-01-048-04</t>
  </si>
  <si>
    <t>Армирование кладки стен каркасом из сетки из полимерных композитных материалов</t>
  </si>
  <si>
    <t>ФЕР-2001, 26-01-048-04, приказ Минстроя России № 876/пр от 26.12.2019</t>
  </si>
  <si>
    <t>38,1</t>
  </si>
  <si>
    <t>Сетка армирующая полипропиленовая, размер ячейки 25x25 мм</t>
  </si>
  <si>
    <t>м.п.</t>
  </si>
  <si>
    <t>ФССЦ-2001, 01.7.12.16-0081, приказ Минстроя России № 876/пр от 26.12.2019</t>
  </si>
  <si>
    <t>77 +  2% Заг.скл</t>
  </si>
  <si>
    <t>39</t>
  </si>
  <si>
    <t>46-08-012-02</t>
  </si>
  <si>
    <t>Установка анкеров в отверстия глубиной 100 мм с применением составов на цементно-эпоксидной основе, диаметр анкера: 10 мм (70мм)</t>
  </si>
  <si>
    <t>ФЕР-2001, 46-08-012-02, приказ Минстроя России № 876/пр от 26.12.2019</t>
  </si>
  <si>
    <t>39,1</t>
  </si>
  <si>
    <t>39,2</t>
  </si>
  <si>
    <t>М/к Сталь арматурная рифленая свариваемая, класс A500С, диаметр 10 мм (л.54  АР.КЖ п.12)</t>
  </si>
  <si>
    <t>ФССЦ-2001 доп.4, 08.4.03.03-0003, приказ Минстроя России № 636/пр от 20.10.2020</t>
  </si>
  <si>
    <t>39,3</t>
  </si>
  <si>
    <t>14.2.05.04-0112</t>
  </si>
  <si>
    <t>Состав химический тиксотропный двухкомпонентный на основе эпоксидной смолы для крепления анкеров и металлических элементов MASTERFLOW 935 (400 мл)</t>
  </si>
  <si>
    <t>ФССЦ-2001, 14.2.05.04-0112, приказ Минстроя России № 876/пр от 26.12.2019</t>
  </si>
  <si>
    <t>40</t>
  </si>
  <si>
    <t>46-08-012-07</t>
  </si>
  <si>
    <t>На каждые 10 мм изменения глубины отверстия добавлять (уменьшать) к расценке: 46-08-012-02</t>
  </si>
  <si>
    <t>ФЕР-2001, 46-08-012-07, приказ Минстроя России № 876/пр от 26.12.2019</t>
  </si>
  <si>
    <t>)*3</t>
  </si>
  <si>
    <t>40,1</t>
  </si>
  <si>
    <t>41</t>
  </si>
  <si>
    <t>Монтаж  мк  из уголка (л. 54 АР.КЖ п.13 , л.44 (вид А)  уг.50х5мм) (крепление химическим анкером)</t>
  </si>
  <si>
    <t>41,1</t>
  </si>
  <si>
    <t>Мк из уголка (крепление химическим анкером)</t>
  </si>
  <si>
    <t>41,2</t>
  </si>
  <si>
    <t>01.7.15.03-0042</t>
  </si>
  <si>
    <t>Болты с гайками и шайбами строительные</t>
  </si>
  <si>
    <t>ФССЦ-2001, 01.7.15.03-0042, приказ Минстроя России № 876/пр от 26.12.2019</t>
  </si>
  <si>
    <t>41,3</t>
  </si>
  <si>
    <t>41,4</t>
  </si>
  <si>
    <t>41,5</t>
  </si>
  <si>
    <t>41,6</t>
  </si>
  <si>
    <t>41,7</t>
  </si>
  <si>
    <t>42</t>
  </si>
  <si>
    <t>Монтаж  мк под перемычки из уголка (л. 53,54 АР.КЖ п.14,15 уз.9.1  уг.100х8мм)</t>
  </si>
  <si>
    <t>42,1</t>
  </si>
  <si>
    <t>Мк перемычек из уголка</t>
  </si>
  <si>
    <t>42,2</t>
  </si>
  <si>
    <t>42,3</t>
  </si>
  <si>
    <t>Анкер забивной распорный, из нержавеющей стали, M8 (Elementa EAZ 8/10х110)</t>
  </si>
  <si>
    <t>42,4</t>
  </si>
  <si>
    <t>42,5</t>
  </si>
  <si>
    <t>42,6</t>
  </si>
  <si>
    <t>42,7</t>
  </si>
  <si>
    <t>42,8</t>
  </si>
  <si>
    <t>43</t>
  </si>
  <si>
    <t>ограждение лоджии</t>
  </si>
  <si>
    <t>44</t>
  </si>
  <si>
    <t>Кладка перегородок из кирпича: неармированных толщиной в 1/2 кирпича при высоте этажа до 4 м ограждения лоджий</t>
  </si>
  <si>
    <t>44,1</t>
  </si>
  <si>
    <t>44,2</t>
  </si>
  <si>
    <t>44,3</t>
  </si>
  <si>
    <t>44,4</t>
  </si>
  <si>
    <t>45</t>
  </si>
  <si>
    <t>46</t>
  </si>
  <si>
    <t>08-02-007-01</t>
  </si>
  <si>
    <t>Армирование кладки стен и других конструкций (л.55 п.2)</t>
  </si>
  <si>
    <t>ФЕР-2001, 08-02-007-01, приказ Минстроя России № 876/пр от 26.12.2019</t>
  </si>
  <si>
    <t>46,1</t>
  </si>
  <si>
    <t>М/к Сетка кладочная</t>
  </si>
  <si>
    <t>ФССЦ-2001, 08.4.02.03-0021, приказ Минстроя России № 876/пр от 26.12.2019</t>
  </si>
  <si>
    <t>124 966,75 +  4% Трансп +  0,75% Заг.скл</t>
  </si>
  <si>
    <t>47</t>
  </si>
  <si>
    <t>47,1</t>
  </si>
  <si>
    <t>48</t>
  </si>
  <si>
    <t>09-03-014-01</t>
  </si>
  <si>
    <t>Монтаж металлического ограждения лоджий квартир к=1,01 (обрамление)</t>
  </si>
  <si>
    <t>ФЕР-2001, 09-03-014-01, приказ Минстроя России № 876/пр от 26.12.2019</t>
  </si>
  <si>
    <t>48,1</t>
  </si>
  <si>
    <t>М/к обрамление ограждений</t>
  </si>
  <si>
    <t>ФССЦ-2001, 07.2.07.12-0011, приказ Минстроя России № 876/пр от 26.12.2019</t>
  </si>
  <si>
    <t>107 679,51 +  4% Трансп +  0,75% Заг.скл</t>
  </si>
  <si>
    <t>48,2</t>
  </si>
  <si>
    <t>М/к из трубы (л.55 АР.КЖ п.1)</t>
  </si>
  <si>
    <t>99 232 +  4% Трансп +  0,75% Заг.скл</t>
  </si>
  <si>
    <t>48,3</t>
  </si>
  <si>
    <t>М/к гнутые стержни (л.55 АР.КЖ п.6)</t>
  </si>
  <si>
    <t>48,4</t>
  </si>
  <si>
    <t>48,5</t>
  </si>
  <si>
    <t>Анкер забивной распорный, из нержавеющей стали, M8 (Elementa EAZ 10/105х185)</t>
  </si>
  <si>
    <t>48,6</t>
  </si>
  <si>
    <t>48,7</t>
  </si>
  <si>
    <t>48,8</t>
  </si>
  <si>
    <t>48,9</t>
  </si>
  <si>
    <t>48,10</t>
  </si>
  <si>
    <t>49</t>
  </si>
  <si>
    <t>50</t>
  </si>
  <si>
    <t>15-02-036-01</t>
  </si>
  <si>
    <t>Штукатурка по сетке без устройства каркаса: улучшенная стен (ограждение лоджий т.55мм АР.КЖ л.55 б-б)</t>
  </si>
  <si>
    <t>ФЕР-2001 доп. 2, 15-02-036-01, приказ Минстроя России № 294/пр от 01.06.2020</t>
  </si>
  <si>
    <t>)*2,2</t>
  </si>
  <si>
    <t>Отделочные работы</t>
  </si>
  <si>
    <t>ФЕР-15</t>
  </si>
  <si>
    <t>Пр/812-015.0-1</t>
  </si>
  <si>
    <t>Пр/774-015.0</t>
  </si>
  <si>
    <t>50,1</t>
  </si>
  <si>
    <t>01.7.07.29-0111</t>
  </si>
  <si>
    <t>Пакля пропитанная</t>
  </si>
  <si>
    <t>ФССЦ-2001, 01.7.07.29-0111, приказ Минстроя России № 876/пр от 26.12.2019</t>
  </si>
  <si>
    <t>51</t>
  </si>
  <si>
    <t>12-01-009-01</t>
  </si>
  <si>
    <t>Устройство желобов: настенных</t>
  </si>
  <si>
    <t>ФЕР-2001, 12-01-009-01, приказ Минстроя России № 876/пр от 26.12.2019</t>
  </si>
  <si>
    <t>Кровли</t>
  </si>
  <si>
    <t>ФЕР-12</t>
  </si>
  <si>
    <t>Пр/812-012.0-1</t>
  </si>
  <si>
    <t>Пр/774-012.0</t>
  </si>
  <si>
    <t>51,1</t>
  </si>
  <si>
    <t>01.7.15.06-0094</t>
  </si>
  <si>
    <t>Гвозди проволочные оцинкованные для асбестоцементной кровли, размер 4,5x120 мм</t>
  </si>
  <si>
    <t>ФССЦ-2001, 01.7.15.06-0094, приказ Минстроя России № 876/пр от 26.12.2019</t>
  </si>
  <si>
    <t>51,2</t>
  </si>
  <si>
    <t>01.7.15.06-0146</t>
  </si>
  <si>
    <t>Гвозди толевые круглые, размер 3,0x40 мм</t>
  </si>
  <si>
    <t>ФССЦ-2001, 01.7.15.06-0146, приказ Минстроя России № 876/пр от 26.12.2019</t>
  </si>
  <si>
    <t>51,3</t>
  </si>
  <si>
    <t>08.1.02.11-0013</t>
  </si>
  <si>
    <t>Поковки оцинкованные, масса 2,825 кг</t>
  </si>
  <si>
    <t>ФССЦ-2001, 08.1.02.11-0013, приказ Минстроя России № 876/пр от 26.12.2019</t>
  </si>
  <si>
    <t>51,4</t>
  </si>
  <si>
    <t>11.1.03.06-0079</t>
  </si>
  <si>
    <t>Доска обрезная, хвойных пород, ширина 75-150 мм, толщина 44 мм и более, длина 2-3,75 м, сорт III</t>
  </si>
  <si>
    <t>ФССЦ-2001, 11.1.03.06-0079, приказ Минстроя России № 876/пр от 26.12.2019</t>
  </si>
  <si>
    <t>51,5</t>
  </si>
  <si>
    <t>12.1.02.06-0012</t>
  </si>
  <si>
    <t>Рубероид кровельный РКК-350</t>
  </si>
  <si>
    <t>ФССЦ-2001, 12.1.02.06-0012, приказ Минстроя России № 876/пр от 26.12.2019</t>
  </si>
  <si>
    <t>51,6</t>
  </si>
  <si>
    <t>14.2.04.01-0001</t>
  </si>
  <si>
    <t>Смола каменноугольная для дорожного строительства</t>
  </si>
  <si>
    <t>ФССЦ-2001, 14.2.04.01-0001, приказ Минстроя России № 876/пр от 26.12.2019</t>
  </si>
  <si>
    <t>51,7</t>
  </si>
  <si>
    <t>01.7.15.07-0082</t>
  </si>
  <si>
    <t>Дюбель-гвозди, размер 6x80мм</t>
  </si>
  <si>
    <t>ФССЦ-2001, 01.7.15.07-0082, приказ Минстроя России № 876/пр от 26.12.2019</t>
  </si>
  <si>
    <t>51,8</t>
  </si>
  <si>
    <t>08.3.05.05-0051</t>
  </si>
  <si>
    <t>Сталь листовая оцинкованная, толщина 0,5 мм</t>
  </si>
  <si>
    <t>ФССЦ-2001, 08.3.05.05-0051, приказ Минстроя России № 876/пр от 26.12.2019</t>
  </si>
  <si>
    <t>51,9</t>
  </si>
  <si>
    <t>08.3.05.05-0056</t>
  </si>
  <si>
    <t>Сталь листовая оцинкованная толщиной листа: 0,60 мм</t>
  </si>
  <si>
    <t>ФССЦ-2001, 08.3.05.05-0056, приказ Минстроя России № 876/пр от 26.12.2019</t>
  </si>
  <si>
    <t>52</t>
  </si>
  <si>
    <t>52,1</t>
  </si>
  <si>
    <t>53</t>
  </si>
  <si>
    <t>09-03-040-01</t>
  </si>
  <si>
    <t>Монтаж металлического ограждения лоджий квартир к=1,01 (ограждение витражей)</t>
  </si>
  <si>
    <t>ФЕР-2001, 09-03-040-01, приказ Минстроя России № 876/пр от 26.12.2019</t>
  </si>
  <si>
    <t>53,1</t>
  </si>
  <si>
    <t>М/к ограждения витражей</t>
  </si>
  <si>
    <t>ФССЦ-2001, 07.2.07.04-0003, приказ Минстроя России № 876/пр от 26.12.2019</t>
  </si>
  <si>
    <t>180 088,77 +  4% Трансп +  0,75% Заг.скл</t>
  </si>
  <si>
    <t>53,2</t>
  </si>
  <si>
    <t>53,3</t>
  </si>
  <si>
    <t>53,4</t>
  </si>
  <si>
    <t>53,5</t>
  </si>
  <si>
    <t>53,6</t>
  </si>
  <si>
    <t>53,7</t>
  </si>
  <si>
    <t>54</t>
  </si>
  <si>
    <t>Установка анкеров в отверстия глубиной 100 мм с применением составов на цементно-эпоксидной основе, диаметр анкера: 10 мм (150мм)</t>
  </si>
  <si>
    <t>54,1</t>
  </si>
  <si>
    <t>54,2</t>
  </si>
  <si>
    <t>01.7.15.12-0012</t>
  </si>
  <si>
    <t>Шпилька шпилька ESE 10х150Н</t>
  </si>
  <si>
    <t>ФССЦ-2001, 01.7.15.12-0012, приказ Минстроя России № 876/пр от 26.12.2019</t>
  </si>
  <si>
    <t>54,3</t>
  </si>
  <si>
    <t>55</t>
  </si>
  <si>
    <t>)*5</t>
  </si>
  <si>
    <t>55,1</t>
  </si>
  <si>
    <t>56</t>
  </si>
  <si>
    <t>Решетка Р-1 (л.17 АР.КЖ)</t>
  </si>
  <si>
    <t>57</t>
  </si>
  <si>
    <t>Монтаж Р-1</t>
  </si>
  <si>
    <t>57,1</t>
  </si>
  <si>
    <t>01.7.15.06-0111</t>
  </si>
  <si>
    <t>Гвозди строительные</t>
  </si>
  <si>
    <t>ФССЦ-2001, 01.7.15.06-0111, приказ Минстроя России № 876/пр от 26.12.2019</t>
  </si>
  <si>
    <t>57,2</t>
  </si>
  <si>
    <t>57,3</t>
  </si>
  <si>
    <t>57,4</t>
  </si>
  <si>
    <t>57,5</t>
  </si>
  <si>
    <t>57,6</t>
  </si>
  <si>
    <t>прайс "Орелстройиндустрия" на 01.11.2024</t>
  </si>
  <si>
    <t>Решетка Р-1</t>
  </si>
  <si>
    <t>ТН</t>
  </si>
  <si>
    <t>129 644,22 +  2,5% Трансп +  0,75% Заг.скл</t>
  </si>
  <si>
    <t>58</t>
  </si>
  <si>
    <t>ПЗ</t>
  </si>
  <si>
    <t>Прямые затраты</t>
  </si>
  <si>
    <t>СтМатОб</t>
  </si>
  <si>
    <t>Стоимость материальных ресурсов (всего)</t>
  </si>
  <si>
    <t>СтМатОбЗак</t>
  </si>
  <si>
    <t>Стоимость материалов и оборудования заказчика</t>
  </si>
  <si>
    <t>СтМатОбПод</t>
  </si>
  <si>
    <t>Стоимость материалов и оборудования подрядчика</t>
  </si>
  <si>
    <t>СтМат</t>
  </si>
  <si>
    <t>Стоимость материалов (всего)</t>
  </si>
  <si>
    <t>СтМатЗак</t>
  </si>
  <si>
    <t>Стоимость материалов заказчика</t>
  </si>
  <si>
    <t>СтМатПод</t>
  </si>
  <si>
    <t>Стоимость материалов подрядчика</t>
  </si>
  <si>
    <t>Оборуд</t>
  </si>
  <si>
    <t>Стоимость оборудования (всего)</t>
  </si>
  <si>
    <t>ОборудЗак</t>
  </si>
  <si>
    <t>Стоимость оборудования заказчика</t>
  </si>
  <si>
    <t>ОборудПод</t>
  </si>
  <si>
    <t>Стоимость оборудования подрядчика</t>
  </si>
  <si>
    <t>ЭММ</t>
  </si>
  <si>
    <t>Эксплуатация машин</t>
  </si>
  <si>
    <t>ЭММсНРиСП</t>
  </si>
  <si>
    <t>Эксплуатация машин по ТСН-2001.16</t>
  </si>
  <si>
    <t>ЗПМ</t>
  </si>
  <si>
    <t>ЗП машинистов</t>
  </si>
  <si>
    <t>ОЗП</t>
  </si>
  <si>
    <t>Основная ЗП рабочих</t>
  </si>
  <si>
    <t>ОЗПсНРиСП</t>
  </si>
  <si>
    <t>Основная ЗП рабочих по ТСН-2001.16</t>
  </si>
  <si>
    <t>Строит</t>
  </si>
  <si>
    <t>Строительные работы с НР и СП</t>
  </si>
  <si>
    <t>Монтаж</t>
  </si>
  <si>
    <t>Монтажные работы с НР и СП</t>
  </si>
  <si>
    <t>Прочие</t>
  </si>
  <si>
    <t>Прочие работы с НР и СП</t>
  </si>
  <si>
    <t>ПрочиеЗатр</t>
  </si>
  <si>
    <t>Прочие затраты по ТСН-2001.16</t>
  </si>
  <si>
    <t>ВозврМат</t>
  </si>
  <si>
    <t>Возврат материалов</t>
  </si>
  <si>
    <t>ТрудСтр</t>
  </si>
  <si>
    <t>Трудозатраты строителей</t>
  </si>
  <si>
    <t>ТрудМаш</t>
  </si>
  <si>
    <t>Трудозатраты машинистов</t>
  </si>
  <si>
    <t>ТранспМат</t>
  </si>
  <si>
    <t>Транспорт материалов</t>
  </si>
  <si>
    <t>Перевозка</t>
  </si>
  <si>
    <t>Перевозка грузов</t>
  </si>
  <si>
    <t>НР</t>
  </si>
  <si>
    <t>Накладные расходы</t>
  </si>
  <si>
    <t>СмПриб</t>
  </si>
  <si>
    <t>Сметная прибыль</t>
  </si>
  <si>
    <t>Всего</t>
  </si>
  <si>
    <t>Всего с НР и СП</t>
  </si>
  <si>
    <t>СТР_РЕК</t>
  </si>
  <si>
    <t>СТРОИТЕЛЬСТВО и РЕКОНСТРУКЦИЯ  зданий и сооружений всех назначений</t>
  </si>
  <si>
    <t>Строительство и реконструкция</t>
  </si>
  <si>
    <t>РЕМ_ЖИЛ</t>
  </si>
  <si>
    <t>КАП. РЕМ. ЖИЛЫХ И ОБЩЕСТВЕННЫХ ЗДАНИЙ</t>
  </si>
  <si>
    <t>Капитальный ремонт жилых и общественных зданий</t>
  </si>
  <si>
    <t>РЕМ_ПР</t>
  </si>
  <si>
    <t>КАП. РЕМ. ПРОИЗВОДСТВЕННЫХ ЗД. и СООРУЖЕНИЙ,  НАРУЖНЫХ ИНЖЕНЕРНЫХ СЕТЕЙ, УЛИЦ И ДОРОГ МЕСТНОГО ЗНАЧЕНИЯ, ИНЖ,СООРУЖЕНИЙ ( ГИДРОТЕХ,СООРУЖ, МОСТОВ И ПУТЕПРОВОДОВ И Т.П.)</t>
  </si>
  <si>
    <t>Капитальный ремонт прозводственных зданий</t>
  </si>
  <si>
    <t>Территория</t>
  </si>
  <si>
    <t>для территории Российской Федерации, не относящейся к районам Крайнего Севера и приравненным к ним местностям</t>
  </si>
  <si>
    <t>МПРКС</t>
  </si>
  <si>
    <t>для территории Российской Федерации, относящейся к местностям, приравненным к районам Крайнего Севера</t>
  </si>
  <si>
    <t>РКС</t>
  </si>
  <si>
    <t>для территории Российской Федерации, относящейся к районам Крайнего Севера</t>
  </si>
  <si>
    <t>СЛЖ</t>
  </si>
  <si>
    <t>При определении сметной стоимости строительства объектов капитального строительства, относящихся к особо опасным и технически сложным. За исключением АЭС.</t>
  </si>
  <si>
    <t>Для сборников ФЕР ( при производстве работ на технически сложных объектах ):  ·  { СЛЖ } - (вкл.)    - работа на сложных объектах  (к=1,2 к НР)           ·  { СЛЖ } - (выкл.) - работа на обычных объектах</t>
  </si>
  <si>
    <t>Сложные объекты</t>
  </si>
  <si>
    <t>АЭС</t>
  </si>
  <si>
    <t>При определении сметной стоимости строительства объектов капитального строительства АЭС.</t>
  </si>
  <si>
    <t>Для сборника ФЕРм -39  и ФЕРМ-08  ( при работах по контролю сварных соединений) :    {мАЭС} - ( вкл.)  -     при выполнении работ по на АЭС  (HР=101%; СП= 68%;             {мАЭС} - (выкл.) -  при выполнении работ  на обычных объектах</t>
  </si>
  <si>
    <t>ОПТ/В</t>
  </si>
  <si>
    <t>{вкл}    - Прокладка  МЕЖДУГОРОДНЫХ  ВОЛОКОННО-ОПТИЧЕСКИХ ЛИНИЙ (для ФЕРм10, отд. 6 разд.3)  {выкл} - Прокладка  ГОРОДСКИХ               ВОЛОКОННО-ОПТИТЕСКИХ ЛИНИЙ  (для ФЕРм10, отд. 6 разд.3)</t>
  </si>
  <si>
    <t>Для сборников ФЕРм-10  ( волоконно-оптические линии связи ): ·  {М_ГОР_опт} -  ( вкл.)  - междугородные сети связи ( НР=120% , СП=70% )           ·  {М_ГОР_опт} - ( выкл.) - городские сети связи  ( НР=100%; СП=65%)</t>
  </si>
  <si>
    <t>Прокладка междугородных в/опт. кабелей</t>
  </si>
  <si>
    <t>АВИ</t>
  </si>
  <si>
    <t>(вкл)   -  При работах по ДИСПЕТЧЕРЕЗАЦИИ управления движением АВИАТРАНСПОРТОМ {вкл}  (монтажные работы )</t>
  </si>
  <si>
    <t>Для сборников ФЕРм 08;10;11 :    · {мАВИА} -  (вкл.)     -  производство монтажных  работы по диспетчеризации управления  движением авиатранспортном (НР=95%, СП=55%) ;    ·            {мАВИА} -  (выкл. ) -  при производстве работ на прочих объектах , кром</t>
  </si>
  <si>
    <t>Диспетчеризация авитранспорта</t>
  </si>
  <si>
    <t>ЗАКР</t>
  </si>
  <si>
    <t>{вкл}   -  Обслуживающие и сопутстующие работы в тоннелях при  производве работ ЗАКРЫТЫМ СПОСОБОМ   {выкл} - Обслуживающие и сопутстующие работы в тоннелях при  производве работ  ОТКРЫТЫМ</t>
  </si>
  <si>
    <t>Для сборника ФЕР -29 ( сопутствующие работы в тоннелях и метро. ): ·  {ЗАКР} - (вкл.)     -  при выполнении работ в тоннелях  и метро закрытым способом  (НР=145% , СП=75%); ·                {ЗАКР} - (выкл.) -   при выполнении работ в тоннелях и метро  отк</t>
  </si>
  <si>
    <t>Производство работ закрытым способом (обслуживающие процессы)</t>
  </si>
  <si>
    <t>ГОР</t>
  </si>
  <si>
    <t>(вкл) - ФЕРм-08, выполнение работ на горнорудных объектах  (выкл) - ФЕРм-08, выполнение работ на других объектах</t>
  </si>
  <si>
    <t>Выполнение работ на горнорудных объектах</t>
  </si>
  <si>
    <t>К_НР_РЕМ</t>
  </si>
  <si>
    <t>при ремонте жилых и общественных зданий если  ( если {РЕМ_ЖИЛ}= [вкл.]</t>
  </si>
  <si>
    <t>Для сборников  ФЕР и  ФЕРмр :  · Значение {_МДСрем_НР}= 0,90 -  при ремонте зданий жилого и гражданского назначений ( 0,90 к НР) ;  · Значение {_МДСрем_НР}= 1,00  - при строительстве  и реконструкции  объектов всех назначений</t>
  </si>
  <si>
    <t>п.25</t>
  </si>
  <si>
    <t>К_СП_РЕМ</t>
  </si>
  <si>
    <t>к нормам СП при капитальном ремонте зданий и сооружений всех назначений ( если или {РЕМ_ЖИЛ}=[вкл] , или (РЕМ_ПР}=[вкл] )</t>
  </si>
  <si>
    <t>Для сборников  ФЕР и  ФЕРмр :   · Значение {_МДСрем_СП} = 0.85  -  при ремонте зданий всех назначений ( 0,85 к СП);   · Значение {_МДСрем_СП} = 1,00 -  при строительстве  и реконструкции  объектов всех назначений</t>
  </si>
  <si>
    <t>п.16</t>
  </si>
  <si>
    <t>К_НР_СЛЖ</t>
  </si>
  <si>
    <t>При определении сметной стоимости строительства объектов капитального строительства, относящихся к особо опасным и технически сложным. За исключением объектов атомных электрических станций.  ( если {СЛЖ} = [вкл] )</t>
  </si>
  <si>
    <t>п.27 СЛОЖН</t>
  </si>
  <si>
    <t>К_НР_АЭС</t>
  </si>
  <si>
    <t>При определении сметной стоимости строительства объектов капитального строительства, относящихся к особо опасным и технически сложным. Для объектов атомных электрических станций.  ( если {АЭС} = [вкл] )</t>
  </si>
  <si>
    <t>п.27 АЭС</t>
  </si>
  <si>
    <t>Р_ОКР</t>
  </si>
  <si>
    <t>Разрядность округления результата расчета НР и СП  (с 05.04.2020 - до семи знаков после запятой)</t>
  </si>
  <si>
    <t>Лист_НРиСП</t>
  </si>
  <si>
    <t>Текущий уровень цен</t>
  </si>
  <si>
    <t>Индексы за итогом</t>
  </si>
  <si>
    <t>_OBSM_</t>
  </si>
  <si>
    <t>1-100-32</t>
  </si>
  <si>
    <t>Затраты труда рабочих (Средний разряд - 3,2)</t>
  </si>
  <si>
    <t>чел.-ч.</t>
  </si>
  <si>
    <t>4-100-00</t>
  </si>
  <si>
    <t>Затраты труда машинистов</t>
  </si>
  <si>
    <t>91.05.01-017</t>
  </si>
  <si>
    <t>ФСЭМ-2001, 91.05.01-017 , приказ Минстроя России № 876/пр от 26.12.2019</t>
  </si>
  <si>
    <t>Краны башенные, грузоподъемность 8 т</t>
  </si>
  <si>
    <t>маш.-ч.</t>
  </si>
  <si>
    <t>01.7.03.01-0001</t>
  </si>
  <si>
    <t>ФССЦ-2001, 01.7.03.01-0001, приказ Минстроя России № 876/пр от 26.12.2019</t>
  </si>
  <si>
    <t>Вода</t>
  </si>
  <si>
    <t>11.1.03.01-0080</t>
  </si>
  <si>
    <t>ФССЦ-2001, 11.1.03.01-0080, приказ Минстроя России № 876/пр от 26.12.2019</t>
  </si>
  <si>
    <t>Бруски обрезные, хвойных пород, длина 4-6,5 м, ширина 75-150 мм, толщина 40-75 мм, сорт IV</t>
  </si>
  <si>
    <t>1-100-27</t>
  </si>
  <si>
    <t>Затраты труда рабочих (Средний разряд - 2,7)</t>
  </si>
  <si>
    <t>1-100-31</t>
  </si>
  <si>
    <t>Затраты труда рабочих (Средний разряд - 3,1)</t>
  </si>
  <si>
    <t>1-100-37</t>
  </si>
  <si>
    <t>Затраты труда рабочих (Средний разряд - 3,7)</t>
  </si>
  <si>
    <t>91.06.03-055</t>
  </si>
  <si>
    <t>ФСЭМ-2001, 91.06.03-055 , приказ Минстроя России № 876/пр от 26.12.2019</t>
  </si>
  <si>
    <t>Лебедки электрические тяговым усилием 19,62 кН (2 т)</t>
  </si>
  <si>
    <t>91.14.02-001</t>
  </si>
  <si>
    <t>ФСЭМ-2001, 91.14.02-001 , приказ Минстроя России № 876/пр от 26.12.2019</t>
  </si>
  <si>
    <t>Автомобили бортовые, грузоподъемность до 5 т</t>
  </si>
  <si>
    <t>1-100-30</t>
  </si>
  <si>
    <t>Затраты труда рабочих (Средний разряд - 3)</t>
  </si>
  <si>
    <t>08.1.02.11-0001</t>
  </si>
  <si>
    <t>ФССЦ-2001, 08.1.02.11-0001, приказ Минстроя России № 876/пр от 26.12.2019</t>
  </si>
  <si>
    <t>Поковки из квадратных заготовок, масса 1,8 кг</t>
  </si>
  <si>
    <t>1-100-40</t>
  </si>
  <si>
    <t>Затраты труда рабочих (Средний разряд - 4)</t>
  </si>
  <si>
    <t>1-100-22</t>
  </si>
  <si>
    <t>Затраты труда рабочих (Средний разряд - 2,2)</t>
  </si>
  <si>
    <t>91.07.08-024</t>
  </si>
  <si>
    <t>ФСЭМ-2001, 91.07.08-024 , приказ Минстроя России № 876/пр от 26.12.2019</t>
  </si>
  <si>
    <t>Растворосмесители передвижные, объем барабана 65 л</t>
  </si>
  <si>
    <t>91.21.01-012</t>
  </si>
  <si>
    <t>ФСЭМ-2001, 91.21.01-012 , приказ Минстроя России № 876/пр от 26.12.2019</t>
  </si>
  <si>
    <t>Агрегаты окрасочные высокого давления для окраски поверхностей конструкций, мощность 1 кВт</t>
  </si>
  <si>
    <t>1-100-24</t>
  </si>
  <si>
    <t>Затраты труда рабочих (Средний разряд - 2,4)</t>
  </si>
  <si>
    <t>91.06.03-060</t>
  </si>
  <si>
    <t>ФСЭМ-2001, 91.06.03-060 , приказ Минстроя России № 876/пр от 26.12.2019</t>
  </si>
  <si>
    <t>Лебедки электрические тяговым усилием до 5,79 кН (0,59 т)</t>
  </si>
  <si>
    <t>1-100-35</t>
  </si>
  <si>
    <t>Затраты труда рабочих (Средний разряд - 3,5)</t>
  </si>
  <si>
    <t>91.06.09-011</t>
  </si>
  <si>
    <t>ФСЭМ-2001, 91.06.09-011 , приказ Минстроя России № 876/пр от 26.12.2019</t>
  </si>
  <si>
    <t>Люльки</t>
  </si>
  <si>
    <t>91.05.05-015</t>
  </si>
  <si>
    <t>ФСЭМ-2001, 91.05.05-015 , приказ Минстроя России № 876/пр от 26.12.2019</t>
  </si>
  <si>
    <t>Краны на автомобильном ходу, грузоподъемность 16 т</t>
  </si>
  <si>
    <t>91.17.04-091</t>
  </si>
  <si>
    <t>ФСЭМ-2001, 91.17.04-091 , приказ Минстроя России № 876/пр от 26.12.2019</t>
  </si>
  <si>
    <t>Горелки газовые инжекторные</t>
  </si>
  <si>
    <t>01.3.02.09-0022</t>
  </si>
  <si>
    <t>ФССЦ-2001, 01.3.02.09-0022, приказ Минстроя России № 876/пр от 26.12.2019</t>
  </si>
  <si>
    <t>Пропан-бутан смесь техническая</t>
  </si>
  <si>
    <t>91.06.06-048</t>
  </si>
  <si>
    <t>ФСЭМ-2001, 91.06.06-048 , приказ Минстроя России № 876/пр от 26.12.2019</t>
  </si>
  <si>
    <t>Подъемники одномачтовые, грузоподъемность до 500 кг, высота подъема 45 м</t>
  </si>
  <si>
    <t>91.07.04-002</t>
  </si>
  <si>
    <t>ФСЭМ-2001, 91.07.04-002 , приказ Минстроя России № 876/пр от 26.12.2019</t>
  </si>
  <si>
    <t>Вибраторы поверхностные</t>
  </si>
  <si>
    <t>1-100-33</t>
  </si>
  <si>
    <t>Затраты труда рабочих (Средний разряд - 3,3)</t>
  </si>
  <si>
    <t>91.05.02-005</t>
  </si>
  <si>
    <t>ФСЭМ-2001, 91.05.02-005 , приказ Минстроя России № 876/пр от 26.12.2019</t>
  </si>
  <si>
    <t>Краны козловые, грузоподъемность 32 т</t>
  </si>
  <si>
    <t>91.05.06-008</t>
  </si>
  <si>
    <t>ФСЭМ-2001, 91.05.06-008 , приказ Минстроя России № 876/пр от 26.12.2019</t>
  </si>
  <si>
    <t>Краны на гусеничном ходу, грузоподъемность 40 т</t>
  </si>
  <si>
    <t>91.17.04-042</t>
  </si>
  <si>
    <t>ФСЭМ-2001, 91.17.04-042 , приказ Минстроя России № 876/пр от 26.12.2019</t>
  </si>
  <si>
    <t>Аппараты для газовой сварки и резки</t>
  </si>
  <si>
    <t>91.17.04-171</t>
  </si>
  <si>
    <t>ФСЭМ-2001, 91.17.04-171 , приказ Минстроя России № 876/пр от 26.12.2019</t>
  </si>
  <si>
    <t>Преобразователи сварочные номинальным сварочным током 315-500 А</t>
  </si>
  <si>
    <t>01.3.02.08-0001</t>
  </si>
  <si>
    <t>ФССЦ-2001, 01.3.02.08-0001, приказ Минстроя России № 876/пр от 26.12.2019</t>
  </si>
  <si>
    <t>Кислород газообразный технический</t>
  </si>
  <si>
    <t>01.7.11.07-0032</t>
  </si>
  <si>
    <t>ФССЦ-2001, 01.7.11.07-0032, приказ Минстроя России № 876/пр от 26.12.2019</t>
  </si>
  <si>
    <t>Электроды сварочные Э42, диаметр 4 мм</t>
  </si>
  <si>
    <t>14.4.01.01-0003</t>
  </si>
  <si>
    <t>ФССЦ-2001, 14.4.01.01-0003, приказ Минстроя России № 876/пр от 26.12.2019</t>
  </si>
  <si>
    <t>Грунтовка ГФ-021</t>
  </si>
  <si>
    <t>14.5.09.07-0030</t>
  </si>
  <si>
    <t>ФССЦ-2001, 14.5.09.07-0030, приказ Минстроя России № 876/пр от 26.12.2019</t>
  </si>
  <si>
    <t>Растворитель Р-4</t>
  </si>
  <si>
    <t>91.06.05-011</t>
  </si>
  <si>
    <t>ФСЭМ-2001, 91.06.05-011 , приказ Минстроя России № 876/пр от 26.12.2019</t>
  </si>
  <si>
    <t>Погрузчики, грузоподъемность 5 т</t>
  </si>
  <si>
    <t>14.4.04.08-0003</t>
  </si>
  <si>
    <t>ФССЦ-2001, 14.4.04.08-0003, приказ Минстроя России № 876/пр от 26.12.2019</t>
  </si>
  <si>
    <t>Эмаль ПФ-115, серая</t>
  </si>
  <si>
    <t>14.5.09.11-0102</t>
  </si>
  <si>
    <t>ФССЦ-2001, 14.5.09.11-0102, приказ Минстроя России № 876/пр от 26.12.2019</t>
  </si>
  <si>
    <t>Уайт-спирит</t>
  </si>
  <si>
    <t>1-100-44</t>
  </si>
  <si>
    <t>Затраты труда рабочих (Средний разряд - 4,4)</t>
  </si>
  <si>
    <t>91.17.04-233</t>
  </si>
  <si>
    <t>ФСЭМ-2001, 91.17.04-233 , приказ Минстроя России № 876/пр от 26.12.2019</t>
  </si>
  <si>
    <t>Установки для сварки ручной дуговой (постоянного тока)</t>
  </si>
  <si>
    <t>11.1.03.01-0079</t>
  </si>
  <si>
    <t>ФССЦ-2001, 11.1.03.01-0079, приказ Минстроя России № 876/пр от 26.12.2019</t>
  </si>
  <si>
    <t>Бруски обрезные, хвойных пород, длина 4-6,5 м, ширина 75-150 мм, толщина 40-75 мм, сорт III</t>
  </si>
  <si>
    <t>08.3.03.04-0031</t>
  </si>
  <si>
    <t>ФССЦ-2001, 08.3.03.04-0031, приказ Минстроя России № 876/пр от 26.12.2019</t>
  </si>
  <si>
    <t>Проволока стальная низкоуглеродистая отожженная, диаметр 0,8 мм</t>
  </si>
  <si>
    <t>91.18.01-012</t>
  </si>
  <si>
    <t>ФСЭМ-2001, 91.18.01-012 , приказ Минстроя России № 876/пр от 26.12.2019</t>
  </si>
  <si>
    <t>Компрессоры передвижные с электродвигателем давление 600 кПа (6 ат), производительность до 3,5 м3/мин</t>
  </si>
  <si>
    <t>91.05.06-007</t>
  </si>
  <si>
    <t>ФСЭМ-2001, 91.05.06-007 , приказ Минстроя России № 876/пр от 26.12.2019</t>
  </si>
  <si>
    <t>Краны на гусеничном ходу, грузоподъемность 25 т</t>
  </si>
  <si>
    <t>1-100-36</t>
  </si>
  <si>
    <t>Затраты труда рабочих (Средний разряд - 3,6)</t>
  </si>
  <si>
    <t>01.7.15.06-0121</t>
  </si>
  <si>
    <t>ФССЦ-2001, 01.7.15.06-0121, приказ Минстроя России № 876/пр от 26.12.2019</t>
  </si>
  <si>
    <t>Гвозди строительные с плоской головкой, размер 1,6x50 мм</t>
  </si>
  <si>
    <t>03.2.01.01-0001</t>
  </si>
  <si>
    <t>ФССЦ-2001, 03.2.01.01-0001, приказ Минстроя России № 876/пр от 26.12.2019</t>
  </si>
  <si>
    <t>Портландцемент общестроительного назначения бездобавочный М400 Д0 (ЦЕМ I 32,5Н)</t>
  </si>
  <si>
    <t>04.3.01.07-0012</t>
  </si>
  <si>
    <t>ФССЦ-2001, 04.3.01.07-0012, приказ Минстроя России № 876/пр от 26.12.2019</t>
  </si>
  <si>
    <t>Раствор готовый отделочный тяжелый, известковый, состав 1:2,5</t>
  </si>
  <si>
    <t>08.1.02.17-0161</t>
  </si>
  <si>
    <t>ФССЦ-2001, 08.1.02.17-0161, приказ Минстроя России № 876/пр от 26.12.2019</t>
  </si>
  <si>
    <t>Сетка тканая с квадратными ячейками № 05, без покрытия</t>
  </si>
  <si>
    <t>91.06.03-062</t>
  </si>
  <si>
    <t>ФСЭМ-2001, 91.06.03-062 , приказ Минстроя России № 876/пр от 26.12.2019</t>
  </si>
  <si>
    <t>Лебедки электрические тяговым усилием до 31,39 кН (3,2 т)</t>
  </si>
  <si>
    <t>04.3.01.12</t>
  </si>
  <si>
    <t>Растворы цементно-известковые</t>
  </si>
  <si>
    <t>06.1.01.05</t>
  </si>
  <si>
    <t>Кирпич керамический или силикатный</t>
  </si>
  <si>
    <t>05.2.03.01</t>
  </si>
  <si>
    <t>Камни легкобетонные</t>
  </si>
  <si>
    <t>12.2.05.11</t>
  </si>
  <si>
    <t>Изделия теплоизоляционные</t>
  </si>
  <si>
    <t>04.3.02.09</t>
  </si>
  <si>
    <t>Смеси на цементной основе</t>
  </si>
  <si>
    <t>04.1.02.05</t>
  </si>
  <si>
    <t>Смеси бетонные тяжелого бетона</t>
  </si>
  <si>
    <t>12.1.02.15</t>
  </si>
  <si>
    <t>Материал рулонный кровельный гидроизоляционный битумно-полимерный СБС-модифицированный</t>
  </si>
  <si>
    <t>04.3.01.09</t>
  </si>
  <si>
    <t>Раствор готовый кладочный тяжелый цементный</t>
  </si>
  <si>
    <t>08.4.03.03</t>
  </si>
  <si>
    <t>Арматура</t>
  </si>
  <si>
    <t>05.1.03.16</t>
  </si>
  <si>
    <t>Конструкции сборные железобетонные</t>
  </si>
  <si>
    <t>07.2.07.12</t>
  </si>
  <si>
    <t>Конструкции стальные</t>
  </si>
  <si>
    <t>01.7.17.09</t>
  </si>
  <si>
    <t>Сверла, буры</t>
  </si>
  <si>
    <t>08.1.02.17</t>
  </si>
  <si>
    <t>Сетка проволочная стальная плетеная и крученая</t>
  </si>
  <si>
    <t>01.7.15.02</t>
  </si>
  <si>
    <t>Болты анкерные</t>
  </si>
  <si>
    <t>14.2.05.05</t>
  </si>
  <si>
    <t>Составы на цементно-эпоксидной основе</t>
  </si>
  <si>
    <t>08.4.03.02</t>
  </si>
  <si>
    <t>Горячекатаная арматурная сталь</t>
  </si>
  <si>
    <t>07.2.07.13</t>
  </si>
  <si>
    <t>ГОСУДАРСТВЕННЫЕ СМЕТНЫЕ НОРМАТИВЫ (ФЕР-2020), утвержденные приказами Минстроя России от 26 декабря 2019 г.   № 876/пр (в редакции приказов Минстроя РФ от 30 марта 2020 г. № 172/пр, от 1 июня 2020 г. № 294/пр, от 30 июня 2020 г. № 352/пр,   от 20 октября 2020 г. № 636/пр, от 9 февраля 2021 г. № 51/пр, от 24 мая 2021 г. № 321/пр, от 24 июня 2021 г. № 408/пр,  от 14 октября 2021 № 746/пр, от 20 декабря 2021 № 962/пр)</t>
  </si>
  <si>
    <t>- номер последнего сформированного листа SourceOb</t>
  </si>
  <si>
    <t>SourceOb.1</t>
  </si>
  <si>
    <t>- имя последнего сформированного листа SourceOb</t>
  </si>
  <si>
    <t>- шаблон подписей и шапки, использованный последний раз (номер первой строки шаблона)</t>
  </si>
  <si>
    <t>Параметры5.xls</t>
  </si>
  <si>
    <t>- имя последнего использованного файла содержащего параметры</t>
  </si>
  <si>
    <t>Параметры Объектной сметы для автоопределения настроек</t>
  </si>
  <si>
    <t>- Режим расчета: 1 - ресурсный / 2 - с построчной индексацией (ТСН Москва) / 3 - с построчной индексацией (ТЕР, ФЕР) / 4 - с итоговой индексацией (по статьям) / 5 - с итоговой индексацией (за итогом сметы)</t>
  </si>
  <si>
    <t>- Вид документа (1 - один уровень цен / 2 - два уровня цен)</t>
  </si>
  <si>
    <t>- Расчет за итогом сметы (1 - есть / 0 - нет)</t>
  </si>
  <si>
    <t>- Уровень цен, использованный последний раз (1 - Базовый / 2 - Текущий / 3 - Расчет за итогом сметы)</t>
  </si>
  <si>
    <t>- Детализация расчета за итогом сметы (1 - на Объект (на отдельном листе) / 2 - на Объект (под сметой) / 3 - на каждую Локальную смету / 4 - на Разделы / 5 - на Подразделы)</t>
  </si>
  <si>
    <t>- Способ расчета, использованный последний раз (0 - по сводному / 1 - по статьям / 2 - оба, по статьям и по сводному)</t>
  </si>
  <si>
    <t>- Базовый уровень рассчитанный в локальной смете (0 - нет / &gt; 0 - есть)</t>
  </si>
  <si>
    <t>1741,6+8,8 = 1750,4</t>
  </si>
  <si>
    <t>- номер последнего сформированного листа</t>
  </si>
  <si>
    <t>Наименование программного продукта: "Мастер сметных расчетов" v11.11, г. Орел, тел. +7 (910) 747-08-01</t>
  </si>
  <si>
    <t>Инвестор:</t>
  </si>
  <si>
    <t>Заказчик:</t>
  </si>
  <si>
    <t>Генподрядчик:</t>
  </si>
  <si>
    <t>Субподрядчик:</t>
  </si>
  <si>
    <t>Стройка:</t>
  </si>
  <si>
    <t>Объект:</t>
  </si>
  <si>
    <t>Шифр:</t>
  </si>
  <si>
    <t>Составлено в уровне цен : IV кв. 2024 г.</t>
  </si>
  <si>
    <t>Наименование и редакция СНБ: ФЕР-2020 с Изм.9 от 2021.12.20</t>
  </si>
  <si>
    <t>Основание:</t>
  </si>
  <si>
    <t>Средства на оплату труда</t>
  </si>
  <si>
    <t>№ п/п</t>
  </si>
  <si>
    <t>Шифр расценки
и коды ресурсов</t>
  </si>
  <si>
    <t>Наименование работ и затрат</t>
  </si>
  <si>
    <t>Единица измерения</t>
  </si>
  <si>
    <t>Коли- чество</t>
  </si>
  <si>
    <t xml:space="preserve">Локальная смета: </t>
  </si>
  <si>
    <t xml:space="preserve"> 5.4.1</t>
  </si>
  <si>
    <t xml:space="preserve"> Монтаж ограждающих конструкций здания</t>
  </si>
  <si>
    <t xml:space="preserve">Раздел: </t>
  </si>
  <si>
    <t xml:space="preserve">   Стены наружные</t>
  </si>
  <si>
    <t>%</t>
  </si>
  <si>
    <t>- базовый итог на Source равен базовому итогу в сформированной смете (1), не равен (0)</t>
  </si>
  <si>
    <t>Эксплуатация машин и механизмов</t>
  </si>
  <si>
    <t xml:space="preserve">Итого: </t>
  </si>
  <si>
    <t>Итого</t>
  </si>
  <si>
    <t>НДС</t>
  </si>
  <si>
    <t>[должность] / [подпись]</t>
  </si>
  <si>
    <t>[расшифровка подписи]</t>
  </si>
  <si>
    <t>М.П.</t>
  </si>
  <si>
    <t>Исполнил:</t>
  </si>
  <si>
    <t>Главный инженер-сметчик СРС ООО "ОДСК-ИНЖИНИРИНГ"</t>
  </si>
  <si>
    <t>И.В.Шеверева</t>
  </si>
  <si>
    <t>Проверил:</t>
  </si>
  <si>
    <t>Конец</t>
  </si>
  <si>
    <t>- уровень цен, использованный последний раз (1 - базовый / 2 - текущий)</t>
  </si>
  <si>
    <t>РАСЧЕТ СТОИМОСТИ</t>
  </si>
  <si>
    <t>материалов</t>
  </si>
  <si>
    <t>№</t>
  </si>
  <si>
    <t>п/п</t>
  </si>
  <si>
    <t>Обосно-</t>
  </si>
  <si>
    <t>вание</t>
  </si>
  <si>
    <t>норматива</t>
  </si>
  <si>
    <t>Наименование</t>
  </si>
  <si>
    <t>материала</t>
  </si>
  <si>
    <t>Единица</t>
  </si>
  <si>
    <t>измере-</t>
  </si>
  <si>
    <t>ния</t>
  </si>
  <si>
    <t>Коли-</t>
  </si>
  <si>
    <t>чество</t>
  </si>
  <si>
    <t>Цена,</t>
  </si>
  <si>
    <t>руб.</t>
  </si>
  <si>
    <t>Стои-</t>
  </si>
  <si>
    <t>мость</t>
  </si>
  <si>
    <t>Расчет цены ресурса,</t>
  </si>
  <si>
    <t>наименование поставщика материала,</t>
  </si>
  <si>
    <t>наименование прайса и номер строки в прайсе</t>
  </si>
  <si>
    <t>Материалы</t>
  </si>
  <si>
    <t xml:space="preserve">Сметная цена в Текущем уровне (расчет)                                                                                                  ( 2.44 * 9.11 = 22.23 ) </t>
  </si>
  <si>
    <t>Без НДС</t>
  </si>
  <si>
    <t xml:space="preserve">Сметная цена в Текущем уровне (расчет)                                                                                                  ( 1056 * 9.11 = 9620.16 ) </t>
  </si>
  <si>
    <t xml:space="preserve">Сметная цена в Текущем уровне (расчет)                                                                                                  ( 5989 * 9.11 = 54559.79 ) </t>
  </si>
  <si>
    <t xml:space="preserve">Сметная цена в Текущем уровне (расчет)                                                                                                  ( 6.09 * 9.11 = 55.48 ) </t>
  </si>
  <si>
    <t xml:space="preserve">Сметная цена в Текущем уровне (расчет)                                                                                                  ( 10200 * 9.11 = 92922 ) </t>
  </si>
  <si>
    <t xml:space="preserve">Сметная цена в Текущем уровне (расчет)                                                                                                  ( 6.22 * 9.11 = 56.66 ) </t>
  </si>
  <si>
    <t xml:space="preserve">Сметная цена в Текущем уровне (расчет)                                                                                                  ( 10315.01 * 9.11 = 93969.74 ) </t>
  </si>
  <si>
    <t xml:space="preserve">Сметная цена в Текущем уровне (расчет)                                                                                                  ( 9.04 * 9.11 = 82.35 ) </t>
  </si>
  <si>
    <t xml:space="preserve">Сметная цена в Текущем уровне (расчет)                                                                                                  ( 11978 * 9.11 = 109119.58 ) </t>
  </si>
  <si>
    <t xml:space="preserve">Сметная цена в Текущем уровне (расчет)                                                                                                  ( 4455.2 * 9.11 = 40586.87 ) </t>
  </si>
  <si>
    <t xml:space="preserve">Сметная цена в Текущем уровне (расчет)                                                                                                  ( 15620 * 9.11 = 142298.2 ) </t>
  </si>
  <si>
    <t xml:space="preserve">Сметная цена в Текущем уровне (расчет)                                                                                                  ( 9.42 * 9.11 = 85.82 ) </t>
  </si>
  <si>
    <t xml:space="preserve">Сметная цена в Текущем уровне (расчет)                                                                                                  ( 14312.87 * 9.11 = 130390.25 ) </t>
  </si>
  <si>
    <t xml:space="preserve">Сметная цена в Текущем уровне (расчет)                                                                                                  ( 6.67 * 9.11 = 60.76 ) </t>
  </si>
  <si>
    <t xml:space="preserve">Сметная цена в Текущем уровне (расчет)                                                                                                  ( 9424 * 9.11 = 85852.64 ) </t>
  </si>
  <si>
    <t xml:space="preserve">Сметная цена в Текущем уровне (расчет)                                                                                                  ( 734.5 * 9.11 = 6691.29 ) </t>
  </si>
  <si>
    <t xml:space="preserve">Сметная цена в Текущем уровне (расчет)                                                                                                  ( 1287 * 9.11 = 11724.57 ) </t>
  </si>
  <si>
    <t xml:space="preserve">Сметная цена в Текущем уровне (расчет)                                                                                                  ( 1155 * 9.11 = 10522.05 ) </t>
  </si>
  <si>
    <t xml:space="preserve">Сметная цена в Текущем уровне (расчет)                                                                                                  ( 10730 * 9.11 = 97750.3 ) </t>
  </si>
  <si>
    <t xml:space="preserve">Сметная цена в Текущем уровне (расчет)                                                                                                  ( 8475 * 9.11 = 77207.25 ) </t>
  </si>
  <si>
    <t xml:space="preserve">Сметная цена в Текущем уровне (расчет)                                                                                                  ( 412 * 9.11 = 3753.32 ) </t>
  </si>
  <si>
    <t xml:space="preserve">Сметная цена в Текущем уровне (расчет)                                                                                                  ( 510.4 * 9.11 = 4649.74 ) </t>
  </si>
  <si>
    <t xml:space="preserve">Сметная цена в Текущем уровне (расчет)                                                                                                  ( 28.25 * 9.11 = 257.36 ) </t>
  </si>
  <si>
    <t xml:space="preserve">Сметная цена в Текущем уровне (по методике 421пр)                                                                                                  ( 3 875 +  2% Заг.скл = 3952.5 ) </t>
  </si>
  <si>
    <t xml:space="preserve">Сметная цена в Текущем уровне (по методике 421пр)                                                                                                  ( 54 000 +  2% Заг.скл = 55080 ) </t>
  </si>
  <si>
    <t xml:space="preserve">Сметная цена в Текущем уровне (по методике 421пр)                                                                                                  ( 27 607 +  2% Заг.скл = 28159.14 ) </t>
  </si>
  <si>
    <t xml:space="preserve">Сметная цена в Текущем уровне (по методике 421пр)                                                                                                  ( 30 580 +  2% Заг.скл = 31191.6 ) </t>
  </si>
  <si>
    <t xml:space="preserve">Сметная цена в Текущем уровне (по методике 421пр)                                                                                                  ( 16 250 +  2% Заг.скл = 16575 ) </t>
  </si>
  <si>
    <t xml:space="preserve">Сметная цена в Текущем уровне (по методике 421пр)                                                                                                  ( 4 583,33 +  2% Заг.скл = 4675 ) </t>
  </si>
  <si>
    <t xml:space="preserve">Сметная цена в Текущем уровне (расчет)                                                                                                  ( 932.77 * 9.11 = 8497.53 ) </t>
  </si>
  <si>
    <t xml:space="preserve">Сметная цена в Текущем уровне (по методике 421пр)                                                                                                  ( 21 670 +  2% Заг.скл = 22103.4 ) </t>
  </si>
  <si>
    <t xml:space="preserve">Сметная цена в Текущем уровне (расчет)                                                                                                  ( 5.01 * 9.11 = 45.64 ) </t>
  </si>
  <si>
    <t xml:space="preserve">Сметная цена в Текущем уровне (расчет)                                                                                                  ( 325 * 9.11 = 2960.75 ) </t>
  </si>
  <si>
    <t xml:space="preserve">Сметная цена в Текущем уровне (расчет)                                                                                                  ( 19.87 * 9.11 = 181.02 ) </t>
  </si>
  <si>
    <t xml:space="preserve">Сметная цена в Текущем уровне (расчет)                                                                                                  ( 204 * 9.11 = 1858.44 ) </t>
  </si>
  <si>
    <t xml:space="preserve">Сметная цена в Текущем уровне (расчет)                                                                                                  ( 626.89 * 9.11 = 5710.97 ) </t>
  </si>
  <si>
    <t xml:space="preserve">Сметная цена в Текущем уровне (расчет)                                                                                                  ( 13.02 * 9.11 = 118.61 ) </t>
  </si>
  <si>
    <t xml:space="preserve">Сметная цена в Текущем уровне (по методике 421пр)                                                                                                  ( 4 416,67 +  2% Заг.скл = 4505 ) </t>
  </si>
  <si>
    <t xml:space="preserve">Сметная цена в Текущем уровне (по методике 421пр)                                                                                                  ( 80 392 +  4% Трансп +  0,75% Заг.скл = 84234.74 ) </t>
  </si>
  <si>
    <t xml:space="preserve">Сметная цена в Текущем уровне (по методике 421пр)                                                                                                  ( 403,33 +  2% Заг.скл = 411.4 ) </t>
  </si>
  <si>
    <t xml:space="preserve">Сметная цена в Текущем уровне (по методике 421пр)                                                                                                  ( 328,33 +  2% Заг.скл = 334.9 ) </t>
  </si>
  <si>
    <t xml:space="preserve">Сметная цена в Текущем уровне (по методике 421пр)                                                                                                  ( 1 795,63 +  2% Заг.скл = 1831.54 ) </t>
  </si>
  <si>
    <t xml:space="preserve">Сметная цена в Текущем уровне (по методике 421пр)                                                                                                  ( 1 555,63 +  2% Заг.скл = 1586.74 ) </t>
  </si>
  <si>
    <t xml:space="preserve">Сметная цена в Текущем уровне (по методике 421пр)                                                                                                  ( 1 627,63 +  2% Заг.скл = 1660.18 ) </t>
  </si>
  <si>
    <t xml:space="preserve">Сметная цена в Текущем уровне (по методике 421пр)                                                                                                  ( 1 411,63 +  2% Заг.скл = 1439.86 ) </t>
  </si>
  <si>
    <t xml:space="preserve">Сметная цена в Текущем уровне (по методике 421пр)                                                                                                  ( 1 459,63 +  2% Заг.скл = 1488.82 ) </t>
  </si>
  <si>
    <t xml:space="preserve">Сметная цена в Текущем уровне (по методике 421пр)                                                                                                  ( 1 267,63 +  2% Заг.скл = 1292.98 ) </t>
  </si>
  <si>
    <t xml:space="preserve">Сметная цена в Текущем уровне (по методике 421пр)                                                                                                  ( 1 291,63 +  2% Заг.скл = 1317.46 ) </t>
  </si>
  <si>
    <t xml:space="preserve">Сметная цена в Текущем уровне (по методике 421пр)                                                                                                  ( 1 123,63 +  2% Заг.скл = 1146.1 ) </t>
  </si>
  <si>
    <t xml:space="preserve">Сметная цена в Текущем уровне (по методике 421пр)                                                                                                  ( 461,53 +  2% Заг.скл = 470.76 ) </t>
  </si>
  <si>
    <t xml:space="preserve">Сметная цена в Текущем уровне (по методике 421пр)                                                                                                  ( 979,63 +  2% Заг.скл = 999.22 ) </t>
  </si>
  <si>
    <t xml:space="preserve">Сметная цена в Текущем уровне (по методике 421пр)                                                                                                  ( 769,17 +  2% Заг.скл = 784.55 ) </t>
  </si>
  <si>
    <t xml:space="preserve">Сметная цена в Текущем уровне (по методике 421пр)                                                                                                  ( 9 380,4 +  2% Заг.скл = 9568.01 ) </t>
  </si>
  <si>
    <t xml:space="preserve">Сметная цена в Текущем уровне (по методике 421пр)                                                                                                  ( 98 522,8 +  4% Трансп +  0,75% Заг.скл = 103232.19 ) </t>
  </si>
  <si>
    <t xml:space="preserve">Сметная цена в Текущем уровне (по методике 421пр)                                                                                                  ( 85 179,64 +  4% Трансп +  0,75% Заг.скл = 89251.23 ) </t>
  </si>
  <si>
    <t xml:space="preserve">Сметная цена в Текущем уровне (по методике 421пр)                                                                                                  ( 91 182,94 +  4% Трансп +  0,75% Заг.скл = 95541.49 ) </t>
  </si>
  <si>
    <t xml:space="preserve">Сметная цена в Текущем уровне (расчет)                                                                                                  ( 1 * 9.11 = 9.11 ) </t>
  </si>
  <si>
    <t xml:space="preserve">Сметная цена в Текущем уровне (расчет)                                                                                                  ( 243 * 9.11 = 2213.73 ) </t>
  </si>
  <si>
    <t xml:space="preserve">Сметная цена в Текущем уровне (расчет)                                                                                                  ( 9.5 * 9.11 = 86.54 ) </t>
  </si>
  <si>
    <t xml:space="preserve">Сметная цена в Текущем уровне (по методике 421пр)                                                                                                  ( 111 468,54 +  4% Трансп +  0,75% Заг.скл = 116796.73 ) </t>
  </si>
  <si>
    <t xml:space="preserve">Сметная цена в Текущем уровне (расчет)                                                                                                  ( 41.14 * 9.11 = 374.79 ) </t>
  </si>
  <si>
    <t xml:space="preserve">Сметная цена в Текущем уровне (расчет)                                                                                                  ( 10.58 * 9.11 = 96.38 ) </t>
  </si>
  <si>
    <t xml:space="preserve">Сметная цена в Текущем уровне (по методике 421пр)                                                                                                  ( 77 +  2% Заг.скл = 78.54 ) </t>
  </si>
  <si>
    <t xml:space="preserve">Сметная цена в Текущем уровне (расчет)                                                                                                  ( 235.98 * 9.11 = 2149.78 ) </t>
  </si>
  <si>
    <t xml:space="preserve">Сметная цена в Текущем уровне (по методике 421пр)                                                                                                  ( 124 966,75 +  4% Трансп +  0,75% Заг.скл = 130940.16 ) </t>
  </si>
  <si>
    <t xml:space="preserve">Сметная цена в Текущем уровне (по методике 421пр)                                                                                                  ( 107 679,51 +  4% Трансп +  0,75% Заг.скл = 112826.59 ) </t>
  </si>
  <si>
    <t xml:space="preserve">Сметная цена в Текущем уровне (по методике 421пр)                                                                                                  ( 99 232 +  4% Трансп +  0,75% Заг.скл = 103975.29 ) </t>
  </si>
  <si>
    <t xml:space="preserve">Сметная цена в Текущем уровне (расчет)                                                                                                  ( 70 * 9.11 = 637.7 ) </t>
  </si>
  <si>
    <t xml:space="preserve">Сметная цена в Текущем уровне (расчет)                                                                                                  ( 10196.65 * 9.11 = 92891.48 ) </t>
  </si>
  <si>
    <t xml:space="preserve">Сметная цена в Текущем уровне (по методике 421пр)                                                                                                  ( 180 088,77 +  4% Трансп +  0,75% Заг.скл = 188697.01 ) </t>
  </si>
  <si>
    <t xml:space="preserve">Сметная цена в Текущем уровне (расчет)                                                                                                  ( 8.75 * 9.11 = 79.71 ) </t>
  </si>
  <si>
    <t xml:space="preserve">Сметная цена в Текущем уровне (по методике 421пр)                                                                                                  ( 129 644,22 +  2,5% Трансп +  0,75% Заг.скл = 133881.97 ) </t>
  </si>
  <si>
    <t>- стоимость материалов (последний расчет)</t>
  </si>
  <si>
    <t>РЕСУРСНЫЙ РАСЧЕТ</t>
  </si>
  <si>
    <t>ресурсов</t>
  </si>
  <si>
    <t>Трудовые ресурсы</t>
  </si>
  <si>
    <t xml:space="preserve">Сметная цена в Текущем уровне (расчет)                                                                                                  ( 8.74 * 33.39 = 291.83 ) </t>
  </si>
  <si>
    <t>Сметная цена = 0 (не задана)</t>
  </si>
  <si>
    <t xml:space="preserve">Сметная цена в Текущем уровне (расчет)                                                                                                  ( 8.31 * 33.39 = 277.47 ) </t>
  </si>
  <si>
    <t xml:space="preserve">Сметная цена в Текущем уровне (расчет)                                                                                                  ( 8.64 * 33.39 = 288.49 ) </t>
  </si>
  <si>
    <t xml:space="preserve">Сметная цена в Текущем уровне (расчет)                                                                                                  ( 9.29 * 33.39 = 310.19 ) </t>
  </si>
  <si>
    <t xml:space="preserve">Сметная цена в Текущем уровне (расчет)                                                                                                  ( 8.53 * 33.39 = 284.82 ) </t>
  </si>
  <si>
    <t xml:space="preserve">Сметная цена в Текущем уровне (расчет)                                                                                                  ( 9.62 * 33.39 = 321.21 ) </t>
  </si>
  <si>
    <t xml:space="preserve">Сметная цена в Текущем уровне (расчет)                                                                                                  ( 7.94 * 33.39 = 265.12 ) </t>
  </si>
  <si>
    <t xml:space="preserve">Сметная цена в Текущем уровне (расчет)                                                                                                  ( 8.09 * 33.39 = 270.13 ) </t>
  </si>
  <si>
    <t xml:space="preserve">Сметная цена в Текущем уровне (расчет)                                                                                                  ( 9.07 * 33.39 = 302.85 ) </t>
  </si>
  <si>
    <t xml:space="preserve">Сметная цена в Текущем уровне (расчет)                                                                                                  ( 8.86 * 33.39 = 295.84 ) </t>
  </si>
  <si>
    <t xml:space="preserve">Сметная цена в Текущем уровне (расчет)                                                                                                  ( 10.21 * 33.39 = 340.91 ) </t>
  </si>
  <si>
    <t xml:space="preserve">Сметная цена в Текущем уровне (расчет)                                                                                                  ( 9.18 * 33.39 = 306.52 ) </t>
  </si>
  <si>
    <t>Машины</t>
  </si>
  <si>
    <t xml:space="preserve">Сметная цена в Текущем уровне (расчет)                                                                                                  ( 86.4 * 13.26 = 1145.66 ) </t>
  </si>
  <si>
    <t xml:space="preserve">Сметная цена в Текущем уровне (расчет)                                                                                                  ( 6.66 * 13.26 = 88.31 ) </t>
  </si>
  <si>
    <t xml:space="preserve">Сметная цена в Текущем уровне (расчет)                                                                                                  ( 65.71 * 13.26 = 871.31 ) </t>
  </si>
  <si>
    <t xml:space="preserve">Сметная цена в Текущем уровне (расчет)                                                                                                  ( 12.39 * 13.26 = 164.29 ) </t>
  </si>
  <si>
    <t xml:space="preserve">Сметная цена в Текущем уровне (расчет)                                                                                                  ( 6.82 * 13.26 = 90.43 ) </t>
  </si>
  <si>
    <t xml:space="preserve">Сметная цена в Текущем уровне (расчет)                                                                                                  ( 1.7 * 13.26 = 22.54 ) </t>
  </si>
  <si>
    <t xml:space="preserve">Сметная цена в Текущем уровне (расчет)                                                                                                  ( 53.87 * 13.26 = 714.32 ) </t>
  </si>
  <si>
    <t xml:space="preserve">Сметная цена в Текущем уровне (расчет)                                                                                                  ( 115.4 * 13.26 = 1530.2 ) </t>
  </si>
  <si>
    <t xml:space="preserve">Сметная цена в Текущем уровне (расчет)                                                                                                  ( 13.5 * 13.26 = 179.01 ) </t>
  </si>
  <si>
    <t xml:space="preserve">Сметная цена в Текущем уровне (расчет)                                                                                                  ( 31.26 * 13.26 = 414.51 ) </t>
  </si>
  <si>
    <t xml:space="preserve">Сметная цена в Текущем уровне (расчет)                                                                                                  ( .5 * 13.26 = 6.63 ) </t>
  </si>
  <si>
    <t xml:space="preserve">Сметная цена в Текущем уровне (расчет)                                                                                                  ( 120.24 * 13.26 = 1594.38 ) </t>
  </si>
  <si>
    <t xml:space="preserve">Сметная цена в Текущем уровне (расчет)                                                                                                  ( 175.56 * 13.26 = 2327.93 ) </t>
  </si>
  <si>
    <t xml:space="preserve">Сметная цена в Текущем уровне (расчет)                                                                                                  ( 1.2 * 13.26 = 15.91 ) </t>
  </si>
  <si>
    <t xml:space="preserve">Сметная цена в Текущем уровне (расчет)                                                                                                  ( 12.31 * 13.26 = 163.23 ) </t>
  </si>
  <si>
    <t xml:space="preserve">Сметная цена в Текущем уровне (расчет)                                                                                                  ( 89.99 * 13.26 = 1193.27 ) </t>
  </si>
  <si>
    <t xml:space="preserve">Сметная цена в Текущем уровне (расчет)                                                                                                  ( 8.1 * 13.26 = 107.41 ) </t>
  </si>
  <si>
    <t xml:space="preserve">Сметная цена в Текущем уровне (расчет)                                                                                                  ( 32.5 * 13.26 = 430.95 ) </t>
  </si>
  <si>
    <t xml:space="preserve">Сметная цена в Текущем уровне (расчет)                                                                                                  ( 120.04 * 13.26 = 1591.73 ) </t>
  </si>
  <si>
    <t xml:space="preserve">Сметная цена в Текущем уровне (расчет)                                                                                                  ( 6.9 * 13.26 = 91.49 ) </t>
  </si>
  <si>
    <t>Материалы Подрядчика</t>
  </si>
  <si>
    <t>В том числе:</t>
  </si>
  <si>
    <t>Материальные ресурсы</t>
  </si>
  <si>
    <t>" У Т В Е Р Ж Д А Ю "</t>
  </si>
  <si>
    <t>__________________________</t>
  </si>
  <si>
    <t>"_____"_____________ _____г.</t>
  </si>
  <si>
    <t>ВЕДОМОСТЬ СПИСАНИЯ</t>
  </si>
  <si>
    <t>материалов и оборудования</t>
  </si>
  <si>
    <t>работ и ресурсов</t>
  </si>
  <si>
    <t>Объем</t>
  </si>
  <si>
    <t xml:space="preserve">работ </t>
  </si>
  <si>
    <t>Расход ресурсов</t>
  </si>
  <si>
    <t>на</t>
  </si>
  <si>
    <t>единицу</t>
  </si>
  <si>
    <t>по норме</t>
  </si>
  <si>
    <t>по факту</t>
  </si>
  <si>
    <t>Пере-</t>
  </si>
  <si>
    <t>расход</t>
  </si>
  <si>
    <t>Экономия</t>
  </si>
  <si>
    <t>Списать на</t>
  </si>
  <si>
    <t>себесто-</t>
  </si>
  <si>
    <t>имость</t>
  </si>
  <si>
    <t>Смета: Монтаж ограждающих конструкций здания</t>
  </si>
  <si>
    <t>Раздел: Стены наружные</t>
  </si>
  <si>
    <t>v</t>
  </si>
  <si>
    <t xml:space="preserve">                                           ТЕХНИЧЕСКОЕ ЗАДАНИЕ </t>
  </si>
  <si>
    <t>УДТВЕРЖДАЮ</t>
  </si>
  <si>
    <t>Посулихин А. А.</t>
  </si>
  <si>
    <t>Вид работ: СМР</t>
  </si>
  <si>
    <t>ИНН   ______________________________</t>
  </si>
  <si>
    <t>ООО "__________" готово выполнить полный комплекс работ на нижеследующих условиях:</t>
  </si>
  <si>
    <t xml:space="preserve">Примечание: </t>
  </si>
  <si>
    <t>Основные (сметные) материалы предоставляет Генподрядчик</t>
  </si>
  <si>
    <t>Обеспечение водой, электроэнергией- Генподрядчик с последующей компенсацией затрат подрядчиком</t>
  </si>
  <si>
    <t>Охрана объекта- Генподрядчик</t>
  </si>
  <si>
    <t>Аванс- до 10%</t>
  </si>
  <si>
    <t>Гарантийное удержание -5% от суммы выполненных работ за отчетный период, Гарантийные удержания накапливаются ГЕНПОДРЯДЧИКОМ и будут выплачены ПОДРЯДЧИКУ по истечении 66 (шестидесяти шести) месяцев с даты подписания Сторонами акта полностью выполненного  комплекса работ по настоящему договору.</t>
  </si>
  <si>
    <t>Гарантийный срок на выполняемые работы  - 66 месяцев</t>
  </si>
  <si>
    <t xml:space="preserve">Наличие необходимых документов для выполнения данного вида работ.  </t>
  </si>
  <si>
    <t xml:space="preserve">Указать количество работников в штате органиации </t>
  </si>
  <si>
    <t>При наличии лиц не имеющих гражданство России, наличие документов, подтверждающих право работы в России (патент и т.д.)</t>
  </si>
  <si>
    <t xml:space="preserve">Опыт подтверждающий выполнение данного вида работ. (договор, акты выполненных работ на сумму договора) </t>
  </si>
  <si>
    <t>Указать список спецтехники. Предоставить договора аренды спецтехники.</t>
  </si>
  <si>
    <t>Проект рассмотрен. Расчет договорной цены  выполнен в соответствии с проектом.</t>
  </si>
  <si>
    <t>С условиями договора ознакомлен и согласен. Принимается типовая форма договора в редакции Генподрядчика.</t>
  </si>
  <si>
    <t>С условиями финансирования согласен.</t>
  </si>
  <si>
    <t xml:space="preserve">Приложения (копии документов): </t>
  </si>
  <si>
    <t>свидетельство о регистрации юридического лица (ОГРН);</t>
  </si>
  <si>
    <t>свидетельство о постановке на учет юридического лица  в налоговом органе  (ИНН);</t>
  </si>
  <si>
    <t>устав организации;</t>
  </si>
  <si>
    <t>выписка из ЕГРЮЛ ;</t>
  </si>
  <si>
    <t>документы, подтверждающие полномочия на право подписания договора (приказ о назначении на должность, протокол, решение, доверенность от организации на подписанта о наделении полномочий).</t>
  </si>
  <si>
    <t>бухгалтерский баланс (форма 1,2,5)</t>
  </si>
  <si>
    <t>Ведение журналов (общего и специальных работ. Ежемесячное предоставление АОСР)</t>
  </si>
  <si>
    <t>с НДС</t>
  </si>
  <si>
    <t>В стоимость работ входят: ОЗП рабочих, накладные расходы и сметная прибыль</t>
  </si>
  <si>
    <t>Механизмы:Генподрядчик</t>
  </si>
  <si>
    <t>Объемы работ предварительные, могут меняться в связи с изменениями в рабочей документации</t>
  </si>
  <si>
    <t xml:space="preserve">Расходные материалы, инструменты, оснастка, оборудование  и т.д.  - подрядчика. </t>
  </si>
  <si>
    <t>Разгрузка материалов: За счет Подрядчика. Входит в стоимость работ и дополнительной компенсации не подлежит</t>
  </si>
  <si>
    <t>Работы выполняются в соответствии с требованиями нормативных документов СП, СНиП, ГОСТ и т.д.</t>
  </si>
  <si>
    <t>Стоимость выполнения работ фиксируется на период выполнения работ. При наличии дополнительно выявленных и неучтенных работ, стоимость работ согласовывается отдельно.</t>
  </si>
  <si>
    <t>Комплекс из 2-х многоквартирных домов со встроенными нежилыми помещениями  поз.18.1 и 18.2, расположенный в 32, 33 микрорайонах в г. Липецке на земельном участке с кадастровым номером 48:20:0043601:296 (поз.18.1)</t>
  </si>
  <si>
    <t>Системы электроснабжения и освещения</t>
  </si>
  <si>
    <t xml:space="preserve">Подраздел: </t>
  </si>
  <si>
    <t xml:space="preserve"> Строительные работы</t>
  </si>
  <si>
    <t>26-02-030-01</t>
  </si>
  <si>
    <t>Огнезащитное уплотнение пустот конструкций междуэтажных перекрытий, перегородок пастовым составом</t>
  </si>
  <si>
    <t xml:space="preserve"> Монтажные работы</t>
  </si>
  <si>
    <t xml:space="preserve"> Общественная часть здания</t>
  </si>
  <si>
    <t>Электрооборудование напряжением до 1000В</t>
  </si>
  <si>
    <t>м08-03-524-10</t>
  </si>
  <si>
    <t>Ящик с одним трехполюсным рубильником, или с трехполюсным рубильником и тремя предохранителями, или с тремя блоками "предохранитель-выключатель", или с тремя предохранителями, устанавливаемый на конструкции на стене или колонне, на ток: до 100 А</t>
  </si>
  <si>
    <t>33-04-018-02</t>
  </si>
  <si>
    <t>Монтаж ограничителей перенапряжения нелинейных (ОПН) на линиях электропередачи до 10 кВ: без использования автогидроподъемника</t>
  </si>
  <si>
    <t>10 опор</t>
  </si>
  <si>
    <t>м08-01-080-04</t>
  </si>
  <si>
    <t>Блок-контактор</t>
  </si>
  <si>
    <t>м08-03-603-01</t>
  </si>
  <si>
    <t>Ящик с понижающим трансформатором</t>
  </si>
  <si>
    <t>м08-03-525-01</t>
  </si>
  <si>
    <t>Выключатель или переключатель пакетный в металлической оболочке, устанавливаемый на конструкции на стене или колонне, с количеством зажимов для подключения до 9 на ток: до 25 А</t>
  </si>
  <si>
    <t>м08-03-525-02</t>
  </si>
  <si>
    <t>Выключатель или переключатель пакетный в металлической оболочке, устанавливаемый на конструкции на стене или колонне, с количеством зажимов для подключения до 9 на ток: до 100 А</t>
  </si>
  <si>
    <t>Устройства распределения электрической энергии напряжением до 1000В</t>
  </si>
  <si>
    <t>м08-03-575-01</t>
  </si>
  <si>
    <t>Прибор или аппарат</t>
  </si>
  <si>
    <t>м08-03-572-07</t>
  </si>
  <si>
    <t>Блок управления шкафного исполнения или распределительный пункт (шкаф), устанавливаемый: на полу, высота и ширина до 1700х1100 мм</t>
  </si>
  <si>
    <t>м08-03-573-04</t>
  </si>
  <si>
    <t>Шкаф (пульт) управления навесной, высота, ширина и глубина: до 600х600х350 мм</t>
  </si>
  <si>
    <t>м08-03-572-05</t>
  </si>
  <si>
    <t>Блок управления шкафного исполнения или распределительный пункт (шкаф), устанавливаемый: на стене, высота и ширина до 1700х1100 мм</t>
  </si>
  <si>
    <t>м08-02-396-05</t>
  </si>
  <si>
    <t>Короб металлический по стенам и потолкам, длина: 2 м</t>
  </si>
  <si>
    <t>Светозаграждение</t>
  </si>
  <si>
    <t>м08-02-369-01</t>
  </si>
  <si>
    <t>Светильник, устанавливаемый вне зданий с лампами: накаливания</t>
  </si>
  <si>
    <t>м08-02-371-01</t>
  </si>
  <si>
    <t>Пускорегулирующий аппарат</t>
  </si>
  <si>
    <t>м08-02-407-01</t>
  </si>
  <si>
    <t>Труба стальная по установленным конструкциям, по стенам с креплением скобами, диаметр: до 25 мм</t>
  </si>
  <si>
    <t>м08-01-087-03</t>
  </si>
  <si>
    <t>Металлические конструкции (Трубостойка стальная)</t>
  </si>
  <si>
    <t>м08-02-412-03</t>
  </si>
  <si>
    <t>Затягивание провода в проложенные трубы и металлические рукава первого одножильного или многожильного в общей оплетке, суммарное сечение: до 16 мм2</t>
  </si>
  <si>
    <t>м08-02-412-02</t>
  </si>
  <si>
    <t>Затягивание провода в проложенные трубы и металлические рукава первого одножильного или многожильного в общей оплетке, суммарное сечение: до 6 мм2</t>
  </si>
  <si>
    <t>Оборудование светотехническое</t>
  </si>
  <si>
    <t>м08-03-594-01</t>
  </si>
  <si>
    <t>Светильник отдельно устанавливаемый: на штырях с количеством ламп в светильнике 1</t>
  </si>
  <si>
    <t>м08-03-593-09</t>
  </si>
  <si>
    <t>Светильник: местного освещения</t>
  </si>
  <si>
    <t>м08-03-593-06</t>
  </si>
  <si>
    <t>Светильник потолочный или настенный с креплением винтами или болтами для помещений: с нормальными условиями среды, одноламповый</t>
  </si>
  <si>
    <t>м10-08-019-04</t>
  </si>
  <si>
    <t>Реле времени программное, тип 2РВМ</t>
  </si>
  <si>
    <t>Кабели и провода</t>
  </si>
  <si>
    <t>м08-02-405-05</t>
  </si>
  <si>
    <t>Провод по установленным стальным конструкциям и панелям, сечение: до 240 мм2</t>
  </si>
  <si>
    <t>м08-02-405-02</t>
  </si>
  <si>
    <t>Провод по установленным стальным конструкциям и панелям, сечение: до 35 мм2</t>
  </si>
  <si>
    <t>м08-02-398-04</t>
  </si>
  <si>
    <t>Провод в лотках, сечением: до 120 мм2</t>
  </si>
  <si>
    <t>м08-02-398-03</t>
  </si>
  <si>
    <t>Провод в лотках, сечением: до 70 мм2</t>
  </si>
  <si>
    <t>м08-02-398-02</t>
  </si>
  <si>
    <t>Провод в лотках, сечением: до 35 мм2</t>
  </si>
  <si>
    <t>м08-02-398-01</t>
  </si>
  <si>
    <t>Провод в лотках, сечением: до 6 мм2</t>
  </si>
  <si>
    <t>м08-02-402-01</t>
  </si>
  <si>
    <t>Кабель трех-пятижильный по установленным конструкциям и лоткам с установкой ответвительных коробок: в помещениях с нормальной средой сечением жилы до 10 мм2 (для уравнив.потенциалов)</t>
  </si>
  <si>
    <t>Электроустановочные изделия</t>
  </si>
  <si>
    <t>м08-03-591-02</t>
  </si>
  <si>
    <t>Выключатель: одноклавишный утопленного типа при скрытой проводке</t>
  </si>
  <si>
    <t>м08-03-591-01</t>
  </si>
  <si>
    <t>Выключатель: одноклавишный неутопленного типа при открытой проводке</t>
  </si>
  <si>
    <t>м08-03-591-08</t>
  </si>
  <si>
    <t>Розетка штепсельная: неутопленного типа при открытой проводке</t>
  </si>
  <si>
    <t>м08-03-592-01</t>
  </si>
  <si>
    <t>Патрон: стенной или потолочный</t>
  </si>
  <si>
    <t>м08-03-591-11</t>
  </si>
  <si>
    <t>Розетка штепсельная: трехполюсная</t>
  </si>
  <si>
    <t>Лотки кабельные</t>
  </si>
  <si>
    <t>м08-02-396-06</t>
  </si>
  <si>
    <t>Короб металлический по стенам и потолкам, длина: 3 м</t>
  </si>
  <si>
    <t>трубы</t>
  </si>
  <si>
    <t>м08-02-409-09</t>
  </si>
  <si>
    <t>Труба гофрированная ПВХ для защиты проводов и кабелей по установленным конструкциям, по стенам, колоннам, потолкам, основанию пола</t>
  </si>
  <si>
    <t>м08-02-409-01</t>
  </si>
  <si>
    <t>Труба винипластовая по установленным конструкциям, по стенам и колоннам с креплением скобами, диаметр: до 25 мм</t>
  </si>
  <si>
    <t>м08-02-409-02</t>
  </si>
  <si>
    <t>Труба винипластовая по установленным конструкциям, по стенам и колоннам с креплением скобами, диаметр: до 50 мм</t>
  </si>
  <si>
    <t>м08-02-407-03</t>
  </si>
  <si>
    <t>Труба стальная по установленным конструкциям, по стенам с креплением скобами, диаметр: до 50 мм</t>
  </si>
  <si>
    <t>Прокат черных металлов</t>
  </si>
  <si>
    <t>м08-02-472-07</t>
  </si>
  <si>
    <t>Проводник заземляющий открыто по строительным основаниям: из полосовой стали сечением 160 мм2</t>
  </si>
  <si>
    <t>м08-02-472-02</t>
  </si>
  <si>
    <t>Заземлитель горизонтальный из стали: полосовой сечением 160 мм2</t>
  </si>
  <si>
    <t>м08-02-472-06</t>
  </si>
  <si>
    <t>Проводник заземляющий открыто по строительным основаниям: из полосовой стали сечением 100 мм2</t>
  </si>
  <si>
    <t>м08-02-472-08</t>
  </si>
  <si>
    <t>Проводник заземляющий открыто по строительным основаниям: из круглой стали диаметром 8 мм</t>
  </si>
  <si>
    <t>м08-02-472-09</t>
  </si>
  <si>
    <t>Проводник заземляющий открыто по строительным основаниям: из круглой стали диаметром 12 мм</t>
  </si>
  <si>
    <t>м08-02-155-01</t>
  </si>
  <si>
    <t>Герметизация проходов при вводе кабелей во взрывоопасные помещения уплотнительной массой</t>
  </si>
  <si>
    <t xml:space="preserve"> Жилая часть здания</t>
  </si>
  <si>
    <t>Аппараты напряжением до 1000 В</t>
  </si>
  <si>
    <t>м08-03-604-01</t>
  </si>
  <si>
    <t>Звонок электрический с кнопкой</t>
  </si>
  <si>
    <t>100 KОМПЛ</t>
  </si>
  <si>
    <t>Комплектные устройства для распределения электроэнергии напряжением до 1000 В</t>
  </si>
  <si>
    <t>м08-02-399-01</t>
  </si>
  <si>
    <t>Провод в коробах, сечением: до 6 мм2</t>
  </si>
  <si>
    <t>м08-02-412-04</t>
  </si>
  <si>
    <t>Затягивание провода в проложенные трубы и металлические рукава первого одножильного или многожильного в общей оплетке, суммарное сечение: до 35 мм2</t>
  </si>
  <si>
    <t>м08-02-403-03</t>
  </si>
  <si>
    <t>Провод групповой в защитной оболочке или кабель трех-пятижильный: под штукатурку по стенам или в бороздах</t>
  </si>
  <si>
    <t>м08-03-591-05</t>
  </si>
  <si>
    <t>Выключатель: двухклавишный утопленного типа при скрытой проводке</t>
  </si>
  <si>
    <t>м08-03-591-09</t>
  </si>
  <si>
    <t>Розетка штепсельная: утопленного типа при скрытой проводке</t>
  </si>
  <si>
    <t>м08-03-592-02</t>
  </si>
  <si>
    <t>Патрон: подвесной</t>
  </si>
  <si>
    <t>Трубы</t>
  </si>
  <si>
    <t>м08-02-390-01</t>
  </si>
  <si>
    <t>Короба пластмассовые: шириной до 40 мм</t>
  </si>
  <si>
    <t>Обогрев водосточных воронок (1106-ЭО)</t>
  </si>
  <si>
    <t>11-01-051-01</t>
  </si>
  <si>
    <t>Устройство систем электрического отопления полов ("теплый пол") на основе: нагревательного кабеля по готовому основанию</t>
  </si>
  <si>
    <t>м08-02-407-02</t>
  </si>
  <si>
    <t>Труба стальная по установленным конструкциям, по стенам с креплением скобами, диаметр: до 40 мм</t>
  </si>
  <si>
    <t>м08-02-411-01</t>
  </si>
  <si>
    <t>Рукав металлический наружным диаметром: до 48 мм</t>
  </si>
  <si>
    <t>09-05-003-01</t>
  </si>
  <si>
    <t>Постановка болтов: строительных с гайками и шайбами</t>
  </si>
  <si>
    <t>46-03-015-01</t>
  </si>
  <si>
    <t>Устройство в кирпичных стенах борозд с использованием штробореза площадью сечения: до 20 см2</t>
  </si>
  <si>
    <t>01-01-009-14</t>
  </si>
  <si>
    <t>Разработка грунта в траншеях экскаватором «обратная лопата» с ковшом вместимостью 0,5 (0,5-0,63) м3, в отвал группа грунтов: 2</t>
  </si>
  <si>
    <t>1000 м3</t>
  </si>
  <si>
    <t>01-01-033-02</t>
  </si>
  <si>
    <t>Засыпка траншей и котлованов с перемещением грунта до 5 м бульдозерами мощностью: 59 кВт (80 л.с.), группа грунтов 2</t>
  </si>
  <si>
    <t>01-02-061-02</t>
  </si>
  <si>
    <t>Засыпка вручную траншей, пазух котлованов и ям, группа грунтов: 2</t>
  </si>
  <si>
    <t>100 м3</t>
  </si>
  <si>
    <t xml:space="preserve"> 5.14.3.1.3 Пуско-наладка системы электроснабжения жилого дома (Лип.18.1) </t>
  </si>
  <si>
    <t>п01-11-010-01</t>
  </si>
  <si>
    <t>Измерение сопротивления растеканию тока: заземлителя</t>
  </si>
  <si>
    <t>измерение</t>
  </si>
  <si>
    <t>п01-11-011-01</t>
  </si>
  <si>
    <t>Проверка наличия цепи между заземлителями и заземленными элементами</t>
  </si>
  <si>
    <t>100 измерений</t>
  </si>
  <si>
    <t>п01-11-028-01</t>
  </si>
  <si>
    <t>Измерение сопротивления изоляции (на линию) мегаомметром кабельных и других линий напряжением до 1 кВ, предназначенных для передачи электроэнергии к распределительным устройствам, щитам, шкафам, коммутационным аппаратам и электропотребителям</t>
  </si>
  <si>
    <t>п01-03-001-02</t>
  </si>
  <si>
    <t>Выключатель однополюсный напряжением до 1 кВ: с устройством защитного отключения</t>
  </si>
  <si>
    <t>п01-03-001-01</t>
  </si>
  <si>
    <t>Выключатель однополюсный напряжением до 1 кВ: с электромагнитным, тепловым или комбинированным расцепителем</t>
  </si>
  <si>
    <t>п01-11-013-01</t>
  </si>
  <si>
    <t>Замер полного сопротивления цепи "фаза-нуль"</t>
  </si>
  <si>
    <t xml:space="preserve"> 5.14.3.3.3 Пуско-наладка системы ВРУ жилого дома (Лип.18.1) </t>
  </si>
  <si>
    <t>п01-11-010-02</t>
  </si>
  <si>
    <t>Измерение сопротивления растеканию тока: контура с диагональю до 20 м</t>
  </si>
  <si>
    <t>п01-05-016-01</t>
  </si>
  <si>
    <t>Устройство АВР трансформаторов и линий с резервированием секций: 1 шт.</t>
  </si>
  <si>
    <t>п01-06-021-01</t>
  </si>
  <si>
    <t>Схема разводки трехпроводной системы с количеством панелей (шкафов, ячеек): до 2</t>
  </si>
  <si>
    <t>схема</t>
  </si>
  <si>
    <t>п01-03-002-04</t>
  </si>
  <si>
    <t>Выключатель трехполюсный напряжением до 1 кВ с: электромагнитным, тепловым или комбинированным расцепителем, номинальный ток до 50 А</t>
  </si>
  <si>
    <t>Итого максимальная стоимость работ, с НДС</t>
  </si>
  <si>
    <r>
      <t xml:space="preserve">свидетельство о допуске к ведению работ (СРО) </t>
    </r>
    <r>
      <rPr>
        <b/>
        <sz val="11"/>
        <rFont val="Arial Narrow"/>
        <family val="2"/>
        <charset val="204"/>
      </rPr>
      <t>обязательно;</t>
    </r>
  </si>
  <si>
    <r>
      <t xml:space="preserve">карточка учета организации; - </t>
    </r>
    <r>
      <rPr>
        <b/>
        <sz val="11"/>
        <rFont val="Arial Narrow"/>
        <family val="2"/>
        <charset val="204"/>
      </rPr>
      <t>АНКЕТА ОРГАНИЗАЦИИ</t>
    </r>
  </si>
  <si>
    <t>Инженер ПТС</t>
  </si>
  <si>
    <t>А.И. Доронина</t>
  </si>
  <si>
    <t>Подрядчик ежемесячно оплачивает за услуги Генподрядчику 15% от стоимости НР и СП на основании актов выполненнных работ</t>
  </si>
  <si>
    <t>Сроки производства работ : с момента заключения договора до  01.06.2026г.</t>
  </si>
  <si>
    <t>Обеспечение бытовыми помещениями (вагон-бытовками)- Подрядчик. При отсутствии - возможно размещение в вагончиках Генподрядчика по договору аренды, при необходимости</t>
  </si>
  <si>
    <t xml:space="preserve"> </t>
  </si>
  <si>
    <t>После подписания договора подряда:  разработка и предоставление ППР на выполняемые работы, приказ на ответственного производителя работ,  копии удостоверений на работников (по охране труда, электробезопасности, пожарной безопасности, на стропальщиков), список работников, которые будут задействованы на объекте для лиц, разрешение на работу для лиц не граждан РФ, график производства работ.</t>
  </si>
  <si>
    <t>5.14.3.1.3</t>
  </si>
  <si>
    <t>5.14.3.3.3</t>
  </si>
  <si>
    <t>КП №45990023</t>
  </si>
  <si>
    <t>КП №90301</t>
  </si>
  <si>
    <t>Блок управления заградительными огнями типа "день-ночь"</t>
  </si>
  <si>
    <t>Выключатели автоматические дифференциального тока АВДТ 32, 2п (1Р+N) С16 30мА</t>
  </si>
  <si>
    <t>Выключатели автоматические дифференциального тока АВДТ 32, 2п С16 30мА</t>
  </si>
  <si>
    <t>Выключатели автоматические дифференциального тока, АВДТ 32 С16 10мА</t>
  </si>
  <si>
    <t>Выключатели автоматические дифференциального тока, АВДТ 32 С16 30мА</t>
  </si>
  <si>
    <t>Выключатели автоматические дифференциального тока, АВДТ 32 С40 30мА</t>
  </si>
  <si>
    <t>Выключатели автоматические: «IEK» ВА47-29 1Р 10А, характеристика С</t>
  </si>
  <si>
    <t>Выключатели автоматические: «IEK» ВА47-29 1Р 16А, характеристика С</t>
  </si>
  <si>
    <t>Выключатели автоматические: «IEK» ВА47-29 3Р 16А, характеристика С</t>
  </si>
  <si>
    <t>Выключатели нагрузки (разъединители), тип ВН-32 2Р 50 А</t>
  </si>
  <si>
    <t>Выключатели нагрузки (разъединители), тип ВН-32, трехполюсные, номинальный ток 20 А</t>
  </si>
  <si>
    <t>10 ШТ</t>
  </si>
  <si>
    <t>Выключатель пакетный трехполюсный, Uн-400 В, Iн=16 A, IP56 ПВ3-16МЗ</t>
  </si>
  <si>
    <t>Выключатель пакетный трехполюсный, Uн-400 В, Iн=40 A, IP56 ПВ3-40 М3</t>
  </si>
  <si>
    <t>Выключатель пакетный трехполюсный, Uн-400 В, Iн=63 A, IP56 ПВ3-63 М3</t>
  </si>
  <si>
    <t>Контакторы электромагнитные: переменного тока КМИ-10960 9А 220 В/АС-3 IP54</t>
  </si>
  <si>
    <t>Ограничитель импульсных перенапряжений трехполюсный, Uн-400 В, 50 ГЦ, ОПС1-В 3Р</t>
  </si>
  <si>
    <t>62.1.02.17-0004</t>
  </si>
  <si>
    <t>Устройство распределительное этажное модульное типа УЭРМ на 2,4,5,6 квартир</t>
  </si>
  <si>
    <t>Фотореле ФР 604</t>
  </si>
  <si>
    <t>Щитки учета электрической энергии: ЩУ-1/1 1 У1 IP66</t>
  </si>
  <si>
    <t>Щитки учета электрической энергии: ЩУ-3/1 0 У1 IP66</t>
  </si>
  <si>
    <t>Ящик силовой ЯБПВУ-1МУ 100А</t>
  </si>
  <si>
    <t>Ящики с понижающим трансформатором автомат. выключателем,: 36в ЯТП-0,25-1</t>
  </si>
  <si>
    <t>Наименование программного продукта: "Мастер сметных расчетов" v11.5, г. Орел, тел. +7 (910) 747-08-01</t>
  </si>
  <si>
    <t>Стройка</t>
  </si>
  <si>
    <t xml:space="preserve"> 6.1.2 Устройство озеленения </t>
  </si>
  <si>
    <t xml:space="preserve">Составлено в уровне цен : март 2023 года, Индексы пересчета: ПАО "Орелстрой" (новое строительство) </t>
  </si>
  <si>
    <t xml:space="preserve">Наименование и редакция СНБ: </t>
  </si>
  <si>
    <t>принадлежность материалов</t>
  </si>
  <si>
    <t>Шифр</t>
  </si>
  <si>
    <t>шт.</t>
  </si>
  <si>
    <t>22.2.02.11-0032</t>
  </si>
  <si>
    <t>Болты сборочные с гайками и шайбами по классу прочности 5.8</t>
  </si>
  <si>
    <t>01.3.01.02-0002</t>
  </si>
  <si>
    <t>Вазелин технический</t>
  </si>
  <si>
    <t>01.7.15.04-0011</t>
  </si>
  <si>
    <t>Винты с полукруглой головкой, длина 50 мм</t>
  </si>
  <si>
    <t>999-9950</t>
  </si>
  <si>
    <t>Вспомогательные ненормируемые материалы (2% от ОЗП)</t>
  </si>
  <si>
    <t>20.2.02.01-0019</t>
  </si>
  <si>
    <t>Втулки изолирующие</t>
  </si>
  <si>
    <t>20.2.02.01-0012</t>
  </si>
  <si>
    <t>Втулки, диаметр 22 мм</t>
  </si>
  <si>
    <t>20.2.02.01-0013</t>
  </si>
  <si>
    <t>Втулки, диаметр 28 мм</t>
  </si>
  <si>
    <t>20.2.02.01-0014</t>
  </si>
  <si>
    <t>Втулки, диаметр 42 мм</t>
  </si>
  <si>
    <t>22.2.02.11-0051</t>
  </si>
  <si>
    <t>Гайки установочные заземляющие</t>
  </si>
  <si>
    <t>20.2.01.05-0005</t>
  </si>
  <si>
    <t>Гильзы кабельные медные ГМ 16</t>
  </si>
  <si>
    <t>20.2.01.05-0007</t>
  </si>
  <si>
    <t>Гильзы кабельные медные ГМ 35</t>
  </si>
  <si>
    <t>20.2.01.05-0003</t>
  </si>
  <si>
    <t>Гильзы кабельные медные ГМ 6</t>
  </si>
  <si>
    <t>03.1.01.01-0002</t>
  </si>
  <si>
    <t>Гипс строительный Г-3</t>
  </si>
  <si>
    <t>01.7.15.07-0012</t>
  </si>
  <si>
    <t>Дюбели пластмассовые с шурупами, размер 12x70 мм</t>
  </si>
  <si>
    <t>01.7.15.07-0014</t>
  </si>
  <si>
    <t>Дюбели распорные полипропиленовые</t>
  </si>
  <si>
    <t>01.7.15.07-0022</t>
  </si>
  <si>
    <t>Дюбели распорные полиэтиленовые, размер 6x40 мм</t>
  </si>
  <si>
    <t>01.7.15.07-0031</t>
  </si>
  <si>
    <t>Дюбели распорные с гайкой</t>
  </si>
  <si>
    <t>01.7.15.07-0152</t>
  </si>
  <si>
    <t>Дюбели с шурупом, размер 6x35 мм</t>
  </si>
  <si>
    <t>20.2.02.02-0011</t>
  </si>
  <si>
    <t>Заглушки</t>
  </si>
  <si>
    <t>20.5.04.11-0012</t>
  </si>
  <si>
    <t>Зажимы люстровые</t>
  </si>
  <si>
    <t>14.1.02.01-0002</t>
  </si>
  <si>
    <t>Клей БМК-5к</t>
  </si>
  <si>
    <t>14.4.02.09-0301</t>
  </si>
  <si>
    <t>Композиция антикоррозионная цинкнаполненная</t>
  </si>
  <si>
    <t>07.2.07.04-0007</t>
  </si>
  <si>
    <t>Конструкции стальные индивидуальные решетчатые сварные, масса до 0,1 т</t>
  </si>
  <si>
    <t>14.4.02.09-0001</t>
  </si>
  <si>
    <t>Краска</t>
  </si>
  <si>
    <t>14.4.03.17-0011</t>
  </si>
  <si>
    <t>Лак электроизоляционный 318</t>
  </si>
  <si>
    <t>01.7.06.05-0041</t>
  </si>
  <si>
    <t>Лента изоляционная прорезиненная односторонняя, ширина 20 мм, толщина 0,25-0,35 мм</t>
  </si>
  <si>
    <t>01.7.06.07-0002</t>
  </si>
  <si>
    <t>Лента монтажная, тип ЛМ-5</t>
  </si>
  <si>
    <t>01.7.06.12-0008</t>
  </si>
  <si>
    <t>Лента ПВХ</t>
  </si>
  <si>
    <t>01.7.06.11-0021</t>
  </si>
  <si>
    <t>Лента ФУМ</t>
  </si>
  <si>
    <t>01.7.20.04-0005</t>
  </si>
  <si>
    <t>Нитки швейные</t>
  </si>
  <si>
    <t>18.5.08.09-0001</t>
  </si>
  <si>
    <t>Патрубки</t>
  </si>
  <si>
    <t>20.1.02.23-0082</t>
  </si>
  <si>
    <t>Перемычки гибкие, тип ПГС-50</t>
  </si>
  <si>
    <t>02.3.01.02-1012</t>
  </si>
  <si>
    <t>Песок природный II класс, средний, круглые сита</t>
  </si>
  <si>
    <t>03.2.01.01-0003</t>
  </si>
  <si>
    <t>Портландцемент общестроительного назначения бездобавочный М500 Д0 (ЦЕМ I 42,5Н)</t>
  </si>
  <si>
    <t>01.7.02.07-0011</t>
  </si>
  <si>
    <t>Прессшпан листовой, марка А</t>
  </si>
  <si>
    <t>21.2.01.02-0141</t>
  </si>
  <si>
    <t>Провод неизолированный для воздушных линий электропередачи медные, марка М, сечение 4 мм2</t>
  </si>
  <si>
    <t>08.3.07.01-0076</t>
  </si>
  <si>
    <t>Прокат полосовой, горячекатаный, марка стали Ст3сп, ширина 50-200 мм, толщина 4-5 мм</t>
  </si>
  <si>
    <t>08.3.05.02-0101</t>
  </si>
  <si>
    <t>Прокат толстолистовой горячекатаный в листах, марка стали ВСт3пс5, толщина 4-6 мм</t>
  </si>
  <si>
    <t>20.5.04.10-0011</t>
  </si>
  <si>
    <t>Сжимы соединительные</t>
  </si>
  <si>
    <t>01.3.01.06-1018</t>
  </si>
  <si>
    <t>Смазка ЦИАТИМ-221</t>
  </si>
  <si>
    <t>01.7.07.29-0221</t>
  </si>
  <si>
    <t>Состав уплотнительный</t>
  </si>
  <si>
    <t>01.7.07.20-0002</t>
  </si>
  <si>
    <t>Тальк молотый, сорт I</t>
  </si>
  <si>
    <t>24.3.01.01-0002</t>
  </si>
  <si>
    <t>Трубка полихлорвиниловая</t>
  </si>
  <si>
    <t>24.3.01.01-0001</t>
  </si>
  <si>
    <t>Трубка ХВТ</t>
  </si>
  <si>
    <t>01.1.01.09-0024</t>
  </si>
  <si>
    <t>Шнур асбестовый общего назначения ШАОН, диаметр 3-5 мм</t>
  </si>
  <si>
    <t>01.7.02.09-0002</t>
  </si>
  <si>
    <t>Шпагат бумажный</t>
  </si>
  <si>
    <t>01.7.15.14-0161</t>
  </si>
  <si>
    <t>Шурупы с полукруглой головкой 2,5x20 мм</t>
  </si>
  <si>
    <t>01.7.15.14-0165</t>
  </si>
  <si>
    <t>Шурупы с полукруглой головкой 4x40 мм</t>
  </si>
  <si>
    <t>01.7.15.14-0043</t>
  </si>
  <si>
    <t>Шурупы самонарезающий прокалывающий, для крепления металлических профилей или листовых деталей 3,5/11 мм</t>
  </si>
  <si>
    <t>01.7.11.07-0034</t>
  </si>
  <si>
    <t>Электроды сварочные Э42А, диаметр 4 мм</t>
  </si>
  <si>
    <t>DIN-рейка металлическая ТН 35/7,5 длина 150 мм</t>
  </si>
  <si>
    <t>Анкер забивной М10</t>
  </si>
  <si>
    <t>Болт М10х60</t>
  </si>
  <si>
    <t>Выключатель двухклавишный для скрытой проводки серия "Кварта" ВС10-2-0-КБ</t>
  </si>
  <si>
    <t>Выключатель одноклавишный для открытой проводки "Гермес PLUS" ВС20-1-0-ГПБ</t>
  </si>
  <si>
    <t>Выключатель одноклавишный для скрытой проводки "Кварта" ВС10-1-0-КБ</t>
  </si>
  <si>
    <t>Выключатель одноклавишный для скрытой проводки серия "Кварта" ВС10-1-0-КБ</t>
  </si>
  <si>
    <t>Гайка насечная М10</t>
  </si>
  <si>
    <t>КП №1106 24.04.23г.</t>
  </si>
  <si>
    <t>Держатель оцинкованный двусторонний, диаметр 32 мм</t>
  </si>
  <si>
    <t>Держатель универсальный ND 1000</t>
  </si>
  <si>
    <t>Держатель фасадный ND 2304</t>
  </si>
  <si>
    <t>Держатель фасадный ND 2307</t>
  </si>
  <si>
    <t>Дюбель универсальный, размер 6x41 мм</t>
  </si>
  <si>
    <t>21.1.06.03-0013</t>
  </si>
  <si>
    <t>Кабель малогабаритный КМПВнг(А)-LS 2x1-1000</t>
  </si>
  <si>
    <t>1000 м</t>
  </si>
  <si>
    <t>Кабель силовой с медными жилами ВВГнг(A)-FRLS 1х240мк-1000</t>
  </si>
  <si>
    <t>Кабель силовой с медными жилами ВВГнг(A)-FRLS 2х2,5ок(N)-660</t>
  </si>
  <si>
    <t>Кабель силовой с медными жилами ВВГнг(A)-FRLS 3х2,5 (N, PE)-660</t>
  </si>
  <si>
    <t>Кабель силовой с медными жилами ВВГнг(A)-FRLS 3х4ок-660</t>
  </si>
  <si>
    <t>Кабель силовой с медными жилами ВВГнг(A)-FRLS 4х10ок(N)-660</t>
  </si>
  <si>
    <t>Кабель силовой с медными жилами ВВГнг(A)-FRLS 4х25мк(N)-660</t>
  </si>
  <si>
    <t>Кабель силовой с медными жилами ВВГнг(A)-FRLS 4х4ок(N)-1000</t>
  </si>
  <si>
    <t>Кабель силовой с медными жилами ВВГнг(A)-FRLS 5х10ок(N, РЕ)-660</t>
  </si>
  <si>
    <t>Кабель силовой с медными жилами ВВГнг(A)-FRLS 5х16мк(N, РЕ)-660</t>
  </si>
  <si>
    <t>Кабель силовой с медными жилами ВВГнг(A)-FRLS 5х2,5ок(N, РЕ)-660</t>
  </si>
  <si>
    <t>Кабель силовой с медными жилами ВВГнг(A)-FRLS 5х25мк(N, РЕ)-1000</t>
  </si>
  <si>
    <t>Кабель силовой с медными жилами ВВГнг(A)-FRLS 5х4ок(N, РЕ)-660</t>
  </si>
  <si>
    <t>Кабель силовой с медными жилами ВВГнг(A)-FRLS 5х50мк(N, РЕ)-660</t>
  </si>
  <si>
    <t>Кабель силовой с медными жилами ВВГнг(A)-FRLS 5х6ок(N, РЕ)-660</t>
  </si>
  <si>
    <t>Кабель силовой с медными жилами ВВГнг(A)-LS 1х16-660</t>
  </si>
  <si>
    <t>Кабель силовой с медными жилами ВВГнг(A)-LS 1х25-660</t>
  </si>
  <si>
    <t>Кабель силовой с медными жилами ВВГнг(A)-LS 1х4-660</t>
  </si>
  <si>
    <t>Кабель силовой с медными жилами ВВГнг(A)-LS 3х1,5-660</t>
  </si>
  <si>
    <t>Кабель силовой с медными жилами ВВГнг(A)-LS 3х10-660</t>
  </si>
  <si>
    <t>Кабель силовой с медными жилами ВВГнг(A)-LS 3х2,5-660</t>
  </si>
  <si>
    <t>Кабель силовой с медными жилами ВВГнг(A)-LS 3х4-660</t>
  </si>
  <si>
    <t>Кабель силовой с медными жилами ВВГнг(A)-LS 3х6-660</t>
  </si>
  <si>
    <t>Кабель силовой с медными жилами ВВГнг(A)-LS 4х1,5-660</t>
  </si>
  <si>
    <t>Кабель силовой с медными жилами ВВГнг(A)-LS 5х10-660</t>
  </si>
  <si>
    <t>Кабель силовой с медными жилами ВВГнг(A)-LS 5х2,5-660</t>
  </si>
  <si>
    <t>Кабель силовой с медными жилами ВВГнг(A)-LS 5х4-660</t>
  </si>
  <si>
    <t>Кабель силовой с медными жилами ВВГнг(А)-FRLS 1х120-1000</t>
  </si>
  <si>
    <t>Кабель силовой с медными жилами ВВГнг-LS 1х240-660</t>
  </si>
  <si>
    <t>Кабель силовой с медными жилами ВВГнг-LS 1х70-660</t>
  </si>
  <si>
    <t>Кабель силовой с медными жилами ВВГнг-LS 1х95-660</t>
  </si>
  <si>
    <t>Кабель силовой с медными жилами ВВГнг-LS 2х1,5-660</t>
  </si>
  <si>
    <t>Кабель силовой с медными жилами ВВГнг-LS 2х2,5-660</t>
  </si>
  <si>
    <t>20.2.05.04-0015</t>
  </si>
  <si>
    <t>Кабель-канал (короб) "Legrand": 50х130 мм (Короб КЭТ, КСС)</t>
  </si>
  <si>
    <t>Кабель-канал (короб) 25x25 мм</t>
  </si>
  <si>
    <t>м</t>
  </si>
  <si>
    <t>Клипса для крепежа гофротрубы, номинальный диаметр 20 мм</t>
  </si>
  <si>
    <t>Клипса для крепежа гофротрубы, номинальный диаметр 25 мм</t>
  </si>
  <si>
    <t>Колодка клеммная СОВ4-2,5/250 У3, количество контактов 4</t>
  </si>
  <si>
    <t>Колодки клеммные, СОВ-3-2,5/250 УЗ, количество контактов 3</t>
  </si>
  <si>
    <t>Коробка для установки розеток и выключателей скрытой проводки КМ 40002</t>
  </si>
  <si>
    <t>20.5.02.04-0001</t>
  </si>
  <si>
    <t>Коробка ответвительная "DKC" размером 100х100х50 мм (Шина уравнивания потенциалов ШДУП У4)</t>
  </si>
  <si>
    <t>Коробка разветвительная У-994</t>
  </si>
  <si>
    <t>Коробка распаечная для открытой проводки КМ 41235 размером 100х100х50 мм, IP44</t>
  </si>
  <si>
    <t>Коробка распаечная для скрытой проводки с крышкой КМ 41004 80х40 мм</t>
  </si>
  <si>
    <t>Коробка универсальная для заливки в бетон 70х57 мм ДКС</t>
  </si>
  <si>
    <t>23.1.02.07-0002</t>
  </si>
  <si>
    <t>Крепления для трубопроводов (кронштейны, планки, хомуты)</t>
  </si>
  <si>
    <t>снабжение</t>
  </si>
  <si>
    <t>Круг стальной горячекатаный оцинкованный, диаметр 18 мм</t>
  </si>
  <si>
    <t>Крышка отвода Т-образного для лотка СОТ01D-0-300-08</t>
  </si>
  <si>
    <t>Крышка поворота плавного 90град., исп.1 СРG01D-0-90-300-08</t>
  </si>
  <si>
    <t>Крышка с заземлением на лоток основанием 200 мм, длина 3000 мм CLP1K-200-1</t>
  </si>
  <si>
    <t>Крышка с заземлением на лоток основанием 300 мм, длина 3000 мм CLP1K-300-1</t>
  </si>
  <si>
    <t>Лампа светодиодная 6Вт ЛСД-3</t>
  </si>
  <si>
    <t>Лампа светодиодная 7Вт, 630 лм А60</t>
  </si>
  <si>
    <t>Лоток перфорированный 200х50 мм, длиной 3000 мм CLP10-050-200-3</t>
  </si>
  <si>
    <t>Лоток перфорированный 300х50, длиной 3000 мм CLP10-050-300-3</t>
  </si>
  <si>
    <t>Муфта соединительная "труба-труба" диаметром 25 мм</t>
  </si>
  <si>
    <t>Муфта соединительная труба-труба, диаметр 32 мм</t>
  </si>
  <si>
    <t>Огонь заградительный ЗОМ-А IP65</t>
  </si>
  <si>
    <t>Отвод Т-образный для лотка 50х300 мм СОТ01-0-050-300</t>
  </si>
  <si>
    <t>Патрон настенный карболитовый Пкб27-04-К31</t>
  </si>
  <si>
    <t>Патроны подвесные, пластмассовые Ппл27-04-К52</t>
  </si>
  <si>
    <t>Пена огнезащитная 740 мл</t>
  </si>
  <si>
    <t>Поводок заземления L=200 мм с двумя наконечниками ak-3-6</t>
  </si>
  <si>
    <t>Поворот плавный горизонтальный 90град., исп.1, 300х50 мм СРG01-0-90-050-300</t>
  </si>
  <si>
    <t>Провод силовой установочный с медными жилами ПуГВ 1х4-450</t>
  </si>
  <si>
    <t>Прокат полосовой, горячекатаный, размер 40х4 мм</t>
  </si>
  <si>
    <t>Профиль монтажный перфорированный CLM50D-РРP-300-20</t>
  </si>
  <si>
    <t>Розетка + вилка д/электроплит РШ-ВШ 32А 250В 2Р+РЕ открытой установки</t>
  </si>
  <si>
    <t>Розетка открытой проводки двухгнездная серия "Октава" РСш202-3-ОБ</t>
  </si>
  <si>
    <t>Розетка открытой проводки с заземлением "Гермес PLUS" РСб20-3-ГПБб</t>
  </si>
  <si>
    <t>Розетка открытой проводки с заземлением серия "Гермес PLUS" РСб20-3-ГПБб</t>
  </si>
  <si>
    <t>Розетка открытой проводки серия "Октава" РСш202-3-ОБ</t>
  </si>
  <si>
    <t>Розетка скрытой проводки двухгнездная с защитными шторками серия "Кварта" РСш12-3-КБ</t>
  </si>
  <si>
    <t>Розетка скрытой проводки серия "Кварта" РС10-3-КБ</t>
  </si>
  <si>
    <t>Розетка штепсельная с заземляющим контактом ОУ 2-х полюсн.РАр10-3-ОП</t>
  </si>
  <si>
    <t>Рукава металлические нг ПВХ РЗ-ЦП-20, диаметр условный 20 мм</t>
  </si>
  <si>
    <t>Саморез кровельный с прессшайбой 4,8x41 мм</t>
  </si>
  <si>
    <t>Светильник НПП 1401</t>
  </si>
  <si>
    <t>Светильник светодиодный серия "Strong 2,0" V1-I2-70210-03G00-6504540</t>
  </si>
  <si>
    <t>Светильник светодиодный серия AERO V1-U0-00362-21000-4401650</t>
  </si>
  <si>
    <t>Светильник светодиодный серия AERO V1-U0-00362-21000-4402150</t>
  </si>
  <si>
    <t>Светильник светодиодный серия AERO V1-U0-00362-21S00-4402650</t>
  </si>
  <si>
    <t>Светильник светодиодный серия NERO V1-U0-00086-21000-6501540</t>
  </si>
  <si>
    <t>Светильник светодиодный серия ЖКХ V1-U0-00005-21000-6501040</t>
  </si>
  <si>
    <t>Светильник уличный указатель номера дома светодиодный 50Вт, IP65 ДБУ69-50-001 У1</t>
  </si>
  <si>
    <t>Секция обогрева СЗО(м)02-00/10/02.60</t>
  </si>
  <si>
    <t>Сжимы ответвительные У-734 М</t>
  </si>
  <si>
    <t>Сжимы ответвительные У-859 М</t>
  </si>
  <si>
    <t>Сжимы ответвительные У-870 М</t>
  </si>
  <si>
    <t>Скоба подвеса нижняя CLР1-SPN-300</t>
  </si>
  <si>
    <t>Сталь круглая горячеоцинкованная, диаметр 8 мм</t>
  </si>
  <si>
    <t>Сталь полосовая оцинкованная 40х4 мм</t>
  </si>
  <si>
    <t>Сталь полосовая: 25х4 мм, марка Ст3сп</t>
  </si>
  <si>
    <t>Сталь полосовая: 80х4 мм, марка Ст3сп</t>
  </si>
  <si>
    <t>Сталь полосовая: 80х8 мм, марка Ст3сп</t>
  </si>
  <si>
    <t>Трубы гибкие гофрированные двустенные из ПВХ, диаметр 110 мм</t>
  </si>
  <si>
    <t>Трубы гибкие гофрированные из самозатухающего ПВХ легкие с протяжкой, диаметр 20 мм</t>
  </si>
  <si>
    <t>Трубы гибкие гофрированные из самозатухающего ПВХ легкие с протяжкой, диаметр 25 мм</t>
  </si>
  <si>
    <t>Трубы гибкие гофрированные легкие из самозатухающего ПВХ, с протяжкой, диаметр 32 мм</t>
  </si>
  <si>
    <t>Трубы гибкие гофрированные легкие из самозатухающего ПВХ, с протяжкой, диаметр 40 мм</t>
  </si>
  <si>
    <t>Трубы гибкие гофрированные легкие из самозатухающего ПВХ, с протяжкой, диаметр 50 мм</t>
  </si>
  <si>
    <t>Трубы гибкие гофрированные легкие из самозатухающего ПВХ, с протяжкой, диаметром: 25 мм</t>
  </si>
  <si>
    <t>Трубы гибкие гофрированные, легкие из самозатухающего ПВХ, с протяжкой, диаметр 16 мм</t>
  </si>
  <si>
    <t>Трубы гофрированные ПНД с протяжкой, внутренний диаметр 25 мм</t>
  </si>
  <si>
    <t>Трубы гофрированные ПНД с протяжкой, внутренний диаметр 32 мм</t>
  </si>
  <si>
    <t>Трубы из самозатухающего ПВХ жесткие гладкие, легкие, номинальный внутренний диаметр 25 мм</t>
  </si>
  <si>
    <t>Трубы из самозатухающего ПВХ жесткие гладкие, легкие, номинальный внутренний диаметр 40 мм</t>
  </si>
  <si>
    <t>Трубы из самозатухающего ПВХ жесткие гладкие, легкие, номинальный внутренний диаметр 50 мм</t>
  </si>
  <si>
    <t>23.3.06.04-0008</t>
  </si>
  <si>
    <t>Трубы стальные сварные неоцинкованные водогазопроводные с резьбой, легкие, номинальный диаметр 25 мм, толщина стенки 2,8 мм</t>
  </si>
  <si>
    <t>Трубы стальные сварные неоцинкованные водогазопроводные с резьбой, легкие, номинальный диаметр 32 мм, толщина стенки 2,8 мм</t>
  </si>
  <si>
    <t>23.3.06.04-0011</t>
  </si>
  <si>
    <t>Трубы стальные сварные неоцинкованные водогазопроводные с резьбой, легкие, номинальный диаметр 50 мм, толщина стенки 3 мм</t>
  </si>
  <si>
    <t>23.5.02.02-0023</t>
  </si>
  <si>
    <t>Трубы стальные электросварные прямошовные со снятой фаской из стали марок БСт2кп-БСт4кп и БСт2пс-БСт4пс, наружный диаметр 20 мм, толщина стенки 2 мм</t>
  </si>
  <si>
    <t>Трубы стальные электросварные прямошовные со снятой фаской из стали марок БСт2кп-БСт4кп и БСт2пс-БСт4пс, наружный диаметр 20 мм, толщина стенки 2 мм (трубостойка д/ЗОМ)</t>
  </si>
  <si>
    <t>23.5.02.02-0033</t>
  </si>
  <si>
    <t>Трубы стальные электросварные прямошовные со снятой фаской из стали марок БСт2кп-БСт4кп и БСт2пс-БСт4пс, наружный диаметр 57 мм, толщина стенки 3 мм (Трубостойка д/УСПД)</t>
  </si>
  <si>
    <t>Угольник диаметр 32 мм</t>
  </si>
  <si>
    <t>Хомутный держатель для труб со стяжкой 16-32 мм</t>
  </si>
  <si>
    <t>Хомутный держатель для труб со стяжкой 32-63 мм</t>
  </si>
  <si>
    <t>Шпилька  резьбовая, оцинкованная, М10х1000 мм</t>
  </si>
  <si>
    <t>Щит распределительный ЩСЭ 16-54-00</t>
  </si>
  <si>
    <t>Щиты распределительные наружной установки ЩРН-24з, с замком, размер 395х310х120 мм</t>
  </si>
  <si>
    <t>Щиты с монтажной панелью ЩМП-2, размером 440x400x200 мм, степень защиты IP54</t>
  </si>
  <si>
    <t>Перечень оборудования и материалов подрядчика</t>
  </si>
  <si>
    <t>Приложение №2</t>
  </si>
  <si>
    <t xml:space="preserve">Директор  ООО «ОСУ-2» - управляющей организации
 ООО «ОДСК-Строй Липецк»  </t>
  </si>
  <si>
    <t>21010-1-ЭОМ от 07.05.2024</t>
  </si>
  <si>
    <t>Прокат черных и цветных металлов</t>
  </si>
  <si>
    <t xml:space="preserve"> 5.14.1.5</t>
  </si>
  <si>
    <t xml:space="preserve"> 5.14.1.5 Системы электроснабжения и освещения здания (Лип.18.1) </t>
  </si>
  <si>
    <t>Блок ввода БВРУ-БВ-06-400-IP54 УХЛ4</t>
  </si>
  <si>
    <t>Блок ввода БВРУ-БВ-08-400-А-IP54 УХЛ4</t>
  </si>
  <si>
    <t>Блок распределения БВРУ-БР-А1-14-IP54 УХЛ4</t>
  </si>
  <si>
    <t>Блок распределения БВРУ-БР-А2-05-0-IP54 УХЛ4</t>
  </si>
  <si>
    <t>Блок распределения БВРУ-БР-А2-05-1-IP54 УХЛ4 с БАУО на 30групп</t>
  </si>
  <si>
    <t>Трубы гофрированные ПНД с протяжкой, тяжелые, внутренний диаметр 16 мм</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</si>
</sst>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3" formatCode="_-* #,##0.00_-;\-* #,##0.00_-;_-* &quot;-&quot;??_-;_-@_-"/>
  </numFmts>
  <fonts count="42" x14ac:knownFonts="1">
    <font>
      <sz val="10"/>
      <name val="Arial"/>
      <charset val="204"/>
    </font>
    <font>
      <b/>
      <sz val="10"/>
      <color indexed="12"/>
      <name val="Arial"/>
      <charset val="204"/>
    </font>
    <font>
      <b/>
      <sz val="10"/>
      <color indexed="16"/>
      <name val="Arial"/>
      <charset val="204"/>
    </font>
    <font>
      <b/>
      <sz val="10"/>
      <color indexed="20"/>
      <name val="Arial"/>
      <charset val="204"/>
    </font>
    <font>
      <b/>
      <sz val="10"/>
      <color indexed="17"/>
      <name val="Arial"/>
      <charset val="204"/>
    </font>
    <font>
      <sz val="10"/>
      <color indexed="17"/>
      <name val="Arial"/>
      <charset val="204"/>
    </font>
    <font>
      <sz val="10"/>
      <color indexed="12"/>
      <name val="Arial"/>
      <charset val="204"/>
    </font>
    <font>
      <sz val="10"/>
      <color indexed="14"/>
      <name val="Arial"/>
      <charset val="204"/>
    </font>
    <font>
      <b/>
      <sz val="10"/>
      <color indexed="14"/>
      <name val="Arial"/>
      <charset val="204"/>
    </font>
    <font>
      <sz val="10"/>
      <name val="Arial"/>
      <family val="2"/>
      <charset val="204"/>
    </font>
    <font>
      <sz val="8"/>
      <name val="Arial"/>
      <family val="2"/>
      <charset val="204"/>
    </font>
    <font>
      <b/>
      <sz val="8"/>
      <name val="Arial"/>
      <family val="2"/>
      <charset val="204"/>
    </font>
    <font>
      <sz val="7"/>
      <name val="Arial"/>
      <family val="2"/>
      <charset val="204"/>
    </font>
    <font>
      <sz val="9"/>
      <color indexed="81"/>
      <name val="Tahoma"/>
      <family val="2"/>
      <charset val="204"/>
    </font>
    <font>
      <sz val="10"/>
      <color rgb="FFFFFFFF"/>
      <name val="Arial"/>
      <family val="2"/>
      <charset val="204"/>
    </font>
    <font>
      <b/>
      <sz val="10"/>
      <name val="Arial"/>
      <family val="2"/>
      <charset val="204"/>
    </font>
    <font>
      <b/>
      <sz val="14"/>
      <name val="Times New Roman"/>
      <family val="1"/>
      <charset val="204"/>
    </font>
    <font>
      <b/>
      <sz val="12"/>
      <name val="Times New Roman"/>
      <family val="1"/>
      <charset val="204"/>
    </font>
    <font>
      <sz val="9"/>
      <name val="Arial"/>
      <family val="2"/>
      <charset val="204"/>
    </font>
    <font>
      <b/>
      <u/>
      <sz val="10"/>
      <name val="Arial"/>
      <family val="2"/>
      <charset val="204"/>
    </font>
    <font>
      <b/>
      <sz val="9"/>
      <name val="Arial"/>
      <family val="2"/>
      <charset val="204"/>
    </font>
    <font>
      <b/>
      <u/>
      <sz val="9"/>
      <name val="Arial"/>
      <family val="2"/>
      <charset val="204"/>
    </font>
    <font>
      <b/>
      <i/>
      <u/>
      <sz val="9"/>
      <name val="Arial"/>
      <family val="2"/>
      <charset val="204"/>
    </font>
    <font>
      <b/>
      <i/>
      <sz val="9"/>
      <color rgb="FFFFFFFF"/>
      <name val="Arial"/>
      <family val="2"/>
      <charset val="204"/>
    </font>
    <font>
      <sz val="9"/>
      <color rgb="FFFF0000"/>
      <name val="Arial"/>
      <family val="2"/>
      <charset val="204"/>
    </font>
    <font>
      <sz val="9"/>
      <color rgb="FF008000"/>
      <name val="Arial"/>
      <family val="2"/>
      <charset val="204"/>
    </font>
    <font>
      <b/>
      <u/>
      <sz val="12"/>
      <name val="Times New Roman"/>
      <family val="1"/>
      <charset val="204"/>
    </font>
    <font>
      <sz val="9"/>
      <color rgb="FFFF00FF"/>
      <name val="Arial"/>
      <family val="2"/>
      <charset val="204"/>
    </font>
    <font>
      <sz val="9"/>
      <color rgb="FFFFFFFF"/>
      <name val="Arial"/>
      <family val="2"/>
      <charset val="204"/>
    </font>
    <font>
      <sz val="8"/>
      <name val="Times New Roman"/>
      <family val="1"/>
      <charset val="204"/>
    </font>
    <font>
      <b/>
      <i/>
      <u/>
      <sz val="11"/>
      <color rgb="FF004080"/>
      <name val="Times New Roman"/>
      <family val="1"/>
      <charset val="204"/>
    </font>
    <font>
      <b/>
      <i/>
      <sz val="11"/>
      <name val="Times New Roman"/>
      <family val="1"/>
      <charset val="204"/>
    </font>
    <font>
      <b/>
      <sz val="9"/>
      <color rgb="FF800000"/>
      <name val="Arial"/>
      <family val="2"/>
      <charset val="204"/>
    </font>
    <font>
      <b/>
      <sz val="14"/>
      <name val="Arial Narrow"/>
      <family val="2"/>
      <charset val="204"/>
    </font>
    <font>
      <sz val="11"/>
      <name val="Arial Narrow"/>
      <family val="2"/>
      <charset val="204"/>
    </font>
    <font>
      <sz val="11"/>
      <color rgb="FF00B0F0"/>
      <name val="Arial Narrow"/>
      <family val="2"/>
      <charset val="204"/>
    </font>
    <font>
      <b/>
      <sz val="11"/>
      <name val="Arial Narrow"/>
      <family val="2"/>
      <charset val="204"/>
    </font>
    <font>
      <u/>
      <sz val="11"/>
      <name val="Arial Narrow"/>
      <family val="2"/>
      <charset val="204"/>
    </font>
    <font>
      <b/>
      <sz val="11"/>
      <color rgb="FF00B0F0"/>
      <name val="Arial Narrow"/>
      <family val="2"/>
      <charset val="204"/>
    </font>
    <font>
      <sz val="10"/>
      <name val="Arial"/>
      <charset val="204"/>
    </font>
    <font>
      <sz val="11"/>
      <color theme="1"/>
      <name val="Calibri"/>
      <family val="2"/>
      <scheme val="minor"/>
    </font>
    <font>
      <sz val="10"/>
      <name val="Times New Roman"/>
      <family val="1"/>
      <charset val="204"/>
    </font>
  </fonts>
  <fills count="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7" tint="0.79998168889431442"/>
        <bgColor indexed="64"/>
      </patternFill>
    </fill>
  </fills>
  <borders count="25">
    <border>
      <left/>
      <right/>
      <top/>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5">
    <xf numFmtId="0" fontId="0" fillId="0" borderId="0"/>
    <xf numFmtId="0" fontId="9" fillId="0" borderId="0"/>
    <xf numFmtId="43" fontId="39" fillId="0" borderId="0" applyFont="0" applyFill="0" applyBorder="0" applyAlignment="0" applyProtection="0"/>
    <xf numFmtId="0" fontId="40" fillId="0" borderId="0"/>
    <xf numFmtId="0" fontId="9" fillId="0" borderId="0"/>
  </cellStyleXfs>
  <cellXfs count="243">
    <xf numFmtId="0" fontId="0" fillId="0" borderId="0" xfId="0"/>
    <xf numFmtId="0" fontId="1" fillId="0" borderId="0" xfId="0" applyFont="1"/>
    <xf numFmtId="0" fontId="2" fillId="0" borderId="0" xfId="0" applyFont="1"/>
    <xf numFmtId="0" fontId="3" fillId="0" borderId="0" xfId="0" applyFont="1"/>
    <xf numFmtId="0" fontId="4" fillId="0" borderId="0" xfId="0" applyFont="1"/>
    <xf numFmtId="0" fontId="5" fillId="0" borderId="0" xfId="0" applyFont="1"/>
    <xf numFmtId="0" fontId="6" fillId="0" borderId="0" xfId="0" applyFont="1"/>
    <xf numFmtId="0" fontId="7" fillId="0" borderId="0" xfId="0" applyFont="1"/>
    <xf numFmtId="0" fontId="8" fillId="0" borderId="0" xfId="0" applyFont="1"/>
    <xf numFmtId="0" fontId="0" fillId="0" borderId="0" xfId="0" applyAlignment="1">
      <alignment horizontal="right"/>
    </xf>
    <xf numFmtId="0" fontId="0" fillId="0" borderId="0" xfId="0" applyAlignment="1">
      <alignment horizontal="right" vertical="top"/>
    </xf>
    <xf numFmtId="0" fontId="10" fillId="0" borderId="0" xfId="0" applyFont="1"/>
    <xf numFmtId="0" fontId="11" fillId="0" borderId="0" xfId="0" applyFont="1"/>
    <xf numFmtId="0" fontId="0" fillId="0" borderId="0" xfId="0" applyAlignment="1">
      <alignment horizontal="left"/>
    </xf>
    <xf numFmtId="0" fontId="0" fillId="0" borderId="0" xfId="0" applyAlignment="1">
      <alignment horizontal="left" vertical="top"/>
    </xf>
    <xf numFmtId="0" fontId="9" fillId="0" borderId="0" xfId="0" applyFont="1" applyAlignment="1">
      <alignment horizontal="left" vertical="top"/>
    </xf>
    <xf numFmtId="0" fontId="12" fillId="0" borderId="0" xfId="0" applyFont="1" applyAlignment="1">
      <alignment horizontal="left" vertical="top"/>
    </xf>
    <xf numFmtId="0" fontId="9" fillId="0" borderId="0" xfId="0" applyFont="1" applyAlignment="1">
      <alignment wrapText="1"/>
    </xf>
    <xf numFmtId="0" fontId="14" fillId="0" borderId="0" xfId="0" applyFont="1"/>
    <xf numFmtId="0" fontId="15" fillId="0" borderId="0" xfId="0" applyFont="1" applyAlignment="1">
      <alignment wrapText="1"/>
    </xf>
    <xf numFmtId="14" fontId="0" fillId="0" borderId="0" xfId="0" applyNumberFormat="1"/>
    <xf numFmtId="0" fontId="0" fillId="0" borderId="2" xfId="0" applyBorder="1"/>
    <xf numFmtId="0" fontId="18" fillId="0" borderId="0" xfId="0" applyFont="1"/>
    <xf numFmtId="0" fontId="18" fillId="0" borderId="0" xfId="0" applyFont="1" applyAlignment="1">
      <alignment wrapText="1"/>
    </xf>
    <xf numFmtId="49" fontId="18" fillId="0" borderId="0" xfId="0" applyNumberFormat="1" applyFont="1" applyAlignment="1">
      <alignment wrapText="1"/>
    </xf>
    <xf numFmtId="0" fontId="18" fillId="0" borderId="10" xfId="0" applyFont="1" applyBorder="1" applyAlignment="1">
      <alignment horizontal="center" wrapText="1"/>
    </xf>
    <xf numFmtId="0" fontId="0" fillId="0" borderId="14" xfId="0" applyBorder="1"/>
    <xf numFmtId="0" fontId="20" fillId="0" borderId="0" xfId="0" applyFont="1" applyAlignment="1">
      <alignment wrapText="1"/>
    </xf>
    <xf numFmtId="0" fontId="22" fillId="0" borderId="0" xfId="0" applyFont="1"/>
    <xf numFmtId="0" fontId="23" fillId="0" borderId="0" xfId="0" applyFont="1" applyAlignment="1">
      <alignment wrapText="1"/>
    </xf>
    <xf numFmtId="0" fontId="0" fillId="0" borderId="3" xfId="0" applyBorder="1"/>
    <xf numFmtId="4" fontId="0" fillId="0" borderId="0" xfId="0" applyNumberFormat="1"/>
    <xf numFmtId="3" fontId="0" fillId="0" borderId="0" xfId="0" applyNumberFormat="1"/>
    <xf numFmtId="0" fontId="10" fillId="0" borderId="0" xfId="0" applyFont="1" applyAlignment="1">
      <alignment horizontal="left"/>
    </xf>
    <xf numFmtId="0" fontId="10" fillId="0" borderId="7" xfId="0" applyFont="1" applyBorder="1" applyAlignment="1">
      <alignment horizontal="left"/>
    </xf>
    <xf numFmtId="0" fontId="10" fillId="0" borderId="0" xfId="0" applyFont="1" applyAlignment="1">
      <alignment wrapText="1"/>
    </xf>
    <xf numFmtId="0" fontId="17" fillId="0" borderId="0" xfId="0" applyFont="1" applyAlignment="1">
      <alignment wrapText="1"/>
    </xf>
    <xf numFmtId="0" fontId="18" fillId="0" borderId="2" xfId="0" applyFont="1" applyBorder="1" applyAlignment="1">
      <alignment horizontal="center"/>
    </xf>
    <xf numFmtId="0" fontId="18" fillId="0" borderId="8" xfId="0" applyFont="1" applyBorder="1" applyAlignment="1">
      <alignment horizontal="center"/>
    </xf>
    <xf numFmtId="0" fontId="18" fillId="0" borderId="1" xfId="0" applyFont="1" applyBorder="1" applyAlignment="1">
      <alignment horizontal="center"/>
    </xf>
    <xf numFmtId="0" fontId="18" fillId="0" borderId="17" xfId="0" applyFont="1" applyBorder="1" applyAlignment="1">
      <alignment horizontal="center"/>
    </xf>
    <xf numFmtId="0" fontId="28" fillId="0" borderId="0" xfId="0" applyFont="1"/>
    <xf numFmtId="0" fontId="15" fillId="0" borderId="0" xfId="0" applyFont="1" applyAlignment="1">
      <alignment horizontal="left" vertical="top"/>
    </xf>
    <xf numFmtId="3" fontId="15" fillId="0" borderId="0" xfId="0" applyNumberFormat="1" applyFont="1" applyAlignment="1">
      <alignment horizontal="right" vertical="top" shrinkToFit="1"/>
    </xf>
    <xf numFmtId="3" fontId="14" fillId="0" borderId="0" xfId="0" applyNumberFormat="1" applyFont="1"/>
    <xf numFmtId="0" fontId="0" fillId="0" borderId="5" xfId="0" applyFill="1" applyBorder="1"/>
    <xf numFmtId="0" fontId="15" fillId="0" borderId="5" xfId="0" applyFont="1" applyFill="1" applyBorder="1" applyAlignment="1">
      <alignment horizontal="left" vertical="top"/>
    </xf>
    <xf numFmtId="3" fontId="15" fillId="0" borderId="5" xfId="0" applyNumberFormat="1" applyFont="1" applyFill="1" applyBorder="1" applyAlignment="1">
      <alignment horizontal="right" vertical="top" shrinkToFit="1"/>
    </xf>
    <xf numFmtId="0" fontId="15" fillId="0" borderId="5" xfId="0" applyFont="1" applyFill="1" applyBorder="1"/>
    <xf numFmtId="0" fontId="18" fillId="0" borderId="5" xfId="0" applyFont="1" applyFill="1" applyBorder="1" applyAlignment="1">
      <alignment horizontal="center" vertical="top" shrinkToFit="1"/>
    </xf>
    <xf numFmtId="0" fontId="18" fillId="0" borderId="5" xfId="0" applyFont="1" applyFill="1" applyBorder="1" applyAlignment="1">
      <alignment horizontal="left" vertical="top" wrapText="1"/>
    </xf>
    <xf numFmtId="0" fontId="18" fillId="0" borderId="5" xfId="0" applyFont="1" applyFill="1" applyBorder="1" applyAlignment="1">
      <alignment horizontal="right" shrinkToFit="1"/>
    </xf>
    <xf numFmtId="4" fontId="18" fillId="0" borderId="5" xfId="0" applyNumberFormat="1" applyFont="1" applyFill="1" applyBorder="1" applyAlignment="1">
      <alignment horizontal="right" shrinkToFit="1"/>
    </xf>
    <xf numFmtId="3" fontId="18" fillId="0" borderId="5" xfId="0" applyNumberFormat="1" applyFont="1" applyFill="1" applyBorder="1" applyAlignment="1">
      <alignment horizontal="right" shrinkToFit="1"/>
    </xf>
    <xf numFmtId="0" fontId="27" fillId="0" borderId="5" xfId="0" applyFont="1" applyFill="1" applyBorder="1" applyAlignment="1">
      <alignment horizontal="left" vertical="top" wrapText="1"/>
    </xf>
    <xf numFmtId="0" fontId="25" fillId="0" borderId="5" xfId="0" applyFont="1" applyFill="1" applyBorder="1" applyAlignment="1">
      <alignment horizontal="left" vertical="top" wrapText="1"/>
    </xf>
    <xf numFmtId="0" fontId="10" fillId="0" borderId="7" xfId="0" applyFont="1" applyBorder="1" applyAlignment="1">
      <alignment horizontal="left" wrapText="1"/>
    </xf>
    <xf numFmtId="0" fontId="29" fillId="0" borderId="0" xfId="0" applyFont="1" applyAlignment="1">
      <alignment horizontal="left"/>
    </xf>
    <xf numFmtId="0" fontId="29" fillId="0" borderId="0" xfId="0" applyFont="1"/>
    <xf numFmtId="0" fontId="24" fillId="0" borderId="5" xfId="0" applyFont="1" applyFill="1" applyBorder="1" applyAlignment="1">
      <alignment horizontal="left" vertical="top" wrapText="1"/>
    </xf>
    <xf numFmtId="0" fontId="0" fillId="0" borderId="8" xfId="0" applyFill="1" applyBorder="1"/>
    <xf numFmtId="0" fontId="15" fillId="0" borderId="8" xfId="0" applyFont="1" applyFill="1" applyBorder="1" applyAlignment="1">
      <alignment horizontal="left" vertical="top"/>
    </xf>
    <xf numFmtId="3" fontId="15" fillId="0" borderId="8" xfId="0" applyNumberFormat="1" applyFont="1" applyFill="1" applyBorder="1" applyAlignment="1">
      <alignment horizontal="right" vertical="top" shrinkToFit="1"/>
    </xf>
    <xf numFmtId="0" fontId="0" fillId="0" borderId="6" xfId="0" applyBorder="1"/>
    <xf numFmtId="0" fontId="15" fillId="0" borderId="0" xfId="0" applyFont="1" applyAlignment="1">
      <alignment horizontal="left" vertical="top" indent="1"/>
    </xf>
    <xf numFmtId="0" fontId="31" fillId="0" borderId="0" xfId="0" applyFont="1" applyAlignment="1">
      <alignment wrapText="1"/>
    </xf>
    <xf numFmtId="0" fontId="0" fillId="0" borderId="0" xfId="0" applyNumberFormat="1"/>
    <xf numFmtId="0" fontId="32" fillId="0" borderId="5" xfId="0" applyFont="1" applyFill="1" applyBorder="1" applyAlignment="1">
      <alignment horizontal="center" vertical="top" shrinkToFit="1"/>
    </xf>
    <xf numFmtId="0" fontId="32" fillId="0" borderId="5" xfId="0" applyFont="1" applyFill="1" applyBorder="1" applyAlignment="1">
      <alignment horizontal="left" vertical="top" wrapText="1"/>
    </xf>
    <xf numFmtId="0" fontId="32" fillId="0" borderId="5" xfId="0" applyFont="1" applyFill="1" applyBorder="1" applyAlignment="1">
      <alignment horizontal="right" shrinkToFit="1"/>
    </xf>
    <xf numFmtId="0" fontId="32" fillId="0" borderId="5" xfId="0" applyFont="1" applyFill="1" applyBorder="1"/>
    <xf numFmtId="0" fontId="25" fillId="0" borderId="5" xfId="0" applyFont="1" applyFill="1" applyBorder="1" applyAlignment="1">
      <alignment horizontal="center" vertical="top" shrinkToFit="1"/>
    </xf>
    <xf numFmtId="0" fontId="25" fillId="0" borderId="5" xfId="0" applyFont="1" applyFill="1" applyBorder="1" applyAlignment="1">
      <alignment horizontal="left" vertical="top" wrapText="1" indent="1"/>
    </xf>
    <xf numFmtId="0" fontId="25" fillId="0" borderId="5" xfId="0" applyFont="1" applyFill="1" applyBorder="1" applyAlignment="1">
      <alignment horizontal="right" shrinkToFit="1"/>
    </xf>
    <xf numFmtId="0" fontId="24" fillId="0" borderId="5" xfId="0" applyFont="1" applyFill="1" applyBorder="1" applyAlignment="1">
      <alignment horizontal="right" shrinkToFit="1"/>
    </xf>
    <xf numFmtId="0" fontId="25" fillId="0" borderId="5" xfId="0" applyFont="1" applyFill="1" applyBorder="1"/>
    <xf numFmtId="0" fontId="35" fillId="0" borderId="7" xfId="0" applyFont="1" applyBorder="1" applyAlignment="1" applyProtection="1">
      <alignment horizontal="center"/>
    </xf>
    <xf numFmtId="2" fontId="35" fillId="0" borderId="7" xfId="0" applyNumberFormat="1" applyFont="1" applyBorder="1" applyProtection="1"/>
    <xf numFmtId="2" fontId="34" fillId="0" borderId="0" xfId="0" applyNumberFormat="1" applyFont="1" applyAlignment="1" applyProtection="1">
      <alignment horizontal="right"/>
    </xf>
    <xf numFmtId="0" fontId="34" fillId="0" borderId="0" xfId="1" applyFont="1" applyProtection="1"/>
    <xf numFmtId="0" fontId="36" fillId="0" borderId="0" xfId="1" applyFont="1" applyProtection="1"/>
    <xf numFmtId="0" fontId="34" fillId="0" borderId="0" xfId="1" applyFont="1" applyAlignment="1" applyProtection="1">
      <alignment horizontal="center" vertical="center" wrapText="1"/>
    </xf>
    <xf numFmtId="2" fontId="34" fillId="0" borderId="0" xfId="1" applyNumberFormat="1" applyFont="1" applyAlignment="1" applyProtection="1"/>
    <xf numFmtId="2" fontId="34" fillId="0" borderId="0" xfId="1" applyNumberFormat="1" applyFont="1" applyProtection="1"/>
    <xf numFmtId="0" fontId="35" fillId="0" borderId="0" xfId="1" applyFont="1" applyProtection="1"/>
    <xf numFmtId="0" fontId="38" fillId="0" borderId="0" xfId="1" applyFont="1" applyProtection="1"/>
    <xf numFmtId="2" fontId="36" fillId="0" borderId="0" xfId="1" applyNumberFormat="1" applyFont="1" applyBorder="1" applyAlignment="1" applyProtection="1">
      <alignment horizontal="left" vertical="center" wrapText="1"/>
      <protection locked="0"/>
    </xf>
    <xf numFmtId="0" fontId="34" fillId="0" borderId="0" xfId="1" applyFont="1" applyBorder="1" applyAlignment="1" applyProtection="1">
      <alignment horizontal="center"/>
    </xf>
    <xf numFmtId="0" fontId="0" fillId="0" borderId="0" xfId="0"/>
    <xf numFmtId="0" fontId="10" fillId="0" borderId="16" xfId="0" applyFont="1" applyBorder="1" applyAlignment="1">
      <alignment horizontal="left" vertical="top" wrapText="1"/>
    </xf>
    <xf numFmtId="0" fontId="18" fillId="0" borderId="15" xfId="0" applyFont="1" applyBorder="1" applyAlignment="1">
      <alignment horizontal="left" vertical="top" wrapText="1"/>
    </xf>
    <xf numFmtId="0" fontId="10" fillId="0" borderId="15" xfId="0" applyFont="1" applyBorder="1" applyAlignment="1">
      <alignment horizontal="right" wrapText="1"/>
    </xf>
    <xf numFmtId="49" fontId="10" fillId="0" borderId="15" xfId="0" applyNumberFormat="1" applyFont="1" applyBorder="1" applyAlignment="1">
      <alignment horizontal="left" vertical="top" wrapText="1"/>
    </xf>
    <xf numFmtId="0" fontId="10" fillId="0" borderId="18" xfId="0" applyFont="1" applyBorder="1" applyAlignment="1">
      <alignment horizontal="left" vertical="top" wrapText="1"/>
    </xf>
    <xf numFmtId="0" fontId="18" fillId="0" borderId="5" xfId="0" applyFont="1" applyBorder="1" applyAlignment="1">
      <alignment horizontal="left" vertical="top" wrapText="1"/>
    </xf>
    <xf numFmtId="0" fontId="10" fillId="0" borderId="5" xfId="0" applyFont="1" applyBorder="1" applyAlignment="1">
      <alignment horizontal="right" wrapText="1"/>
    </xf>
    <xf numFmtId="49" fontId="10" fillId="0" borderId="5" xfId="0" applyNumberFormat="1" applyFont="1" applyBorder="1" applyAlignment="1">
      <alignment horizontal="left" vertical="top" wrapText="1"/>
    </xf>
    <xf numFmtId="0" fontId="0" fillId="2" borderId="0" xfId="0" applyFill="1"/>
    <xf numFmtId="43" fontId="0" fillId="0" borderId="0" xfId="2" applyFont="1"/>
    <xf numFmtId="0" fontId="18" fillId="0" borderId="17" xfId="0" applyFont="1" applyFill="1" applyBorder="1" applyAlignment="1">
      <alignment horizontal="left" vertical="top" wrapText="1"/>
    </xf>
    <xf numFmtId="0" fontId="18" fillId="0" borderId="5" xfId="0" applyFont="1" applyBorder="1" applyAlignment="1">
      <alignment horizontal="right" shrinkToFit="1"/>
    </xf>
    <xf numFmtId="0" fontId="14" fillId="2" borderId="0" xfId="0" applyFont="1" applyFill="1"/>
    <xf numFmtId="0" fontId="36" fillId="0" borderId="0" xfId="4" applyFont="1" applyBorder="1" applyAlignment="1" applyProtection="1">
      <alignment vertical="center"/>
    </xf>
    <xf numFmtId="0" fontId="15" fillId="0" borderId="0" xfId="0" applyFont="1" applyBorder="1" applyAlignment="1">
      <alignment vertical="center" wrapText="1"/>
    </xf>
    <xf numFmtId="0" fontId="18" fillId="0" borderId="15" xfId="0" applyFont="1" applyBorder="1" applyAlignment="1">
      <alignment horizontal="right" shrinkToFit="1"/>
    </xf>
    <xf numFmtId="0" fontId="22" fillId="0" borderId="0" xfId="0" applyFont="1" applyAlignment="1">
      <alignment horizontal="right"/>
    </xf>
    <xf numFmtId="0" fontId="9" fillId="0" borderId="0" xfId="0" applyFont="1"/>
    <xf numFmtId="2" fontId="34" fillId="0" borderId="0" xfId="1" applyNumberFormat="1" applyFont="1" applyAlignment="1" applyProtection="1">
      <alignment horizontal="center"/>
      <protection locked="0"/>
    </xf>
    <xf numFmtId="2" fontId="36" fillId="0" borderId="0" xfId="1" applyNumberFormat="1" applyFont="1" applyProtection="1">
      <protection locked="0"/>
    </xf>
    <xf numFmtId="0" fontId="36" fillId="0" borderId="0" xfId="1" applyFont="1" applyBorder="1" applyAlignment="1" applyProtection="1">
      <alignment horizontal="left"/>
      <protection locked="0"/>
    </xf>
    <xf numFmtId="0" fontId="36" fillId="0" borderId="0" xfId="4" applyFont="1" applyBorder="1" applyAlignment="1" applyProtection="1">
      <alignment horizontal="left" wrapText="1"/>
      <protection locked="0"/>
    </xf>
    <xf numFmtId="0" fontId="34" fillId="0" borderId="0" xfId="1" applyFont="1" applyAlignment="1" applyProtection="1">
      <alignment horizontal="center"/>
      <protection locked="0"/>
    </xf>
    <xf numFmtId="2" fontId="34" fillId="0" borderId="0" xfId="1" applyNumberFormat="1" applyFont="1" applyProtection="1">
      <protection locked="0"/>
    </xf>
    <xf numFmtId="0" fontId="36" fillId="0" borderId="0" xfId="1" applyFont="1" applyBorder="1" applyAlignment="1" applyProtection="1">
      <alignment horizontal="left" wrapText="1"/>
      <protection locked="0"/>
    </xf>
    <xf numFmtId="0" fontId="34" fillId="0" borderId="0" xfId="1" applyFont="1" applyBorder="1" applyAlignment="1" applyProtection="1">
      <alignment horizontal="left"/>
      <protection locked="0"/>
    </xf>
    <xf numFmtId="0" fontId="34" fillId="0" borderId="0" xfId="1" applyNumberFormat="1" applyFont="1" applyFill="1" applyBorder="1" applyAlignment="1" applyProtection="1">
      <alignment horizontal="left" vertical="top" wrapText="1"/>
    </xf>
    <xf numFmtId="0" fontId="34" fillId="0" borderId="0" xfId="1" applyNumberFormat="1" applyFont="1" applyFill="1" applyBorder="1" applyAlignment="1" applyProtection="1">
      <alignment horizontal="center" vertical="top" wrapText="1"/>
    </xf>
    <xf numFmtId="0" fontId="34" fillId="0" borderId="0" xfId="1" applyNumberFormat="1" applyFont="1" applyFill="1" applyBorder="1" applyAlignment="1" applyProtection="1">
      <alignment horizontal="left" vertical="top"/>
    </xf>
    <xf numFmtId="2" fontId="34" fillId="0" borderId="0" xfId="1" applyNumberFormat="1" applyFont="1" applyFill="1" applyBorder="1" applyAlignment="1" applyProtection="1">
      <alignment vertical="top"/>
    </xf>
    <xf numFmtId="2" fontId="34" fillId="0" borderId="0" xfId="1" applyNumberFormat="1" applyFont="1" applyAlignment="1" applyProtection="1">
      <alignment vertical="top"/>
    </xf>
    <xf numFmtId="2" fontId="34" fillId="0" borderId="0" xfId="1" applyNumberFormat="1" applyFont="1" applyFill="1" applyBorder="1" applyAlignment="1" applyProtection="1">
      <alignment horizontal="left" vertical="top"/>
    </xf>
    <xf numFmtId="2" fontId="34" fillId="0" borderId="0" xfId="1" applyNumberFormat="1" applyFont="1" applyAlignment="1" applyProtection="1">
      <alignment horizontal="left" vertical="top"/>
    </xf>
    <xf numFmtId="2" fontId="34" fillId="0" borderId="0" xfId="1" applyNumberFormat="1" applyFont="1" applyBorder="1" applyProtection="1"/>
    <xf numFmtId="0" fontId="34" fillId="0" borderId="0" xfId="1" applyFont="1" applyAlignment="1" applyProtection="1">
      <alignment horizontal="center"/>
    </xf>
    <xf numFmtId="0" fontId="21" fillId="0" borderId="0" xfId="0" applyFont="1" applyAlignment="1">
      <alignment vertical="top" wrapText="1"/>
    </xf>
    <xf numFmtId="0" fontId="34" fillId="0" borderId="0" xfId="1" applyNumberFormat="1" applyFont="1" applyFill="1" applyBorder="1" applyAlignment="1" applyProtection="1">
      <alignment vertical="top" wrapText="1"/>
    </xf>
    <xf numFmtId="2" fontId="0" fillId="0" borderId="0" xfId="0" applyNumberFormat="1"/>
    <xf numFmtId="2" fontId="9" fillId="0" borderId="0" xfId="0" applyNumberFormat="1" applyFont="1"/>
    <xf numFmtId="0" fontId="9" fillId="0" borderId="0" xfId="0" applyFont="1" applyAlignment="1">
      <alignment horizontal="right"/>
    </xf>
    <xf numFmtId="0" fontId="36" fillId="0" borderId="0" xfId="1" applyFont="1" applyBorder="1" applyAlignment="1" applyProtection="1"/>
    <xf numFmtId="4" fontId="15" fillId="0" borderId="0" xfId="0" applyNumberFormat="1" applyFont="1" applyAlignment="1">
      <alignment shrinkToFit="1"/>
    </xf>
    <xf numFmtId="0" fontId="11" fillId="2" borderId="5" xfId="4" applyFont="1" applyFill="1" applyBorder="1" applyAlignment="1">
      <alignment horizontal="left"/>
    </xf>
    <xf numFmtId="0" fontId="11" fillId="2" borderId="0" xfId="4" applyFont="1" applyFill="1"/>
    <xf numFmtId="0" fontId="11" fillId="0" borderId="0" xfId="4" applyFont="1"/>
    <xf numFmtId="0" fontId="9" fillId="0" borderId="0" xfId="4" applyAlignment="1">
      <alignment horizontal="center" vertical="center"/>
    </xf>
    <xf numFmtId="0" fontId="9" fillId="0" borderId="0" xfId="4"/>
    <xf numFmtId="0" fontId="9" fillId="0" borderId="0" xfId="4" applyAlignment="1">
      <alignment horizontal="left"/>
    </xf>
    <xf numFmtId="0" fontId="9" fillId="2" borderId="5" xfId="4" applyFont="1" applyFill="1" applyBorder="1" applyAlignment="1">
      <alignment horizontal="left"/>
    </xf>
    <xf numFmtId="0" fontId="9" fillId="2" borderId="0" xfId="4" applyFill="1"/>
    <xf numFmtId="0" fontId="9" fillId="0" borderId="0" xfId="4" applyFont="1" applyAlignment="1">
      <alignment horizontal="center" vertical="center"/>
    </xf>
    <xf numFmtId="0" fontId="9" fillId="0" borderId="0" xfId="4" applyAlignment="1">
      <alignment horizontal="left" vertical="top"/>
    </xf>
    <xf numFmtId="0" fontId="14" fillId="0" borderId="0" xfId="4" applyFont="1"/>
    <xf numFmtId="0" fontId="9" fillId="2" borderId="8" xfId="4" applyFont="1" applyFill="1" applyBorder="1" applyAlignment="1">
      <alignment horizontal="left"/>
    </xf>
    <xf numFmtId="0" fontId="16" fillId="0" borderId="0" xfId="4" applyFont="1" applyAlignment="1">
      <alignment horizontal="center" vertical="center" wrapText="1"/>
    </xf>
    <xf numFmtId="0" fontId="16" fillId="0" borderId="0" xfId="4" applyFont="1" applyAlignment="1">
      <alignment horizontal="center" wrapText="1"/>
    </xf>
    <xf numFmtId="0" fontId="16" fillId="0" borderId="0" xfId="4" applyFont="1" applyAlignment="1">
      <alignment horizontal="left" wrapText="1"/>
    </xf>
    <xf numFmtId="0" fontId="9" fillId="2" borderId="0" xfId="4" applyFont="1" applyFill="1" applyBorder="1" applyAlignment="1">
      <alignment horizontal="left"/>
    </xf>
    <xf numFmtId="0" fontId="10" fillId="0" borderId="0" xfId="4" applyFont="1" applyAlignment="1">
      <alignment horizontal="center" vertical="center"/>
    </xf>
    <xf numFmtId="0" fontId="9" fillId="2" borderId="21" xfId="4" applyFont="1" applyFill="1" applyBorder="1" applyAlignment="1">
      <alignment horizontal="left"/>
    </xf>
    <xf numFmtId="0" fontId="18" fillId="0" borderId="2" xfId="4" applyFont="1" applyBorder="1" applyAlignment="1">
      <alignment horizontal="center" vertical="center"/>
    </xf>
    <xf numFmtId="0" fontId="18" fillId="0" borderId="2" xfId="4" applyFont="1" applyBorder="1" applyAlignment="1">
      <alignment horizontal="center"/>
    </xf>
    <xf numFmtId="0" fontId="18" fillId="0" borderId="2" xfId="4" applyFont="1" applyBorder="1" applyAlignment="1">
      <alignment horizontal="left"/>
    </xf>
    <xf numFmtId="0" fontId="18" fillId="0" borderId="1" xfId="4" applyFont="1" applyBorder="1" applyAlignment="1">
      <alignment horizontal="center" vertical="center"/>
    </xf>
    <xf numFmtId="0" fontId="18" fillId="0" borderId="1" xfId="4" applyFont="1" applyBorder="1" applyAlignment="1">
      <alignment horizontal="center"/>
    </xf>
    <xf numFmtId="0" fontId="18" fillId="0" borderId="1" xfId="4" applyFont="1" applyBorder="1" applyAlignment="1">
      <alignment horizontal="left"/>
    </xf>
    <xf numFmtId="0" fontId="18" fillId="0" borderId="22" xfId="4" applyFont="1" applyBorder="1" applyAlignment="1">
      <alignment horizontal="center"/>
    </xf>
    <xf numFmtId="0" fontId="18" fillId="0" borderId="23" xfId="4" applyFont="1" applyBorder="1" applyAlignment="1">
      <alignment horizontal="center" vertical="center"/>
    </xf>
    <xf numFmtId="0" fontId="18" fillId="0" borderId="23" xfId="4" applyFont="1" applyBorder="1" applyAlignment="1">
      <alignment horizontal="center"/>
    </xf>
    <xf numFmtId="0" fontId="11" fillId="3" borderId="0" xfId="0" applyFont="1" applyFill="1" applyAlignment="1">
      <alignment horizontal="center" vertical="center"/>
    </xf>
    <xf numFmtId="0" fontId="15" fillId="3" borderId="5" xfId="0" applyFont="1" applyFill="1" applyBorder="1" applyAlignment="1">
      <alignment horizontal="left"/>
    </xf>
    <xf numFmtId="0" fontId="15" fillId="2" borderId="0" xfId="0" applyFont="1" applyFill="1"/>
    <xf numFmtId="0" fontId="15" fillId="3" borderId="0" xfId="0" applyFont="1" applyFill="1"/>
    <xf numFmtId="0" fontId="9" fillId="0" borderId="4" xfId="0" applyFont="1" applyBorder="1" applyAlignment="1">
      <alignment horizontal="left" vertical="top" wrapText="1"/>
    </xf>
    <xf numFmtId="0" fontId="0" fillId="0" borderId="4" xfId="0" applyBorder="1" applyAlignment="1">
      <alignment horizontal="left" vertical="top" wrapText="1"/>
    </xf>
    <xf numFmtId="0" fontId="11" fillId="0" borderId="0" xfId="0" applyFont="1"/>
    <xf numFmtId="0" fontId="9" fillId="0" borderId="0" xfId="0" applyFont="1" applyAlignment="1">
      <alignment horizontal="center" wrapText="1"/>
    </xf>
    <xf numFmtId="0" fontId="9" fillId="0" borderId="0" xfId="0" applyFont="1" applyBorder="1" applyAlignment="1">
      <alignment horizontal="left" vertical="top" wrapText="1"/>
    </xf>
    <xf numFmtId="0" fontId="0" fillId="0" borderId="0" xfId="0" applyBorder="1" applyAlignment="1">
      <alignment horizontal="left" vertical="top" wrapText="1"/>
    </xf>
    <xf numFmtId="0" fontId="9" fillId="0" borderId="3" xfId="0" applyFont="1" applyBorder="1" applyAlignment="1">
      <alignment horizontal="left" vertical="top" wrapText="1"/>
    </xf>
    <xf numFmtId="0" fontId="0" fillId="0" borderId="3" xfId="0" applyBorder="1" applyAlignment="1">
      <alignment horizontal="left" vertical="top" wrapText="1"/>
    </xf>
    <xf numFmtId="0" fontId="30" fillId="0" borderId="5" xfId="0" applyFont="1" applyFill="1" applyBorder="1" applyAlignment="1">
      <alignment horizontal="left" wrapText="1"/>
    </xf>
    <xf numFmtId="0" fontId="0" fillId="0" borderId="5" xfId="0" applyFill="1" applyBorder="1" applyAlignment="1">
      <alignment horizontal="left" wrapText="1"/>
    </xf>
    <xf numFmtId="0" fontId="0" fillId="0" borderId="0" xfId="0" applyAlignment="1">
      <alignment horizontal="center" wrapText="1"/>
    </xf>
    <xf numFmtId="0" fontId="16" fillId="0" borderId="0" xfId="0" applyFont="1" applyAlignment="1">
      <alignment horizontal="center" wrapText="1"/>
    </xf>
    <xf numFmtId="0" fontId="15" fillId="0" borderId="0" xfId="0" applyFont="1" applyAlignment="1">
      <alignment horizontal="center" wrapText="1"/>
    </xf>
    <xf numFmtId="0" fontId="26" fillId="0" borderId="0" xfId="0" applyFont="1" applyAlignment="1">
      <alignment horizontal="left" wrapText="1"/>
    </xf>
    <xf numFmtId="0" fontId="18" fillId="0" borderId="2" xfId="0" applyFont="1" applyBorder="1" applyAlignment="1">
      <alignment horizontal="center" wrapText="1"/>
    </xf>
    <xf numFmtId="0" fontId="18" fillId="0" borderId="3" xfId="0" applyFont="1" applyBorder="1" applyAlignment="1">
      <alignment horizontal="center" wrapText="1"/>
    </xf>
    <xf numFmtId="0" fontId="30" fillId="0" borderId="2" xfId="0" applyFont="1" applyBorder="1" applyAlignment="1">
      <alignment horizontal="left" wrapText="1"/>
    </xf>
    <xf numFmtId="0" fontId="0" fillId="0" borderId="3" xfId="0" applyBorder="1" applyAlignment="1">
      <alignment horizontal="left" wrapText="1"/>
    </xf>
    <xf numFmtId="0" fontId="0" fillId="0" borderId="6" xfId="0" applyBorder="1" applyAlignment="1">
      <alignment horizontal="left" wrapText="1"/>
    </xf>
    <xf numFmtId="0" fontId="30" fillId="0" borderId="5" xfId="0" applyFont="1" applyFill="1" applyBorder="1" applyAlignment="1">
      <alignment horizontal="left" wrapText="1" indent="1"/>
    </xf>
    <xf numFmtId="0" fontId="0" fillId="0" borderId="5" xfId="0" applyFill="1" applyBorder="1" applyAlignment="1">
      <alignment horizontal="left" wrapText="1" indent="1"/>
    </xf>
    <xf numFmtId="0" fontId="10" fillId="0" borderId="7" xfId="0" applyFont="1" applyBorder="1" applyAlignment="1">
      <alignment horizontal="left" wrapText="1"/>
    </xf>
    <xf numFmtId="0" fontId="29" fillId="0" borderId="3" xfId="0" applyFont="1" applyBorder="1" applyAlignment="1">
      <alignment horizontal="center"/>
    </xf>
    <xf numFmtId="0" fontId="22" fillId="0" borderId="0" xfId="0" applyFont="1" applyAlignment="1">
      <alignment horizontal="left" wrapText="1"/>
    </xf>
    <xf numFmtId="0" fontId="21" fillId="0" borderId="0" xfId="0" applyFont="1" applyAlignment="1">
      <alignment horizontal="right" vertical="top" wrapText="1"/>
    </xf>
    <xf numFmtId="0" fontId="21" fillId="0" borderId="0" xfId="0" applyFont="1" applyAlignment="1">
      <alignment horizontal="left" vertical="top" wrapText="1"/>
    </xf>
    <xf numFmtId="0" fontId="36" fillId="0" borderId="0" xfId="1" applyFont="1" applyBorder="1" applyAlignment="1" applyProtection="1">
      <alignment horizontal="left"/>
      <protection locked="0"/>
    </xf>
    <xf numFmtId="0" fontId="20" fillId="3" borderId="0" xfId="0" applyFont="1" applyFill="1" applyBorder="1" applyAlignment="1">
      <alignment horizontal="center" vertical="center" wrapText="1"/>
    </xf>
    <xf numFmtId="0" fontId="36" fillId="0" borderId="0" xfId="1" applyFont="1" applyBorder="1" applyAlignment="1" applyProtection="1">
      <alignment horizontal="left" vertical="top" wrapText="1"/>
      <protection locked="0"/>
    </xf>
    <xf numFmtId="0" fontId="36" fillId="0" borderId="0" xfId="4" applyFont="1" applyBorder="1" applyAlignment="1" applyProtection="1">
      <alignment horizontal="left" vertical="top" wrapText="1"/>
      <protection locked="0"/>
    </xf>
    <xf numFmtId="43" fontId="15" fillId="0" borderId="0" xfId="2" applyFont="1" applyBorder="1" applyAlignment="1">
      <alignment horizontal="center" vertical="center"/>
    </xf>
    <xf numFmtId="0" fontId="36" fillId="0" borderId="0" xfId="1" applyFont="1" applyFill="1" applyBorder="1" applyAlignment="1" applyProtection="1">
      <alignment horizontal="left" vertical="center" wrapText="1"/>
    </xf>
    <xf numFmtId="0" fontId="34" fillId="0" borderId="0" xfId="1" applyNumberFormat="1" applyFont="1" applyFill="1" applyBorder="1" applyAlignment="1" applyProtection="1">
      <alignment horizontal="justify" vertical="top"/>
    </xf>
    <xf numFmtId="0" fontId="34" fillId="0" borderId="0" xfId="1" applyNumberFormat="1" applyFont="1" applyFill="1" applyBorder="1" applyAlignment="1" applyProtection="1">
      <alignment horizontal="left" vertical="top"/>
    </xf>
    <xf numFmtId="0" fontId="36" fillId="0" borderId="0" xfId="1" applyFont="1" applyBorder="1" applyAlignment="1" applyProtection="1">
      <alignment horizontal="left" wrapText="1"/>
      <protection locked="0"/>
    </xf>
    <xf numFmtId="0" fontId="36" fillId="0" borderId="0" xfId="1" applyFont="1" applyBorder="1" applyAlignment="1" applyProtection="1">
      <alignment horizontal="left" vertical="center" wrapText="1"/>
      <protection locked="0"/>
    </xf>
    <xf numFmtId="0" fontId="34" fillId="0" borderId="0" xfId="1" applyNumberFormat="1" applyFont="1" applyFill="1" applyBorder="1" applyAlignment="1" applyProtection="1">
      <alignment horizontal="left" vertical="top" wrapText="1"/>
    </xf>
    <xf numFmtId="0" fontId="36" fillId="0" borderId="0" xfId="0" applyFont="1" applyBorder="1" applyAlignment="1" applyProtection="1">
      <alignment horizontal="left" wrapText="1"/>
      <protection locked="0"/>
    </xf>
    <xf numFmtId="0" fontId="36" fillId="0" borderId="0" xfId="1" applyFont="1" applyBorder="1" applyAlignment="1" applyProtection="1">
      <alignment horizontal="left" wrapText="1"/>
    </xf>
    <xf numFmtId="0" fontId="34" fillId="0" borderId="0" xfId="0" applyFont="1" applyAlignment="1" applyProtection="1">
      <alignment horizontal="right"/>
    </xf>
    <xf numFmtId="2" fontId="34" fillId="0" borderId="0" xfId="0" applyNumberFormat="1" applyFont="1" applyAlignment="1" applyProtection="1">
      <alignment horizontal="right" wrapText="1"/>
    </xf>
    <xf numFmtId="2" fontId="34" fillId="0" borderId="0" xfId="0" applyNumberFormat="1" applyFont="1" applyAlignment="1" applyProtection="1">
      <alignment horizontal="right"/>
    </xf>
    <xf numFmtId="0" fontId="37" fillId="0" borderId="0" xfId="1" applyFont="1" applyAlignment="1" applyProtection="1">
      <alignment vertical="center" wrapText="1"/>
    </xf>
    <xf numFmtId="0" fontId="0" fillId="0" borderId="0" xfId="0" applyAlignment="1">
      <alignment vertical="center" wrapText="1"/>
    </xf>
    <xf numFmtId="0" fontId="37" fillId="0" borderId="20" xfId="1" applyFont="1" applyBorder="1" applyAlignment="1" applyProtection="1">
      <alignment vertical="center" wrapText="1"/>
    </xf>
    <xf numFmtId="0" fontId="0" fillId="0" borderId="20" xfId="0" applyBorder="1" applyAlignment="1">
      <alignment vertical="center" wrapText="1"/>
    </xf>
    <xf numFmtId="0" fontId="18" fillId="0" borderId="0" xfId="0" applyFont="1" applyAlignment="1">
      <alignment horizontal="left" vertical="top" wrapText="1"/>
    </xf>
    <xf numFmtId="49" fontId="18" fillId="0" borderId="0" xfId="0" applyNumberFormat="1" applyFont="1" applyAlignment="1">
      <alignment horizontal="left" vertical="top" wrapText="1"/>
    </xf>
    <xf numFmtId="0" fontId="19" fillId="0" borderId="0" xfId="0" applyFont="1" applyAlignment="1">
      <alignment horizontal="center" wrapText="1"/>
    </xf>
    <xf numFmtId="0" fontId="12" fillId="0" borderId="9" xfId="0" applyFont="1" applyBorder="1" applyAlignment="1">
      <alignment horizontal="center" vertical="top" wrapText="1"/>
    </xf>
    <xf numFmtId="0" fontId="12" fillId="0" borderId="11" xfId="0" applyFont="1" applyBorder="1" applyAlignment="1">
      <alignment horizontal="center" vertical="top" wrapText="1"/>
    </xf>
    <xf numFmtId="0" fontId="10" fillId="0" borderId="9" xfId="0" applyFont="1" applyBorder="1" applyAlignment="1">
      <alignment horizontal="center" vertical="top" wrapText="1"/>
    </xf>
    <xf numFmtId="0" fontId="10" fillId="0" borderId="11" xfId="0" applyFont="1" applyBorder="1" applyAlignment="1">
      <alignment horizontal="center" vertical="top" wrapText="1"/>
    </xf>
    <xf numFmtId="0" fontId="10" fillId="0" borderId="12" xfId="0" applyFont="1" applyBorder="1" applyAlignment="1">
      <alignment horizontal="center" vertical="top" wrapText="1"/>
    </xf>
    <xf numFmtId="0" fontId="10" fillId="0" borderId="13" xfId="0" applyFont="1" applyBorder="1" applyAlignment="1">
      <alignment horizontal="center" vertical="top" wrapText="1"/>
    </xf>
    <xf numFmtId="0" fontId="10" fillId="0" borderId="19" xfId="0" applyFont="1" applyBorder="1" applyAlignment="1">
      <alignment horizontal="center" vertical="top" wrapText="1"/>
    </xf>
    <xf numFmtId="0" fontId="33" fillId="0" borderId="0" xfId="1" applyFont="1" applyAlignment="1" applyProtection="1">
      <alignment horizontal="left"/>
    </xf>
    <xf numFmtId="0" fontId="0" fillId="0" borderId="23" xfId="0" applyFill="1" applyBorder="1" applyAlignment="1">
      <alignment horizontal="left"/>
    </xf>
    <xf numFmtId="0" fontId="0" fillId="0" borderId="4" xfId="0" applyFill="1" applyBorder="1" applyAlignment="1">
      <alignment horizontal="left"/>
    </xf>
    <xf numFmtId="0" fontId="0" fillId="0" borderId="24" xfId="0" applyFill="1" applyBorder="1" applyAlignment="1">
      <alignment horizontal="left"/>
    </xf>
    <xf numFmtId="49" fontId="10" fillId="0" borderId="0" xfId="4" applyNumberFormat="1" applyFont="1" applyAlignment="1">
      <alignment horizontal="left" wrapText="1"/>
    </xf>
    <xf numFmtId="0" fontId="9" fillId="0" borderId="0" xfId="4" applyAlignment="1">
      <alignment horizontal="left" wrapText="1"/>
    </xf>
    <xf numFmtId="0" fontId="9" fillId="2" borderId="8" xfId="4" applyFont="1" applyFill="1" applyBorder="1" applyAlignment="1">
      <alignment horizontal="left" wrapText="1"/>
    </xf>
    <xf numFmtId="0" fontId="9" fillId="2" borderId="17" xfId="4" applyFont="1" applyFill="1" applyBorder="1" applyAlignment="1">
      <alignment horizontal="left" wrapText="1"/>
    </xf>
    <xf numFmtId="0" fontId="9" fillId="2" borderId="21" xfId="4" applyFont="1" applyFill="1" applyBorder="1" applyAlignment="1">
      <alignment horizontal="left" wrapText="1"/>
    </xf>
    <xf numFmtId="49" fontId="15" fillId="3" borderId="0" xfId="0" applyNumberFormat="1" applyFont="1" applyFill="1" applyAlignment="1">
      <alignment horizontal="left" vertical="top" wrapText="1"/>
    </xf>
    <xf numFmtId="0" fontId="15" fillId="3" borderId="0" xfId="0" applyFont="1" applyFill="1" applyAlignment="1">
      <alignment horizontal="left" vertical="top" wrapText="1"/>
    </xf>
    <xf numFmtId="0" fontId="16" fillId="0" borderId="0" xfId="4" applyFont="1" applyAlignment="1">
      <alignment horizontal="center" wrapText="1"/>
    </xf>
    <xf numFmtId="0" fontId="41" fillId="0" borderId="0" xfId="4" applyFont="1" applyAlignment="1">
      <alignment horizontal="center" wrapText="1"/>
    </xf>
    <xf numFmtId="0" fontId="15" fillId="4" borderId="0" xfId="4" applyFont="1" applyFill="1" applyAlignment="1">
      <alignment horizontal="center" wrapText="1"/>
    </xf>
    <xf numFmtId="0" fontId="15" fillId="0" borderId="0" xfId="4" applyFont="1" applyAlignment="1">
      <alignment horizontal="center" wrapText="1"/>
    </xf>
    <xf numFmtId="0" fontId="26" fillId="0" borderId="0" xfId="4" applyFont="1" applyAlignment="1">
      <alignment horizontal="left" vertical="top" wrapText="1"/>
    </xf>
    <xf numFmtId="0" fontId="26" fillId="0" borderId="0" xfId="4" applyFont="1" applyAlignment="1">
      <alignment horizontal="left" wrapText="1"/>
    </xf>
    <xf numFmtId="0" fontId="9" fillId="0" borderId="0" xfId="4" applyAlignment="1">
      <alignment horizontal="center" wrapText="1"/>
    </xf>
    <xf numFmtId="0" fontId="11" fillId="0" borderId="0" xfId="4" applyFont="1"/>
    <xf numFmtId="0" fontId="9" fillId="0" borderId="0" xfId="4" applyFont="1" applyBorder="1" applyAlignment="1">
      <alignment horizontal="left" vertical="top" wrapText="1"/>
    </xf>
    <xf numFmtId="0" fontId="9" fillId="0" borderId="0" xfId="4" applyBorder="1" applyAlignment="1">
      <alignment horizontal="left" vertical="top" wrapText="1"/>
    </xf>
    <xf numFmtId="0" fontId="9" fillId="0" borderId="3" xfId="4" applyFont="1" applyBorder="1" applyAlignment="1">
      <alignment horizontal="left" vertical="top" wrapText="1"/>
    </xf>
    <xf numFmtId="0" fontId="9" fillId="0" borderId="3" xfId="4" applyBorder="1" applyAlignment="1">
      <alignment horizontal="left" vertical="top" wrapText="1"/>
    </xf>
    <xf numFmtId="0" fontId="9" fillId="0" borderId="4" xfId="4" applyFont="1" applyBorder="1" applyAlignment="1">
      <alignment horizontal="left" vertical="top" wrapText="1"/>
    </xf>
    <xf numFmtId="0" fontId="9" fillId="0" borderId="4" xfId="4" applyBorder="1" applyAlignment="1">
      <alignment horizontal="left" vertical="top" wrapText="1"/>
    </xf>
  </cellXfs>
  <cellStyles count="5">
    <cellStyle name="Обычный" xfId="0" builtinId="0"/>
    <cellStyle name="Обычный 2" xfId="1"/>
    <cellStyle name="Обычный 2 2" xfId="4"/>
    <cellStyle name="Обычный 2 3" xfId="3"/>
    <cellStyle name="Финансовый" xfId="2" builtin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U299"/>
  <sheetViews>
    <sheetView workbookViewId="0">
      <selection activeCell="A13" sqref="A13:G13"/>
    </sheetView>
  </sheetViews>
  <sheetFormatPr defaultRowHeight="13.2" x14ac:dyDescent="0.25"/>
  <cols>
    <col min="1" max="1" width="7.6640625" customWidth="1"/>
    <col min="2" max="2" width="10.6640625" customWidth="1"/>
    <col min="3" max="3" width="36.6640625" customWidth="1"/>
    <col min="4" max="4" width="9.6640625" customWidth="1"/>
    <col min="5" max="5" width="8.6640625" customWidth="1"/>
    <col min="6" max="11" width="9.6640625" customWidth="1"/>
    <col min="15" max="69" width="0" hidden="1" customWidth="1"/>
    <col min="70" max="70" width="108.6640625" hidden="1" customWidth="1"/>
    <col min="71" max="71" width="118.6640625" hidden="1" customWidth="1"/>
    <col min="72" max="72" width="0" hidden="1" customWidth="1"/>
    <col min="73" max="73" width="125.6640625" hidden="1" customWidth="1"/>
    <col min="74" max="76" width="0" hidden="1" customWidth="1"/>
    <col min="77" max="77" width="37.6640625" hidden="1" customWidth="1"/>
    <col min="78" max="78" width="19.6640625" hidden="1" customWidth="1"/>
    <col min="79" max="79" width="37.6640625" hidden="1" customWidth="1"/>
    <col min="80" max="256" width="0" hidden="1" customWidth="1"/>
  </cols>
  <sheetData>
    <row r="1" spans="1:255" s="12" customFormat="1" ht="10.199999999999999" x14ac:dyDescent="0.2">
      <c r="A1" s="164" t="s">
        <v>950</v>
      </c>
      <c r="B1" s="164"/>
      <c r="C1" s="164"/>
      <c r="D1" s="164"/>
      <c r="E1" s="164"/>
      <c r="F1" s="164"/>
      <c r="G1" s="164"/>
      <c r="H1" s="164"/>
      <c r="I1" s="164"/>
      <c r="J1" s="164"/>
      <c r="K1" s="164"/>
    </row>
    <row r="2" spans="1:255" x14ac:dyDescent="0.25">
      <c r="H2" s="165" t="s">
        <v>1123</v>
      </c>
      <c r="I2" s="165"/>
      <c r="J2" s="165"/>
      <c r="K2" s="165"/>
    </row>
    <row r="3" spans="1:255" x14ac:dyDescent="0.25">
      <c r="H3" s="165"/>
      <c r="I3" s="165"/>
      <c r="J3" s="165"/>
      <c r="K3" s="165"/>
      <c r="CA3" s="17">
        <f>H3</f>
        <v>0</v>
      </c>
      <c r="IU3" s="18"/>
    </row>
    <row r="4" spans="1:255" x14ac:dyDescent="0.25">
      <c r="H4" s="165"/>
      <c r="I4" s="165"/>
      <c r="J4" s="165"/>
      <c r="K4" s="165"/>
      <c r="CA4" s="17">
        <f>H4</f>
        <v>0</v>
      </c>
      <c r="IU4" s="18"/>
    </row>
    <row r="5" spans="1:255" x14ac:dyDescent="0.25">
      <c r="H5" s="165"/>
      <c r="I5" s="165"/>
      <c r="J5" s="165"/>
      <c r="K5" s="165"/>
    </row>
    <row r="6" spans="1:255" x14ac:dyDescent="0.25">
      <c r="H6" s="165" t="s">
        <v>1124</v>
      </c>
      <c r="I6" s="165"/>
      <c r="J6" s="165"/>
      <c r="K6" s="165"/>
    </row>
    <row r="7" spans="1:255" x14ac:dyDescent="0.25">
      <c r="H7" s="165"/>
      <c r="I7" s="165"/>
      <c r="J7" s="165"/>
      <c r="K7" s="165"/>
      <c r="CA7" s="17">
        <f>H7</f>
        <v>0</v>
      </c>
      <c r="IU7" s="18"/>
    </row>
    <row r="8" spans="1:255" x14ac:dyDescent="0.25">
      <c r="H8" s="165" t="s">
        <v>1125</v>
      </c>
      <c r="I8" s="165"/>
      <c r="J8" s="165"/>
      <c r="K8" s="165"/>
    </row>
    <row r="11" spans="1:255" x14ac:dyDescent="0.25">
      <c r="A11" s="15" t="s">
        <v>951</v>
      </c>
      <c r="B11" s="14"/>
      <c r="C11" s="166"/>
      <c r="D11" s="167"/>
      <c r="E11" s="167"/>
      <c r="F11" s="167"/>
      <c r="G11" s="167"/>
      <c r="H11" s="167"/>
      <c r="I11" s="167"/>
      <c r="J11" s="167"/>
      <c r="K11" s="167"/>
      <c r="BR11" s="17">
        <f>C11</f>
        <v>0</v>
      </c>
      <c r="IU11" s="18"/>
    </row>
    <row r="12" spans="1:255" x14ac:dyDescent="0.25">
      <c r="A12" s="15" t="s">
        <v>952</v>
      </c>
      <c r="B12" s="14"/>
      <c r="C12" s="168"/>
      <c r="D12" s="169"/>
      <c r="E12" s="169"/>
      <c r="F12" s="169"/>
      <c r="G12" s="169"/>
      <c r="H12" s="169"/>
      <c r="I12" s="169"/>
      <c r="J12" s="169"/>
      <c r="K12" s="169"/>
      <c r="BR12" s="17">
        <f>C12</f>
        <v>0</v>
      </c>
      <c r="IU12" s="18"/>
    </row>
    <row r="13" spans="1:255" x14ac:dyDescent="0.25">
      <c r="A13" s="15" t="s">
        <v>953</v>
      </c>
      <c r="B13" s="14"/>
      <c r="C13" s="168"/>
      <c r="D13" s="169"/>
      <c r="E13" s="169"/>
      <c r="F13" s="169"/>
      <c r="G13" s="169"/>
      <c r="H13" s="169"/>
      <c r="I13" s="169"/>
      <c r="J13" s="169"/>
      <c r="K13" s="169"/>
      <c r="BR13" s="17">
        <f>C13</f>
        <v>0</v>
      </c>
      <c r="IU13" s="18"/>
    </row>
    <row r="14" spans="1:255" x14ac:dyDescent="0.25">
      <c r="A14" s="15" t="s">
        <v>954</v>
      </c>
      <c r="B14" s="14"/>
      <c r="C14" s="162"/>
      <c r="D14" s="163"/>
      <c r="E14" s="163"/>
      <c r="F14" s="163"/>
      <c r="G14" s="163"/>
      <c r="H14" s="163"/>
      <c r="I14" s="163"/>
      <c r="J14" s="163"/>
      <c r="K14" s="163"/>
      <c r="BR14" s="17">
        <f>C14</f>
        <v>0</v>
      </c>
      <c r="IU14" s="18"/>
    </row>
    <row r="15" spans="1:255" x14ac:dyDescent="0.25">
      <c r="A15" s="172"/>
      <c r="B15" s="172"/>
      <c r="C15" s="172"/>
      <c r="D15" s="172"/>
      <c r="E15" s="172"/>
      <c r="F15" s="172"/>
      <c r="G15" s="172"/>
      <c r="H15" s="172"/>
      <c r="I15" s="172"/>
      <c r="J15" s="172"/>
      <c r="K15" s="172"/>
    </row>
    <row r="16" spans="1:255" ht="17.399999999999999" x14ac:dyDescent="0.3">
      <c r="A16" s="173" t="s">
        <v>1126</v>
      </c>
      <c r="B16" s="173"/>
      <c r="C16" s="173"/>
      <c r="D16" s="173"/>
      <c r="E16" s="173"/>
      <c r="F16" s="173"/>
      <c r="G16" s="173"/>
      <c r="H16" s="173"/>
      <c r="I16" s="173"/>
      <c r="J16" s="173"/>
      <c r="K16" s="173"/>
    </row>
    <row r="17" spans="1:255" x14ac:dyDescent="0.25">
      <c r="A17" s="174" t="s">
        <v>1127</v>
      </c>
      <c r="B17" s="174"/>
      <c r="C17" s="174"/>
      <c r="D17" s="174"/>
      <c r="E17" s="174"/>
      <c r="F17" s="174"/>
      <c r="G17" s="174"/>
      <c r="H17" s="174"/>
      <c r="I17" s="174"/>
      <c r="J17" s="174"/>
      <c r="K17" s="174"/>
    </row>
    <row r="18" spans="1:255" x14ac:dyDescent="0.25">
      <c r="A18" s="174" t="s">
        <v>7</v>
      </c>
      <c r="B18" s="174"/>
      <c r="C18" s="174"/>
      <c r="D18" s="174"/>
      <c r="E18" s="174"/>
      <c r="F18" s="174"/>
      <c r="G18" s="174"/>
      <c r="H18" s="174"/>
      <c r="I18" s="174"/>
      <c r="J18" s="174"/>
      <c r="K18" s="174"/>
    </row>
    <row r="19" spans="1:255" ht="31.2" x14ac:dyDescent="0.3">
      <c r="A19" s="11" t="s">
        <v>956</v>
      </c>
      <c r="B19" s="175" t="s">
        <v>5</v>
      </c>
      <c r="C19" s="175"/>
      <c r="D19" s="175"/>
      <c r="E19" s="175"/>
      <c r="F19" s="175"/>
      <c r="G19" s="175"/>
      <c r="H19" s="175"/>
      <c r="I19" s="175"/>
      <c r="J19" s="175"/>
      <c r="K19" s="175"/>
      <c r="BS19" s="36" t="str">
        <f>B19</f>
        <v>Комплекс из 2-х многоквартирных домов поз.19.1 и 19.2, расположенный в 32, 33 микрорайонах в г.Липецке на земельном участке с кадастровым номером 48:20:0043601:297. 1-й этап строительства - корпус 1 (поз.19.1)</v>
      </c>
      <c r="IU19" s="18"/>
    </row>
    <row r="21" spans="1:255" x14ac:dyDescent="0.25">
      <c r="A21" s="37" t="s">
        <v>989</v>
      </c>
      <c r="B21" s="37" t="s">
        <v>991</v>
      </c>
      <c r="C21" s="37" t="s">
        <v>994</v>
      </c>
      <c r="D21" s="37" t="s">
        <v>996</v>
      </c>
      <c r="E21" s="37" t="s">
        <v>1129</v>
      </c>
      <c r="F21" s="176" t="s">
        <v>1131</v>
      </c>
      <c r="G21" s="177"/>
      <c r="H21" s="177"/>
      <c r="I21" s="37" t="s">
        <v>1136</v>
      </c>
      <c r="J21" s="37"/>
      <c r="K21" s="38" t="s">
        <v>1139</v>
      </c>
    </row>
    <row r="22" spans="1:255" x14ac:dyDescent="0.25">
      <c r="A22" s="39" t="s">
        <v>990</v>
      </c>
      <c r="B22" s="39" t="s">
        <v>992</v>
      </c>
      <c r="C22" s="39" t="s">
        <v>1128</v>
      </c>
      <c r="D22" s="39" t="s">
        <v>997</v>
      </c>
      <c r="E22" s="39" t="s">
        <v>1130</v>
      </c>
      <c r="F22" s="37" t="s">
        <v>1132</v>
      </c>
      <c r="G22" s="37" t="s">
        <v>1134</v>
      </c>
      <c r="H22" s="37" t="s">
        <v>1135</v>
      </c>
      <c r="I22" s="39" t="s">
        <v>1137</v>
      </c>
      <c r="J22" s="39" t="s">
        <v>1138</v>
      </c>
      <c r="K22" s="40" t="s">
        <v>1140</v>
      </c>
    </row>
    <row r="23" spans="1:255" x14ac:dyDescent="0.25">
      <c r="A23" s="39"/>
      <c r="B23" s="39" t="s">
        <v>993</v>
      </c>
      <c r="C23" s="39"/>
      <c r="D23" s="39" t="s">
        <v>998</v>
      </c>
      <c r="E23" s="39"/>
      <c r="F23" s="39" t="s">
        <v>1133</v>
      </c>
      <c r="G23" s="39"/>
      <c r="H23" s="39"/>
      <c r="I23" s="39"/>
      <c r="J23" s="39"/>
      <c r="K23" s="40" t="s">
        <v>1141</v>
      </c>
    </row>
    <row r="24" spans="1:255" x14ac:dyDescent="0.25">
      <c r="A24" s="37">
        <v>1</v>
      </c>
      <c r="B24" s="37">
        <v>2</v>
      </c>
      <c r="C24" s="37">
        <v>3</v>
      </c>
      <c r="D24" s="37">
        <v>4</v>
      </c>
      <c r="E24" s="37">
        <v>5</v>
      </c>
      <c r="F24" s="37">
        <v>6</v>
      </c>
      <c r="G24" s="37">
        <v>7</v>
      </c>
      <c r="H24" s="37">
        <v>8</v>
      </c>
      <c r="I24" s="37">
        <v>9</v>
      </c>
      <c r="J24" s="37">
        <v>10</v>
      </c>
      <c r="K24" s="38">
        <v>11</v>
      </c>
    </row>
    <row r="25" spans="1:255" ht="14.4" x14ac:dyDescent="0.3">
      <c r="A25" s="178" t="s">
        <v>1142</v>
      </c>
      <c r="B25" s="179"/>
      <c r="C25" s="179"/>
      <c r="D25" s="179"/>
      <c r="E25" s="179"/>
      <c r="F25" s="179"/>
      <c r="G25" s="179"/>
      <c r="H25" s="179"/>
      <c r="I25" s="179"/>
      <c r="J25" s="179"/>
      <c r="K25" s="180"/>
      <c r="BU25" s="65" t="str">
        <f>A25</f>
        <v>Смета: Монтаж ограждающих конструкций здания</v>
      </c>
      <c r="IU25" s="18"/>
    </row>
    <row r="26" spans="1:255" ht="14.4" x14ac:dyDescent="0.3">
      <c r="A26" s="181" t="s">
        <v>1143</v>
      </c>
      <c r="B26" s="182"/>
      <c r="C26" s="182"/>
      <c r="D26" s="182"/>
      <c r="E26" s="182"/>
      <c r="F26" s="182"/>
      <c r="G26" s="182"/>
      <c r="H26" s="182"/>
      <c r="I26" s="182"/>
      <c r="J26" s="182"/>
      <c r="K26" s="182"/>
      <c r="BU26" s="65" t="str">
        <f>A26</f>
        <v>Раздел: Стены наружные</v>
      </c>
      <c r="IU26" s="18"/>
    </row>
    <row r="27" spans="1:255" ht="14.4" x14ac:dyDescent="0.3">
      <c r="A27" s="170" t="s">
        <v>18</v>
      </c>
      <c r="B27" s="171"/>
      <c r="C27" s="171"/>
      <c r="D27" s="171"/>
      <c r="E27" s="171"/>
      <c r="F27" s="171"/>
      <c r="G27" s="171"/>
      <c r="H27" s="171"/>
      <c r="I27" s="171"/>
      <c r="J27" s="171"/>
      <c r="K27" s="171"/>
      <c r="BU27" s="65" t="str">
        <f>A27</f>
        <v>стены наружные 1-18 этажи, техэтаж и надстройки</v>
      </c>
      <c r="IU27" s="18"/>
    </row>
    <row r="28" spans="1:255" ht="48" x14ac:dyDescent="0.25">
      <c r="A28" s="67" t="s">
        <v>19</v>
      </c>
      <c r="B28" s="68" t="s">
        <v>20</v>
      </c>
      <c r="C28" s="68" t="s">
        <v>21</v>
      </c>
      <c r="D28" s="68" t="s">
        <v>22</v>
      </c>
      <c r="E28" s="69" t="e">
        <f>Source!I29</f>
        <v>#REF!</v>
      </c>
      <c r="F28" s="69"/>
      <c r="G28" s="69"/>
      <c r="H28" s="69"/>
      <c r="I28" s="69"/>
      <c r="J28" s="70"/>
      <c r="K28" s="70"/>
    </row>
    <row r="29" spans="1:255" ht="22.8" x14ac:dyDescent="0.25">
      <c r="A29" s="71" t="s">
        <v>1144</v>
      </c>
      <c r="B29" s="55" t="s">
        <v>773</v>
      </c>
      <c r="C29" s="72" t="s">
        <v>775</v>
      </c>
      <c r="D29" s="55" t="s">
        <v>22</v>
      </c>
      <c r="E29" s="73"/>
      <c r="F29" s="73">
        <v>0.44</v>
      </c>
      <c r="G29" s="73" t="e">
        <f>F29*E28</f>
        <v>#REF!</v>
      </c>
      <c r="H29" s="73" t="e">
        <f>G29</f>
        <v>#REF!</v>
      </c>
      <c r="I29" s="74" t="e">
        <f>IF(AND((G29-H29)&lt;0,H29&gt;0),ABS(G29-H29)," ")</f>
        <v>#REF!</v>
      </c>
      <c r="J29" s="75" t="e">
        <f>IF(AND((G29-H29)&gt;0, H29&gt;0),G29-H29," ")</f>
        <v>#REF!</v>
      </c>
      <c r="K29" s="75"/>
    </row>
    <row r="30" spans="1:255" ht="34.200000000000003" x14ac:dyDescent="0.25">
      <c r="A30" s="71" t="s">
        <v>1144</v>
      </c>
      <c r="B30" s="55" t="s">
        <v>776</v>
      </c>
      <c r="C30" s="72" t="s">
        <v>778</v>
      </c>
      <c r="D30" s="55" t="s">
        <v>22</v>
      </c>
      <c r="E30" s="73"/>
      <c r="F30" s="73">
        <v>5.0000000000000001E-4</v>
      </c>
      <c r="G30" s="73" t="e">
        <f>F30*E28</f>
        <v>#REF!</v>
      </c>
      <c r="H30" s="73" t="e">
        <f>G30</f>
        <v>#REF!</v>
      </c>
      <c r="I30" s="74" t="e">
        <f>IF(AND((G30-H30)&lt;0,H30&gt;0),ABS(G30-H30)," ")</f>
        <v>#REF!</v>
      </c>
      <c r="J30" s="75" t="e">
        <f>IF(AND((G30-H30)&gt;0, H30&gt;0),G30-H30," ")</f>
        <v>#REF!</v>
      </c>
      <c r="K30" s="75"/>
    </row>
    <row r="31" spans="1:255" ht="68.400000000000006" x14ac:dyDescent="0.25">
      <c r="A31" s="71"/>
      <c r="B31" s="55" t="s">
        <v>30</v>
      </c>
      <c r="C31" s="72" t="s">
        <v>31</v>
      </c>
      <c r="D31" s="55" t="s">
        <v>22</v>
      </c>
      <c r="E31" s="73"/>
      <c r="F31" s="73">
        <v>0.21690000000000001</v>
      </c>
      <c r="G31" s="73" t="e">
        <f>F31*E28</f>
        <v>#REF!</v>
      </c>
      <c r="H31" s="73" t="e">
        <f>G31</f>
        <v>#REF!</v>
      </c>
      <c r="I31" s="74" t="e">
        <f>IF(AND((G31-H31)&lt;0,H31&gt;0),ABS(G31-H31)," ")</f>
        <v>#REF!</v>
      </c>
      <c r="J31" s="75" t="e">
        <f>IF(AND((G31-H31)&gt;0, H31&gt;0),G31-H31," ")</f>
        <v>#REF!</v>
      </c>
      <c r="K31" s="75"/>
    </row>
    <row r="32" spans="1:255" ht="34.200000000000003" x14ac:dyDescent="0.25">
      <c r="A32" s="71"/>
      <c r="B32" s="55" t="s">
        <v>37</v>
      </c>
      <c r="C32" s="72" t="s">
        <v>38</v>
      </c>
      <c r="D32" s="55" t="s">
        <v>39</v>
      </c>
      <c r="E32" s="73"/>
      <c r="F32" s="73">
        <v>0.29568</v>
      </c>
      <c r="G32" s="73" t="e">
        <f>F32*E28</f>
        <v>#REF!</v>
      </c>
      <c r="H32" s="73" t="e">
        <f>G32</f>
        <v>#REF!</v>
      </c>
      <c r="I32" s="74" t="e">
        <f>IF(AND((G32-H32)&lt;0,H32&gt;0),ABS(G32-H32)," ")</f>
        <v>#REF!</v>
      </c>
      <c r="J32" s="75" t="e">
        <f>IF(AND((G32-H32)&gt;0, H32&gt;0),G32-H32," ")</f>
        <v>#REF!</v>
      </c>
      <c r="K32" s="75"/>
    </row>
    <row r="33" spans="1:11" ht="36" x14ac:dyDescent="0.25">
      <c r="A33" s="67" t="s">
        <v>34</v>
      </c>
      <c r="B33" s="68" t="s">
        <v>20</v>
      </c>
      <c r="C33" s="68" t="s">
        <v>42</v>
      </c>
      <c r="D33" s="68" t="s">
        <v>22</v>
      </c>
      <c r="E33" s="69" t="e">
        <f>Source!I32</f>
        <v>#REF!</v>
      </c>
      <c r="F33" s="69"/>
      <c r="G33" s="69"/>
      <c r="H33" s="69"/>
      <c r="I33" s="69"/>
      <c r="J33" s="70"/>
      <c r="K33" s="70"/>
    </row>
    <row r="34" spans="1:11" ht="22.8" x14ac:dyDescent="0.25">
      <c r="A34" s="71" t="s">
        <v>1144</v>
      </c>
      <c r="B34" s="55" t="s">
        <v>773</v>
      </c>
      <c r="C34" s="72" t="s">
        <v>775</v>
      </c>
      <c r="D34" s="55" t="s">
        <v>22</v>
      </c>
      <c r="E34" s="73"/>
      <c r="F34" s="73">
        <v>0.44</v>
      </c>
      <c r="G34" s="73" t="e">
        <f>F34*E33</f>
        <v>#REF!</v>
      </c>
      <c r="H34" s="73" t="e">
        <f t="shared" ref="H34:H40" si="0">G34</f>
        <v>#REF!</v>
      </c>
      <c r="I34" s="74" t="e">
        <f t="shared" ref="I34:I40" si="1">IF(AND((G34-H34)&lt;0,H34&gt;0),ABS(G34-H34)," ")</f>
        <v>#REF!</v>
      </c>
      <c r="J34" s="75" t="e">
        <f t="shared" ref="J34:J40" si="2">IF(AND((G34-H34)&gt;0, H34&gt;0),G34-H34," ")</f>
        <v>#REF!</v>
      </c>
      <c r="K34" s="75"/>
    </row>
    <row r="35" spans="1:11" ht="34.200000000000003" x14ac:dyDescent="0.25">
      <c r="A35" s="71" t="s">
        <v>1144</v>
      </c>
      <c r="B35" s="55" t="s">
        <v>776</v>
      </c>
      <c r="C35" s="72" t="s">
        <v>778</v>
      </c>
      <c r="D35" s="55" t="s">
        <v>22</v>
      </c>
      <c r="E35" s="73"/>
      <c r="F35" s="73">
        <v>5.0000000000000001E-4</v>
      </c>
      <c r="G35" s="73" t="e">
        <f>F35*E33</f>
        <v>#REF!</v>
      </c>
      <c r="H35" s="73" t="e">
        <f t="shared" si="0"/>
        <v>#REF!</v>
      </c>
      <c r="I35" s="74" t="e">
        <f t="shared" si="1"/>
        <v>#REF!</v>
      </c>
      <c r="J35" s="75" t="e">
        <f t="shared" si="2"/>
        <v>#REF!</v>
      </c>
      <c r="K35" s="75"/>
    </row>
    <row r="36" spans="1:11" ht="68.400000000000006" x14ac:dyDescent="0.25">
      <c r="A36" s="71"/>
      <c r="B36" s="55" t="s">
        <v>30</v>
      </c>
      <c r="C36" s="72" t="s">
        <v>31</v>
      </c>
      <c r="D36" s="55" t="s">
        <v>22</v>
      </c>
      <c r="E36" s="73"/>
      <c r="F36" s="73">
        <v>0.21690000000000001</v>
      </c>
      <c r="G36" s="73" t="e">
        <f>F36*E33</f>
        <v>#REF!</v>
      </c>
      <c r="H36" s="73" t="e">
        <f t="shared" si="0"/>
        <v>#REF!</v>
      </c>
      <c r="I36" s="74" t="e">
        <f t="shared" si="1"/>
        <v>#REF!</v>
      </c>
      <c r="J36" s="75" t="e">
        <f t="shared" si="2"/>
        <v>#REF!</v>
      </c>
      <c r="K36" s="75"/>
    </row>
    <row r="37" spans="1:11" ht="34.200000000000003" x14ac:dyDescent="0.25">
      <c r="A37" s="71"/>
      <c r="B37" s="55" t="s">
        <v>37</v>
      </c>
      <c r="C37" s="72" t="s">
        <v>38</v>
      </c>
      <c r="D37" s="55" t="s">
        <v>39</v>
      </c>
      <c r="E37" s="73"/>
      <c r="F37" s="73">
        <v>2.4027686170212764E-2</v>
      </c>
      <c r="G37" s="73" t="e">
        <f>F37*E33</f>
        <v>#REF!</v>
      </c>
      <c r="H37" s="73" t="e">
        <f t="shared" si="0"/>
        <v>#REF!</v>
      </c>
      <c r="I37" s="74" t="e">
        <f t="shared" si="1"/>
        <v>#REF!</v>
      </c>
      <c r="J37" s="75" t="e">
        <f t="shared" si="2"/>
        <v>#REF!</v>
      </c>
      <c r="K37" s="75"/>
    </row>
    <row r="38" spans="1:11" ht="34.200000000000003" x14ac:dyDescent="0.25">
      <c r="A38" s="71"/>
      <c r="B38" s="55" t="s">
        <v>37</v>
      </c>
      <c r="C38" s="72" t="s">
        <v>46</v>
      </c>
      <c r="D38" s="55" t="s">
        <v>39</v>
      </c>
      <c r="E38" s="73"/>
      <c r="F38" s="73">
        <v>0.18029877659574467</v>
      </c>
      <c r="G38" s="73" t="e">
        <f>F38*E33</f>
        <v>#REF!</v>
      </c>
      <c r="H38" s="73" t="e">
        <f t="shared" si="0"/>
        <v>#REF!</v>
      </c>
      <c r="I38" s="74" t="e">
        <f t="shared" si="1"/>
        <v>#REF!</v>
      </c>
      <c r="J38" s="75" t="e">
        <f t="shared" si="2"/>
        <v>#REF!</v>
      </c>
      <c r="K38" s="75"/>
    </row>
    <row r="39" spans="1:11" ht="34.200000000000003" x14ac:dyDescent="0.25">
      <c r="A39" s="71"/>
      <c r="B39" s="55" t="s">
        <v>37</v>
      </c>
      <c r="C39" s="72" t="s">
        <v>49</v>
      </c>
      <c r="D39" s="55" t="s">
        <v>39</v>
      </c>
      <c r="E39" s="73"/>
      <c r="F39" s="73">
        <v>4.0674840425531912E-2</v>
      </c>
      <c r="G39" s="73" t="e">
        <f>F39*E33</f>
        <v>#REF!</v>
      </c>
      <c r="H39" s="73" t="e">
        <f t="shared" si="0"/>
        <v>#REF!</v>
      </c>
      <c r="I39" s="74" t="e">
        <f t="shared" si="1"/>
        <v>#REF!</v>
      </c>
      <c r="J39" s="75" t="e">
        <f t="shared" si="2"/>
        <v>#REF!</v>
      </c>
      <c r="K39" s="75"/>
    </row>
    <row r="40" spans="1:11" ht="34.200000000000003" x14ac:dyDescent="0.25">
      <c r="A40" s="71"/>
      <c r="B40" s="55" t="s">
        <v>37</v>
      </c>
      <c r="C40" s="72" t="s">
        <v>52</v>
      </c>
      <c r="D40" s="55" t="s">
        <v>39</v>
      </c>
      <c r="E40" s="73"/>
      <c r="F40" s="73">
        <v>5.0742180851063828E-2</v>
      </c>
      <c r="G40" s="73" t="e">
        <f>F40*E33</f>
        <v>#REF!</v>
      </c>
      <c r="H40" s="73" t="e">
        <f t="shared" si="0"/>
        <v>#REF!</v>
      </c>
      <c r="I40" s="74" t="e">
        <f t="shared" si="1"/>
        <v>#REF!</v>
      </c>
      <c r="J40" s="75" t="e">
        <f t="shared" si="2"/>
        <v>#REF!</v>
      </c>
      <c r="K40" s="75"/>
    </row>
    <row r="41" spans="1:11" ht="36" x14ac:dyDescent="0.25">
      <c r="A41" s="67" t="s">
        <v>54</v>
      </c>
      <c r="B41" s="68" t="s">
        <v>20</v>
      </c>
      <c r="C41" s="68" t="s">
        <v>55</v>
      </c>
      <c r="D41" s="68" t="s">
        <v>22</v>
      </c>
      <c r="E41" s="69" t="e">
        <f>Source!I38</f>
        <v>#REF!</v>
      </c>
      <c r="F41" s="69"/>
      <c r="G41" s="69"/>
      <c r="H41" s="69"/>
      <c r="I41" s="69"/>
      <c r="J41" s="70"/>
      <c r="K41" s="70"/>
    </row>
    <row r="42" spans="1:11" ht="22.8" x14ac:dyDescent="0.25">
      <c r="A42" s="71" t="s">
        <v>1144</v>
      </c>
      <c r="B42" s="55" t="s">
        <v>773</v>
      </c>
      <c r="C42" s="72" t="s">
        <v>775</v>
      </c>
      <c r="D42" s="55" t="s">
        <v>22</v>
      </c>
      <c r="E42" s="73"/>
      <c r="F42" s="73">
        <v>0.44</v>
      </c>
      <c r="G42" s="73" t="e">
        <f>F42*E41</f>
        <v>#REF!</v>
      </c>
      <c r="H42" s="73" t="e">
        <f>G42</f>
        <v>#REF!</v>
      </c>
      <c r="I42" s="74" t="e">
        <f>IF(AND((G42-H42)&lt;0,H42&gt;0),ABS(G42-H42)," ")</f>
        <v>#REF!</v>
      </c>
      <c r="J42" s="75" t="e">
        <f>IF(AND((G42-H42)&gt;0, H42&gt;0),G42-H42," ")</f>
        <v>#REF!</v>
      </c>
      <c r="K42" s="75"/>
    </row>
    <row r="43" spans="1:11" ht="34.200000000000003" x14ac:dyDescent="0.25">
      <c r="A43" s="71" t="s">
        <v>1144</v>
      </c>
      <c r="B43" s="55" t="s">
        <v>776</v>
      </c>
      <c r="C43" s="72" t="s">
        <v>778</v>
      </c>
      <c r="D43" s="55" t="s">
        <v>22</v>
      </c>
      <c r="E43" s="73"/>
      <c r="F43" s="73">
        <v>5.0000000000000001E-4</v>
      </c>
      <c r="G43" s="73" t="e">
        <f>F43*E41</f>
        <v>#REF!</v>
      </c>
      <c r="H43" s="73" t="e">
        <f>G43</f>
        <v>#REF!</v>
      </c>
      <c r="I43" s="74" t="e">
        <f>IF(AND((G43-H43)&lt;0,H43&gt;0),ABS(G43-H43)," ")</f>
        <v>#REF!</v>
      </c>
      <c r="J43" s="75" t="e">
        <f>IF(AND((G43-H43)&gt;0, H43&gt;0),G43-H43," ")</f>
        <v>#REF!</v>
      </c>
      <c r="K43" s="75"/>
    </row>
    <row r="44" spans="1:11" ht="68.400000000000006" x14ac:dyDescent="0.25">
      <c r="A44" s="71"/>
      <c r="B44" s="55" t="s">
        <v>30</v>
      </c>
      <c r="C44" s="72" t="s">
        <v>31</v>
      </c>
      <c r="D44" s="55" t="s">
        <v>22</v>
      </c>
      <c r="E44" s="73"/>
      <c r="F44" s="73">
        <v>0.21690000000000001</v>
      </c>
      <c r="G44" s="73" t="e">
        <f>F44*E41</f>
        <v>#REF!</v>
      </c>
      <c r="H44" s="73" t="e">
        <f>G44</f>
        <v>#REF!</v>
      </c>
      <c r="I44" s="74" t="e">
        <f>IF(AND((G44-H44)&lt;0,H44&gt;0),ABS(G44-H44)," ")</f>
        <v>#REF!</v>
      </c>
      <c r="J44" s="75" t="e">
        <f>IF(AND((G44-H44)&gt;0, H44&gt;0),G44-H44," ")</f>
        <v>#REF!</v>
      </c>
      <c r="K44" s="75"/>
    </row>
    <row r="45" spans="1:11" ht="34.200000000000003" x14ac:dyDescent="0.25">
      <c r="A45" s="71"/>
      <c r="B45" s="55" t="s">
        <v>37</v>
      </c>
      <c r="C45" s="72" t="s">
        <v>46</v>
      </c>
      <c r="D45" s="55" t="s">
        <v>39</v>
      </c>
      <c r="E45" s="73"/>
      <c r="F45" s="73">
        <v>0.29568</v>
      </c>
      <c r="G45" s="73" t="e">
        <f>F45*E41</f>
        <v>#REF!</v>
      </c>
      <c r="H45" s="73" t="e">
        <f>G45</f>
        <v>#REF!</v>
      </c>
      <c r="I45" s="74" t="e">
        <f>IF(AND((G45-H45)&lt;0,H45&gt;0),ABS(G45-H45)," ")</f>
        <v>#REF!</v>
      </c>
      <c r="J45" s="75" t="e">
        <f>IF(AND((G45-H45)&gt;0, H45&gt;0),G45-H45," ")</f>
        <v>#REF!</v>
      </c>
      <c r="K45" s="75"/>
    </row>
    <row r="46" spans="1:11" ht="36" x14ac:dyDescent="0.25">
      <c r="A46" s="67" t="s">
        <v>58</v>
      </c>
      <c r="B46" s="68" t="s">
        <v>59</v>
      </c>
      <c r="C46" s="68" t="s">
        <v>60</v>
      </c>
      <c r="D46" s="68" t="s">
        <v>22</v>
      </c>
      <c r="E46" s="69" t="e">
        <f>Source!I41</f>
        <v>#REF!</v>
      </c>
      <c r="F46" s="69"/>
      <c r="G46" s="69"/>
      <c r="H46" s="69"/>
      <c r="I46" s="69"/>
      <c r="J46" s="70"/>
      <c r="K46" s="70"/>
    </row>
    <row r="47" spans="1:11" ht="22.8" x14ac:dyDescent="0.25">
      <c r="A47" s="71" t="s">
        <v>1144</v>
      </c>
      <c r="B47" s="55" t="s">
        <v>773</v>
      </c>
      <c r="C47" s="72" t="s">
        <v>775</v>
      </c>
      <c r="D47" s="55" t="s">
        <v>22</v>
      </c>
      <c r="E47" s="73"/>
      <c r="F47" s="73">
        <v>0.44</v>
      </c>
      <c r="G47" s="73" t="e">
        <f>F47*E46</f>
        <v>#REF!</v>
      </c>
      <c r="H47" s="73" t="e">
        <f>G47</f>
        <v>#REF!</v>
      </c>
      <c r="I47" s="74" t="e">
        <f>IF(AND((G47-H47)&lt;0,H47&gt;0),ABS(G47-H47)," ")</f>
        <v>#REF!</v>
      </c>
      <c r="J47" s="75" t="e">
        <f>IF(AND((G47-H47)&gt;0, H47&gt;0),G47-H47," ")</f>
        <v>#REF!</v>
      </c>
      <c r="K47" s="75"/>
    </row>
    <row r="48" spans="1:11" ht="34.200000000000003" x14ac:dyDescent="0.25">
      <c r="A48" s="71" t="s">
        <v>1144</v>
      </c>
      <c r="B48" s="55" t="s">
        <v>776</v>
      </c>
      <c r="C48" s="72" t="s">
        <v>778</v>
      </c>
      <c r="D48" s="55" t="s">
        <v>22</v>
      </c>
      <c r="E48" s="73"/>
      <c r="F48" s="73">
        <v>5.0000000000000001E-4</v>
      </c>
      <c r="G48" s="73" t="e">
        <f>F48*E46</f>
        <v>#REF!</v>
      </c>
      <c r="H48" s="73" t="e">
        <f>G48</f>
        <v>#REF!</v>
      </c>
      <c r="I48" s="74" t="e">
        <f>IF(AND((G48-H48)&lt;0,H48&gt;0),ABS(G48-H48)," ")</f>
        <v>#REF!</v>
      </c>
      <c r="J48" s="75" t="e">
        <f>IF(AND((G48-H48)&gt;0, H48&gt;0),G48-H48," ")</f>
        <v>#REF!</v>
      </c>
      <c r="K48" s="75"/>
    </row>
    <row r="49" spans="1:11" ht="68.400000000000006" x14ac:dyDescent="0.25">
      <c r="A49" s="71"/>
      <c r="B49" s="55" t="s">
        <v>30</v>
      </c>
      <c r="C49" s="72" t="s">
        <v>31</v>
      </c>
      <c r="D49" s="55" t="s">
        <v>22</v>
      </c>
      <c r="E49" s="73"/>
      <c r="F49" s="73">
        <v>0.24</v>
      </c>
      <c r="G49" s="73" t="e">
        <f>F49*E46</f>
        <v>#REF!</v>
      </c>
      <c r="H49" s="73" t="e">
        <f>G49</f>
        <v>#REF!</v>
      </c>
      <c r="I49" s="74" t="e">
        <f>IF(AND((G49-H49)&lt;0,H49&gt;0),ABS(G49-H49)," ")</f>
        <v>#REF!</v>
      </c>
      <c r="J49" s="75" t="e">
        <f>IF(AND((G49-H49)&gt;0, H49&gt;0),G49-H49," ")</f>
        <v>#REF!</v>
      </c>
      <c r="K49" s="75"/>
    </row>
    <row r="50" spans="1:11" ht="34.200000000000003" x14ac:dyDescent="0.25">
      <c r="A50" s="71"/>
      <c r="B50" s="55" t="s">
        <v>37</v>
      </c>
      <c r="C50" s="72" t="s">
        <v>52</v>
      </c>
      <c r="D50" s="55" t="s">
        <v>39</v>
      </c>
      <c r="E50" s="73"/>
      <c r="F50" s="73">
        <v>0.37999999999999995</v>
      </c>
      <c r="G50" s="73" t="e">
        <f>F50*E46</f>
        <v>#REF!</v>
      </c>
      <c r="H50" s="73" t="e">
        <f>G50</f>
        <v>#REF!</v>
      </c>
      <c r="I50" s="74" t="e">
        <f>IF(AND((G50-H50)&lt;0,H50&gt;0),ABS(G50-H50)," ")</f>
        <v>#REF!</v>
      </c>
      <c r="J50" s="75" t="e">
        <f>IF(AND((G50-H50)&gt;0, H50&gt;0),G50-H50," ")</f>
        <v>#REF!</v>
      </c>
      <c r="K50" s="75"/>
    </row>
    <row r="51" spans="1:11" ht="36" x14ac:dyDescent="0.25">
      <c r="A51" s="67" t="s">
        <v>64</v>
      </c>
      <c r="B51" s="68" t="s">
        <v>65</v>
      </c>
      <c r="C51" s="68" t="s">
        <v>66</v>
      </c>
      <c r="D51" s="68" t="s">
        <v>22</v>
      </c>
      <c r="E51" s="69" t="e">
        <f>Source!I44</f>
        <v>#REF!</v>
      </c>
      <c r="F51" s="69"/>
      <c r="G51" s="69"/>
      <c r="H51" s="69"/>
      <c r="I51" s="69"/>
      <c r="J51" s="70"/>
      <c r="K51" s="70"/>
    </row>
    <row r="52" spans="1:11" ht="22.8" x14ac:dyDescent="0.25">
      <c r="A52" s="71" t="s">
        <v>1144</v>
      </c>
      <c r="B52" s="55" t="s">
        <v>773</v>
      </c>
      <c r="C52" s="72" t="s">
        <v>775</v>
      </c>
      <c r="D52" s="55" t="s">
        <v>22</v>
      </c>
      <c r="E52" s="73"/>
      <c r="F52" s="73">
        <v>0.26</v>
      </c>
      <c r="G52" s="73" t="e">
        <f>F52*E51</f>
        <v>#REF!</v>
      </c>
      <c r="H52" s="73" t="e">
        <f>G52</f>
        <v>#REF!</v>
      </c>
      <c r="I52" s="74" t="e">
        <f>IF(AND((G52-H52)&lt;0,H52&gt;0),ABS(G52-H52)," ")</f>
        <v>#REF!</v>
      </c>
      <c r="J52" s="75" t="e">
        <f>IF(AND((G52-H52)&gt;0, H52&gt;0),G52-H52," ")</f>
        <v>#REF!</v>
      </c>
      <c r="K52" s="75"/>
    </row>
    <row r="53" spans="1:11" ht="34.200000000000003" x14ac:dyDescent="0.25">
      <c r="A53" s="71" t="s">
        <v>1144</v>
      </c>
      <c r="B53" s="55" t="s">
        <v>776</v>
      </c>
      <c r="C53" s="72" t="s">
        <v>778</v>
      </c>
      <c r="D53" s="55" t="s">
        <v>22</v>
      </c>
      <c r="E53" s="73"/>
      <c r="F53" s="73">
        <v>5.0000000000000001E-4</v>
      </c>
      <c r="G53" s="73" t="e">
        <f>F53*E51</f>
        <v>#REF!</v>
      </c>
      <c r="H53" s="73" t="e">
        <f>G53</f>
        <v>#REF!</v>
      </c>
      <c r="I53" s="74" t="e">
        <f>IF(AND((G53-H53)&lt;0,H53&gt;0),ABS(G53-H53)," ")</f>
        <v>#REF!</v>
      </c>
      <c r="J53" s="75" t="e">
        <f>IF(AND((G53-H53)&gt;0, H53&gt;0),G53-H53," ")</f>
        <v>#REF!</v>
      </c>
      <c r="K53" s="75"/>
    </row>
    <row r="54" spans="1:11" ht="68.400000000000006" x14ac:dyDescent="0.25">
      <c r="A54" s="71"/>
      <c r="B54" s="55" t="s">
        <v>30</v>
      </c>
      <c r="C54" s="72" t="s">
        <v>31</v>
      </c>
      <c r="D54" s="55" t="s">
        <v>22</v>
      </c>
      <c r="E54" s="73"/>
      <c r="F54" s="73">
        <v>0.11</v>
      </c>
      <c r="G54" s="73" t="e">
        <f>F54*E51</f>
        <v>#REF!</v>
      </c>
      <c r="H54" s="73" t="e">
        <f>G54</f>
        <v>#REF!</v>
      </c>
      <c r="I54" s="74" t="e">
        <f>IF(AND((G54-H54)&lt;0,H54&gt;0),ABS(G54-H54)," ")</f>
        <v>#REF!</v>
      </c>
      <c r="J54" s="75" t="e">
        <f>IF(AND((G54-H54)&gt;0, H54&gt;0),G54-H54," ")</f>
        <v>#REF!</v>
      </c>
      <c r="K54" s="75"/>
    </row>
    <row r="55" spans="1:11" ht="34.200000000000003" x14ac:dyDescent="0.25">
      <c r="A55" s="71"/>
      <c r="B55" s="55" t="s">
        <v>37</v>
      </c>
      <c r="C55" s="72" t="s">
        <v>71</v>
      </c>
      <c r="D55" s="55" t="s">
        <v>22</v>
      </c>
      <c r="E55" s="73"/>
      <c r="F55" s="73">
        <v>0.91999999999999993</v>
      </c>
      <c r="G55" s="73" t="e">
        <f>F55*E51</f>
        <v>#REF!</v>
      </c>
      <c r="H55" s="73" t="e">
        <f>G55</f>
        <v>#REF!</v>
      </c>
      <c r="I55" s="74" t="e">
        <f>IF(AND((G55-H55)&lt;0,H55&gt;0),ABS(G55-H55)," ")</f>
        <v>#REF!</v>
      </c>
      <c r="J55" s="75" t="e">
        <f>IF(AND((G55-H55)&gt;0, H55&gt;0),G55-H55," ")</f>
        <v>#REF!</v>
      </c>
      <c r="K55" s="75"/>
    </row>
    <row r="56" spans="1:11" ht="68.400000000000006" x14ac:dyDescent="0.25">
      <c r="A56" s="71"/>
      <c r="B56" s="55" t="s">
        <v>30</v>
      </c>
      <c r="C56" s="72" t="s">
        <v>75</v>
      </c>
      <c r="D56" s="55" t="s">
        <v>22</v>
      </c>
      <c r="E56" s="73"/>
      <c r="F56" s="73">
        <v>2.7388025594149906E-2</v>
      </c>
      <c r="G56" s="73" t="e">
        <f>F56*E51</f>
        <v>#REF!</v>
      </c>
      <c r="H56" s="73" t="e">
        <f>G56</f>
        <v>#REF!</v>
      </c>
      <c r="I56" s="74" t="e">
        <f>IF(AND((G56-H56)&lt;0,H56&gt;0),ABS(G56-H56)," ")</f>
        <v>#REF!</v>
      </c>
      <c r="J56" s="75" t="e">
        <f>IF(AND((G56-H56)&gt;0, H56&gt;0),G56-H56," ")</f>
        <v>#REF!</v>
      </c>
      <c r="K56" s="75"/>
    </row>
    <row r="57" spans="1:11" ht="24" x14ac:dyDescent="0.25">
      <c r="A57" s="67" t="s">
        <v>76</v>
      </c>
      <c r="B57" s="68" t="s">
        <v>77</v>
      </c>
      <c r="C57" s="68" t="s">
        <v>78</v>
      </c>
      <c r="D57" s="68" t="s">
        <v>22</v>
      </c>
      <c r="E57" s="69" t="e">
        <f>Source!I48</f>
        <v>#REF!</v>
      </c>
      <c r="F57" s="69"/>
      <c r="G57" s="69"/>
      <c r="H57" s="69"/>
      <c r="I57" s="69"/>
      <c r="J57" s="70"/>
      <c r="K57" s="70"/>
    </row>
    <row r="58" spans="1:11" ht="34.200000000000003" x14ac:dyDescent="0.25">
      <c r="A58" s="71"/>
      <c r="B58" s="55" t="s">
        <v>86</v>
      </c>
      <c r="C58" s="72" t="s">
        <v>87</v>
      </c>
      <c r="D58" s="55" t="s">
        <v>22</v>
      </c>
      <c r="E58" s="73"/>
      <c r="F58" s="73">
        <v>1.02</v>
      </c>
      <c r="G58" s="73" t="e">
        <f>F58*E57</f>
        <v>#REF!</v>
      </c>
      <c r="H58" s="73" t="e">
        <f>G58</f>
        <v>#REF!</v>
      </c>
      <c r="I58" s="74" t="e">
        <f>IF(AND((G58-H58)&lt;0,H58&gt;0),ABS(G58-H58)," ")</f>
        <v>#REF!</v>
      </c>
      <c r="J58" s="75" t="e">
        <f>IF(AND((G58-H58)&gt;0, H58&gt;0),G58-H58," ")</f>
        <v>#REF!</v>
      </c>
      <c r="K58" s="75"/>
    </row>
    <row r="59" spans="1:11" ht="48" x14ac:dyDescent="0.25">
      <c r="A59" s="67" t="s">
        <v>89</v>
      </c>
      <c r="B59" s="68" t="s">
        <v>90</v>
      </c>
      <c r="C59" s="68" t="s">
        <v>91</v>
      </c>
      <c r="D59" s="68" t="s">
        <v>92</v>
      </c>
      <c r="E59" s="69" t="e">
        <f>Source!I50</f>
        <v>#REF!</v>
      </c>
      <c r="F59" s="69"/>
      <c r="G59" s="69"/>
      <c r="H59" s="69"/>
      <c r="I59" s="69"/>
      <c r="J59" s="70"/>
      <c r="K59" s="70"/>
    </row>
    <row r="60" spans="1:11" ht="22.8" x14ac:dyDescent="0.25">
      <c r="A60" s="71" t="s">
        <v>1144</v>
      </c>
      <c r="B60" s="55" t="s">
        <v>773</v>
      </c>
      <c r="C60" s="72" t="s">
        <v>775</v>
      </c>
      <c r="D60" s="55" t="s">
        <v>22</v>
      </c>
      <c r="E60" s="73"/>
      <c r="F60" s="73">
        <v>0.3</v>
      </c>
      <c r="G60" s="73" t="e">
        <f>F60*E59</f>
        <v>#REF!</v>
      </c>
      <c r="H60" s="73" t="e">
        <f>G60</f>
        <v>#REF!</v>
      </c>
      <c r="I60" s="74" t="e">
        <f>IF(AND((G60-H60)&lt;0,H60&gt;0),ABS(G60-H60)," ")</f>
        <v>#REF!</v>
      </c>
      <c r="J60" s="75" t="e">
        <f>IF(AND((G60-H60)&gt;0, H60&gt;0),G60-H60," ")</f>
        <v>#REF!</v>
      </c>
      <c r="K60" s="75"/>
    </row>
    <row r="61" spans="1:11" ht="22.8" x14ac:dyDescent="0.25">
      <c r="A61" s="71" t="s">
        <v>1144</v>
      </c>
      <c r="B61" s="55" t="s">
        <v>793</v>
      </c>
      <c r="C61" s="72" t="s">
        <v>795</v>
      </c>
      <c r="D61" s="55" t="s">
        <v>147</v>
      </c>
      <c r="E61" s="73"/>
      <c r="F61" s="73">
        <v>2.3E-3</v>
      </c>
      <c r="G61" s="73" t="e">
        <f>F61*E59</f>
        <v>#REF!</v>
      </c>
      <c r="H61" s="73" t="e">
        <f>G61</f>
        <v>#REF!</v>
      </c>
      <c r="I61" s="74" t="e">
        <f>IF(AND((G61-H61)&lt;0,H61&gt;0),ABS(G61-H61)," ")</f>
        <v>#REF!</v>
      </c>
      <c r="J61" s="75" t="e">
        <f>IF(AND((G61-H61)&gt;0, H61&gt;0),G61-H61," ")</f>
        <v>#REF!</v>
      </c>
      <c r="K61" s="75"/>
    </row>
    <row r="62" spans="1:11" ht="34.200000000000003" x14ac:dyDescent="0.25">
      <c r="A62" s="71" t="s">
        <v>1144</v>
      </c>
      <c r="B62" s="55" t="s">
        <v>776</v>
      </c>
      <c r="C62" s="72" t="s">
        <v>778</v>
      </c>
      <c r="D62" s="55" t="s">
        <v>22</v>
      </c>
      <c r="E62" s="73"/>
      <c r="F62" s="73">
        <v>1.6E-2</v>
      </c>
      <c r="G62" s="73" t="e">
        <f>F62*E59</f>
        <v>#REF!</v>
      </c>
      <c r="H62" s="73" t="e">
        <f>G62</f>
        <v>#REF!</v>
      </c>
      <c r="I62" s="74" t="e">
        <f>IF(AND((G62-H62)&lt;0,H62&gt;0),ABS(G62-H62)," ")</f>
        <v>#REF!</v>
      </c>
      <c r="J62" s="75" t="e">
        <f>IF(AND((G62-H62)&gt;0, H62&gt;0),G62-H62," ")</f>
        <v>#REF!</v>
      </c>
      <c r="K62" s="75"/>
    </row>
    <row r="63" spans="1:11" ht="68.400000000000006" x14ac:dyDescent="0.25">
      <c r="A63" s="71"/>
      <c r="B63" s="55" t="s">
        <v>30</v>
      </c>
      <c r="C63" s="72" t="s">
        <v>31</v>
      </c>
      <c r="D63" s="55" t="s">
        <v>22</v>
      </c>
      <c r="E63" s="73"/>
      <c r="F63" s="73">
        <v>2.0700000000000003</v>
      </c>
      <c r="G63" s="73" t="e">
        <f>F63*E59</f>
        <v>#REF!</v>
      </c>
      <c r="H63" s="73" t="e">
        <f>G63</f>
        <v>#REF!</v>
      </c>
      <c r="I63" s="74" t="e">
        <f>IF(AND((G63-H63)&lt;0,H63&gt;0),ABS(G63-H63)," ")</f>
        <v>#REF!</v>
      </c>
      <c r="J63" s="75" t="e">
        <f>IF(AND((G63-H63)&gt;0, H63&gt;0),G63-H63," ")</f>
        <v>#REF!</v>
      </c>
      <c r="K63" s="75"/>
    </row>
    <row r="64" spans="1:11" ht="34.200000000000003" x14ac:dyDescent="0.25">
      <c r="A64" s="71"/>
      <c r="B64" s="55" t="s">
        <v>37</v>
      </c>
      <c r="C64" s="72" t="s">
        <v>38</v>
      </c>
      <c r="D64" s="55" t="s">
        <v>39</v>
      </c>
      <c r="E64" s="73"/>
      <c r="F64" s="73">
        <v>3.8499999999999996</v>
      </c>
      <c r="G64" s="73" t="e">
        <f>F64*E59</f>
        <v>#REF!</v>
      </c>
      <c r="H64" s="73" t="e">
        <f>G64</f>
        <v>#REF!</v>
      </c>
      <c r="I64" s="74" t="e">
        <f>IF(AND((G64-H64)&lt;0,H64&gt;0),ABS(G64-H64)," ")</f>
        <v>#REF!</v>
      </c>
      <c r="J64" s="75" t="e">
        <f>IF(AND((G64-H64)&gt;0, H64&gt;0),G64-H64," ")</f>
        <v>#REF!</v>
      </c>
      <c r="K64" s="75"/>
    </row>
    <row r="65" spans="1:11" ht="48" x14ac:dyDescent="0.25">
      <c r="A65" s="67" t="s">
        <v>99</v>
      </c>
      <c r="B65" s="68" t="s">
        <v>90</v>
      </c>
      <c r="C65" s="68" t="s">
        <v>100</v>
      </c>
      <c r="D65" s="68" t="s">
        <v>92</v>
      </c>
      <c r="E65" s="69" t="e">
        <f>Source!I53</f>
        <v>#REF!</v>
      </c>
      <c r="F65" s="69"/>
      <c r="G65" s="69"/>
      <c r="H65" s="69"/>
      <c r="I65" s="69"/>
      <c r="J65" s="70"/>
      <c r="K65" s="70"/>
    </row>
    <row r="66" spans="1:11" ht="22.8" x14ac:dyDescent="0.25">
      <c r="A66" s="71" t="s">
        <v>1144</v>
      </c>
      <c r="B66" s="55" t="s">
        <v>773</v>
      </c>
      <c r="C66" s="72" t="s">
        <v>775</v>
      </c>
      <c r="D66" s="55" t="s">
        <v>22</v>
      </c>
      <c r="E66" s="73"/>
      <c r="F66" s="73">
        <v>0.3</v>
      </c>
      <c r="G66" s="73" t="e">
        <f>F66*E65</f>
        <v>#REF!</v>
      </c>
      <c r="H66" s="73" t="e">
        <f t="shared" ref="H66:H72" si="3">G66</f>
        <v>#REF!</v>
      </c>
      <c r="I66" s="74" t="e">
        <f t="shared" ref="I66:I72" si="4">IF(AND((G66-H66)&lt;0,H66&gt;0),ABS(G66-H66)," ")</f>
        <v>#REF!</v>
      </c>
      <c r="J66" s="75" t="e">
        <f t="shared" ref="J66:J72" si="5">IF(AND((G66-H66)&gt;0, H66&gt;0),G66-H66," ")</f>
        <v>#REF!</v>
      </c>
      <c r="K66" s="75"/>
    </row>
    <row r="67" spans="1:11" ht="22.8" x14ac:dyDescent="0.25">
      <c r="A67" s="71" t="s">
        <v>1144</v>
      </c>
      <c r="B67" s="55" t="s">
        <v>793</v>
      </c>
      <c r="C67" s="72" t="s">
        <v>795</v>
      </c>
      <c r="D67" s="55" t="s">
        <v>147</v>
      </c>
      <c r="E67" s="73"/>
      <c r="F67" s="73">
        <v>2.3E-3</v>
      </c>
      <c r="G67" s="73" t="e">
        <f>F67*E65</f>
        <v>#REF!</v>
      </c>
      <c r="H67" s="73" t="e">
        <f t="shared" si="3"/>
        <v>#REF!</v>
      </c>
      <c r="I67" s="74" t="e">
        <f t="shared" si="4"/>
        <v>#REF!</v>
      </c>
      <c r="J67" s="75" t="e">
        <f t="shared" si="5"/>
        <v>#REF!</v>
      </c>
      <c r="K67" s="75"/>
    </row>
    <row r="68" spans="1:11" ht="34.200000000000003" x14ac:dyDescent="0.25">
      <c r="A68" s="71" t="s">
        <v>1144</v>
      </c>
      <c r="B68" s="55" t="s">
        <v>776</v>
      </c>
      <c r="C68" s="72" t="s">
        <v>778</v>
      </c>
      <c r="D68" s="55" t="s">
        <v>22</v>
      </c>
      <c r="E68" s="73"/>
      <c r="F68" s="73">
        <v>1.6E-2</v>
      </c>
      <c r="G68" s="73" t="e">
        <f>F68*E65</f>
        <v>#REF!</v>
      </c>
      <c r="H68" s="73" t="e">
        <f t="shared" si="3"/>
        <v>#REF!</v>
      </c>
      <c r="I68" s="74" t="e">
        <f t="shared" si="4"/>
        <v>#REF!</v>
      </c>
      <c r="J68" s="75" t="e">
        <f t="shared" si="5"/>
        <v>#REF!</v>
      </c>
      <c r="K68" s="75"/>
    </row>
    <row r="69" spans="1:11" ht="68.400000000000006" x14ac:dyDescent="0.25">
      <c r="A69" s="71"/>
      <c r="B69" s="55" t="s">
        <v>30</v>
      </c>
      <c r="C69" s="72" t="s">
        <v>31</v>
      </c>
      <c r="D69" s="55" t="s">
        <v>22</v>
      </c>
      <c r="E69" s="73"/>
      <c r="F69" s="73">
        <v>2.0699999999999998</v>
      </c>
      <c r="G69" s="73" t="e">
        <f>F69*E65</f>
        <v>#REF!</v>
      </c>
      <c r="H69" s="73" t="e">
        <f t="shared" si="3"/>
        <v>#REF!</v>
      </c>
      <c r="I69" s="74" t="e">
        <f t="shared" si="4"/>
        <v>#REF!</v>
      </c>
      <c r="J69" s="75" t="e">
        <f t="shared" si="5"/>
        <v>#REF!</v>
      </c>
      <c r="K69" s="75"/>
    </row>
    <row r="70" spans="1:11" ht="34.200000000000003" x14ac:dyDescent="0.25">
      <c r="A70" s="71"/>
      <c r="B70" s="55" t="s">
        <v>37</v>
      </c>
      <c r="C70" s="72" t="s">
        <v>46</v>
      </c>
      <c r="D70" s="55" t="s">
        <v>39</v>
      </c>
      <c r="E70" s="73"/>
      <c r="F70" s="73">
        <v>2.5955403735053069</v>
      </c>
      <c r="G70" s="73" t="e">
        <f>F70*E65</f>
        <v>#REF!</v>
      </c>
      <c r="H70" s="73" t="e">
        <f t="shared" si="3"/>
        <v>#REF!</v>
      </c>
      <c r="I70" s="74" t="e">
        <f t="shared" si="4"/>
        <v>#REF!</v>
      </c>
      <c r="J70" s="75" t="e">
        <f t="shared" si="5"/>
        <v>#REF!</v>
      </c>
      <c r="K70" s="75"/>
    </row>
    <row r="71" spans="1:11" ht="34.200000000000003" x14ac:dyDescent="0.25">
      <c r="A71" s="71"/>
      <c r="B71" s="55" t="s">
        <v>37</v>
      </c>
      <c r="C71" s="72" t="s">
        <v>38</v>
      </c>
      <c r="D71" s="55" t="s">
        <v>39</v>
      </c>
      <c r="E71" s="73"/>
      <c r="F71" s="73">
        <v>1.122122665591831</v>
      </c>
      <c r="G71" s="73" t="e">
        <f>F71*E65</f>
        <v>#REF!</v>
      </c>
      <c r="H71" s="73" t="e">
        <f t="shared" si="3"/>
        <v>#REF!</v>
      </c>
      <c r="I71" s="74" t="e">
        <f t="shared" si="4"/>
        <v>#REF!</v>
      </c>
      <c r="J71" s="75" t="e">
        <f t="shared" si="5"/>
        <v>#REF!</v>
      </c>
      <c r="K71" s="75"/>
    </row>
    <row r="72" spans="1:11" ht="34.200000000000003" x14ac:dyDescent="0.25">
      <c r="A72" s="71"/>
      <c r="B72" s="55" t="s">
        <v>37</v>
      </c>
      <c r="C72" s="72" t="s">
        <v>49</v>
      </c>
      <c r="D72" s="55" t="s">
        <v>39</v>
      </c>
      <c r="E72" s="73"/>
      <c r="F72" s="73">
        <v>0.13230592503022975</v>
      </c>
      <c r="G72" s="73" t="e">
        <f>F72*E65</f>
        <v>#REF!</v>
      </c>
      <c r="H72" s="73" t="e">
        <f t="shared" si="3"/>
        <v>#REF!</v>
      </c>
      <c r="I72" s="74" t="e">
        <f t="shared" si="4"/>
        <v>#REF!</v>
      </c>
      <c r="J72" s="75" t="e">
        <f t="shared" si="5"/>
        <v>#REF!</v>
      </c>
      <c r="K72" s="75"/>
    </row>
    <row r="73" spans="1:11" ht="48" x14ac:dyDescent="0.25">
      <c r="A73" s="67" t="s">
        <v>105</v>
      </c>
      <c r="B73" s="68" t="s">
        <v>90</v>
      </c>
      <c r="C73" s="68" t="s">
        <v>106</v>
      </c>
      <c r="D73" s="68" t="s">
        <v>92</v>
      </c>
      <c r="E73" s="69" t="e">
        <f>Source!I58</f>
        <v>#REF!</v>
      </c>
      <c r="F73" s="69"/>
      <c r="G73" s="69"/>
      <c r="H73" s="69"/>
      <c r="I73" s="69"/>
      <c r="J73" s="70"/>
      <c r="K73" s="70"/>
    </row>
    <row r="74" spans="1:11" ht="22.8" x14ac:dyDescent="0.25">
      <c r="A74" s="71" t="s">
        <v>1144</v>
      </c>
      <c r="B74" s="55" t="s">
        <v>773</v>
      </c>
      <c r="C74" s="72" t="s">
        <v>775</v>
      </c>
      <c r="D74" s="55" t="s">
        <v>22</v>
      </c>
      <c r="E74" s="73"/>
      <c r="F74" s="73">
        <v>0.3</v>
      </c>
      <c r="G74" s="73" t="e">
        <f>F74*E73</f>
        <v>#REF!</v>
      </c>
      <c r="H74" s="73" t="e">
        <f>G74</f>
        <v>#REF!</v>
      </c>
      <c r="I74" s="74" t="e">
        <f>IF(AND((G74-H74)&lt;0,H74&gt;0),ABS(G74-H74)," ")</f>
        <v>#REF!</v>
      </c>
      <c r="J74" s="75" t="e">
        <f>IF(AND((G74-H74)&gt;0, H74&gt;0),G74-H74," ")</f>
        <v>#REF!</v>
      </c>
      <c r="K74" s="75"/>
    </row>
    <row r="75" spans="1:11" ht="22.8" x14ac:dyDescent="0.25">
      <c r="A75" s="71" t="s">
        <v>1144</v>
      </c>
      <c r="B75" s="55" t="s">
        <v>793</v>
      </c>
      <c r="C75" s="72" t="s">
        <v>795</v>
      </c>
      <c r="D75" s="55" t="s">
        <v>147</v>
      </c>
      <c r="E75" s="73"/>
      <c r="F75" s="73">
        <v>2.3E-3</v>
      </c>
      <c r="G75" s="73" t="e">
        <f>F75*E73</f>
        <v>#REF!</v>
      </c>
      <c r="H75" s="73" t="e">
        <f>G75</f>
        <v>#REF!</v>
      </c>
      <c r="I75" s="74" t="e">
        <f>IF(AND((G75-H75)&lt;0,H75&gt;0),ABS(G75-H75)," ")</f>
        <v>#REF!</v>
      </c>
      <c r="J75" s="75" t="e">
        <f>IF(AND((G75-H75)&gt;0, H75&gt;0),G75-H75," ")</f>
        <v>#REF!</v>
      </c>
      <c r="K75" s="75"/>
    </row>
    <row r="76" spans="1:11" ht="34.200000000000003" x14ac:dyDescent="0.25">
      <c r="A76" s="71" t="s">
        <v>1144</v>
      </c>
      <c r="B76" s="55" t="s">
        <v>776</v>
      </c>
      <c r="C76" s="72" t="s">
        <v>778</v>
      </c>
      <c r="D76" s="55" t="s">
        <v>22</v>
      </c>
      <c r="E76" s="73"/>
      <c r="F76" s="73">
        <v>1.6E-2</v>
      </c>
      <c r="G76" s="73" t="e">
        <f>F76*E73</f>
        <v>#REF!</v>
      </c>
      <c r="H76" s="73" t="e">
        <f>G76</f>
        <v>#REF!</v>
      </c>
      <c r="I76" s="74" t="e">
        <f>IF(AND((G76-H76)&lt;0,H76&gt;0),ABS(G76-H76)," ")</f>
        <v>#REF!</v>
      </c>
      <c r="J76" s="75" t="e">
        <f>IF(AND((G76-H76)&gt;0, H76&gt;0),G76-H76," ")</f>
        <v>#REF!</v>
      </c>
      <c r="K76" s="75"/>
    </row>
    <row r="77" spans="1:11" ht="68.400000000000006" x14ac:dyDescent="0.25">
      <c r="A77" s="71"/>
      <c r="B77" s="55" t="s">
        <v>30</v>
      </c>
      <c r="C77" s="72" t="s">
        <v>31</v>
      </c>
      <c r="D77" s="55" t="s">
        <v>22</v>
      </c>
      <c r="E77" s="73"/>
      <c r="F77" s="73">
        <v>2.0699999999999998</v>
      </c>
      <c r="G77" s="73" t="e">
        <f>F77*E73</f>
        <v>#REF!</v>
      </c>
      <c r="H77" s="73" t="e">
        <f>G77</f>
        <v>#REF!</v>
      </c>
      <c r="I77" s="74" t="e">
        <f>IF(AND((G77-H77)&lt;0,H77&gt;0),ABS(G77-H77)," ")</f>
        <v>#REF!</v>
      </c>
      <c r="J77" s="75" t="e">
        <f>IF(AND((G77-H77)&gt;0, H77&gt;0),G77-H77," ")</f>
        <v>#REF!</v>
      </c>
      <c r="K77" s="75"/>
    </row>
    <row r="78" spans="1:11" ht="34.200000000000003" x14ac:dyDescent="0.25">
      <c r="A78" s="71"/>
      <c r="B78" s="55" t="s">
        <v>37</v>
      </c>
      <c r="C78" s="72" t="s">
        <v>46</v>
      </c>
      <c r="D78" s="55" t="s">
        <v>39</v>
      </c>
      <c r="E78" s="73"/>
      <c r="F78" s="73">
        <v>3.8499999999999996</v>
      </c>
      <c r="G78" s="73" t="e">
        <f>F78*E73</f>
        <v>#REF!</v>
      </c>
      <c r="H78" s="73" t="e">
        <f>G78</f>
        <v>#REF!</v>
      </c>
      <c r="I78" s="74" t="e">
        <f>IF(AND((G78-H78)&lt;0,H78&gt;0),ABS(G78-H78)," ")</f>
        <v>#REF!</v>
      </c>
      <c r="J78" s="75" t="e">
        <f>IF(AND((G78-H78)&gt;0, H78&gt;0),G78-H78," ")</f>
        <v>#REF!</v>
      </c>
      <c r="K78" s="75"/>
    </row>
    <row r="79" spans="1:11" ht="48" x14ac:dyDescent="0.25">
      <c r="A79" s="67" t="s">
        <v>109</v>
      </c>
      <c r="B79" s="68" t="s">
        <v>90</v>
      </c>
      <c r="C79" s="68" t="s">
        <v>110</v>
      </c>
      <c r="D79" s="68" t="s">
        <v>92</v>
      </c>
      <c r="E79" s="69" t="e">
        <f>Source!I61</f>
        <v>#REF!</v>
      </c>
      <c r="F79" s="69"/>
      <c r="G79" s="69"/>
      <c r="H79" s="69"/>
      <c r="I79" s="69"/>
      <c r="J79" s="70"/>
      <c r="K79" s="70"/>
    </row>
    <row r="80" spans="1:11" ht="22.8" x14ac:dyDescent="0.25">
      <c r="A80" s="71" t="s">
        <v>1144</v>
      </c>
      <c r="B80" s="55" t="s">
        <v>773</v>
      </c>
      <c r="C80" s="72" t="s">
        <v>775</v>
      </c>
      <c r="D80" s="55" t="s">
        <v>22</v>
      </c>
      <c r="E80" s="73"/>
      <c r="F80" s="73">
        <v>0.3</v>
      </c>
      <c r="G80" s="73" t="e">
        <f>F80*E79</f>
        <v>#REF!</v>
      </c>
      <c r="H80" s="73" t="e">
        <f>G80</f>
        <v>#REF!</v>
      </c>
      <c r="I80" s="74" t="e">
        <f>IF(AND((G80-H80)&lt;0,H80&gt;0),ABS(G80-H80)," ")</f>
        <v>#REF!</v>
      </c>
      <c r="J80" s="75" t="e">
        <f>IF(AND((G80-H80)&gt;0, H80&gt;0),G80-H80," ")</f>
        <v>#REF!</v>
      </c>
      <c r="K80" s="75"/>
    </row>
    <row r="81" spans="1:255" ht="22.8" x14ac:dyDescent="0.25">
      <c r="A81" s="71" t="s">
        <v>1144</v>
      </c>
      <c r="B81" s="55" t="s">
        <v>793</v>
      </c>
      <c r="C81" s="72" t="s">
        <v>795</v>
      </c>
      <c r="D81" s="55" t="s">
        <v>147</v>
      </c>
      <c r="E81" s="73"/>
      <c r="F81" s="73">
        <v>2.3E-3</v>
      </c>
      <c r="G81" s="73" t="e">
        <f>F81*E79</f>
        <v>#REF!</v>
      </c>
      <c r="H81" s="73" t="e">
        <f>G81</f>
        <v>#REF!</v>
      </c>
      <c r="I81" s="74" t="e">
        <f>IF(AND((G81-H81)&lt;0,H81&gt;0),ABS(G81-H81)," ")</f>
        <v>#REF!</v>
      </c>
      <c r="J81" s="75" t="e">
        <f>IF(AND((G81-H81)&gt;0, H81&gt;0),G81-H81," ")</f>
        <v>#REF!</v>
      </c>
      <c r="K81" s="75"/>
    </row>
    <row r="82" spans="1:255" ht="34.200000000000003" x14ac:dyDescent="0.25">
      <c r="A82" s="71" t="s">
        <v>1144</v>
      </c>
      <c r="B82" s="55" t="s">
        <v>776</v>
      </c>
      <c r="C82" s="72" t="s">
        <v>778</v>
      </c>
      <c r="D82" s="55" t="s">
        <v>22</v>
      </c>
      <c r="E82" s="73"/>
      <c r="F82" s="73">
        <v>1.6E-2</v>
      </c>
      <c r="G82" s="73" t="e">
        <f>F82*E79</f>
        <v>#REF!</v>
      </c>
      <c r="H82" s="73" t="e">
        <f>G82</f>
        <v>#REF!</v>
      </c>
      <c r="I82" s="74" t="e">
        <f>IF(AND((G82-H82)&lt;0,H82&gt;0),ABS(G82-H82)," ")</f>
        <v>#REF!</v>
      </c>
      <c r="J82" s="75" t="e">
        <f>IF(AND((G82-H82)&gt;0, H82&gt;0),G82-H82," ")</f>
        <v>#REF!</v>
      </c>
      <c r="K82" s="75"/>
    </row>
    <row r="83" spans="1:255" ht="68.400000000000006" x14ac:dyDescent="0.25">
      <c r="A83" s="71"/>
      <c r="B83" s="55" t="s">
        <v>30</v>
      </c>
      <c r="C83" s="72" t="s">
        <v>31</v>
      </c>
      <c r="D83" s="55" t="s">
        <v>22</v>
      </c>
      <c r="E83" s="73"/>
      <c r="F83" s="73">
        <v>2.0700000000000003</v>
      </c>
      <c r="G83" s="73" t="e">
        <f>F83*E79</f>
        <v>#REF!</v>
      </c>
      <c r="H83" s="73" t="e">
        <f>G83</f>
        <v>#REF!</v>
      </c>
      <c r="I83" s="74" t="e">
        <f>IF(AND((G83-H83)&lt;0,H83&gt;0),ABS(G83-H83)," ")</f>
        <v>#REF!</v>
      </c>
      <c r="J83" s="75" t="e">
        <f>IF(AND((G83-H83)&gt;0, H83&gt;0),G83-H83," ")</f>
        <v>#REF!</v>
      </c>
      <c r="K83" s="75"/>
    </row>
    <row r="84" spans="1:255" ht="22.8" x14ac:dyDescent="0.25">
      <c r="A84" s="71"/>
      <c r="B84" s="55" t="s">
        <v>37</v>
      </c>
      <c r="C84" s="72" t="s">
        <v>113</v>
      </c>
      <c r="D84" s="55" t="s">
        <v>39</v>
      </c>
      <c r="E84" s="73"/>
      <c r="F84" s="73">
        <v>3.8500000000000005</v>
      </c>
      <c r="G84" s="73" t="e">
        <f>F84*E79</f>
        <v>#REF!</v>
      </c>
      <c r="H84" s="73" t="e">
        <f>G84</f>
        <v>#REF!</v>
      </c>
      <c r="I84" s="74" t="e">
        <f>IF(AND((G84-H84)&lt;0,H84&gt;0),ABS(G84-H84)," ")</f>
        <v>#REF!</v>
      </c>
      <c r="J84" s="75" t="e">
        <f>IF(AND((G84-H84)&gt;0, H84&gt;0),G84-H84," ")</f>
        <v>#REF!</v>
      </c>
      <c r="K84" s="75"/>
    </row>
    <row r="85" spans="1:255" ht="48" x14ac:dyDescent="0.25">
      <c r="A85" s="67" t="s">
        <v>115</v>
      </c>
      <c r="B85" s="68" t="s">
        <v>90</v>
      </c>
      <c r="C85" s="68" t="s">
        <v>116</v>
      </c>
      <c r="D85" s="68" t="s">
        <v>92</v>
      </c>
      <c r="E85" s="69" t="e">
        <f>Source!I64</f>
        <v>#REF!</v>
      </c>
      <c r="F85" s="69"/>
      <c r="G85" s="69"/>
      <c r="H85" s="69"/>
      <c r="I85" s="69"/>
      <c r="J85" s="70"/>
      <c r="K85" s="70"/>
    </row>
    <row r="86" spans="1:255" ht="22.8" x14ac:dyDescent="0.25">
      <c r="A86" s="71" t="s">
        <v>1144</v>
      </c>
      <c r="B86" s="55" t="s">
        <v>773</v>
      </c>
      <c r="C86" s="72" t="s">
        <v>775</v>
      </c>
      <c r="D86" s="55" t="s">
        <v>22</v>
      </c>
      <c r="E86" s="73"/>
      <c r="F86" s="73">
        <v>0.3</v>
      </c>
      <c r="G86" s="73" t="e">
        <f>F86*E85</f>
        <v>#REF!</v>
      </c>
      <c r="H86" s="73" t="e">
        <f>G86</f>
        <v>#REF!</v>
      </c>
      <c r="I86" s="74" t="e">
        <f>IF(AND((G86-H86)&lt;0,H86&gt;0),ABS(G86-H86)," ")</f>
        <v>#REF!</v>
      </c>
      <c r="J86" s="75" t="e">
        <f>IF(AND((G86-H86)&gt;0, H86&gt;0),G86-H86," ")</f>
        <v>#REF!</v>
      </c>
      <c r="K86" s="75"/>
    </row>
    <row r="87" spans="1:255" ht="22.8" x14ac:dyDescent="0.25">
      <c r="A87" s="71" t="s">
        <v>1144</v>
      </c>
      <c r="B87" s="55" t="s">
        <v>793</v>
      </c>
      <c r="C87" s="72" t="s">
        <v>795</v>
      </c>
      <c r="D87" s="55" t="s">
        <v>147</v>
      </c>
      <c r="E87" s="73"/>
      <c r="F87" s="73">
        <v>2.3E-3</v>
      </c>
      <c r="G87" s="73" t="e">
        <f>F87*E85</f>
        <v>#REF!</v>
      </c>
      <c r="H87" s="73" t="e">
        <f>G87</f>
        <v>#REF!</v>
      </c>
      <c r="I87" s="74" t="e">
        <f>IF(AND((G87-H87)&lt;0,H87&gt;0),ABS(G87-H87)," ")</f>
        <v>#REF!</v>
      </c>
      <c r="J87" s="75" t="e">
        <f>IF(AND((G87-H87)&gt;0, H87&gt;0),G87-H87," ")</f>
        <v>#REF!</v>
      </c>
      <c r="K87" s="75"/>
    </row>
    <row r="88" spans="1:255" ht="34.200000000000003" x14ac:dyDescent="0.25">
      <c r="A88" s="71" t="s">
        <v>1144</v>
      </c>
      <c r="B88" s="55" t="s">
        <v>776</v>
      </c>
      <c r="C88" s="72" t="s">
        <v>778</v>
      </c>
      <c r="D88" s="55" t="s">
        <v>22</v>
      </c>
      <c r="E88" s="73"/>
      <c r="F88" s="73">
        <v>1.6E-2</v>
      </c>
      <c r="G88" s="73" t="e">
        <f>F88*E85</f>
        <v>#REF!</v>
      </c>
      <c r="H88" s="73" t="e">
        <f>G88</f>
        <v>#REF!</v>
      </c>
      <c r="I88" s="74" t="e">
        <f>IF(AND((G88-H88)&lt;0,H88&gt;0),ABS(G88-H88)," ")</f>
        <v>#REF!</v>
      </c>
      <c r="J88" s="75" t="e">
        <f>IF(AND((G88-H88)&gt;0, H88&gt;0),G88-H88," ")</f>
        <v>#REF!</v>
      </c>
      <c r="K88" s="75"/>
    </row>
    <row r="89" spans="1:255" ht="68.400000000000006" x14ac:dyDescent="0.25">
      <c r="A89" s="71"/>
      <c r="B89" s="55" t="s">
        <v>30</v>
      </c>
      <c r="C89" s="72" t="s">
        <v>31</v>
      </c>
      <c r="D89" s="55" t="s">
        <v>22</v>
      </c>
      <c r="E89" s="73"/>
      <c r="F89" s="73">
        <v>2.0700000000000003</v>
      </c>
      <c r="G89" s="73" t="e">
        <f>F89*E85</f>
        <v>#REF!</v>
      </c>
      <c r="H89" s="73" t="e">
        <f>G89</f>
        <v>#REF!</v>
      </c>
      <c r="I89" s="74" t="e">
        <f>IF(AND((G89-H89)&lt;0,H89&gt;0),ABS(G89-H89)," ")</f>
        <v>#REF!</v>
      </c>
      <c r="J89" s="75" t="e">
        <f>IF(AND((G89-H89)&gt;0, H89&gt;0),G89-H89," ")</f>
        <v>#REF!</v>
      </c>
      <c r="K89" s="75"/>
    </row>
    <row r="90" spans="1:255" ht="34.200000000000003" x14ac:dyDescent="0.25">
      <c r="A90" s="71"/>
      <c r="B90" s="55" t="s">
        <v>37</v>
      </c>
      <c r="C90" s="72" t="s">
        <v>52</v>
      </c>
      <c r="D90" s="55" t="s">
        <v>39</v>
      </c>
      <c r="E90" s="73"/>
      <c r="F90" s="73">
        <v>3.85</v>
      </c>
      <c r="G90" s="73" t="e">
        <f>F90*E85</f>
        <v>#REF!</v>
      </c>
      <c r="H90" s="73" t="e">
        <f>G90</f>
        <v>#REF!</v>
      </c>
      <c r="I90" s="74" t="e">
        <f>IF(AND((G90-H90)&lt;0,H90&gt;0),ABS(G90-H90)," ")</f>
        <v>#REF!</v>
      </c>
      <c r="J90" s="75" t="e">
        <f>IF(AND((G90-H90)&gt;0, H90&gt;0),G90-H90," ")</f>
        <v>#REF!</v>
      </c>
      <c r="K90" s="75"/>
    </row>
    <row r="91" spans="1:255" x14ac:dyDescent="0.25">
      <c r="A91" s="67" t="s">
        <v>119</v>
      </c>
      <c r="B91" s="68" t="s">
        <v>120</v>
      </c>
      <c r="C91" s="68" t="s">
        <v>121</v>
      </c>
      <c r="D91" s="68" t="s">
        <v>92</v>
      </c>
      <c r="E91" s="69" t="e">
        <f>Source!I67</f>
        <v>#REF!</v>
      </c>
      <c r="F91" s="69"/>
      <c r="G91" s="69"/>
      <c r="H91" s="69"/>
      <c r="I91" s="69"/>
      <c r="J91" s="70"/>
      <c r="K91" s="70"/>
    </row>
    <row r="92" spans="1:255" ht="14.4" x14ac:dyDescent="0.3">
      <c r="A92" s="170" t="s">
        <v>124</v>
      </c>
      <c r="B92" s="171"/>
      <c r="C92" s="171"/>
      <c r="D92" s="171"/>
      <c r="E92" s="171"/>
      <c r="F92" s="171"/>
      <c r="G92" s="171"/>
      <c r="H92" s="171"/>
      <c r="I92" s="171"/>
      <c r="J92" s="171"/>
      <c r="K92" s="171"/>
      <c r="BU92" s="65" t="str">
        <f>A92</f>
        <v>Заполнение последнего ряда кладки из облицовочного керамического пустотелого кирпича л.43 АР.КЖ п.3)</v>
      </c>
      <c r="IU92" s="18"/>
    </row>
    <row r="93" spans="1:255" ht="36" x14ac:dyDescent="0.25">
      <c r="A93" s="67" t="s">
        <v>125</v>
      </c>
      <c r="B93" s="68" t="s">
        <v>126</v>
      </c>
      <c r="C93" s="68" t="s">
        <v>127</v>
      </c>
      <c r="D93" s="68" t="s">
        <v>92</v>
      </c>
      <c r="E93" s="69" t="e">
        <f>Source!I69</f>
        <v>#REF!</v>
      </c>
      <c r="F93" s="69"/>
      <c r="G93" s="69"/>
      <c r="H93" s="69"/>
      <c r="I93" s="69"/>
      <c r="J93" s="70"/>
      <c r="K93" s="70"/>
    </row>
    <row r="94" spans="1:255" ht="22.8" x14ac:dyDescent="0.25">
      <c r="A94" s="71" t="s">
        <v>1144</v>
      </c>
      <c r="B94" s="55" t="s">
        <v>773</v>
      </c>
      <c r="C94" s="72" t="s">
        <v>775</v>
      </c>
      <c r="D94" s="55" t="s">
        <v>22</v>
      </c>
      <c r="E94" s="73"/>
      <c r="F94" s="73">
        <v>0.27</v>
      </c>
      <c r="G94" s="73" t="e">
        <f>F94*E93</f>
        <v>#REF!</v>
      </c>
      <c r="H94" s="73" t="e">
        <f>G94</f>
        <v>#REF!</v>
      </c>
      <c r="I94" s="74" t="e">
        <f>IF(AND((G94-H94)&lt;0,H94&gt;0),ABS(G94-H94)," ")</f>
        <v>#REF!</v>
      </c>
      <c r="J94" s="75" t="e">
        <f>IF(AND((G94-H94)&gt;0, H94&gt;0),G94-H94," ")</f>
        <v>#REF!</v>
      </c>
      <c r="K94" s="75"/>
    </row>
    <row r="95" spans="1:255" ht="22.8" x14ac:dyDescent="0.25">
      <c r="A95" s="71"/>
      <c r="B95" s="55" t="s">
        <v>130</v>
      </c>
      <c r="C95" s="72" t="s">
        <v>131</v>
      </c>
      <c r="D95" s="55" t="s">
        <v>132</v>
      </c>
      <c r="E95" s="73"/>
      <c r="F95" s="73">
        <v>315</v>
      </c>
      <c r="G95" s="73" t="e">
        <f>F95*E93</f>
        <v>#REF!</v>
      </c>
      <c r="H95" s="73" t="e">
        <f>G95</f>
        <v>#REF!</v>
      </c>
      <c r="I95" s="74" t="e">
        <f>IF(AND((G95-H95)&lt;0,H95&gt;0),ABS(G95-H95)," ")</f>
        <v>#REF!</v>
      </c>
      <c r="J95" s="75" t="e">
        <f>IF(AND((G95-H95)&gt;0, H95&gt;0),G95-H95," ")</f>
        <v>#REF!</v>
      </c>
      <c r="K95" s="75"/>
    </row>
    <row r="96" spans="1:255" x14ac:dyDescent="0.25">
      <c r="A96" s="67" t="s">
        <v>134</v>
      </c>
      <c r="B96" s="68" t="s">
        <v>135</v>
      </c>
      <c r="C96" s="68" t="s">
        <v>136</v>
      </c>
      <c r="D96" s="68" t="s">
        <v>22</v>
      </c>
      <c r="E96" s="69" t="e">
        <f>Source!I71</f>
        <v>#REF!</v>
      </c>
      <c r="F96" s="69"/>
      <c r="G96" s="69"/>
      <c r="H96" s="69"/>
      <c r="I96" s="69"/>
      <c r="J96" s="70"/>
      <c r="K96" s="70"/>
    </row>
    <row r="97" spans="1:255" ht="22.8" x14ac:dyDescent="0.25">
      <c r="A97" s="71" t="s">
        <v>1144</v>
      </c>
      <c r="B97" s="55" t="s">
        <v>773</v>
      </c>
      <c r="C97" s="72" t="s">
        <v>775</v>
      </c>
      <c r="D97" s="55" t="s">
        <v>22</v>
      </c>
      <c r="E97" s="73"/>
      <c r="F97" s="73">
        <v>3.2000000000000002E-3</v>
      </c>
      <c r="G97" s="73" t="e">
        <f>F97*E96</f>
        <v>#REF!</v>
      </c>
      <c r="H97" s="73" t="e">
        <f>G97</f>
        <v>#REF!</v>
      </c>
      <c r="I97" s="74" t="e">
        <f>IF(AND((G97-H97)&lt;0,H97&gt;0),ABS(G97-H97)," ")</f>
        <v>#REF!</v>
      </c>
      <c r="J97" s="75" t="e">
        <f>IF(AND((G97-H97)&gt;0, H97&gt;0),G97-H97," ")</f>
        <v>#REF!</v>
      </c>
      <c r="K97" s="75"/>
    </row>
    <row r="98" spans="1:255" ht="68.400000000000006" x14ac:dyDescent="0.25">
      <c r="A98" s="71"/>
      <c r="B98" s="55" t="s">
        <v>30</v>
      </c>
      <c r="C98" s="72" t="s">
        <v>31</v>
      </c>
      <c r="D98" s="55" t="s">
        <v>22</v>
      </c>
      <c r="E98" s="73"/>
      <c r="F98" s="73">
        <v>1.04</v>
      </c>
      <c r="G98" s="73" t="e">
        <f>F98*E96</f>
        <v>#REF!</v>
      </c>
      <c r="H98" s="73" t="e">
        <f>G98</f>
        <v>#REF!</v>
      </c>
      <c r="I98" s="74" t="e">
        <f>IF(AND((G98-H98)&lt;0,H98&gt;0),ABS(G98-H98)," ")</f>
        <v>#REF!</v>
      </c>
      <c r="J98" s="75" t="e">
        <f>IF(AND((G98-H98)&gt;0, H98&gt;0),G98-H98," ")</f>
        <v>#REF!</v>
      </c>
      <c r="K98" s="75"/>
    </row>
    <row r="99" spans="1:255" ht="14.4" x14ac:dyDescent="0.3">
      <c r="A99" s="170" t="s">
        <v>165</v>
      </c>
      <c r="B99" s="171"/>
      <c r="C99" s="171"/>
      <c r="D99" s="171"/>
      <c r="E99" s="171"/>
      <c r="F99" s="171"/>
      <c r="G99" s="171"/>
      <c r="H99" s="171"/>
      <c r="I99" s="171"/>
      <c r="J99" s="171"/>
      <c r="K99" s="171"/>
      <c r="BU99" s="65" t="str">
        <f>A99</f>
        <v>Д.Ш. в осях 22-23 30мм(л.45 АР.КЖ)</v>
      </c>
      <c r="IU99" s="18"/>
    </row>
    <row r="100" spans="1:255" ht="36" x14ac:dyDescent="0.25">
      <c r="A100" s="67" t="s">
        <v>166</v>
      </c>
      <c r="B100" s="68" t="s">
        <v>167</v>
      </c>
      <c r="C100" s="68" t="s">
        <v>168</v>
      </c>
      <c r="D100" s="68" t="s">
        <v>169</v>
      </c>
      <c r="E100" s="69" t="e">
        <f>Source!I79</f>
        <v>#REF!</v>
      </c>
      <c r="F100" s="69"/>
      <c r="G100" s="69"/>
      <c r="H100" s="69"/>
      <c r="I100" s="69"/>
      <c r="J100" s="70"/>
      <c r="K100" s="70"/>
    </row>
    <row r="101" spans="1:255" ht="45.6" x14ac:dyDescent="0.25">
      <c r="A101" s="71"/>
      <c r="B101" s="55" t="s">
        <v>181</v>
      </c>
      <c r="C101" s="72" t="s">
        <v>182</v>
      </c>
      <c r="D101" s="55" t="s">
        <v>169</v>
      </c>
      <c r="E101" s="73"/>
      <c r="F101" s="73">
        <v>1.0499999999999998</v>
      </c>
      <c r="G101" s="73" t="e">
        <f>F101*E100</f>
        <v>#REF!</v>
      </c>
      <c r="H101" s="73" t="e">
        <f>G101</f>
        <v>#REF!</v>
      </c>
      <c r="I101" s="74" t="e">
        <f>IF(AND((G101-H101)&lt;0,H101&gt;0),ABS(G101-H101)," ")</f>
        <v>#REF!</v>
      </c>
      <c r="J101" s="75" t="e">
        <f>IF(AND((G101-H101)&gt;0, H101&gt;0),G101-H101," ")</f>
        <v>#REF!</v>
      </c>
      <c r="K101" s="75"/>
    </row>
    <row r="102" spans="1:255" ht="24" x14ac:dyDescent="0.25">
      <c r="A102" s="67" t="s">
        <v>184</v>
      </c>
      <c r="B102" s="68" t="s">
        <v>185</v>
      </c>
      <c r="C102" s="68" t="s">
        <v>186</v>
      </c>
      <c r="D102" s="68" t="s">
        <v>169</v>
      </c>
      <c r="E102" s="69" t="e">
        <f>Source!I82</f>
        <v>#REF!</v>
      </c>
      <c r="F102" s="69"/>
      <c r="G102" s="69"/>
      <c r="H102" s="69"/>
      <c r="I102" s="69"/>
      <c r="J102" s="70"/>
      <c r="K102" s="70"/>
    </row>
    <row r="103" spans="1:255" ht="22.8" x14ac:dyDescent="0.25">
      <c r="A103" s="71"/>
      <c r="B103" s="55" t="s">
        <v>195</v>
      </c>
      <c r="C103" s="72" t="s">
        <v>196</v>
      </c>
      <c r="D103" s="55" t="s">
        <v>132</v>
      </c>
      <c r="E103" s="73"/>
      <c r="F103" s="73">
        <v>14.399999999999999</v>
      </c>
      <c r="G103" s="73" t="e">
        <f>F103*E102</f>
        <v>#REF!</v>
      </c>
      <c r="H103" s="73" t="e">
        <f>G103</f>
        <v>#REF!</v>
      </c>
      <c r="I103" s="74" t="e">
        <f>IF(AND((G103-H103)&lt;0,H103&gt;0),ABS(G103-H103)," ")</f>
        <v>#REF!</v>
      </c>
      <c r="J103" s="75" t="e">
        <f>IF(AND((G103-H103)&gt;0, H103&gt;0),G103-H103," ")</f>
        <v>#REF!</v>
      </c>
      <c r="K103" s="75"/>
    </row>
    <row r="104" spans="1:255" ht="14.4" x14ac:dyDescent="0.3">
      <c r="A104" s="170" t="s">
        <v>198</v>
      </c>
      <c r="B104" s="171"/>
      <c r="C104" s="171"/>
      <c r="D104" s="171"/>
      <c r="E104" s="171"/>
      <c r="F104" s="171"/>
      <c r="G104" s="171"/>
      <c r="H104" s="171"/>
      <c r="I104" s="171"/>
      <c r="J104" s="171"/>
      <c r="K104" s="171"/>
      <c r="BU104" s="65" t="str">
        <f>A104</f>
        <v>Т.Ш. 10мм (л.47 АР.КЖ) 59 шт.</v>
      </c>
      <c r="IU104" s="18"/>
    </row>
    <row r="105" spans="1:255" ht="36" x14ac:dyDescent="0.25">
      <c r="A105" s="67" t="s">
        <v>199</v>
      </c>
      <c r="B105" s="68" t="s">
        <v>167</v>
      </c>
      <c r="C105" s="68" t="s">
        <v>168</v>
      </c>
      <c r="D105" s="68" t="s">
        <v>169</v>
      </c>
      <c r="E105" s="69" t="e">
        <f>Source!I86</f>
        <v>#REF!</v>
      </c>
      <c r="F105" s="69"/>
      <c r="G105" s="69"/>
      <c r="H105" s="69"/>
      <c r="I105" s="69"/>
      <c r="J105" s="70"/>
      <c r="K105" s="70"/>
    </row>
    <row r="106" spans="1:255" ht="45.6" x14ac:dyDescent="0.25">
      <c r="A106" s="71"/>
      <c r="B106" s="55" t="s">
        <v>202</v>
      </c>
      <c r="C106" s="72" t="s">
        <v>203</v>
      </c>
      <c r="D106" s="55" t="s">
        <v>169</v>
      </c>
      <c r="E106" s="73"/>
      <c r="F106" s="73">
        <v>1.05</v>
      </c>
      <c r="G106" s="73" t="e">
        <f>F106*E105</f>
        <v>#REF!</v>
      </c>
      <c r="H106" s="73" t="e">
        <f>G106</f>
        <v>#REF!</v>
      </c>
      <c r="I106" s="74" t="e">
        <f>IF(AND((G106-H106)&lt;0,H106&gt;0),ABS(G106-H106)," ")</f>
        <v>#REF!</v>
      </c>
      <c r="J106" s="75" t="e">
        <f>IF(AND((G106-H106)&gt;0, H106&gt;0),G106-H106," ")</f>
        <v>#REF!</v>
      </c>
      <c r="K106" s="75"/>
    </row>
    <row r="107" spans="1:255" ht="24" x14ac:dyDescent="0.25">
      <c r="A107" s="67" t="s">
        <v>205</v>
      </c>
      <c r="B107" s="68" t="s">
        <v>185</v>
      </c>
      <c r="C107" s="68" t="s">
        <v>186</v>
      </c>
      <c r="D107" s="68" t="s">
        <v>169</v>
      </c>
      <c r="E107" s="69" t="e">
        <f>Source!I89</f>
        <v>#REF!</v>
      </c>
      <c r="F107" s="69"/>
      <c r="G107" s="69"/>
      <c r="H107" s="69"/>
      <c r="I107" s="69"/>
      <c r="J107" s="70"/>
      <c r="K107" s="70"/>
    </row>
    <row r="108" spans="1:255" ht="22.8" x14ac:dyDescent="0.25">
      <c r="A108" s="71"/>
      <c r="B108" s="55" t="s">
        <v>195</v>
      </c>
      <c r="C108" s="72" t="s">
        <v>196</v>
      </c>
      <c r="D108" s="55" t="s">
        <v>132</v>
      </c>
      <c r="E108" s="73"/>
      <c r="F108" s="73">
        <v>4.8000000000000007</v>
      </c>
      <c r="G108" s="73" t="e">
        <f>F108*E107</f>
        <v>#REF!</v>
      </c>
      <c r="H108" s="73" t="e">
        <f>G108</f>
        <v>#REF!</v>
      </c>
      <c r="I108" s="74" t="e">
        <f>IF(AND((G108-H108)&lt;0,H108&gt;0),ABS(G108-H108)," ")</f>
        <v>#REF!</v>
      </c>
      <c r="J108" s="75" t="e">
        <f>IF(AND((G108-H108)&gt;0, H108&gt;0),G108-H108," ")</f>
        <v>#REF!</v>
      </c>
      <c r="K108" s="75"/>
    </row>
    <row r="109" spans="1:255" ht="14.4" x14ac:dyDescent="0.3">
      <c r="A109" s="170" t="s">
        <v>208</v>
      </c>
      <c r="B109" s="171"/>
      <c r="C109" s="171"/>
      <c r="D109" s="171"/>
      <c r="E109" s="171"/>
      <c r="F109" s="171"/>
      <c r="G109" s="171"/>
      <c r="H109" s="171"/>
      <c r="I109" s="171"/>
      <c r="J109" s="171"/>
      <c r="K109" s="171"/>
      <c r="BU109" s="65" t="str">
        <f>A109</f>
        <v>Заделка под перекрытием</v>
      </c>
      <c r="IU109" s="18"/>
    </row>
    <row r="110" spans="1:255" ht="36" x14ac:dyDescent="0.25">
      <c r="A110" s="67" t="s">
        <v>209</v>
      </c>
      <c r="B110" s="68" t="s">
        <v>77</v>
      </c>
      <c r="C110" s="68" t="s">
        <v>210</v>
      </c>
      <c r="D110" s="68" t="s">
        <v>22</v>
      </c>
      <c r="E110" s="69" t="e">
        <f>Source!I93</f>
        <v>#REF!</v>
      </c>
      <c r="F110" s="69"/>
      <c r="G110" s="69"/>
      <c r="H110" s="69"/>
      <c r="I110" s="69"/>
      <c r="J110" s="70"/>
      <c r="K110" s="70"/>
    </row>
    <row r="111" spans="1:255" ht="45.6" x14ac:dyDescent="0.25">
      <c r="A111" s="71"/>
      <c r="B111" s="55" t="s">
        <v>212</v>
      </c>
      <c r="C111" s="72" t="s">
        <v>213</v>
      </c>
      <c r="D111" s="55" t="s">
        <v>22</v>
      </c>
      <c r="E111" s="73"/>
      <c r="F111" s="73">
        <v>1.02</v>
      </c>
      <c r="G111" s="73" t="e">
        <f>F111*E110</f>
        <v>#REF!</v>
      </c>
      <c r="H111" s="73" t="e">
        <f>G111</f>
        <v>#REF!</v>
      </c>
      <c r="I111" s="74" t="e">
        <f>IF(AND((G111-H111)&lt;0,H111&gt;0),ABS(G111-H111)," ")</f>
        <v>#REF!</v>
      </c>
      <c r="J111" s="75" t="e">
        <f>IF(AND((G111-H111)&gt;0, H111&gt;0),G111-H111," ")</f>
        <v>#REF!</v>
      </c>
      <c r="K111" s="75"/>
    </row>
    <row r="112" spans="1:255" ht="60" x14ac:dyDescent="0.25">
      <c r="A112" s="67" t="s">
        <v>215</v>
      </c>
      <c r="B112" s="68" t="s">
        <v>167</v>
      </c>
      <c r="C112" s="68" t="s">
        <v>216</v>
      </c>
      <c r="D112" s="68" t="s">
        <v>169</v>
      </c>
      <c r="E112" s="69" t="e">
        <f>Source!I95</f>
        <v>#REF!</v>
      </c>
      <c r="F112" s="69"/>
      <c r="G112" s="69"/>
      <c r="H112" s="69"/>
      <c r="I112" s="69"/>
      <c r="J112" s="70"/>
      <c r="K112" s="70"/>
    </row>
    <row r="113" spans="1:11" ht="45.6" x14ac:dyDescent="0.25">
      <c r="A113" s="71"/>
      <c r="B113" s="55" t="s">
        <v>181</v>
      </c>
      <c r="C113" s="72" t="s">
        <v>219</v>
      </c>
      <c r="D113" s="55" t="s">
        <v>169</v>
      </c>
      <c r="E113" s="73"/>
      <c r="F113" s="73">
        <v>1.0499999999999998</v>
      </c>
      <c r="G113" s="73" t="e">
        <f>F113*E112</f>
        <v>#REF!</v>
      </c>
      <c r="H113" s="73" t="e">
        <f>G113</f>
        <v>#REF!</v>
      </c>
      <c r="I113" s="74" t="e">
        <f>IF(AND((G113-H113)&lt;0,H113&gt;0),ABS(G113-H113)," ")</f>
        <v>#REF!</v>
      </c>
      <c r="J113" s="75" t="e">
        <f>IF(AND((G113-H113)&gt;0, H113&gt;0),G113-H113," ")</f>
        <v>#REF!</v>
      </c>
      <c r="K113" s="75"/>
    </row>
    <row r="114" spans="1:11" ht="24" x14ac:dyDescent="0.25">
      <c r="A114" s="67" t="s">
        <v>220</v>
      </c>
      <c r="B114" s="68" t="s">
        <v>221</v>
      </c>
      <c r="C114" s="68" t="s">
        <v>222</v>
      </c>
      <c r="D114" s="68" t="s">
        <v>169</v>
      </c>
      <c r="E114" s="69" t="e">
        <f>Source!I98</f>
        <v>#REF!</v>
      </c>
      <c r="F114" s="69"/>
      <c r="G114" s="69"/>
      <c r="H114" s="69"/>
      <c r="I114" s="69"/>
      <c r="J114" s="70"/>
      <c r="K114" s="70"/>
    </row>
    <row r="115" spans="1:11" ht="22.8" x14ac:dyDescent="0.25">
      <c r="A115" s="71"/>
      <c r="B115" s="55" t="s">
        <v>195</v>
      </c>
      <c r="C115" s="72" t="s">
        <v>196</v>
      </c>
      <c r="D115" s="55" t="s">
        <v>132</v>
      </c>
      <c r="E115" s="73"/>
      <c r="F115" s="73">
        <v>14.399999999999999</v>
      </c>
      <c r="G115" s="73" t="e">
        <f>F115*E114</f>
        <v>#REF!</v>
      </c>
      <c r="H115" s="73" t="e">
        <f>G115</f>
        <v>#REF!</v>
      </c>
      <c r="I115" s="74" t="e">
        <f>IF(AND((G115-H115)&lt;0,H115&gt;0),ABS(G115-H115)," ")</f>
        <v>#REF!</v>
      </c>
      <c r="J115" s="75" t="e">
        <f>IF(AND((G115-H115)&gt;0, H115&gt;0),G115-H115," ")</f>
        <v>#REF!</v>
      </c>
      <c r="K115" s="75"/>
    </row>
    <row r="116" spans="1:11" ht="36" x14ac:dyDescent="0.25">
      <c r="A116" s="67" t="s">
        <v>226</v>
      </c>
      <c r="B116" s="68" t="s">
        <v>227</v>
      </c>
      <c r="C116" s="68" t="s">
        <v>228</v>
      </c>
      <c r="D116" s="68" t="s">
        <v>92</v>
      </c>
      <c r="E116" s="69" t="e">
        <f>Source!I101</f>
        <v>#REF!</v>
      </c>
      <c r="F116" s="69"/>
      <c r="G116" s="69"/>
      <c r="H116" s="69"/>
      <c r="I116" s="69"/>
      <c r="J116" s="70"/>
      <c r="K116" s="70"/>
    </row>
    <row r="117" spans="1:11" ht="22.8" x14ac:dyDescent="0.25">
      <c r="A117" s="71" t="s">
        <v>1144</v>
      </c>
      <c r="B117" s="55" t="s">
        <v>822</v>
      </c>
      <c r="C117" s="72" t="s">
        <v>824</v>
      </c>
      <c r="D117" s="55" t="s">
        <v>132</v>
      </c>
      <c r="E117" s="73"/>
      <c r="F117" s="73">
        <v>12.1846</v>
      </c>
      <c r="G117" s="73" t="e">
        <f>F117*E116</f>
        <v>#REF!</v>
      </c>
      <c r="H117" s="73" t="e">
        <f>G117</f>
        <v>#REF!</v>
      </c>
      <c r="I117" s="74" t="e">
        <f>IF(AND((G117-H117)&lt;0,H117&gt;0),ABS(G117-H117)," ")</f>
        <v>#REF!</v>
      </c>
      <c r="J117" s="75" t="e">
        <f>IF(AND((G117-H117)&gt;0, H117&gt;0),G117-H117," ")</f>
        <v>#REF!</v>
      </c>
      <c r="K117" s="75"/>
    </row>
    <row r="118" spans="1:11" ht="22.8" x14ac:dyDescent="0.25">
      <c r="A118" s="71"/>
      <c r="B118" s="55" t="s">
        <v>231</v>
      </c>
      <c r="C118" s="72" t="s">
        <v>232</v>
      </c>
      <c r="D118" s="55" t="s">
        <v>233</v>
      </c>
      <c r="E118" s="73"/>
      <c r="F118" s="73">
        <v>115</v>
      </c>
      <c r="G118" s="73" t="e">
        <f>F118*E116</f>
        <v>#REF!</v>
      </c>
      <c r="H118" s="73" t="e">
        <f>G118</f>
        <v>#REF!</v>
      </c>
      <c r="I118" s="74" t="e">
        <f>IF(AND((G118-H118)&lt;0,H118&gt;0),ABS(G118-H118)," ")</f>
        <v>#REF!</v>
      </c>
      <c r="J118" s="75" t="e">
        <f>IF(AND((G118-H118)&gt;0, H118&gt;0),G118-H118," ")</f>
        <v>#REF!</v>
      </c>
      <c r="K118" s="75"/>
    </row>
    <row r="119" spans="1:11" ht="24" x14ac:dyDescent="0.25">
      <c r="A119" s="67" t="s">
        <v>235</v>
      </c>
      <c r="B119" s="68" t="s">
        <v>236</v>
      </c>
      <c r="C119" s="68" t="s">
        <v>237</v>
      </c>
      <c r="D119" s="68" t="s">
        <v>92</v>
      </c>
      <c r="E119" s="69" t="e">
        <f>Source!I103</f>
        <v>#REF!</v>
      </c>
      <c r="F119" s="69"/>
      <c r="G119" s="69"/>
      <c r="H119" s="69"/>
      <c r="I119" s="69"/>
      <c r="J119" s="70"/>
      <c r="K119" s="70"/>
    </row>
    <row r="120" spans="1:11" ht="22.8" x14ac:dyDescent="0.25">
      <c r="A120" s="71" t="s">
        <v>1144</v>
      </c>
      <c r="B120" s="55" t="s">
        <v>773</v>
      </c>
      <c r="C120" s="72" t="s">
        <v>775</v>
      </c>
      <c r="D120" s="55" t="s">
        <v>22</v>
      </c>
      <c r="E120" s="73"/>
      <c r="F120" s="73">
        <v>3.5</v>
      </c>
      <c r="G120" s="73" t="e">
        <f>F120*E119</f>
        <v>#REF!</v>
      </c>
      <c r="H120" s="73" t="e">
        <f>G120</f>
        <v>#REF!</v>
      </c>
      <c r="I120" s="74" t="e">
        <f>IF(AND((G120-H120)&lt;0,H120&gt;0),ABS(G120-H120)," ")</f>
        <v>#REF!</v>
      </c>
      <c r="J120" s="75" t="e">
        <f>IF(AND((G120-H120)&gt;0, H120&gt;0),G120-H120," ")</f>
        <v>#REF!</v>
      </c>
      <c r="K120" s="75"/>
    </row>
    <row r="121" spans="1:11" ht="68.400000000000006" x14ac:dyDescent="0.25">
      <c r="A121" s="71"/>
      <c r="B121" s="55" t="s">
        <v>30</v>
      </c>
      <c r="C121" s="72" t="s">
        <v>244</v>
      </c>
      <c r="D121" s="55" t="s">
        <v>22</v>
      </c>
      <c r="E121" s="73"/>
      <c r="F121" s="73">
        <v>2.04</v>
      </c>
      <c r="G121" s="73" t="e">
        <f>F121*E119</f>
        <v>#REF!</v>
      </c>
      <c r="H121" s="73" t="e">
        <f>G121</f>
        <v>#REF!</v>
      </c>
      <c r="I121" s="74" t="e">
        <f>IF(AND((G121-H121)&lt;0,H121&gt;0),ABS(G121-H121)," ")</f>
        <v>#REF!</v>
      </c>
      <c r="J121" s="75" t="e">
        <f>IF(AND((G121-H121)&gt;0, H121&gt;0),G121-H121," ")</f>
        <v>#REF!</v>
      </c>
      <c r="K121" s="75"/>
    </row>
    <row r="122" spans="1:11" ht="48" x14ac:dyDescent="0.25">
      <c r="A122" s="67" t="s">
        <v>246</v>
      </c>
      <c r="B122" s="68" t="s">
        <v>247</v>
      </c>
      <c r="C122" s="68" t="s">
        <v>248</v>
      </c>
      <c r="D122" s="68" t="s">
        <v>92</v>
      </c>
      <c r="E122" s="69" t="e">
        <f>Source!I105</f>
        <v>#REF!</v>
      </c>
      <c r="F122" s="69"/>
      <c r="G122" s="69"/>
      <c r="H122" s="69"/>
      <c r="I122" s="69"/>
      <c r="J122" s="70"/>
      <c r="K122" s="70"/>
    </row>
    <row r="123" spans="1:11" ht="68.400000000000006" x14ac:dyDescent="0.25">
      <c r="A123" s="71"/>
      <c r="B123" s="55" t="s">
        <v>30</v>
      </c>
      <c r="C123" s="72" t="s">
        <v>244</v>
      </c>
      <c r="D123" s="55" t="s">
        <v>22</v>
      </c>
      <c r="E123" s="73"/>
      <c r="F123" s="73">
        <v>1.02</v>
      </c>
      <c r="G123" s="73" t="e">
        <f>F123*E122</f>
        <v>#REF!</v>
      </c>
      <c r="H123" s="73" t="e">
        <f>G123</f>
        <v>#REF!</v>
      </c>
      <c r="I123" s="74" t="e">
        <f>IF(AND((G123-H123)&lt;0,H123&gt;0),ABS(G123-H123)," ")</f>
        <v>#REF!</v>
      </c>
      <c r="J123" s="75" t="e">
        <f>IF(AND((G123-H123)&gt;0, H123&gt;0),G123-H123," ")</f>
        <v>#REF!</v>
      </c>
      <c r="K123" s="75"/>
    </row>
    <row r="124" spans="1:11" ht="24" x14ac:dyDescent="0.25">
      <c r="A124" s="67" t="s">
        <v>252</v>
      </c>
      <c r="B124" s="68" t="s">
        <v>253</v>
      </c>
      <c r="C124" s="68" t="s">
        <v>254</v>
      </c>
      <c r="D124" s="68" t="s">
        <v>147</v>
      </c>
      <c r="E124" s="69" t="e">
        <f>Source!I107</f>
        <v>#REF!</v>
      </c>
      <c r="F124" s="69"/>
      <c r="G124" s="69"/>
      <c r="H124" s="69"/>
      <c r="I124" s="69"/>
      <c r="J124" s="70"/>
      <c r="K124" s="70"/>
    </row>
    <row r="125" spans="1:11" ht="22.8" x14ac:dyDescent="0.25">
      <c r="A125" s="71" t="s">
        <v>1144</v>
      </c>
      <c r="B125" s="55" t="s">
        <v>150</v>
      </c>
      <c r="C125" s="72" t="s">
        <v>151</v>
      </c>
      <c r="D125" s="55" t="s">
        <v>147</v>
      </c>
      <c r="E125" s="73"/>
      <c r="F125" s="73">
        <v>2.8000000000000001E-2</v>
      </c>
      <c r="G125" s="73" t="e">
        <f>F125*E124</f>
        <v>#REF!</v>
      </c>
      <c r="H125" s="73" t="e">
        <f>G125</f>
        <v>#REF!</v>
      </c>
      <c r="I125" s="74" t="e">
        <f>IF(AND((G125-H125)&lt;0,H125&gt;0),ABS(G125-H125)," ")</f>
        <v>#REF!</v>
      </c>
      <c r="J125" s="75" t="e">
        <f>IF(AND((G125-H125)&gt;0, H125&gt;0),G125-H125," ")</f>
        <v>#REF!</v>
      </c>
      <c r="K125" s="75"/>
    </row>
    <row r="126" spans="1:11" ht="45.6" x14ac:dyDescent="0.25">
      <c r="A126" s="71"/>
      <c r="B126" s="55" t="s">
        <v>261</v>
      </c>
      <c r="C126" s="72" t="s">
        <v>262</v>
      </c>
      <c r="D126" s="55" t="s">
        <v>147</v>
      </c>
      <c r="E126" s="73"/>
      <c r="F126" s="73">
        <v>1</v>
      </c>
      <c r="G126" s="73" t="e">
        <f>F126*E124</f>
        <v>#REF!</v>
      </c>
      <c r="H126" s="73" t="e">
        <f>G126</f>
        <v>#REF!</v>
      </c>
      <c r="I126" s="74" t="e">
        <f>IF(AND((G126-H126)&lt;0,H126&gt;0),ABS(G126-H126)," ")</f>
        <v>#REF!</v>
      </c>
      <c r="J126" s="75" t="e">
        <f>IF(AND((G126-H126)&gt;0, H126&gt;0),G126-H126," ")</f>
        <v>#REF!</v>
      </c>
      <c r="K126" s="75"/>
    </row>
    <row r="127" spans="1:11" ht="36" x14ac:dyDescent="0.25">
      <c r="A127" s="67" t="s">
        <v>266</v>
      </c>
      <c r="B127" s="68" t="s">
        <v>267</v>
      </c>
      <c r="C127" s="68" t="s">
        <v>268</v>
      </c>
      <c r="D127" s="68" t="s">
        <v>269</v>
      </c>
      <c r="E127" s="69" t="e">
        <f>Source!I109</f>
        <v>#REF!</v>
      </c>
      <c r="F127" s="69"/>
      <c r="G127" s="69"/>
      <c r="H127" s="69"/>
      <c r="I127" s="69"/>
      <c r="J127" s="70"/>
      <c r="K127" s="70"/>
    </row>
    <row r="128" spans="1:11" ht="68.400000000000006" x14ac:dyDescent="0.25">
      <c r="A128" s="71"/>
      <c r="B128" s="55" t="s">
        <v>30</v>
      </c>
      <c r="C128" s="72" t="s">
        <v>31</v>
      </c>
      <c r="D128" s="55" t="s">
        <v>22</v>
      </c>
      <c r="E128" s="73"/>
      <c r="F128" s="73">
        <v>0.25</v>
      </c>
      <c r="G128" s="73" t="e">
        <f>F128*E127</f>
        <v>#REF!</v>
      </c>
      <c r="H128" s="73" t="e">
        <f t="shared" ref="H128:H144" si="6">G128</f>
        <v>#REF!</v>
      </c>
      <c r="I128" s="74" t="e">
        <f t="shared" ref="I128:I144" si="7">IF(AND((G128-H128)&lt;0,H128&gt;0),ABS(G128-H128)," ")</f>
        <v>#REF!</v>
      </c>
      <c r="J128" s="75" t="e">
        <f t="shared" ref="J128:J144" si="8">IF(AND((G128-H128)&gt;0, H128&gt;0),G128-H128," ")</f>
        <v>#REF!</v>
      </c>
      <c r="K128" s="75"/>
    </row>
    <row r="129" spans="1:11" x14ac:dyDescent="0.25">
      <c r="A129" s="71"/>
      <c r="B129" s="55" t="s">
        <v>276</v>
      </c>
      <c r="C129" s="72" t="s">
        <v>277</v>
      </c>
      <c r="D129" s="55" t="s">
        <v>278</v>
      </c>
      <c r="E129" s="73"/>
      <c r="F129" s="73">
        <v>1.3129102844638949</v>
      </c>
      <c r="G129" s="73" t="e">
        <f>F129*E127</f>
        <v>#REF!</v>
      </c>
      <c r="H129" s="73" t="e">
        <f t="shared" si="6"/>
        <v>#REF!</v>
      </c>
      <c r="I129" s="74" t="e">
        <f t="shared" si="7"/>
        <v>#REF!</v>
      </c>
      <c r="J129" s="75" t="e">
        <f t="shared" si="8"/>
        <v>#REF!</v>
      </c>
      <c r="K129" s="75"/>
    </row>
    <row r="130" spans="1:11" x14ac:dyDescent="0.25">
      <c r="A130" s="71"/>
      <c r="B130" s="55" t="s">
        <v>276</v>
      </c>
      <c r="C130" s="72" t="s">
        <v>282</v>
      </c>
      <c r="D130" s="55" t="s">
        <v>278</v>
      </c>
      <c r="E130" s="73"/>
      <c r="F130" s="73">
        <v>3.9934354485776802</v>
      </c>
      <c r="G130" s="73" t="e">
        <f>F130*E127</f>
        <v>#REF!</v>
      </c>
      <c r="H130" s="73" t="e">
        <f t="shared" si="6"/>
        <v>#REF!</v>
      </c>
      <c r="I130" s="74" t="e">
        <f t="shared" si="7"/>
        <v>#REF!</v>
      </c>
      <c r="J130" s="75" t="e">
        <f t="shared" si="8"/>
        <v>#REF!</v>
      </c>
      <c r="K130" s="75"/>
    </row>
    <row r="131" spans="1:11" x14ac:dyDescent="0.25">
      <c r="A131" s="71"/>
      <c r="B131" s="55" t="s">
        <v>276</v>
      </c>
      <c r="C131" s="72" t="s">
        <v>285</v>
      </c>
      <c r="D131" s="55" t="s">
        <v>278</v>
      </c>
      <c r="E131" s="73"/>
      <c r="F131" s="73">
        <v>7.877461706783369</v>
      </c>
      <c r="G131" s="73" t="e">
        <f>F131*E127</f>
        <v>#REF!</v>
      </c>
      <c r="H131" s="73" t="e">
        <f t="shared" si="6"/>
        <v>#REF!</v>
      </c>
      <c r="I131" s="74" t="e">
        <f t="shared" si="7"/>
        <v>#REF!</v>
      </c>
      <c r="J131" s="75" t="e">
        <f t="shared" si="8"/>
        <v>#REF!</v>
      </c>
      <c r="K131" s="75"/>
    </row>
    <row r="132" spans="1:11" x14ac:dyDescent="0.25">
      <c r="A132" s="71"/>
      <c r="B132" s="55" t="s">
        <v>276</v>
      </c>
      <c r="C132" s="72" t="s">
        <v>289</v>
      </c>
      <c r="D132" s="55" t="s">
        <v>278</v>
      </c>
      <c r="E132" s="73"/>
      <c r="F132" s="73">
        <v>3.9387308533916845</v>
      </c>
      <c r="G132" s="73" t="e">
        <f>F132*E127</f>
        <v>#REF!</v>
      </c>
      <c r="H132" s="73" t="e">
        <f t="shared" si="6"/>
        <v>#REF!</v>
      </c>
      <c r="I132" s="74" t="e">
        <f t="shared" si="7"/>
        <v>#REF!</v>
      </c>
      <c r="J132" s="75" t="e">
        <f t="shared" si="8"/>
        <v>#REF!</v>
      </c>
      <c r="K132" s="75"/>
    </row>
    <row r="133" spans="1:11" x14ac:dyDescent="0.25">
      <c r="A133" s="71"/>
      <c r="B133" s="55" t="s">
        <v>276</v>
      </c>
      <c r="C133" s="72" t="s">
        <v>293</v>
      </c>
      <c r="D133" s="55" t="s">
        <v>278</v>
      </c>
      <c r="E133" s="73"/>
      <c r="F133" s="73">
        <v>19.693654266958422</v>
      </c>
      <c r="G133" s="73" t="e">
        <f>F133*E127</f>
        <v>#REF!</v>
      </c>
      <c r="H133" s="73" t="e">
        <f t="shared" si="6"/>
        <v>#REF!</v>
      </c>
      <c r="I133" s="74" t="e">
        <f t="shared" si="7"/>
        <v>#REF!</v>
      </c>
      <c r="J133" s="75" t="e">
        <f t="shared" si="8"/>
        <v>#REF!</v>
      </c>
      <c r="K133" s="75"/>
    </row>
    <row r="134" spans="1:11" x14ac:dyDescent="0.25">
      <c r="A134" s="71"/>
      <c r="B134" s="55" t="s">
        <v>276</v>
      </c>
      <c r="C134" s="72" t="s">
        <v>296</v>
      </c>
      <c r="D134" s="55" t="s">
        <v>278</v>
      </c>
      <c r="E134" s="73"/>
      <c r="F134" s="73">
        <v>9.846827133479211</v>
      </c>
      <c r="G134" s="73" t="e">
        <f>F134*E127</f>
        <v>#REF!</v>
      </c>
      <c r="H134" s="73" t="e">
        <f t="shared" si="6"/>
        <v>#REF!</v>
      </c>
      <c r="I134" s="74" t="e">
        <f t="shared" si="7"/>
        <v>#REF!</v>
      </c>
      <c r="J134" s="75" t="e">
        <f t="shared" si="8"/>
        <v>#REF!</v>
      </c>
      <c r="K134" s="75"/>
    </row>
    <row r="135" spans="1:11" x14ac:dyDescent="0.25">
      <c r="A135" s="71"/>
      <c r="B135" s="55" t="s">
        <v>276</v>
      </c>
      <c r="C135" s="72" t="s">
        <v>300</v>
      </c>
      <c r="D135" s="55" t="s">
        <v>278</v>
      </c>
      <c r="E135" s="73"/>
      <c r="F135" s="73">
        <v>23.632385120350108</v>
      </c>
      <c r="G135" s="73" t="e">
        <f>F135*E127</f>
        <v>#REF!</v>
      </c>
      <c r="H135" s="73" t="e">
        <f t="shared" si="6"/>
        <v>#REF!</v>
      </c>
      <c r="I135" s="74" t="e">
        <f t="shared" si="7"/>
        <v>#REF!</v>
      </c>
      <c r="J135" s="75" t="e">
        <f t="shared" si="8"/>
        <v>#REF!</v>
      </c>
      <c r="K135" s="75"/>
    </row>
    <row r="136" spans="1:11" x14ac:dyDescent="0.25">
      <c r="A136" s="71"/>
      <c r="B136" s="55" t="s">
        <v>276</v>
      </c>
      <c r="C136" s="72" t="s">
        <v>303</v>
      </c>
      <c r="D136" s="55" t="s">
        <v>278</v>
      </c>
      <c r="E136" s="73"/>
      <c r="F136" s="73">
        <v>11.816192560175054</v>
      </c>
      <c r="G136" s="73" t="e">
        <f>F136*E127</f>
        <v>#REF!</v>
      </c>
      <c r="H136" s="73" t="e">
        <f t="shared" si="6"/>
        <v>#REF!</v>
      </c>
      <c r="I136" s="74" t="e">
        <f t="shared" si="7"/>
        <v>#REF!</v>
      </c>
      <c r="J136" s="75" t="e">
        <f t="shared" si="8"/>
        <v>#REF!</v>
      </c>
      <c r="K136" s="75"/>
    </row>
    <row r="137" spans="1:11" x14ac:dyDescent="0.25">
      <c r="A137" s="71"/>
      <c r="B137" s="55" t="s">
        <v>276</v>
      </c>
      <c r="C137" s="72" t="s">
        <v>307</v>
      </c>
      <c r="D137" s="55" t="s">
        <v>278</v>
      </c>
      <c r="E137" s="73"/>
      <c r="F137" s="73">
        <v>1.9693654266958422</v>
      </c>
      <c r="G137" s="73" t="e">
        <f>F137*E127</f>
        <v>#REF!</v>
      </c>
      <c r="H137" s="73" t="e">
        <f t="shared" si="6"/>
        <v>#REF!</v>
      </c>
      <c r="I137" s="74" t="e">
        <f t="shared" si="7"/>
        <v>#REF!</v>
      </c>
      <c r="J137" s="75" t="e">
        <f t="shared" si="8"/>
        <v>#REF!</v>
      </c>
      <c r="K137" s="75"/>
    </row>
    <row r="138" spans="1:11" x14ac:dyDescent="0.25">
      <c r="A138" s="71"/>
      <c r="B138" s="55" t="s">
        <v>276</v>
      </c>
      <c r="C138" s="72" t="s">
        <v>310</v>
      </c>
      <c r="D138" s="55" t="s">
        <v>278</v>
      </c>
      <c r="E138" s="73"/>
      <c r="F138" s="73">
        <v>0.98468271334792112</v>
      </c>
      <c r="G138" s="73" t="e">
        <f>F138*E127</f>
        <v>#REF!</v>
      </c>
      <c r="H138" s="73" t="e">
        <f t="shared" si="6"/>
        <v>#REF!</v>
      </c>
      <c r="I138" s="74" t="e">
        <f t="shared" si="7"/>
        <v>#REF!</v>
      </c>
      <c r="J138" s="75" t="e">
        <f t="shared" si="8"/>
        <v>#REF!</v>
      </c>
      <c r="K138" s="75"/>
    </row>
    <row r="139" spans="1:11" x14ac:dyDescent="0.25">
      <c r="A139" s="71"/>
      <c r="B139" s="55" t="s">
        <v>276</v>
      </c>
      <c r="C139" s="72" t="s">
        <v>313</v>
      </c>
      <c r="D139" s="55" t="s">
        <v>278</v>
      </c>
      <c r="E139" s="73"/>
      <c r="F139" s="73">
        <v>0.16411378555798686</v>
      </c>
      <c r="G139" s="73" t="e">
        <f>F139*E127</f>
        <v>#REF!</v>
      </c>
      <c r="H139" s="73" t="e">
        <f t="shared" si="6"/>
        <v>#REF!</v>
      </c>
      <c r="I139" s="74" t="e">
        <f t="shared" si="7"/>
        <v>#REF!</v>
      </c>
      <c r="J139" s="75" t="e">
        <f t="shared" si="8"/>
        <v>#REF!</v>
      </c>
      <c r="K139" s="75"/>
    </row>
    <row r="140" spans="1:11" x14ac:dyDescent="0.25">
      <c r="A140" s="71"/>
      <c r="B140" s="55" t="s">
        <v>276</v>
      </c>
      <c r="C140" s="72" t="s">
        <v>316</v>
      </c>
      <c r="D140" s="55" t="s">
        <v>278</v>
      </c>
      <c r="E140" s="73"/>
      <c r="F140" s="73">
        <v>7.5492341356673958</v>
      </c>
      <c r="G140" s="73" t="e">
        <f>F140*E127</f>
        <v>#REF!</v>
      </c>
      <c r="H140" s="73" t="e">
        <f t="shared" si="6"/>
        <v>#REF!</v>
      </c>
      <c r="I140" s="74" t="e">
        <f t="shared" si="7"/>
        <v>#REF!</v>
      </c>
      <c r="J140" s="75" t="e">
        <f t="shared" si="8"/>
        <v>#REF!</v>
      </c>
      <c r="K140" s="75"/>
    </row>
    <row r="141" spans="1:11" x14ac:dyDescent="0.25">
      <c r="A141" s="71"/>
      <c r="B141" s="55" t="s">
        <v>276</v>
      </c>
      <c r="C141" s="72" t="s">
        <v>318</v>
      </c>
      <c r="D141" s="55" t="s">
        <v>278</v>
      </c>
      <c r="E141" s="73"/>
      <c r="F141" s="73">
        <v>3.7746170678336979</v>
      </c>
      <c r="G141" s="73" t="e">
        <f>F141*E127</f>
        <v>#REF!</v>
      </c>
      <c r="H141" s="73" t="e">
        <f t="shared" si="6"/>
        <v>#REF!</v>
      </c>
      <c r="I141" s="74" t="e">
        <f t="shared" si="7"/>
        <v>#REF!</v>
      </c>
      <c r="J141" s="75" t="e">
        <f t="shared" si="8"/>
        <v>#REF!</v>
      </c>
      <c r="K141" s="75"/>
    </row>
    <row r="142" spans="1:11" x14ac:dyDescent="0.25">
      <c r="A142" s="71"/>
      <c r="B142" s="55" t="s">
        <v>276</v>
      </c>
      <c r="C142" s="72" t="s">
        <v>321</v>
      </c>
      <c r="D142" s="55" t="s">
        <v>278</v>
      </c>
      <c r="E142" s="73"/>
      <c r="F142" s="73">
        <v>2.9540481400437635</v>
      </c>
      <c r="G142" s="73" t="e">
        <f>F142*E127</f>
        <v>#REF!</v>
      </c>
      <c r="H142" s="73" t="e">
        <f t="shared" si="6"/>
        <v>#REF!</v>
      </c>
      <c r="I142" s="74" t="e">
        <f t="shared" si="7"/>
        <v>#REF!</v>
      </c>
      <c r="J142" s="75" t="e">
        <f t="shared" si="8"/>
        <v>#REF!</v>
      </c>
      <c r="K142" s="75"/>
    </row>
    <row r="143" spans="1:11" x14ac:dyDescent="0.25">
      <c r="A143" s="71"/>
      <c r="B143" s="55" t="s">
        <v>276</v>
      </c>
      <c r="C143" s="72" t="s">
        <v>323</v>
      </c>
      <c r="D143" s="55" t="s">
        <v>278</v>
      </c>
      <c r="E143" s="73"/>
      <c r="F143" s="73">
        <v>0.16411378555798686</v>
      </c>
      <c r="G143" s="73" t="e">
        <f>F143*E127</f>
        <v>#REF!</v>
      </c>
      <c r="H143" s="73" t="e">
        <f t="shared" si="6"/>
        <v>#REF!</v>
      </c>
      <c r="I143" s="74" t="e">
        <f t="shared" si="7"/>
        <v>#REF!</v>
      </c>
      <c r="J143" s="75" t="e">
        <f t="shared" si="8"/>
        <v>#REF!</v>
      </c>
      <c r="K143" s="75"/>
    </row>
    <row r="144" spans="1:11" x14ac:dyDescent="0.25">
      <c r="A144" s="71"/>
      <c r="B144" s="55" t="s">
        <v>276</v>
      </c>
      <c r="C144" s="72" t="s">
        <v>326</v>
      </c>
      <c r="D144" s="55" t="s">
        <v>278</v>
      </c>
      <c r="E144" s="73"/>
      <c r="F144" s="73">
        <v>0.32822757111597373</v>
      </c>
      <c r="G144" s="73" t="e">
        <f>F144*E127</f>
        <v>#REF!</v>
      </c>
      <c r="H144" s="73" t="e">
        <f t="shared" si="6"/>
        <v>#REF!</v>
      </c>
      <c r="I144" s="74" t="e">
        <f t="shared" si="7"/>
        <v>#REF!</v>
      </c>
      <c r="J144" s="75" t="e">
        <f t="shared" si="8"/>
        <v>#REF!</v>
      </c>
      <c r="K144" s="75"/>
    </row>
    <row r="145" spans="1:11" ht="24" x14ac:dyDescent="0.25">
      <c r="A145" s="67" t="s">
        <v>328</v>
      </c>
      <c r="B145" s="68" t="s">
        <v>329</v>
      </c>
      <c r="C145" s="68" t="s">
        <v>330</v>
      </c>
      <c r="D145" s="68" t="s">
        <v>147</v>
      </c>
      <c r="E145" s="69" t="e">
        <f>Source!I128</f>
        <v>#REF!</v>
      </c>
      <c r="F145" s="69"/>
      <c r="G145" s="69"/>
      <c r="H145" s="69"/>
      <c r="I145" s="69"/>
      <c r="J145" s="70"/>
      <c r="K145" s="70"/>
    </row>
    <row r="146" spans="1:11" ht="22.8" x14ac:dyDescent="0.25">
      <c r="A146" s="71" t="s">
        <v>1144</v>
      </c>
      <c r="B146" s="55" t="s">
        <v>845</v>
      </c>
      <c r="C146" s="72" t="s">
        <v>847</v>
      </c>
      <c r="D146" s="55" t="s">
        <v>22</v>
      </c>
      <c r="E146" s="73"/>
      <c r="F146" s="73">
        <v>1.1000000000000001</v>
      </c>
      <c r="G146" s="73" t="e">
        <f>F146*E145</f>
        <v>#REF!</v>
      </c>
      <c r="H146" s="73" t="e">
        <f t="shared" ref="H146:H156" si="9">G146</f>
        <v>#REF!</v>
      </c>
      <c r="I146" s="74" t="e">
        <f t="shared" ref="I146:I156" si="10">IF(AND((G146-H146)&lt;0,H146&gt;0),ABS(G146-H146)," ")</f>
        <v>#REF!</v>
      </c>
      <c r="J146" s="75" t="e">
        <f t="shared" ref="J146:J156" si="11">IF(AND((G146-H146)&gt;0, H146&gt;0),G146-H146," ")</f>
        <v>#REF!</v>
      </c>
      <c r="K146" s="75"/>
    </row>
    <row r="147" spans="1:11" ht="22.8" x14ac:dyDescent="0.25">
      <c r="A147" s="71" t="s">
        <v>1144</v>
      </c>
      <c r="B147" s="55" t="s">
        <v>822</v>
      </c>
      <c r="C147" s="72" t="s">
        <v>824</v>
      </c>
      <c r="D147" s="55" t="s">
        <v>132</v>
      </c>
      <c r="E147" s="73"/>
      <c r="F147" s="73">
        <v>0.33</v>
      </c>
      <c r="G147" s="73" t="e">
        <f>F147*E145</f>
        <v>#REF!</v>
      </c>
      <c r="H147" s="73" t="e">
        <f t="shared" si="9"/>
        <v>#REF!</v>
      </c>
      <c r="I147" s="74" t="e">
        <f t="shared" si="10"/>
        <v>#REF!</v>
      </c>
      <c r="J147" s="75" t="e">
        <f t="shared" si="11"/>
        <v>#REF!</v>
      </c>
      <c r="K147" s="75"/>
    </row>
    <row r="148" spans="1:11" ht="22.8" x14ac:dyDescent="0.25">
      <c r="A148" s="71" t="s">
        <v>1144</v>
      </c>
      <c r="B148" s="55" t="s">
        <v>848</v>
      </c>
      <c r="C148" s="72" t="s">
        <v>850</v>
      </c>
      <c r="D148" s="55" t="s">
        <v>147</v>
      </c>
      <c r="E148" s="73"/>
      <c r="F148" s="73">
        <v>4.0999999999999999E-4</v>
      </c>
      <c r="G148" s="73" t="e">
        <f>F148*E145</f>
        <v>#REF!</v>
      </c>
      <c r="H148" s="73" t="e">
        <f t="shared" si="9"/>
        <v>#REF!</v>
      </c>
      <c r="I148" s="74" t="e">
        <f t="shared" si="10"/>
        <v>#REF!</v>
      </c>
      <c r="J148" s="75" t="e">
        <f t="shared" si="11"/>
        <v>#REF!</v>
      </c>
      <c r="K148" s="75"/>
    </row>
    <row r="149" spans="1:11" ht="22.8" x14ac:dyDescent="0.25">
      <c r="A149" s="71" t="s">
        <v>1144</v>
      </c>
      <c r="B149" s="55" t="s">
        <v>490</v>
      </c>
      <c r="C149" s="72" t="s">
        <v>491</v>
      </c>
      <c r="D149" s="55" t="s">
        <v>132</v>
      </c>
      <c r="E149" s="73"/>
      <c r="F149" s="73">
        <v>20</v>
      </c>
      <c r="G149" s="73" t="e">
        <f>F149*E145</f>
        <v>#REF!</v>
      </c>
      <c r="H149" s="73" t="e">
        <f t="shared" si="9"/>
        <v>#REF!</v>
      </c>
      <c r="I149" s="74" t="e">
        <f t="shared" si="10"/>
        <v>#REF!</v>
      </c>
      <c r="J149" s="75" t="e">
        <f t="shared" si="11"/>
        <v>#REF!</v>
      </c>
      <c r="K149" s="75"/>
    </row>
    <row r="150" spans="1:11" ht="22.8" x14ac:dyDescent="0.25">
      <c r="A150" s="71" t="s">
        <v>1144</v>
      </c>
      <c r="B150" s="55" t="s">
        <v>640</v>
      </c>
      <c r="C150" s="72" t="s">
        <v>641</v>
      </c>
      <c r="D150" s="55" t="s">
        <v>147</v>
      </c>
      <c r="E150" s="73"/>
      <c r="F150" s="73">
        <v>1.0000000000000001E-5</v>
      </c>
      <c r="G150" s="73" t="e">
        <f>F150*E145</f>
        <v>#REF!</v>
      </c>
      <c r="H150" s="73" t="e">
        <f t="shared" si="9"/>
        <v>#REF!</v>
      </c>
      <c r="I150" s="74" t="e">
        <f t="shared" si="10"/>
        <v>#REF!</v>
      </c>
      <c r="J150" s="75" t="e">
        <f t="shared" si="11"/>
        <v>#REF!</v>
      </c>
      <c r="K150" s="75"/>
    </row>
    <row r="151" spans="1:11" ht="22.8" x14ac:dyDescent="0.25">
      <c r="A151" s="71" t="s">
        <v>1144</v>
      </c>
      <c r="B151" s="55" t="s">
        <v>154</v>
      </c>
      <c r="C151" s="72" t="s">
        <v>155</v>
      </c>
      <c r="D151" s="55" t="s">
        <v>147</v>
      </c>
      <c r="E151" s="73"/>
      <c r="F151" s="73">
        <v>3.0000000000000001E-5</v>
      </c>
      <c r="G151" s="73" t="e">
        <f>F151*E145</f>
        <v>#REF!</v>
      </c>
      <c r="H151" s="73" t="e">
        <f t="shared" si="9"/>
        <v>#REF!</v>
      </c>
      <c r="I151" s="74" t="e">
        <f t="shared" si="10"/>
        <v>#REF!</v>
      </c>
      <c r="J151" s="75" t="e">
        <f t="shared" si="11"/>
        <v>#REF!</v>
      </c>
      <c r="K151" s="75"/>
    </row>
    <row r="152" spans="1:11" ht="22.8" x14ac:dyDescent="0.25">
      <c r="A152" s="71" t="s">
        <v>1144</v>
      </c>
      <c r="B152" s="55" t="s">
        <v>851</v>
      </c>
      <c r="C152" s="72" t="s">
        <v>853</v>
      </c>
      <c r="D152" s="55" t="s">
        <v>147</v>
      </c>
      <c r="E152" s="73"/>
      <c r="F152" s="73">
        <v>3.1E-4</v>
      </c>
      <c r="G152" s="73" t="e">
        <f>F152*E145</f>
        <v>#REF!</v>
      </c>
      <c r="H152" s="73" t="e">
        <f t="shared" si="9"/>
        <v>#REF!</v>
      </c>
      <c r="I152" s="74" t="e">
        <f t="shared" si="10"/>
        <v>#REF!</v>
      </c>
      <c r="J152" s="75" t="e">
        <f t="shared" si="11"/>
        <v>#REF!</v>
      </c>
      <c r="K152" s="75"/>
    </row>
    <row r="153" spans="1:11" ht="22.8" x14ac:dyDescent="0.25">
      <c r="A153" s="71" t="s">
        <v>1144</v>
      </c>
      <c r="B153" s="55" t="s">
        <v>854</v>
      </c>
      <c r="C153" s="72" t="s">
        <v>856</v>
      </c>
      <c r="D153" s="55" t="s">
        <v>132</v>
      </c>
      <c r="E153" s="73"/>
      <c r="F153" s="73">
        <v>0.6</v>
      </c>
      <c r="G153" s="73" t="e">
        <f>F153*E145</f>
        <v>#REF!</v>
      </c>
      <c r="H153" s="73" t="e">
        <f t="shared" si="9"/>
        <v>#REF!</v>
      </c>
      <c r="I153" s="74" t="e">
        <f t="shared" si="10"/>
        <v>#REF!</v>
      </c>
      <c r="J153" s="75" t="e">
        <f t="shared" si="11"/>
        <v>#REF!</v>
      </c>
      <c r="K153" s="75"/>
    </row>
    <row r="154" spans="1:11" ht="45.6" x14ac:dyDescent="0.25">
      <c r="A154" s="71"/>
      <c r="B154" s="55" t="s">
        <v>261</v>
      </c>
      <c r="C154" s="72" t="s">
        <v>337</v>
      </c>
      <c r="D154" s="55" t="s">
        <v>147</v>
      </c>
      <c r="E154" s="73"/>
      <c r="F154" s="73">
        <v>0.99908960229995203</v>
      </c>
      <c r="G154" s="73" t="e">
        <f>F154*E145</f>
        <v>#REF!</v>
      </c>
      <c r="H154" s="73" t="e">
        <f t="shared" si="9"/>
        <v>#REF!</v>
      </c>
      <c r="I154" s="74" t="e">
        <f t="shared" si="10"/>
        <v>#REF!</v>
      </c>
      <c r="J154" s="75" t="e">
        <f t="shared" si="11"/>
        <v>#REF!</v>
      </c>
      <c r="K154" s="75"/>
    </row>
    <row r="155" spans="1:11" ht="45.6" x14ac:dyDescent="0.25">
      <c r="A155" s="71"/>
      <c r="B155" s="55" t="s">
        <v>261</v>
      </c>
      <c r="C155" s="72" t="s">
        <v>341</v>
      </c>
      <c r="D155" s="55" t="s">
        <v>147</v>
      </c>
      <c r="E155" s="73"/>
      <c r="F155" s="73">
        <v>2.1082894106372785E-4</v>
      </c>
      <c r="G155" s="73" t="e">
        <f>F155*E145</f>
        <v>#REF!</v>
      </c>
      <c r="H155" s="73" t="e">
        <f t="shared" si="9"/>
        <v>#REF!</v>
      </c>
      <c r="I155" s="74" t="e">
        <f t="shared" si="10"/>
        <v>#REF!</v>
      </c>
      <c r="J155" s="75" t="e">
        <f t="shared" si="11"/>
        <v>#REF!</v>
      </c>
      <c r="K155" s="75"/>
    </row>
    <row r="156" spans="1:11" ht="45.6" x14ac:dyDescent="0.25">
      <c r="A156" s="71"/>
      <c r="B156" s="55" t="s">
        <v>261</v>
      </c>
      <c r="C156" s="72" t="s">
        <v>344</v>
      </c>
      <c r="D156" s="55" t="s">
        <v>147</v>
      </c>
      <c r="E156" s="73"/>
      <c r="F156" s="73">
        <v>4.7436511739338763E-4</v>
      </c>
      <c r="G156" s="73" t="e">
        <f>F156*E145</f>
        <v>#REF!</v>
      </c>
      <c r="H156" s="73" t="e">
        <f t="shared" si="9"/>
        <v>#REF!</v>
      </c>
      <c r="I156" s="74" t="e">
        <f t="shared" si="10"/>
        <v>#REF!</v>
      </c>
      <c r="J156" s="75" t="e">
        <f t="shared" si="11"/>
        <v>#REF!</v>
      </c>
      <c r="K156" s="75"/>
    </row>
    <row r="157" spans="1:11" ht="24" x14ac:dyDescent="0.25">
      <c r="A157" s="67" t="s">
        <v>367</v>
      </c>
      <c r="B157" s="68" t="s">
        <v>368</v>
      </c>
      <c r="C157" s="68" t="s">
        <v>369</v>
      </c>
      <c r="D157" s="68" t="s">
        <v>92</v>
      </c>
      <c r="E157" s="69" t="e">
        <f>Source!I137</f>
        <v>#REF!</v>
      </c>
      <c r="F157" s="69"/>
      <c r="G157" s="69"/>
      <c r="H157" s="69"/>
      <c r="I157" s="69"/>
      <c r="J157" s="70"/>
      <c r="K157" s="70"/>
    </row>
    <row r="158" spans="1:11" ht="22.8" x14ac:dyDescent="0.25">
      <c r="A158" s="71" t="s">
        <v>1144</v>
      </c>
      <c r="B158" s="55" t="s">
        <v>860</v>
      </c>
      <c r="C158" s="72" t="s">
        <v>862</v>
      </c>
      <c r="D158" s="55" t="s">
        <v>147</v>
      </c>
      <c r="E158" s="73"/>
      <c r="F158" s="73">
        <v>1.7999999999999999E-2</v>
      </c>
      <c r="G158" s="73" t="e">
        <f>F158*E157</f>
        <v>#REF!</v>
      </c>
      <c r="H158" s="73" t="e">
        <f>G158</f>
        <v>#REF!</v>
      </c>
      <c r="I158" s="74" t="e">
        <f>IF(AND((G158-H158)&lt;0,H158&gt;0),ABS(G158-H158)," ")</f>
        <v>#REF!</v>
      </c>
      <c r="J158" s="75" t="e">
        <f>IF(AND((G158-H158)&gt;0, H158&gt;0),G158-H158," ")</f>
        <v>#REF!</v>
      </c>
      <c r="K158" s="75"/>
    </row>
    <row r="159" spans="1:11" ht="22.8" x14ac:dyDescent="0.25">
      <c r="A159" s="71" t="s">
        <v>1144</v>
      </c>
      <c r="B159" s="55" t="s">
        <v>863</v>
      </c>
      <c r="C159" s="72" t="s">
        <v>865</v>
      </c>
      <c r="D159" s="55" t="s">
        <v>132</v>
      </c>
      <c r="E159" s="73"/>
      <c r="F159" s="73">
        <v>2.8</v>
      </c>
      <c r="G159" s="73" t="e">
        <f>F159*E157</f>
        <v>#REF!</v>
      </c>
      <c r="H159" s="73" t="e">
        <f>G159</f>
        <v>#REF!</v>
      </c>
      <c r="I159" s="74" t="e">
        <f>IF(AND((G159-H159)&lt;0,H159&gt;0),ABS(G159-H159)," ")</f>
        <v>#REF!</v>
      </c>
      <c r="J159" s="75" t="e">
        <f>IF(AND((G159-H159)&gt;0, H159&gt;0),G159-H159," ")</f>
        <v>#REF!</v>
      </c>
      <c r="K159" s="75"/>
    </row>
    <row r="160" spans="1:11" ht="48" x14ac:dyDescent="0.25">
      <c r="A160" s="67" t="s">
        <v>376</v>
      </c>
      <c r="B160" s="68" t="s">
        <v>377</v>
      </c>
      <c r="C160" s="68" t="s">
        <v>378</v>
      </c>
      <c r="D160" s="68" t="s">
        <v>379</v>
      </c>
      <c r="E160" s="69" t="e">
        <f>Source!I138</f>
        <v>#REF!</v>
      </c>
      <c r="F160" s="69"/>
      <c r="G160" s="69"/>
      <c r="H160" s="69"/>
      <c r="I160" s="69"/>
      <c r="J160" s="70"/>
      <c r="K160" s="70"/>
    </row>
    <row r="161" spans="1:11" ht="22.8" x14ac:dyDescent="0.25">
      <c r="A161" s="71"/>
      <c r="B161" s="55" t="s">
        <v>382</v>
      </c>
      <c r="C161" s="72" t="s">
        <v>383</v>
      </c>
      <c r="D161" s="55" t="s">
        <v>384</v>
      </c>
      <c r="E161" s="73"/>
      <c r="F161" s="73">
        <v>0.95</v>
      </c>
      <c r="G161" s="73" t="e">
        <f>F161*E160</f>
        <v>#REF!</v>
      </c>
      <c r="H161" s="73" t="e">
        <f>G161</f>
        <v>#REF!</v>
      </c>
      <c r="I161" s="74" t="e">
        <f>IF(AND((G161-H161)&lt;0,H161&gt;0),ABS(G161-H161)," ")</f>
        <v>#REF!</v>
      </c>
      <c r="J161" s="75" t="e">
        <f>IF(AND((G161-H161)&gt;0, H161&gt;0),G161-H161," ")</f>
        <v>#REF!</v>
      </c>
      <c r="K161" s="75"/>
    </row>
    <row r="162" spans="1:11" ht="36" x14ac:dyDescent="0.25">
      <c r="A162" s="67" t="s">
        <v>386</v>
      </c>
      <c r="B162" s="68" t="s">
        <v>387</v>
      </c>
      <c r="C162" s="68" t="s">
        <v>388</v>
      </c>
      <c r="D162" s="68" t="s">
        <v>379</v>
      </c>
      <c r="E162" s="69" t="e">
        <f>Source!I140</f>
        <v>#REF!</v>
      </c>
      <c r="F162" s="69"/>
      <c r="G162" s="69"/>
      <c r="H162" s="69"/>
      <c r="I162" s="69"/>
      <c r="J162" s="70"/>
      <c r="K162" s="70"/>
    </row>
    <row r="163" spans="1:11" ht="22.8" x14ac:dyDescent="0.25">
      <c r="A163" s="71"/>
      <c r="B163" s="55" t="s">
        <v>382</v>
      </c>
      <c r="C163" s="72" t="s">
        <v>383</v>
      </c>
      <c r="D163" s="55" t="s">
        <v>384</v>
      </c>
      <c r="E163" s="73"/>
      <c r="F163" s="73">
        <v>0.43999999999999995</v>
      </c>
      <c r="G163" s="73" t="e">
        <f>F163*E162</f>
        <v>#REF!</v>
      </c>
      <c r="H163" s="73" t="e">
        <f>G163</f>
        <v>#REF!</v>
      </c>
      <c r="I163" s="74" t="e">
        <f>IF(AND((G163-H163)&lt;0,H163&gt;0),ABS(G163-H163)," ")</f>
        <v>#REF!</v>
      </c>
      <c r="J163" s="75" t="e">
        <f>IF(AND((G163-H163)&gt;0, H163&gt;0),G163-H163," ")</f>
        <v>#REF!</v>
      </c>
      <c r="K163" s="75"/>
    </row>
    <row r="164" spans="1:11" ht="24" x14ac:dyDescent="0.25">
      <c r="A164" s="67" t="s">
        <v>392</v>
      </c>
      <c r="B164" s="68" t="s">
        <v>393</v>
      </c>
      <c r="C164" s="68" t="s">
        <v>394</v>
      </c>
      <c r="D164" s="68" t="s">
        <v>147</v>
      </c>
      <c r="E164" s="69" t="e">
        <f>Source!I142</f>
        <v>#REF!</v>
      </c>
      <c r="F164" s="69"/>
      <c r="G164" s="69"/>
      <c r="H164" s="69"/>
      <c r="I164" s="69"/>
      <c r="J164" s="70"/>
      <c r="K164" s="70"/>
    </row>
    <row r="165" spans="1:11" ht="22.8" x14ac:dyDescent="0.25">
      <c r="A165" s="71" t="s">
        <v>1144</v>
      </c>
      <c r="B165" s="55" t="s">
        <v>421</v>
      </c>
      <c r="C165" s="72" t="s">
        <v>422</v>
      </c>
      <c r="D165" s="55" t="s">
        <v>147</v>
      </c>
      <c r="E165" s="73"/>
      <c r="F165" s="73">
        <v>0.04</v>
      </c>
      <c r="G165" s="73" t="e">
        <f>F165*E164</f>
        <v>#REF!</v>
      </c>
      <c r="H165" s="73" t="e">
        <f>G165</f>
        <v>#REF!</v>
      </c>
      <c r="I165" s="74" t="e">
        <f>IF(AND((G165-H165)&lt;0,H165&gt;0),ABS(G165-H165)," ")</f>
        <v>#REF!</v>
      </c>
      <c r="J165" s="75" t="e">
        <f>IF(AND((G165-H165)&gt;0, H165&gt;0),G165-H165," ")</f>
        <v>#REF!</v>
      </c>
      <c r="K165" s="75"/>
    </row>
    <row r="166" spans="1:11" ht="45.6" x14ac:dyDescent="0.25">
      <c r="A166" s="71"/>
      <c r="B166" s="55" t="s">
        <v>261</v>
      </c>
      <c r="C166" s="72" t="s">
        <v>401</v>
      </c>
      <c r="D166" s="55" t="s">
        <v>147</v>
      </c>
      <c r="E166" s="73"/>
      <c r="F166" s="73">
        <v>0.57391452023775824</v>
      </c>
      <c r="G166" s="73" t="e">
        <f>F166*E164</f>
        <v>#REF!</v>
      </c>
      <c r="H166" s="73" t="e">
        <f>G166</f>
        <v>#REF!</v>
      </c>
      <c r="I166" s="74" t="e">
        <f>IF(AND((G166-H166)&lt;0,H166&gt;0),ABS(G166-H166)," ")</f>
        <v>#REF!</v>
      </c>
      <c r="J166" s="75" t="e">
        <f>IF(AND((G166-H166)&gt;0, H166&gt;0),G166-H166," ")</f>
        <v>#REF!</v>
      </c>
      <c r="K166" s="75"/>
    </row>
    <row r="167" spans="1:11" ht="45.6" x14ac:dyDescent="0.25">
      <c r="A167" s="71"/>
      <c r="B167" s="55" t="s">
        <v>261</v>
      </c>
      <c r="C167" s="72" t="s">
        <v>403</v>
      </c>
      <c r="D167" s="55" t="s">
        <v>147</v>
      </c>
      <c r="E167" s="73"/>
      <c r="F167" s="73">
        <v>0.42618171525615628</v>
      </c>
      <c r="G167" s="73" t="e">
        <f>F167*E164</f>
        <v>#REF!</v>
      </c>
      <c r="H167" s="73" t="e">
        <f>G167</f>
        <v>#REF!</v>
      </c>
      <c r="I167" s="74" t="e">
        <f>IF(AND((G167-H167)&lt;0,H167&gt;0),ABS(G167-H167)," ")</f>
        <v>#REF!</v>
      </c>
      <c r="J167" s="75" t="e">
        <f>IF(AND((G167-H167)&gt;0, H167&gt;0),G167-H167," ")</f>
        <v>#REF!</v>
      </c>
      <c r="K167" s="75"/>
    </row>
    <row r="168" spans="1:11" ht="34.200000000000003" x14ac:dyDescent="0.25">
      <c r="A168" s="71"/>
      <c r="B168" s="55" t="s">
        <v>405</v>
      </c>
      <c r="C168" s="72" t="s">
        <v>406</v>
      </c>
      <c r="D168" s="55" t="s">
        <v>269</v>
      </c>
      <c r="E168" s="73"/>
      <c r="F168" s="73">
        <v>12.176620435890179</v>
      </c>
      <c r="G168" s="73" t="e">
        <f>F168*E164</f>
        <v>#REF!</v>
      </c>
      <c r="H168" s="73" t="e">
        <f>G168</f>
        <v>#REF!</v>
      </c>
      <c r="I168" s="74" t="e">
        <f>IF(AND((G168-H168)&lt;0,H168&gt;0),ABS(G168-H168)," ")</f>
        <v>#REF!</v>
      </c>
      <c r="J168" s="75" t="e">
        <f>IF(AND((G168-H168)&gt;0, H168&gt;0),G168-H168," ")</f>
        <v>#REF!</v>
      </c>
      <c r="K168" s="75"/>
    </row>
    <row r="169" spans="1:11" ht="22.8" x14ac:dyDescent="0.25">
      <c r="A169" s="71"/>
      <c r="B169" s="55" t="s">
        <v>409</v>
      </c>
      <c r="C169" s="72" t="s">
        <v>410</v>
      </c>
      <c r="D169" s="55" t="s">
        <v>132</v>
      </c>
      <c r="E169" s="73"/>
      <c r="F169" s="73">
        <v>6</v>
      </c>
      <c r="G169" s="73" t="e">
        <f>F169*E164</f>
        <v>#REF!</v>
      </c>
      <c r="H169" s="73" t="e">
        <f>G169</f>
        <v>#REF!</v>
      </c>
      <c r="I169" s="74" t="e">
        <f>IF(AND((G169-H169)&lt;0,H169&gt;0),ABS(G169-H169)," ")</f>
        <v>#REF!</v>
      </c>
      <c r="J169" s="75" t="e">
        <f>IF(AND((G169-H169)&gt;0, H169&gt;0),G169-H169," ")</f>
        <v>#REF!</v>
      </c>
      <c r="K169" s="75"/>
    </row>
    <row r="170" spans="1:11" ht="48" x14ac:dyDescent="0.25">
      <c r="A170" s="67" t="s">
        <v>412</v>
      </c>
      <c r="B170" s="68" t="s">
        <v>377</v>
      </c>
      <c r="C170" s="68" t="s">
        <v>378</v>
      </c>
      <c r="D170" s="68" t="s">
        <v>379</v>
      </c>
      <c r="E170" s="69" t="e">
        <f>Source!I148</f>
        <v>#REF!</v>
      </c>
      <c r="F170" s="69"/>
      <c r="G170" s="69"/>
      <c r="H170" s="69"/>
      <c r="I170" s="69"/>
      <c r="J170" s="70"/>
      <c r="K170" s="70"/>
    </row>
    <row r="171" spans="1:11" ht="22.8" x14ac:dyDescent="0.25">
      <c r="A171" s="71"/>
      <c r="B171" s="55" t="s">
        <v>382</v>
      </c>
      <c r="C171" s="72" t="s">
        <v>383</v>
      </c>
      <c r="D171" s="55" t="s">
        <v>384</v>
      </c>
      <c r="E171" s="73"/>
      <c r="F171" s="73">
        <v>0.95000000000000007</v>
      </c>
      <c r="G171" s="73" t="e">
        <f>F171*E170</f>
        <v>#REF!</v>
      </c>
      <c r="H171" s="73" t="e">
        <f>G171</f>
        <v>#REF!</v>
      </c>
      <c r="I171" s="74" t="e">
        <f>IF(AND((G171-H171)&lt;0,H171&gt;0),ABS(G171-H171)," ")</f>
        <v>#REF!</v>
      </c>
      <c r="J171" s="75" t="e">
        <f>IF(AND((G171-H171)&gt;0, H171&gt;0),G171-H171," ")</f>
        <v>#REF!</v>
      </c>
      <c r="K171" s="75"/>
    </row>
    <row r="172" spans="1:11" ht="36" x14ac:dyDescent="0.25">
      <c r="A172" s="67" t="s">
        <v>414</v>
      </c>
      <c r="B172" s="68" t="s">
        <v>387</v>
      </c>
      <c r="C172" s="68" t="s">
        <v>388</v>
      </c>
      <c r="D172" s="68" t="s">
        <v>379</v>
      </c>
      <c r="E172" s="69" t="e">
        <f>Source!I150</f>
        <v>#REF!</v>
      </c>
      <c r="F172" s="69"/>
      <c r="G172" s="69"/>
      <c r="H172" s="69"/>
      <c r="I172" s="69"/>
      <c r="J172" s="70"/>
      <c r="K172" s="70"/>
    </row>
    <row r="173" spans="1:11" ht="22.8" x14ac:dyDescent="0.25">
      <c r="A173" s="71"/>
      <c r="B173" s="55" t="s">
        <v>382</v>
      </c>
      <c r="C173" s="72" t="s">
        <v>383</v>
      </c>
      <c r="D173" s="55" t="s">
        <v>384</v>
      </c>
      <c r="E173" s="73"/>
      <c r="F173" s="73">
        <v>0.6</v>
      </c>
      <c r="G173" s="73" t="e">
        <f>F173*E172</f>
        <v>#REF!</v>
      </c>
      <c r="H173" s="73" t="e">
        <f>G173</f>
        <v>#REF!</v>
      </c>
      <c r="I173" s="74" t="e">
        <f>IF(AND((G173-H173)&lt;0,H173&gt;0),ABS(G173-H173)," ")</f>
        <v>#REF!</v>
      </c>
      <c r="J173" s="75" t="e">
        <f>IF(AND((G173-H173)&gt;0, H173&gt;0),G173-H173," ")</f>
        <v>#REF!</v>
      </c>
      <c r="K173" s="75"/>
    </row>
    <row r="174" spans="1:11" ht="24" x14ac:dyDescent="0.25">
      <c r="A174" s="67" t="s">
        <v>417</v>
      </c>
      <c r="B174" s="68" t="s">
        <v>393</v>
      </c>
      <c r="C174" s="68" t="s">
        <v>418</v>
      </c>
      <c r="D174" s="68" t="s">
        <v>147</v>
      </c>
      <c r="E174" s="69" t="e">
        <f>Source!I152</f>
        <v>#REF!</v>
      </c>
      <c r="F174" s="69"/>
      <c r="G174" s="69"/>
      <c r="H174" s="69"/>
      <c r="I174" s="69"/>
      <c r="J174" s="70"/>
      <c r="K174" s="70"/>
    </row>
    <row r="175" spans="1:11" ht="22.8" x14ac:dyDescent="0.25">
      <c r="A175" s="71"/>
      <c r="B175" s="55" t="s">
        <v>409</v>
      </c>
      <c r="C175" s="72" t="s">
        <v>410</v>
      </c>
      <c r="D175" s="55" t="s">
        <v>132</v>
      </c>
      <c r="E175" s="73"/>
      <c r="F175" s="73">
        <v>6</v>
      </c>
      <c r="G175" s="73" t="e">
        <f>F175*E174</f>
        <v>#REF!</v>
      </c>
      <c r="H175" s="73" t="e">
        <f>G175</f>
        <v>#REF!</v>
      </c>
      <c r="I175" s="74" t="e">
        <f>IF(AND((G175-H175)&lt;0,H175&gt;0),ABS(G175-H175)," ")</f>
        <v>#REF!</v>
      </c>
      <c r="J175" s="75" t="e">
        <f>IF(AND((G175-H175)&gt;0, H175&gt;0),G175-H175," ")</f>
        <v>#REF!</v>
      </c>
      <c r="K175" s="75"/>
    </row>
    <row r="176" spans="1:11" ht="34.200000000000003" x14ac:dyDescent="0.25">
      <c r="A176" s="71"/>
      <c r="B176" s="55" t="s">
        <v>405</v>
      </c>
      <c r="C176" s="72" t="s">
        <v>426</v>
      </c>
      <c r="D176" s="55" t="s">
        <v>269</v>
      </c>
      <c r="E176" s="73"/>
      <c r="F176" s="73">
        <v>131.96969696969697</v>
      </c>
      <c r="G176" s="73" t="e">
        <f>F176*E174</f>
        <v>#REF!</v>
      </c>
      <c r="H176" s="73" t="e">
        <f>G176</f>
        <v>#REF!</v>
      </c>
      <c r="I176" s="74" t="e">
        <f>IF(AND((G176-H176)&lt;0,H176&gt;0),ABS(G176-H176)," ")</f>
        <v>#REF!</v>
      </c>
      <c r="J176" s="75" t="e">
        <f>IF(AND((G176-H176)&gt;0, H176&gt;0),G176-H176," ")</f>
        <v>#REF!</v>
      </c>
      <c r="K176" s="75"/>
    </row>
    <row r="177" spans="1:255" ht="45.6" x14ac:dyDescent="0.25">
      <c r="A177" s="71"/>
      <c r="B177" s="55" t="s">
        <v>261</v>
      </c>
      <c r="C177" s="72" t="s">
        <v>428</v>
      </c>
      <c r="D177" s="55" t="s">
        <v>147</v>
      </c>
      <c r="E177" s="73"/>
      <c r="F177" s="73">
        <v>1</v>
      </c>
      <c r="G177" s="73" t="e">
        <f>F177*E174</f>
        <v>#REF!</v>
      </c>
      <c r="H177" s="73" t="e">
        <f>G177</f>
        <v>#REF!</v>
      </c>
      <c r="I177" s="74" t="e">
        <f>IF(AND((G177-H177)&lt;0,H177&gt;0),ABS(G177-H177)," ")</f>
        <v>#REF!</v>
      </c>
      <c r="J177" s="75" t="e">
        <f>IF(AND((G177-H177)&gt;0, H177&gt;0),G177-H177," ")</f>
        <v>#REF!</v>
      </c>
      <c r="K177" s="75"/>
    </row>
    <row r="178" spans="1:255" ht="24" x14ac:dyDescent="0.25">
      <c r="A178" s="67" t="s">
        <v>429</v>
      </c>
      <c r="B178" s="68" t="s">
        <v>393</v>
      </c>
      <c r="C178" s="68" t="s">
        <v>430</v>
      </c>
      <c r="D178" s="68" t="s">
        <v>147</v>
      </c>
      <c r="E178" s="69" t="e">
        <f>Source!I158</f>
        <v>#REF!</v>
      </c>
      <c r="F178" s="69"/>
      <c r="G178" s="69"/>
      <c r="H178" s="69"/>
      <c r="I178" s="69"/>
      <c r="J178" s="70"/>
      <c r="K178" s="70"/>
    </row>
    <row r="179" spans="1:255" ht="22.8" x14ac:dyDescent="0.25">
      <c r="A179" s="71" t="s">
        <v>1144</v>
      </c>
      <c r="B179" s="55" t="s">
        <v>421</v>
      </c>
      <c r="C179" s="72" t="s">
        <v>422</v>
      </c>
      <c r="D179" s="55" t="s">
        <v>147</v>
      </c>
      <c r="E179" s="73"/>
      <c r="F179" s="73">
        <v>0.04</v>
      </c>
      <c r="G179" s="73" t="e">
        <f>F179*E178</f>
        <v>#REF!</v>
      </c>
      <c r="H179" s="73" t="e">
        <f>G179</f>
        <v>#REF!</v>
      </c>
      <c r="I179" s="74" t="e">
        <f>IF(AND((G179-H179)&lt;0,H179&gt;0),ABS(G179-H179)," ")</f>
        <v>#REF!</v>
      </c>
      <c r="J179" s="75" t="e">
        <f>IF(AND((G179-H179)&gt;0, H179&gt;0),G179-H179," ")</f>
        <v>#REF!</v>
      </c>
      <c r="K179" s="75"/>
    </row>
    <row r="180" spans="1:255" ht="45.6" x14ac:dyDescent="0.25">
      <c r="A180" s="71"/>
      <c r="B180" s="55" t="s">
        <v>261</v>
      </c>
      <c r="C180" s="72" t="s">
        <v>433</v>
      </c>
      <c r="D180" s="55" t="s">
        <v>147</v>
      </c>
      <c r="E180" s="73"/>
      <c r="F180" s="73">
        <v>1</v>
      </c>
      <c r="G180" s="73" t="e">
        <f>F180*E178</f>
        <v>#REF!</v>
      </c>
      <c r="H180" s="73" t="e">
        <f>G180</f>
        <v>#REF!</v>
      </c>
      <c r="I180" s="74" t="e">
        <f>IF(AND((G180-H180)&lt;0,H180&gt;0),ABS(G180-H180)," ")</f>
        <v>#REF!</v>
      </c>
      <c r="J180" s="75" t="e">
        <f>IF(AND((G180-H180)&gt;0, H180&gt;0),G180-H180," ")</f>
        <v>#REF!</v>
      </c>
      <c r="K180" s="75"/>
    </row>
    <row r="181" spans="1:255" ht="14.4" x14ac:dyDescent="0.3">
      <c r="A181" s="170" t="s">
        <v>435</v>
      </c>
      <c r="B181" s="171"/>
      <c r="C181" s="171"/>
      <c r="D181" s="171"/>
      <c r="E181" s="171"/>
      <c r="F181" s="171"/>
      <c r="G181" s="171"/>
      <c r="H181" s="171"/>
      <c r="I181" s="171"/>
      <c r="J181" s="171"/>
      <c r="K181" s="171"/>
      <c r="BU181" s="65" t="str">
        <f>A181</f>
        <v>по узлу 15.1 (л.57 АР.КЖ)</v>
      </c>
      <c r="IU181" s="18"/>
    </row>
    <row r="182" spans="1:255" ht="24" x14ac:dyDescent="0.25">
      <c r="A182" s="67" t="s">
        <v>436</v>
      </c>
      <c r="B182" s="68" t="s">
        <v>393</v>
      </c>
      <c r="C182" s="68" t="s">
        <v>437</v>
      </c>
      <c r="D182" s="68" t="s">
        <v>147</v>
      </c>
      <c r="E182" s="69" t="e">
        <f>Source!I162</f>
        <v>#REF!</v>
      </c>
      <c r="F182" s="69"/>
      <c r="G182" s="69"/>
      <c r="H182" s="69"/>
      <c r="I182" s="69"/>
      <c r="J182" s="70"/>
      <c r="K182" s="70"/>
    </row>
    <row r="183" spans="1:255" ht="45.6" x14ac:dyDescent="0.25">
      <c r="A183" s="71"/>
      <c r="B183" s="55" t="s">
        <v>261</v>
      </c>
      <c r="C183" s="72" t="s">
        <v>441</v>
      </c>
      <c r="D183" s="55" t="s">
        <v>147</v>
      </c>
      <c r="E183" s="73"/>
      <c r="F183" s="73">
        <v>0.52187499999999998</v>
      </c>
      <c r="G183" s="73" t="e">
        <f>F183*E182</f>
        <v>#REF!</v>
      </c>
      <c r="H183" s="73" t="e">
        <f>G183</f>
        <v>#REF!</v>
      </c>
      <c r="I183" s="74" t="e">
        <f>IF(AND((G183-H183)&lt;0,H183&gt;0),ABS(G183-H183)," ")</f>
        <v>#REF!</v>
      </c>
      <c r="J183" s="75" t="e">
        <f>IF(AND((G183-H183)&gt;0, H183&gt;0),G183-H183," ")</f>
        <v>#REF!</v>
      </c>
      <c r="K183" s="75"/>
    </row>
    <row r="184" spans="1:255" ht="45.6" x14ac:dyDescent="0.25">
      <c r="A184" s="71"/>
      <c r="B184" s="55" t="s">
        <v>261</v>
      </c>
      <c r="C184" s="72" t="s">
        <v>443</v>
      </c>
      <c r="D184" s="55" t="s">
        <v>147</v>
      </c>
      <c r="E184" s="73"/>
      <c r="F184" s="73">
        <v>0.4765625</v>
      </c>
      <c r="G184" s="73" t="e">
        <f>F184*E182</f>
        <v>#REF!</v>
      </c>
      <c r="H184" s="73" t="e">
        <f>G184</f>
        <v>#REF!</v>
      </c>
      <c r="I184" s="74" t="e">
        <f>IF(AND((G184-H184)&lt;0,H184&gt;0),ABS(G184-H184)," ")</f>
        <v>#REF!</v>
      </c>
      <c r="J184" s="75" t="e">
        <f>IF(AND((G184-H184)&gt;0, H184&gt;0),G184-H184," ")</f>
        <v>#REF!</v>
      </c>
      <c r="K184" s="75"/>
    </row>
    <row r="185" spans="1:255" ht="45.6" x14ac:dyDescent="0.25">
      <c r="A185" s="71"/>
      <c r="B185" s="55" t="s">
        <v>405</v>
      </c>
      <c r="C185" s="72" t="s">
        <v>445</v>
      </c>
      <c r="D185" s="55" t="s">
        <v>269</v>
      </c>
      <c r="E185" s="73"/>
      <c r="F185" s="73">
        <v>9</v>
      </c>
      <c r="G185" s="73" t="e">
        <f>F185*E182</f>
        <v>#REF!</v>
      </c>
      <c r="H185" s="73" t="e">
        <f>G185</f>
        <v>#REF!</v>
      </c>
      <c r="I185" s="74" t="e">
        <f>IF(AND((G185-H185)&lt;0,H185&gt;0),ABS(G185-H185)," ")</f>
        <v>#REF!</v>
      </c>
      <c r="J185" s="75" t="e">
        <f>IF(AND((G185-H185)&gt;0, H185&gt;0),G185-H185," ")</f>
        <v>#REF!</v>
      </c>
      <c r="K185" s="75"/>
    </row>
    <row r="186" spans="1:255" ht="22.8" x14ac:dyDescent="0.25">
      <c r="A186" s="71"/>
      <c r="B186" s="55" t="s">
        <v>447</v>
      </c>
      <c r="C186" s="72" t="s">
        <v>448</v>
      </c>
      <c r="D186" s="55" t="s">
        <v>269</v>
      </c>
      <c r="E186" s="73"/>
      <c r="F186" s="73">
        <v>9</v>
      </c>
      <c r="G186" s="73" t="e">
        <f>F186*E182</f>
        <v>#REF!</v>
      </c>
      <c r="H186" s="73" t="e">
        <f>G186</f>
        <v>#REF!</v>
      </c>
      <c r="I186" s="74" t="e">
        <f>IF(AND((G186-H186)&lt;0,H186&gt;0),ABS(G186-H186)," ")</f>
        <v>#REF!</v>
      </c>
      <c r="J186" s="75" t="e">
        <f>IF(AND((G186-H186)&gt;0, H186&gt;0),G186-H186," ")</f>
        <v>#REF!</v>
      </c>
      <c r="K186" s="75"/>
    </row>
    <row r="187" spans="1:255" ht="36" x14ac:dyDescent="0.25">
      <c r="A187" s="67" t="s">
        <v>450</v>
      </c>
      <c r="B187" s="68" t="s">
        <v>451</v>
      </c>
      <c r="C187" s="68" t="s">
        <v>452</v>
      </c>
      <c r="D187" s="68" t="s">
        <v>22</v>
      </c>
      <c r="E187" s="69" t="e">
        <f>Source!I169</f>
        <v>#REF!</v>
      </c>
      <c r="F187" s="69"/>
      <c r="G187" s="69"/>
      <c r="H187" s="69"/>
      <c r="I187" s="69"/>
      <c r="J187" s="70"/>
      <c r="K187" s="70"/>
    </row>
    <row r="188" spans="1:255" ht="22.8" x14ac:dyDescent="0.25">
      <c r="A188" s="71" t="s">
        <v>1144</v>
      </c>
      <c r="B188" s="55" t="s">
        <v>773</v>
      </c>
      <c r="C188" s="72" t="s">
        <v>775</v>
      </c>
      <c r="D188" s="55" t="s">
        <v>22</v>
      </c>
      <c r="E188" s="73"/>
      <c r="F188" s="73">
        <v>1.37E-2</v>
      </c>
      <c r="G188" s="73" t="e">
        <f>F188*E187</f>
        <v>#REF!</v>
      </c>
      <c r="H188" s="73" t="e">
        <f t="shared" ref="H188:H194" si="12">G188</f>
        <v>#REF!</v>
      </c>
      <c r="I188" s="74" t="e">
        <f t="shared" ref="I188:I194" si="13">IF(AND((G188-H188)&lt;0,H188&gt;0),ABS(G188-H188)," ")</f>
        <v>#REF!</v>
      </c>
      <c r="J188" s="75" t="e">
        <f t="shared" ref="J188:J194" si="14">IF(AND((G188-H188)&gt;0, H188&gt;0),G188-H188," ")</f>
        <v>#REF!</v>
      </c>
      <c r="K188" s="75"/>
    </row>
    <row r="189" spans="1:255" ht="22.8" x14ac:dyDescent="0.25">
      <c r="A189" s="71" t="s">
        <v>1144</v>
      </c>
      <c r="B189" s="55" t="s">
        <v>640</v>
      </c>
      <c r="C189" s="72" t="s">
        <v>641</v>
      </c>
      <c r="D189" s="55" t="s">
        <v>147</v>
      </c>
      <c r="E189" s="73"/>
      <c r="F189" s="73">
        <v>5.8999999999999999E-3</v>
      </c>
      <c r="G189" s="73" t="e">
        <f>F189*E187</f>
        <v>#REF!</v>
      </c>
      <c r="H189" s="73" t="e">
        <f t="shared" si="12"/>
        <v>#REF!</v>
      </c>
      <c r="I189" s="74" t="e">
        <f t="shared" si="13"/>
        <v>#REF!</v>
      </c>
      <c r="J189" s="75" t="e">
        <f t="shared" si="14"/>
        <v>#REF!</v>
      </c>
      <c r="K189" s="75"/>
    </row>
    <row r="190" spans="1:255" ht="22.8" x14ac:dyDescent="0.25">
      <c r="A190" s="71" t="s">
        <v>1144</v>
      </c>
      <c r="B190" s="55" t="s">
        <v>145</v>
      </c>
      <c r="C190" s="72" t="s">
        <v>146</v>
      </c>
      <c r="D190" s="55" t="s">
        <v>147</v>
      </c>
      <c r="E190" s="73"/>
      <c r="F190" s="73">
        <v>4.8999999999999998E-3</v>
      </c>
      <c r="G190" s="73" t="e">
        <f>F190*E187</f>
        <v>#REF!</v>
      </c>
      <c r="H190" s="73" t="e">
        <f t="shared" si="12"/>
        <v>#REF!</v>
      </c>
      <c r="I190" s="74" t="e">
        <f t="shared" si="13"/>
        <v>#REF!</v>
      </c>
      <c r="J190" s="75" t="e">
        <f t="shared" si="14"/>
        <v>#REF!</v>
      </c>
      <c r="K190" s="75"/>
    </row>
    <row r="191" spans="1:255" ht="22.8" x14ac:dyDescent="0.25">
      <c r="A191" s="71" t="s">
        <v>1144</v>
      </c>
      <c r="B191" s="55" t="s">
        <v>154</v>
      </c>
      <c r="C191" s="72" t="s">
        <v>155</v>
      </c>
      <c r="D191" s="55" t="s">
        <v>147</v>
      </c>
      <c r="E191" s="73"/>
      <c r="F191" s="73">
        <v>9.4999999999999998E-3</v>
      </c>
      <c r="G191" s="73" t="e">
        <f>F191*E187</f>
        <v>#REF!</v>
      </c>
      <c r="H191" s="73" t="e">
        <f t="shared" si="12"/>
        <v>#REF!</v>
      </c>
      <c r="I191" s="74" t="e">
        <f t="shared" si="13"/>
        <v>#REF!</v>
      </c>
      <c r="J191" s="75" t="e">
        <f t="shared" si="14"/>
        <v>#REF!</v>
      </c>
      <c r="K191" s="75"/>
    </row>
    <row r="192" spans="1:255" ht="34.200000000000003" x14ac:dyDescent="0.25">
      <c r="A192" s="71" t="s">
        <v>1144</v>
      </c>
      <c r="B192" s="55" t="s">
        <v>871</v>
      </c>
      <c r="C192" s="72" t="s">
        <v>873</v>
      </c>
      <c r="D192" s="55" t="s">
        <v>22</v>
      </c>
      <c r="E192" s="73"/>
      <c r="F192" s="73">
        <v>0.20799999999999999</v>
      </c>
      <c r="G192" s="73" t="e">
        <f>F192*E187</f>
        <v>#REF!</v>
      </c>
      <c r="H192" s="73" t="e">
        <f t="shared" si="12"/>
        <v>#REF!</v>
      </c>
      <c r="I192" s="74" t="e">
        <f t="shared" si="13"/>
        <v>#REF!</v>
      </c>
      <c r="J192" s="75" t="e">
        <f t="shared" si="14"/>
        <v>#REF!</v>
      </c>
      <c r="K192" s="75"/>
    </row>
    <row r="193" spans="1:11" ht="34.200000000000003" x14ac:dyDescent="0.25">
      <c r="A193" s="71" t="s">
        <v>1144</v>
      </c>
      <c r="B193" s="55" t="s">
        <v>162</v>
      </c>
      <c r="C193" s="72" t="s">
        <v>163</v>
      </c>
      <c r="D193" s="55" t="s">
        <v>22</v>
      </c>
      <c r="E193" s="73"/>
      <c r="F193" s="73">
        <v>0.18</v>
      </c>
      <c r="G193" s="73" t="e">
        <f>F193*E187</f>
        <v>#REF!</v>
      </c>
      <c r="H193" s="73" t="e">
        <f t="shared" si="12"/>
        <v>#REF!</v>
      </c>
      <c r="I193" s="74" t="e">
        <f t="shared" si="13"/>
        <v>#REF!</v>
      </c>
      <c r="J193" s="75" t="e">
        <f t="shared" si="14"/>
        <v>#REF!</v>
      </c>
      <c r="K193" s="75"/>
    </row>
    <row r="194" spans="1:11" ht="57" x14ac:dyDescent="0.25">
      <c r="A194" s="71"/>
      <c r="B194" s="55" t="s">
        <v>455</v>
      </c>
      <c r="C194" s="72" t="s">
        <v>456</v>
      </c>
      <c r="D194" s="55" t="s">
        <v>132</v>
      </c>
      <c r="E194" s="73"/>
      <c r="F194" s="73">
        <v>1.04</v>
      </c>
      <c r="G194" s="73" t="e">
        <f>F194*E187</f>
        <v>#REF!</v>
      </c>
      <c r="H194" s="73" t="e">
        <f t="shared" si="12"/>
        <v>#REF!</v>
      </c>
      <c r="I194" s="74" t="e">
        <f t="shared" si="13"/>
        <v>#REF!</v>
      </c>
      <c r="J194" s="75" t="e">
        <f t="shared" si="14"/>
        <v>#REF!</v>
      </c>
      <c r="K194" s="75"/>
    </row>
    <row r="195" spans="1:11" ht="36" x14ac:dyDescent="0.25">
      <c r="A195" s="67" t="s">
        <v>458</v>
      </c>
      <c r="B195" s="68" t="s">
        <v>459</v>
      </c>
      <c r="C195" s="68" t="s">
        <v>460</v>
      </c>
      <c r="D195" s="68" t="s">
        <v>92</v>
      </c>
      <c r="E195" s="69" t="e">
        <f>Source!I171</f>
        <v>#REF!</v>
      </c>
      <c r="F195" s="69"/>
      <c r="G195" s="69"/>
      <c r="H195" s="69"/>
      <c r="I195" s="69"/>
      <c r="J195" s="70"/>
      <c r="K195" s="70"/>
    </row>
    <row r="196" spans="1:11" ht="22.8" x14ac:dyDescent="0.25">
      <c r="A196" s="71" t="s">
        <v>1144</v>
      </c>
      <c r="B196" s="55" t="s">
        <v>874</v>
      </c>
      <c r="C196" s="72" t="s">
        <v>876</v>
      </c>
      <c r="D196" s="55" t="s">
        <v>147</v>
      </c>
      <c r="E196" s="73"/>
      <c r="F196" s="73">
        <v>3.0000000000000001E-3</v>
      </c>
      <c r="G196" s="73" t="e">
        <f>F196*E195</f>
        <v>#REF!</v>
      </c>
      <c r="H196" s="73" t="e">
        <f>G196</f>
        <v>#REF!</v>
      </c>
      <c r="I196" s="74" t="e">
        <f>IF(AND((G196-H196)&lt;0,H196&gt;0),ABS(G196-H196)," ")</f>
        <v>#REF!</v>
      </c>
      <c r="J196" s="75" t="e">
        <f>IF(AND((G196-H196)&gt;0, H196&gt;0),G196-H196," ")</f>
        <v>#REF!</v>
      </c>
      <c r="K196" s="75"/>
    </row>
    <row r="197" spans="1:11" ht="22.8" x14ac:dyDescent="0.25">
      <c r="A197" s="71"/>
      <c r="B197" s="55" t="s">
        <v>276</v>
      </c>
      <c r="C197" s="72" t="s">
        <v>463</v>
      </c>
      <c r="D197" s="55" t="s">
        <v>464</v>
      </c>
      <c r="E197" s="73"/>
      <c r="F197" s="73">
        <v>273.55954172267866</v>
      </c>
      <c r="G197" s="73" t="e">
        <f>F197*E195</f>
        <v>#REF!</v>
      </c>
      <c r="H197" s="73" t="e">
        <f>G197</f>
        <v>#REF!</v>
      </c>
      <c r="I197" s="74" t="e">
        <f>IF(AND((G197-H197)&lt;0,H197&gt;0),ABS(G197-H197)," ")</f>
        <v>#REF!</v>
      </c>
      <c r="J197" s="75" t="e">
        <f>IF(AND((G197-H197)&gt;0, H197&gt;0),G197-H197," ")</f>
        <v>#REF!</v>
      </c>
      <c r="K197" s="75"/>
    </row>
    <row r="198" spans="1:11" ht="48" x14ac:dyDescent="0.25">
      <c r="A198" s="67" t="s">
        <v>467</v>
      </c>
      <c r="B198" s="68" t="s">
        <v>468</v>
      </c>
      <c r="C198" s="68" t="s">
        <v>469</v>
      </c>
      <c r="D198" s="68" t="s">
        <v>269</v>
      </c>
      <c r="E198" s="69" t="e">
        <f>Source!I173</f>
        <v>#REF!</v>
      </c>
      <c r="F198" s="69"/>
      <c r="G198" s="69"/>
      <c r="H198" s="69"/>
      <c r="I198" s="69"/>
      <c r="J198" s="70"/>
      <c r="K198" s="70"/>
    </row>
    <row r="199" spans="1:11" ht="22.8" x14ac:dyDescent="0.25">
      <c r="A199" s="71"/>
      <c r="B199" s="55" t="s">
        <v>382</v>
      </c>
      <c r="C199" s="72" t="s">
        <v>383</v>
      </c>
      <c r="D199" s="55" t="s">
        <v>384</v>
      </c>
      <c r="E199" s="73"/>
      <c r="F199" s="73">
        <v>1.29</v>
      </c>
      <c r="G199" s="73" t="e">
        <f>F199*E198</f>
        <v>#REF!</v>
      </c>
      <c r="H199" s="73" t="e">
        <f>G199</f>
        <v>#REF!</v>
      </c>
      <c r="I199" s="74" t="e">
        <f>IF(AND((G199-H199)&lt;0,H199&gt;0),ABS(G199-H199)," ")</f>
        <v>#REF!</v>
      </c>
      <c r="J199" s="75" t="e">
        <f>IF(AND((G199-H199)&gt;0, H199&gt;0),G199-H199," ")</f>
        <v>#REF!</v>
      </c>
      <c r="K199" s="75"/>
    </row>
    <row r="200" spans="1:11" ht="45.6" x14ac:dyDescent="0.25">
      <c r="A200" s="71"/>
      <c r="B200" s="55" t="s">
        <v>261</v>
      </c>
      <c r="C200" s="72" t="s">
        <v>473</v>
      </c>
      <c r="D200" s="55" t="s">
        <v>147</v>
      </c>
      <c r="E200" s="73"/>
      <c r="F200" s="73">
        <v>7.0175438596491229E-3</v>
      </c>
      <c r="G200" s="73" t="e">
        <f>F200*E198</f>
        <v>#REF!</v>
      </c>
      <c r="H200" s="73" t="e">
        <f>G200</f>
        <v>#REF!</v>
      </c>
      <c r="I200" s="74" t="e">
        <f>IF(AND((G200-H200)&lt;0,H200&gt;0),ABS(G200-H200)," ")</f>
        <v>#REF!</v>
      </c>
      <c r="J200" s="75" t="e">
        <f>IF(AND((G200-H200)&gt;0, H200&gt;0),G200-H200," ")</f>
        <v>#REF!</v>
      </c>
      <c r="K200" s="75"/>
    </row>
    <row r="201" spans="1:11" ht="57" x14ac:dyDescent="0.25">
      <c r="A201" s="71"/>
      <c r="B201" s="55" t="s">
        <v>476</v>
      </c>
      <c r="C201" s="72" t="s">
        <v>477</v>
      </c>
      <c r="D201" s="55" t="s">
        <v>278</v>
      </c>
      <c r="E201" s="73"/>
      <c r="F201" s="73">
        <v>1.3189792663476874</v>
      </c>
      <c r="G201" s="73" t="e">
        <f>F201*E198</f>
        <v>#REF!</v>
      </c>
      <c r="H201" s="73" t="e">
        <f>G201</f>
        <v>#REF!</v>
      </c>
      <c r="I201" s="74" t="e">
        <f>IF(AND((G201-H201)&lt;0,H201&gt;0),ABS(G201-H201)," ")</f>
        <v>#REF!</v>
      </c>
      <c r="J201" s="75" t="e">
        <f>IF(AND((G201-H201)&gt;0, H201&gt;0),G201-H201," ")</f>
        <v>#REF!</v>
      </c>
      <c r="K201" s="75"/>
    </row>
    <row r="202" spans="1:11" ht="36" x14ac:dyDescent="0.25">
      <c r="A202" s="67" t="s">
        <v>479</v>
      </c>
      <c r="B202" s="68" t="s">
        <v>480</v>
      </c>
      <c r="C202" s="68" t="s">
        <v>481</v>
      </c>
      <c r="D202" s="68" t="s">
        <v>269</v>
      </c>
      <c r="E202" s="69" t="e">
        <f>Source!I177</f>
        <v>#REF!</v>
      </c>
      <c r="F202" s="69"/>
      <c r="G202" s="69"/>
      <c r="H202" s="69"/>
      <c r="I202" s="69"/>
      <c r="J202" s="70"/>
      <c r="K202" s="70"/>
    </row>
    <row r="203" spans="1:11" ht="22.8" x14ac:dyDescent="0.25">
      <c r="A203" s="71"/>
      <c r="B203" s="55" t="s">
        <v>382</v>
      </c>
      <c r="C203" s="72" t="s">
        <v>383</v>
      </c>
      <c r="D203" s="55" t="s">
        <v>384</v>
      </c>
      <c r="E203" s="73"/>
      <c r="F203" s="73">
        <v>0.36000000000000004</v>
      </c>
      <c r="G203" s="73" t="e">
        <f>F203*E202</f>
        <v>#REF!</v>
      </c>
      <c r="H203" s="73" t="e">
        <f>G203</f>
        <v>#REF!</v>
      </c>
      <c r="I203" s="74" t="e">
        <f>IF(AND((G203-H203)&lt;0,H203&gt;0),ABS(G203-H203)," ")</f>
        <v>#REF!</v>
      </c>
      <c r="J203" s="75" t="e">
        <f>IF(AND((G203-H203)&gt;0, H203&gt;0),G203-H203," ")</f>
        <v>#REF!</v>
      </c>
      <c r="K203" s="75"/>
    </row>
    <row r="204" spans="1:11" ht="36" x14ac:dyDescent="0.25">
      <c r="A204" s="67" t="s">
        <v>485</v>
      </c>
      <c r="B204" s="68" t="s">
        <v>329</v>
      </c>
      <c r="C204" s="68" t="s">
        <v>486</v>
      </c>
      <c r="D204" s="68" t="s">
        <v>147</v>
      </c>
      <c r="E204" s="69" t="e">
        <f>Source!I179</f>
        <v>#REF!</v>
      </c>
      <c r="F204" s="69"/>
      <c r="G204" s="69"/>
      <c r="H204" s="69"/>
      <c r="I204" s="69"/>
      <c r="J204" s="70"/>
      <c r="K204" s="70"/>
    </row>
    <row r="205" spans="1:11" ht="22.8" x14ac:dyDescent="0.25">
      <c r="A205" s="71" t="s">
        <v>1144</v>
      </c>
      <c r="B205" s="55" t="s">
        <v>845</v>
      </c>
      <c r="C205" s="72" t="s">
        <v>847</v>
      </c>
      <c r="D205" s="55" t="s">
        <v>22</v>
      </c>
      <c r="E205" s="73"/>
      <c r="F205" s="73">
        <v>1.1000000000000001</v>
      </c>
      <c r="G205" s="73" t="e">
        <f>F205*E204</f>
        <v>#REF!</v>
      </c>
      <c r="H205" s="73" t="e">
        <f t="shared" ref="H205:H212" si="15">G205</f>
        <v>#REF!</v>
      </c>
      <c r="I205" s="74" t="e">
        <f t="shared" ref="I205:I212" si="16">IF(AND((G205-H205)&lt;0,H205&gt;0),ABS(G205-H205)," ")</f>
        <v>#REF!</v>
      </c>
      <c r="J205" s="75" t="e">
        <f t="shared" ref="J205:J212" si="17">IF(AND((G205-H205)&gt;0, H205&gt;0),G205-H205," ")</f>
        <v>#REF!</v>
      </c>
      <c r="K205" s="75"/>
    </row>
    <row r="206" spans="1:11" ht="22.8" x14ac:dyDescent="0.25">
      <c r="A206" s="71" t="s">
        <v>1144</v>
      </c>
      <c r="B206" s="55" t="s">
        <v>822</v>
      </c>
      <c r="C206" s="72" t="s">
        <v>824</v>
      </c>
      <c r="D206" s="55" t="s">
        <v>132</v>
      </c>
      <c r="E206" s="73"/>
      <c r="F206" s="73">
        <v>0.33</v>
      </c>
      <c r="G206" s="73" t="e">
        <f>F206*E204</f>
        <v>#REF!</v>
      </c>
      <c r="H206" s="73" t="e">
        <f t="shared" si="15"/>
        <v>#REF!</v>
      </c>
      <c r="I206" s="74" t="e">
        <f t="shared" si="16"/>
        <v>#REF!</v>
      </c>
      <c r="J206" s="75" t="e">
        <f t="shared" si="17"/>
        <v>#REF!</v>
      </c>
      <c r="K206" s="75"/>
    </row>
    <row r="207" spans="1:11" ht="22.8" x14ac:dyDescent="0.25">
      <c r="A207" s="71" t="s">
        <v>1144</v>
      </c>
      <c r="B207" s="55" t="s">
        <v>848</v>
      </c>
      <c r="C207" s="72" t="s">
        <v>850</v>
      </c>
      <c r="D207" s="55" t="s">
        <v>147</v>
      </c>
      <c r="E207" s="73"/>
      <c r="F207" s="73">
        <v>4.0999999999999999E-4</v>
      </c>
      <c r="G207" s="73" t="e">
        <f>F207*E204</f>
        <v>#REF!</v>
      </c>
      <c r="H207" s="73" t="e">
        <f t="shared" si="15"/>
        <v>#REF!</v>
      </c>
      <c r="I207" s="74" t="e">
        <f t="shared" si="16"/>
        <v>#REF!</v>
      </c>
      <c r="J207" s="75" t="e">
        <f t="shared" si="17"/>
        <v>#REF!</v>
      </c>
      <c r="K207" s="75"/>
    </row>
    <row r="208" spans="1:11" ht="22.8" x14ac:dyDescent="0.25">
      <c r="A208" s="71" t="s">
        <v>1144</v>
      </c>
      <c r="B208" s="55" t="s">
        <v>640</v>
      </c>
      <c r="C208" s="72" t="s">
        <v>641</v>
      </c>
      <c r="D208" s="55" t="s">
        <v>147</v>
      </c>
      <c r="E208" s="73"/>
      <c r="F208" s="73">
        <v>1.0000000000000001E-5</v>
      </c>
      <c r="G208" s="73" t="e">
        <f>F208*E204</f>
        <v>#REF!</v>
      </c>
      <c r="H208" s="73" t="e">
        <f t="shared" si="15"/>
        <v>#REF!</v>
      </c>
      <c r="I208" s="74" t="e">
        <f t="shared" si="16"/>
        <v>#REF!</v>
      </c>
      <c r="J208" s="75" t="e">
        <f t="shared" si="17"/>
        <v>#REF!</v>
      </c>
      <c r="K208" s="75"/>
    </row>
    <row r="209" spans="1:11" ht="22.8" x14ac:dyDescent="0.25">
      <c r="A209" s="71" t="s">
        <v>1144</v>
      </c>
      <c r="B209" s="55" t="s">
        <v>154</v>
      </c>
      <c r="C209" s="72" t="s">
        <v>155</v>
      </c>
      <c r="D209" s="55" t="s">
        <v>147</v>
      </c>
      <c r="E209" s="73"/>
      <c r="F209" s="73">
        <v>3.0000000000000001E-5</v>
      </c>
      <c r="G209" s="73" t="e">
        <f>F209*E204</f>
        <v>#REF!</v>
      </c>
      <c r="H209" s="73" t="e">
        <f t="shared" si="15"/>
        <v>#REF!</v>
      </c>
      <c r="I209" s="74" t="e">
        <f t="shared" si="16"/>
        <v>#REF!</v>
      </c>
      <c r="J209" s="75" t="e">
        <f t="shared" si="17"/>
        <v>#REF!</v>
      </c>
      <c r="K209" s="75"/>
    </row>
    <row r="210" spans="1:11" ht="22.8" x14ac:dyDescent="0.25">
      <c r="A210" s="71" t="s">
        <v>1144</v>
      </c>
      <c r="B210" s="55" t="s">
        <v>851</v>
      </c>
      <c r="C210" s="72" t="s">
        <v>853</v>
      </c>
      <c r="D210" s="55" t="s">
        <v>147</v>
      </c>
      <c r="E210" s="73"/>
      <c r="F210" s="73">
        <v>3.1E-4</v>
      </c>
      <c r="G210" s="73" t="e">
        <f>F210*E204</f>
        <v>#REF!</v>
      </c>
      <c r="H210" s="73" t="e">
        <f t="shared" si="15"/>
        <v>#REF!</v>
      </c>
      <c r="I210" s="74" t="e">
        <f t="shared" si="16"/>
        <v>#REF!</v>
      </c>
      <c r="J210" s="75" t="e">
        <f t="shared" si="17"/>
        <v>#REF!</v>
      </c>
      <c r="K210" s="75"/>
    </row>
    <row r="211" spans="1:11" ht="22.8" x14ac:dyDescent="0.25">
      <c r="A211" s="71" t="s">
        <v>1144</v>
      </c>
      <c r="B211" s="55" t="s">
        <v>854</v>
      </c>
      <c r="C211" s="72" t="s">
        <v>856</v>
      </c>
      <c r="D211" s="55" t="s">
        <v>132</v>
      </c>
      <c r="E211" s="73"/>
      <c r="F211" s="73">
        <v>0.6</v>
      </c>
      <c r="G211" s="73" t="e">
        <f>F211*E204</f>
        <v>#REF!</v>
      </c>
      <c r="H211" s="73" t="e">
        <f t="shared" si="15"/>
        <v>#REF!</v>
      </c>
      <c r="I211" s="74" t="e">
        <f t="shared" si="16"/>
        <v>#REF!</v>
      </c>
      <c r="J211" s="75" t="e">
        <f t="shared" si="17"/>
        <v>#REF!</v>
      </c>
      <c r="K211" s="75"/>
    </row>
    <row r="212" spans="1:11" ht="45.6" x14ac:dyDescent="0.25">
      <c r="A212" s="71"/>
      <c r="B212" s="55" t="s">
        <v>261</v>
      </c>
      <c r="C212" s="72" t="s">
        <v>488</v>
      </c>
      <c r="D212" s="55" t="s">
        <v>147</v>
      </c>
      <c r="E212" s="73"/>
      <c r="F212" s="73">
        <v>1</v>
      </c>
      <c r="G212" s="73" t="e">
        <f>F212*E204</f>
        <v>#REF!</v>
      </c>
      <c r="H212" s="73" t="e">
        <f t="shared" si="15"/>
        <v>#REF!</v>
      </c>
      <c r="I212" s="74" t="e">
        <f t="shared" si="16"/>
        <v>#REF!</v>
      </c>
      <c r="J212" s="75" t="e">
        <f t="shared" si="17"/>
        <v>#REF!</v>
      </c>
      <c r="K212" s="75"/>
    </row>
    <row r="213" spans="1:11" ht="24" x14ac:dyDescent="0.25">
      <c r="A213" s="67" t="s">
        <v>498</v>
      </c>
      <c r="B213" s="68" t="s">
        <v>329</v>
      </c>
      <c r="C213" s="68" t="s">
        <v>499</v>
      </c>
      <c r="D213" s="68" t="s">
        <v>147</v>
      </c>
      <c r="E213" s="69" t="e">
        <f>Source!I187</f>
        <v>#REF!</v>
      </c>
      <c r="F213" s="69"/>
      <c r="G213" s="69"/>
      <c r="H213" s="69"/>
      <c r="I213" s="69"/>
      <c r="J213" s="70"/>
      <c r="K213" s="70"/>
    </row>
    <row r="214" spans="1:11" ht="22.8" x14ac:dyDescent="0.25">
      <c r="A214" s="71" t="s">
        <v>1144</v>
      </c>
      <c r="B214" s="55" t="s">
        <v>845</v>
      </c>
      <c r="C214" s="72" t="s">
        <v>847</v>
      </c>
      <c r="D214" s="55" t="s">
        <v>22</v>
      </c>
      <c r="E214" s="73"/>
      <c r="F214" s="73">
        <v>1.1000000000000001</v>
      </c>
      <c r="G214" s="73" t="e">
        <f>F214*E213</f>
        <v>#REF!</v>
      </c>
      <c r="H214" s="73" t="e">
        <f t="shared" ref="H214:H222" si="18">G214</f>
        <v>#REF!</v>
      </c>
      <c r="I214" s="74" t="e">
        <f t="shared" ref="I214:I222" si="19">IF(AND((G214-H214)&lt;0,H214&gt;0),ABS(G214-H214)," ")</f>
        <v>#REF!</v>
      </c>
      <c r="J214" s="75" t="e">
        <f t="shared" ref="J214:J222" si="20">IF(AND((G214-H214)&gt;0, H214&gt;0),G214-H214," ")</f>
        <v>#REF!</v>
      </c>
      <c r="K214" s="75"/>
    </row>
    <row r="215" spans="1:11" ht="22.8" x14ac:dyDescent="0.25">
      <c r="A215" s="71" t="s">
        <v>1144</v>
      </c>
      <c r="B215" s="55" t="s">
        <v>822</v>
      </c>
      <c r="C215" s="72" t="s">
        <v>824</v>
      </c>
      <c r="D215" s="55" t="s">
        <v>132</v>
      </c>
      <c r="E215" s="73"/>
      <c r="F215" s="73">
        <v>0.33</v>
      </c>
      <c r="G215" s="73" t="e">
        <f>F215*E213</f>
        <v>#REF!</v>
      </c>
      <c r="H215" s="73" t="e">
        <f t="shared" si="18"/>
        <v>#REF!</v>
      </c>
      <c r="I215" s="74" t="e">
        <f t="shared" si="19"/>
        <v>#REF!</v>
      </c>
      <c r="J215" s="75" t="e">
        <f t="shared" si="20"/>
        <v>#REF!</v>
      </c>
      <c r="K215" s="75"/>
    </row>
    <row r="216" spans="1:11" ht="22.8" x14ac:dyDescent="0.25">
      <c r="A216" s="71" t="s">
        <v>1144</v>
      </c>
      <c r="B216" s="55" t="s">
        <v>848</v>
      </c>
      <c r="C216" s="72" t="s">
        <v>850</v>
      </c>
      <c r="D216" s="55" t="s">
        <v>147</v>
      </c>
      <c r="E216" s="73"/>
      <c r="F216" s="73">
        <v>4.0999999999999999E-4</v>
      </c>
      <c r="G216" s="73" t="e">
        <f>F216*E213</f>
        <v>#REF!</v>
      </c>
      <c r="H216" s="73" t="e">
        <f t="shared" si="18"/>
        <v>#REF!</v>
      </c>
      <c r="I216" s="74" t="e">
        <f t="shared" si="19"/>
        <v>#REF!</v>
      </c>
      <c r="J216" s="75" t="e">
        <f t="shared" si="20"/>
        <v>#REF!</v>
      </c>
      <c r="K216" s="75"/>
    </row>
    <row r="217" spans="1:11" ht="22.8" x14ac:dyDescent="0.25">
      <c r="A217" s="71" t="s">
        <v>1144</v>
      </c>
      <c r="B217" s="55" t="s">
        <v>640</v>
      </c>
      <c r="C217" s="72" t="s">
        <v>641</v>
      </c>
      <c r="D217" s="55" t="s">
        <v>147</v>
      </c>
      <c r="E217" s="73"/>
      <c r="F217" s="73">
        <v>1.0000000000000001E-5</v>
      </c>
      <c r="G217" s="73" t="e">
        <f>F217*E213</f>
        <v>#REF!</v>
      </c>
      <c r="H217" s="73" t="e">
        <f t="shared" si="18"/>
        <v>#REF!</v>
      </c>
      <c r="I217" s="74" t="e">
        <f t="shared" si="19"/>
        <v>#REF!</v>
      </c>
      <c r="J217" s="75" t="e">
        <f t="shared" si="20"/>
        <v>#REF!</v>
      </c>
      <c r="K217" s="75"/>
    </row>
    <row r="218" spans="1:11" ht="22.8" x14ac:dyDescent="0.25">
      <c r="A218" s="71" t="s">
        <v>1144</v>
      </c>
      <c r="B218" s="55" t="s">
        <v>154</v>
      </c>
      <c r="C218" s="72" t="s">
        <v>155</v>
      </c>
      <c r="D218" s="55" t="s">
        <v>147</v>
      </c>
      <c r="E218" s="73"/>
      <c r="F218" s="73">
        <v>3.0000000000000001E-5</v>
      </c>
      <c r="G218" s="73" t="e">
        <f>F218*E213</f>
        <v>#REF!</v>
      </c>
      <c r="H218" s="73" t="e">
        <f t="shared" si="18"/>
        <v>#REF!</v>
      </c>
      <c r="I218" s="74" t="e">
        <f t="shared" si="19"/>
        <v>#REF!</v>
      </c>
      <c r="J218" s="75" t="e">
        <f t="shared" si="20"/>
        <v>#REF!</v>
      </c>
      <c r="K218" s="75"/>
    </row>
    <row r="219" spans="1:11" ht="22.8" x14ac:dyDescent="0.25">
      <c r="A219" s="71" t="s">
        <v>1144</v>
      </c>
      <c r="B219" s="55" t="s">
        <v>851</v>
      </c>
      <c r="C219" s="72" t="s">
        <v>853</v>
      </c>
      <c r="D219" s="55" t="s">
        <v>147</v>
      </c>
      <c r="E219" s="73"/>
      <c r="F219" s="73">
        <v>3.1E-4</v>
      </c>
      <c r="G219" s="73" t="e">
        <f>F219*E213</f>
        <v>#REF!</v>
      </c>
      <c r="H219" s="73" t="e">
        <f t="shared" si="18"/>
        <v>#REF!</v>
      </c>
      <c r="I219" s="74" t="e">
        <f t="shared" si="19"/>
        <v>#REF!</v>
      </c>
      <c r="J219" s="75" t="e">
        <f t="shared" si="20"/>
        <v>#REF!</v>
      </c>
      <c r="K219" s="75"/>
    </row>
    <row r="220" spans="1:11" ht="22.8" x14ac:dyDescent="0.25">
      <c r="A220" s="71" t="s">
        <v>1144</v>
      </c>
      <c r="B220" s="55" t="s">
        <v>854</v>
      </c>
      <c r="C220" s="72" t="s">
        <v>856</v>
      </c>
      <c r="D220" s="55" t="s">
        <v>132</v>
      </c>
      <c r="E220" s="73"/>
      <c r="F220" s="73">
        <v>0.6</v>
      </c>
      <c r="G220" s="73" t="e">
        <f>F220*E213</f>
        <v>#REF!</v>
      </c>
      <c r="H220" s="73" t="e">
        <f t="shared" si="18"/>
        <v>#REF!</v>
      </c>
      <c r="I220" s="74" t="e">
        <f t="shared" si="19"/>
        <v>#REF!</v>
      </c>
      <c r="J220" s="75" t="e">
        <f t="shared" si="20"/>
        <v>#REF!</v>
      </c>
      <c r="K220" s="75"/>
    </row>
    <row r="221" spans="1:11" ht="45.6" x14ac:dyDescent="0.25">
      <c r="A221" s="71"/>
      <c r="B221" s="55" t="s">
        <v>261</v>
      </c>
      <c r="C221" s="72" t="s">
        <v>501</v>
      </c>
      <c r="D221" s="55" t="s">
        <v>147</v>
      </c>
      <c r="E221" s="73"/>
      <c r="F221" s="73">
        <v>1</v>
      </c>
      <c r="G221" s="73" t="e">
        <f>F221*E213</f>
        <v>#REF!</v>
      </c>
      <c r="H221" s="73" t="e">
        <f t="shared" si="18"/>
        <v>#REF!</v>
      </c>
      <c r="I221" s="74" t="e">
        <f t="shared" si="19"/>
        <v>#REF!</v>
      </c>
      <c r="J221" s="75" t="e">
        <f t="shared" si="20"/>
        <v>#REF!</v>
      </c>
      <c r="K221" s="75"/>
    </row>
    <row r="222" spans="1:11" ht="34.200000000000003" x14ac:dyDescent="0.25">
      <c r="A222" s="71"/>
      <c r="B222" s="55" t="s">
        <v>405</v>
      </c>
      <c r="C222" s="72" t="s">
        <v>504</v>
      </c>
      <c r="D222" s="55" t="s">
        <v>269</v>
      </c>
      <c r="E222" s="73"/>
      <c r="F222" s="73">
        <v>3.9779005524861879</v>
      </c>
      <c r="G222" s="73" t="e">
        <f>F222*E213</f>
        <v>#REF!</v>
      </c>
      <c r="H222" s="73" t="e">
        <f t="shared" si="18"/>
        <v>#REF!</v>
      </c>
      <c r="I222" s="74" t="e">
        <f t="shared" si="19"/>
        <v>#REF!</v>
      </c>
      <c r="J222" s="75" t="e">
        <f t="shared" si="20"/>
        <v>#REF!</v>
      </c>
      <c r="K222" s="75"/>
    </row>
    <row r="223" spans="1:11" ht="24" x14ac:dyDescent="0.25">
      <c r="A223" s="67" t="s">
        <v>510</v>
      </c>
      <c r="B223" s="68" t="s">
        <v>368</v>
      </c>
      <c r="C223" s="68" t="s">
        <v>369</v>
      </c>
      <c r="D223" s="68" t="s">
        <v>92</v>
      </c>
      <c r="E223" s="69" t="e">
        <f>Source!I196</f>
        <v>#REF!</v>
      </c>
      <c r="F223" s="69"/>
      <c r="G223" s="69"/>
      <c r="H223" s="69"/>
      <c r="I223" s="69"/>
      <c r="J223" s="70"/>
      <c r="K223" s="70"/>
    </row>
    <row r="224" spans="1:11" ht="22.8" x14ac:dyDescent="0.25">
      <c r="A224" s="71" t="s">
        <v>1144</v>
      </c>
      <c r="B224" s="55" t="s">
        <v>860</v>
      </c>
      <c r="C224" s="72" t="s">
        <v>862</v>
      </c>
      <c r="D224" s="55" t="s">
        <v>147</v>
      </c>
      <c r="E224" s="73"/>
      <c r="F224" s="73">
        <v>1.7999999999999999E-2</v>
      </c>
      <c r="G224" s="73" t="e">
        <f>F224*E223</f>
        <v>#REF!</v>
      </c>
      <c r="H224" s="73" t="e">
        <f>G224</f>
        <v>#REF!</v>
      </c>
      <c r="I224" s="74" t="e">
        <f>IF(AND((G224-H224)&lt;0,H224&gt;0),ABS(G224-H224)," ")</f>
        <v>#REF!</v>
      </c>
      <c r="J224" s="75" t="e">
        <f>IF(AND((G224-H224)&gt;0, H224&gt;0),G224-H224," ")</f>
        <v>#REF!</v>
      </c>
      <c r="K224" s="75"/>
    </row>
    <row r="225" spans="1:255" ht="22.8" x14ac:dyDescent="0.25">
      <c r="A225" s="71" t="s">
        <v>1144</v>
      </c>
      <c r="B225" s="55" t="s">
        <v>863</v>
      </c>
      <c r="C225" s="72" t="s">
        <v>865</v>
      </c>
      <c r="D225" s="55" t="s">
        <v>132</v>
      </c>
      <c r="E225" s="73"/>
      <c r="F225" s="73">
        <v>2.8</v>
      </c>
      <c r="G225" s="73" t="e">
        <f>F225*E223</f>
        <v>#REF!</v>
      </c>
      <c r="H225" s="73" t="e">
        <f>G225</f>
        <v>#REF!</v>
      </c>
      <c r="I225" s="74" t="e">
        <f>IF(AND((G225-H225)&lt;0,H225&gt;0),ABS(G225-H225)," ")</f>
        <v>#REF!</v>
      </c>
      <c r="J225" s="75" t="e">
        <f>IF(AND((G225-H225)&gt;0, H225&gt;0),G225-H225," ")</f>
        <v>#REF!</v>
      </c>
      <c r="K225" s="75"/>
    </row>
    <row r="226" spans="1:255" ht="14.4" x14ac:dyDescent="0.3">
      <c r="A226" s="170" t="s">
        <v>511</v>
      </c>
      <c r="B226" s="171"/>
      <c r="C226" s="171"/>
      <c r="D226" s="171"/>
      <c r="E226" s="171"/>
      <c r="F226" s="171"/>
      <c r="G226" s="171"/>
      <c r="H226" s="171"/>
      <c r="I226" s="171"/>
      <c r="J226" s="171"/>
      <c r="K226" s="171"/>
      <c r="BU226" s="65" t="str">
        <f>A226</f>
        <v>ограждение лоджии</v>
      </c>
      <c r="IU226" s="18"/>
    </row>
    <row r="227" spans="1:255" ht="48" x14ac:dyDescent="0.25">
      <c r="A227" s="67" t="s">
        <v>512</v>
      </c>
      <c r="B227" s="68" t="s">
        <v>90</v>
      </c>
      <c r="C227" s="68" t="s">
        <v>513</v>
      </c>
      <c r="D227" s="68" t="s">
        <v>92</v>
      </c>
      <c r="E227" s="69" t="e">
        <f>Source!I198</f>
        <v>#REF!</v>
      </c>
      <c r="F227" s="69"/>
      <c r="G227" s="69"/>
      <c r="H227" s="69"/>
      <c r="I227" s="69"/>
      <c r="J227" s="70"/>
      <c r="K227" s="70"/>
    </row>
    <row r="228" spans="1:255" ht="22.8" x14ac:dyDescent="0.25">
      <c r="A228" s="71" t="s">
        <v>1144</v>
      </c>
      <c r="B228" s="55" t="s">
        <v>773</v>
      </c>
      <c r="C228" s="72" t="s">
        <v>775</v>
      </c>
      <c r="D228" s="55" t="s">
        <v>22</v>
      </c>
      <c r="E228" s="73"/>
      <c r="F228" s="73">
        <v>0.3</v>
      </c>
      <c r="G228" s="73" t="e">
        <f>F228*E227</f>
        <v>#REF!</v>
      </c>
      <c r="H228" s="73" t="e">
        <f t="shared" ref="H228:H234" si="21">G228</f>
        <v>#REF!</v>
      </c>
      <c r="I228" s="74" t="e">
        <f t="shared" ref="I228:I234" si="22">IF(AND((G228-H228)&lt;0,H228&gt;0),ABS(G228-H228)," ")</f>
        <v>#REF!</v>
      </c>
      <c r="J228" s="75" t="e">
        <f t="shared" ref="J228:J234" si="23">IF(AND((G228-H228)&gt;0, H228&gt;0),G228-H228," ")</f>
        <v>#REF!</v>
      </c>
      <c r="K228" s="75"/>
    </row>
    <row r="229" spans="1:255" ht="22.8" x14ac:dyDescent="0.25">
      <c r="A229" s="71" t="s">
        <v>1144</v>
      </c>
      <c r="B229" s="55" t="s">
        <v>793</v>
      </c>
      <c r="C229" s="72" t="s">
        <v>795</v>
      </c>
      <c r="D229" s="55" t="s">
        <v>147</v>
      </c>
      <c r="E229" s="73"/>
      <c r="F229" s="73">
        <v>2.3E-3</v>
      </c>
      <c r="G229" s="73" t="e">
        <f>F229*E227</f>
        <v>#REF!</v>
      </c>
      <c r="H229" s="73" t="e">
        <f t="shared" si="21"/>
        <v>#REF!</v>
      </c>
      <c r="I229" s="74" t="e">
        <f t="shared" si="22"/>
        <v>#REF!</v>
      </c>
      <c r="J229" s="75" t="e">
        <f t="shared" si="23"/>
        <v>#REF!</v>
      </c>
      <c r="K229" s="75"/>
    </row>
    <row r="230" spans="1:255" ht="34.200000000000003" x14ac:dyDescent="0.25">
      <c r="A230" s="71" t="s">
        <v>1144</v>
      </c>
      <c r="B230" s="55" t="s">
        <v>776</v>
      </c>
      <c r="C230" s="72" t="s">
        <v>778</v>
      </c>
      <c r="D230" s="55" t="s">
        <v>22</v>
      </c>
      <c r="E230" s="73"/>
      <c r="F230" s="73">
        <v>1.6E-2</v>
      </c>
      <c r="G230" s="73" t="e">
        <f>F230*E227</f>
        <v>#REF!</v>
      </c>
      <c r="H230" s="73" t="e">
        <f t="shared" si="21"/>
        <v>#REF!</v>
      </c>
      <c r="I230" s="74" t="e">
        <f t="shared" si="22"/>
        <v>#REF!</v>
      </c>
      <c r="J230" s="75" t="e">
        <f t="shared" si="23"/>
        <v>#REF!</v>
      </c>
      <c r="K230" s="75"/>
    </row>
    <row r="231" spans="1:255" ht="68.400000000000006" x14ac:dyDescent="0.25">
      <c r="A231" s="71"/>
      <c r="B231" s="55" t="s">
        <v>30</v>
      </c>
      <c r="C231" s="72" t="s">
        <v>31</v>
      </c>
      <c r="D231" s="55" t="s">
        <v>22</v>
      </c>
      <c r="E231" s="73"/>
      <c r="F231" s="73">
        <v>2.0699999999999998</v>
      </c>
      <c r="G231" s="73" t="e">
        <f>F231*E227</f>
        <v>#REF!</v>
      </c>
      <c r="H231" s="73" t="e">
        <f t="shared" si="21"/>
        <v>#REF!</v>
      </c>
      <c r="I231" s="74" t="e">
        <f t="shared" si="22"/>
        <v>#REF!</v>
      </c>
      <c r="J231" s="75" t="e">
        <f t="shared" si="23"/>
        <v>#REF!</v>
      </c>
      <c r="K231" s="75"/>
    </row>
    <row r="232" spans="1:255" ht="34.200000000000003" x14ac:dyDescent="0.25">
      <c r="A232" s="71"/>
      <c r="B232" s="55" t="s">
        <v>37</v>
      </c>
      <c r="C232" s="72" t="s">
        <v>46</v>
      </c>
      <c r="D232" s="55" t="s">
        <v>39</v>
      </c>
      <c r="E232" s="73"/>
      <c r="F232" s="73">
        <v>7.450371322479292E-2</v>
      </c>
      <c r="G232" s="73" t="e">
        <f>F232*E227</f>
        <v>#REF!</v>
      </c>
      <c r="H232" s="73" t="e">
        <f t="shared" si="21"/>
        <v>#REF!</v>
      </c>
      <c r="I232" s="74" t="e">
        <f t="shared" si="22"/>
        <v>#REF!</v>
      </c>
      <c r="J232" s="75" t="e">
        <f t="shared" si="23"/>
        <v>#REF!</v>
      </c>
      <c r="K232" s="75"/>
    </row>
    <row r="233" spans="1:255" ht="34.200000000000003" x14ac:dyDescent="0.25">
      <c r="A233" s="71"/>
      <c r="B233" s="55" t="s">
        <v>37</v>
      </c>
      <c r="C233" s="72" t="s">
        <v>38</v>
      </c>
      <c r="D233" s="55" t="s">
        <v>39</v>
      </c>
      <c r="E233" s="73"/>
      <c r="F233" s="73">
        <v>3.7347529277349327</v>
      </c>
      <c r="G233" s="73" t="e">
        <f>F233*E227</f>
        <v>#REF!</v>
      </c>
      <c r="H233" s="73" t="e">
        <f t="shared" si="21"/>
        <v>#REF!</v>
      </c>
      <c r="I233" s="74" t="e">
        <f t="shared" si="22"/>
        <v>#REF!</v>
      </c>
      <c r="J233" s="75" t="e">
        <f t="shared" si="23"/>
        <v>#REF!</v>
      </c>
      <c r="K233" s="75"/>
    </row>
    <row r="234" spans="1:255" ht="34.200000000000003" x14ac:dyDescent="0.25">
      <c r="A234" s="71"/>
      <c r="B234" s="55" t="s">
        <v>37</v>
      </c>
      <c r="C234" s="72" t="s">
        <v>49</v>
      </c>
      <c r="D234" s="55" t="s">
        <v>39</v>
      </c>
      <c r="E234" s="73"/>
      <c r="F234" s="73">
        <v>4.0545415595544136E-2</v>
      </c>
      <c r="G234" s="73" t="e">
        <f>F234*E227</f>
        <v>#REF!</v>
      </c>
      <c r="H234" s="73" t="e">
        <f t="shared" si="21"/>
        <v>#REF!</v>
      </c>
      <c r="I234" s="74" t="e">
        <f t="shared" si="22"/>
        <v>#REF!</v>
      </c>
      <c r="J234" s="75" t="e">
        <f t="shared" si="23"/>
        <v>#REF!</v>
      </c>
      <c r="K234" s="75"/>
    </row>
    <row r="235" spans="1:255" x14ac:dyDescent="0.25">
      <c r="A235" s="67" t="s">
        <v>518</v>
      </c>
      <c r="B235" s="68" t="s">
        <v>120</v>
      </c>
      <c r="C235" s="68" t="s">
        <v>121</v>
      </c>
      <c r="D235" s="68" t="s">
        <v>92</v>
      </c>
      <c r="E235" s="69" t="e">
        <f>Source!I203</f>
        <v>#REF!</v>
      </c>
      <c r="F235" s="69"/>
      <c r="G235" s="69"/>
      <c r="H235" s="69"/>
      <c r="I235" s="69"/>
      <c r="J235" s="70"/>
      <c r="K235" s="70"/>
    </row>
    <row r="236" spans="1:255" ht="24" x14ac:dyDescent="0.25">
      <c r="A236" s="67" t="s">
        <v>519</v>
      </c>
      <c r="B236" s="68" t="s">
        <v>520</v>
      </c>
      <c r="C236" s="68" t="s">
        <v>521</v>
      </c>
      <c r="D236" s="68" t="s">
        <v>147</v>
      </c>
      <c r="E236" s="69" t="e">
        <f>Source!I204</f>
        <v>#REF!</v>
      </c>
      <c r="F236" s="69"/>
      <c r="G236" s="69"/>
      <c r="H236" s="69"/>
      <c r="I236" s="69"/>
      <c r="J236" s="70"/>
      <c r="K236" s="70"/>
    </row>
    <row r="237" spans="1:255" ht="45.6" x14ac:dyDescent="0.25">
      <c r="A237" s="71"/>
      <c r="B237" s="55" t="s">
        <v>261</v>
      </c>
      <c r="C237" s="72" t="s">
        <v>524</v>
      </c>
      <c r="D237" s="55" t="s">
        <v>147</v>
      </c>
      <c r="E237" s="73"/>
      <c r="F237" s="73">
        <v>1</v>
      </c>
      <c r="G237" s="73" t="e">
        <f>F237*E236</f>
        <v>#REF!</v>
      </c>
      <c r="H237" s="73" t="e">
        <f>G237</f>
        <v>#REF!</v>
      </c>
      <c r="I237" s="74" t="e">
        <f>IF(AND((G237-H237)&lt;0,H237&gt;0),ABS(G237-H237)," ")</f>
        <v>#REF!</v>
      </c>
      <c r="J237" s="75" t="e">
        <f>IF(AND((G237-H237)&gt;0, H237&gt;0),G237-H237," ")</f>
        <v>#REF!</v>
      </c>
      <c r="K237" s="75"/>
    </row>
    <row r="238" spans="1:255" ht="48" x14ac:dyDescent="0.25">
      <c r="A238" s="67" t="s">
        <v>527</v>
      </c>
      <c r="B238" s="68" t="s">
        <v>377</v>
      </c>
      <c r="C238" s="68" t="s">
        <v>378</v>
      </c>
      <c r="D238" s="68" t="s">
        <v>379</v>
      </c>
      <c r="E238" s="69" t="e">
        <f>Source!I206</f>
        <v>#REF!</v>
      </c>
      <c r="F238" s="69"/>
      <c r="G238" s="69"/>
      <c r="H238" s="69"/>
      <c r="I238" s="69"/>
      <c r="J238" s="70"/>
      <c r="K238" s="70"/>
    </row>
    <row r="239" spans="1:255" ht="22.8" x14ac:dyDescent="0.25">
      <c r="A239" s="71"/>
      <c r="B239" s="55" t="s">
        <v>382</v>
      </c>
      <c r="C239" s="72" t="s">
        <v>383</v>
      </c>
      <c r="D239" s="55" t="s">
        <v>384</v>
      </c>
      <c r="E239" s="73"/>
      <c r="F239" s="73">
        <v>0.95</v>
      </c>
      <c r="G239" s="73" t="e">
        <f>F239*E238</f>
        <v>#REF!</v>
      </c>
      <c r="H239" s="73" t="e">
        <f>G239</f>
        <v>#REF!</v>
      </c>
      <c r="I239" s="74" t="e">
        <f>IF(AND((G239-H239)&lt;0,H239&gt;0),ABS(G239-H239)," ")</f>
        <v>#REF!</v>
      </c>
      <c r="J239" s="75" t="e">
        <f>IF(AND((G239-H239)&gt;0, H239&gt;0),G239-H239," ")</f>
        <v>#REF!</v>
      </c>
      <c r="K239" s="75"/>
    </row>
    <row r="240" spans="1:255" ht="24" x14ac:dyDescent="0.25">
      <c r="A240" s="67" t="s">
        <v>529</v>
      </c>
      <c r="B240" s="68" t="s">
        <v>530</v>
      </c>
      <c r="C240" s="68" t="s">
        <v>531</v>
      </c>
      <c r="D240" s="68" t="s">
        <v>147</v>
      </c>
      <c r="E240" s="69" t="e">
        <f>Source!I208</f>
        <v>#REF!</v>
      </c>
      <c r="F240" s="69"/>
      <c r="G240" s="69"/>
      <c r="H240" s="69"/>
      <c r="I240" s="69"/>
      <c r="J240" s="70"/>
      <c r="K240" s="70"/>
    </row>
    <row r="241" spans="1:11" ht="22.8" x14ac:dyDescent="0.25">
      <c r="A241" s="71" t="s">
        <v>1144</v>
      </c>
      <c r="B241" s="55" t="s">
        <v>845</v>
      </c>
      <c r="C241" s="72" t="s">
        <v>847</v>
      </c>
      <c r="D241" s="55" t="s">
        <v>22</v>
      </c>
      <c r="E241" s="73"/>
      <c r="F241" s="73">
        <v>1.2</v>
      </c>
      <c r="G241" s="73" t="e">
        <f>F241*E240</f>
        <v>#REF!</v>
      </c>
      <c r="H241" s="73" t="e">
        <f t="shared" ref="H241:H251" si="24">G241</f>
        <v>#REF!</v>
      </c>
      <c r="I241" s="74" t="e">
        <f t="shared" ref="I241:I251" si="25">IF(AND((G241-H241)&lt;0,H241&gt;0),ABS(G241-H241)," ")</f>
        <v>#REF!</v>
      </c>
      <c r="J241" s="75" t="e">
        <f t="shared" ref="J241:J251" si="26">IF(AND((G241-H241)&gt;0, H241&gt;0),G241-H241," ")</f>
        <v>#REF!</v>
      </c>
      <c r="K241" s="75"/>
    </row>
    <row r="242" spans="1:11" ht="22.8" x14ac:dyDescent="0.25">
      <c r="A242" s="71" t="s">
        <v>1144</v>
      </c>
      <c r="B242" s="55" t="s">
        <v>822</v>
      </c>
      <c r="C242" s="72" t="s">
        <v>824</v>
      </c>
      <c r="D242" s="55" t="s">
        <v>132</v>
      </c>
      <c r="E242" s="73"/>
      <c r="F242" s="73">
        <v>0.36</v>
      </c>
      <c r="G242" s="73" t="e">
        <f>F242*E240</f>
        <v>#REF!</v>
      </c>
      <c r="H242" s="73" t="e">
        <f t="shared" si="24"/>
        <v>#REF!</v>
      </c>
      <c r="I242" s="74" t="e">
        <f t="shared" si="25"/>
        <v>#REF!</v>
      </c>
      <c r="J242" s="75" t="e">
        <f t="shared" si="26"/>
        <v>#REF!</v>
      </c>
      <c r="K242" s="75"/>
    </row>
    <row r="243" spans="1:11" ht="22.8" x14ac:dyDescent="0.25">
      <c r="A243" s="71" t="s">
        <v>1144</v>
      </c>
      <c r="B243" s="55" t="s">
        <v>848</v>
      </c>
      <c r="C243" s="72" t="s">
        <v>850</v>
      </c>
      <c r="D243" s="55" t="s">
        <v>147</v>
      </c>
      <c r="E243" s="73"/>
      <c r="F243" s="73">
        <v>4.4000000000000002E-4</v>
      </c>
      <c r="G243" s="73" t="e">
        <f>F243*E240</f>
        <v>#REF!</v>
      </c>
      <c r="H243" s="73" t="e">
        <f t="shared" si="24"/>
        <v>#REF!</v>
      </c>
      <c r="I243" s="74" t="e">
        <f t="shared" si="25"/>
        <v>#REF!</v>
      </c>
      <c r="J243" s="75" t="e">
        <f t="shared" si="26"/>
        <v>#REF!</v>
      </c>
      <c r="K243" s="75"/>
    </row>
    <row r="244" spans="1:11" ht="22.8" x14ac:dyDescent="0.25">
      <c r="A244" s="71" t="s">
        <v>1144</v>
      </c>
      <c r="B244" s="55" t="s">
        <v>640</v>
      </c>
      <c r="C244" s="72" t="s">
        <v>641</v>
      </c>
      <c r="D244" s="55" t="s">
        <v>147</v>
      </c>
      <c r="E244" s="73"/>
      <c r="F244" s="73">
        <v>1.0000000000000001E-5</v>
      </c>
      <c r="G244" s="73" t="e">
        <f>F244*E240</f>
        <v>#REF!</v>
      </c>
      <c r="H244" s="73" t="e">
        <f t="shared" si="24"/>
        <v>#REF!</v>
      </c>
      <c r="I244" s="74" t="e">
        <f t="shared" si="25"/>
        <v>#REF!</v>
      </c>
      <c r="J244" s="75" t="e">
        <f t="shared" si="26"/>
        <v>#REF!</v>
      </c>
      <c r="K244" s="75"/>
    </row>
    <row r="245" spans="1:11" ht="22.8" x14ac:dyDescent="0.25">
      <c r="A245" s="71" t="s">
        <v>1144</v>
      </c>
      <c r="B245" s="55" t="s">
        <v>154</v>
      </c>
      <c r="C245" s="72" t="s">
        <v>155</v>
      </c>
      <c r="D245" s="55" t="s">
        <v>147</v>
      </c>
      <c r="E245" s="73"/>
      <c r="F245" s="73">
        <v>3.0000000000000001E-5</v>
      </c>
      <c r="G245" s="73" t="e">
        <f>F245*E240</f>
        <v>#REF!</v>
      </c>
      <c r="H245" s="73" t="e">
        <f t="shared" si="24"/>
        <v>#REF!</v>
      </c>
      <c r="I245" s="74" t="e">
        <f t="shared" si="25"/>
        <v>#REF!</v>
      </c>
      <c r="J245" s="75" t="e">
        <f t="shared" si="26"/>
        <v>#REF!</v>
      </c>
      <c r="K245" s="75"/>
    </row>
    <row r="246" spans="1:11" ht="22.8" x14ac:dyDescent="0.25">
      <c r="A246" s="71" t="s">
        <v>1144</v>
      </c>
      <c r="B246" s="55" t="s">
        <v>851</v>
      </c>
      <c r="C246" s="72" t="s">
        <v>853</v>
      </c>
      <c r="D246" s="55" t="s">
        <v>147</v>
      </c>
      <c r="E246" s="73"/>
      <c r="F246" s="73">
        <v>3.1E-4</v>
      </c>
      <c r="G246" s="73" t="e">
        <f>F246*E240</f>
        <v>#REF!</v>
      </c>
      <c r="H246" s="73" t="e">
        <f t="shared" si="24"/>
        <v>#REF!</v>
      </c>
      <c r="I246" s="74" t="e">
        <f t="shared" si="25"/>
        <v>#REF!</v>
      </c>
      <c r="J246" s="75" t="e">
        <f t="shared" si="26"/>
        <v>#REF!</v>
      </c>
      <c r="K246" s="75"/>
    </row>
    <row r="247" spans="1:11" ht="22.8" x14ac:dyDescent="0.25">
      <c r="A247" s="71" t="s">
        <v>1144</v>
      </c>
      <c r="B247" s="55" t="s">
        <v>854</v>
      </c>
      <c r="C247" s="72" t="s">
        <v>856</v>
      </c>
      <c r="D247" s="55" t="s">
        <v>132</v>
      </c>
      <c r="E247" s="73"/>
      <c r="F247" s="73">
        <v>0.6</v>
      </c>
      <c r="G247" s="73" t="e">
        <f>F247*E240</f>
        <v>#REF!</v>
      </c>
      <c r="H247" s="73" t="e">
        <f t="shared" si="24"/>
        <v>#REF!</v>
      </c>
      <c r="I247" s="74" t="e">
        <f t="shared" si="25"/>
        <v>#REF!</v>
      </c>
      <c r="J247" s="75" t="e">
        <f t="shared" si="26"/>
        <v>#REF!</v>
      </c>
      <c r="K247" s="75"/>
    </row>
    <row r="248" spans="1:11" ht="45.6" x14ac:dyDescent="0.25">
      <c r="A248" s="71"/>
      <c r="B248" s="55" t="s">
        <v>261</v>
      </c>
      <c r="C248" s="72" t="s">
        <v>534</v>
      </c>
      <c r="D248" s="55" t="s">
        <v>147</v>
      </c>
      <c r="E248" s="73"/>
      <c r="F248" s="73">
        <v>0.62056994069145088</v>
      </c>
      <c r="G248" s="73" t="e">
        <f>F248*E240</f>
        <v>#REF!</v>
      </c>
      <c r="H248" s="73" t="e">
        <f t="shared" si="24"/>
        <v>#REF!</v>
      </c>
      <c r="I248" s="74" t="e">
        <f t="shared" si="25"/>
        <v>#REF!</v>
      </c>
      <c r="J248" s="75" t="e">
        <f t="shared" si="26"/>
        <v>#REF!</v>
      </c>
      <c r="K248" s="75"/>
    </row>
    <row r="249" spans="1:11" ht="45.6" x14ac:dyDescent="0.25">
      <c r="A249" s="71"/>
      <c r="B249" s="55" t="s">
        <v>261</v>
      </c>
      <c r="C249" s="72" t="s">
        <v>538</v>
      </c>
      <c r="D249" s="55" t="s">
        <v>147</v>
      </c>
      <c r="E249" s="73"/>
      <c r="F249" s="73">
        <v>0.36033559959496603</v>
      </c>
      <c r="G249" s="73" t="e">
        <f>F249*E240</f>
        <v>#REF!</v>
      </c>
      <c r="H249" s="73" t="e">
        <f t="shared" si="24"/>
        <v>#REF!</v>
      </c>
      <c r="I249" s="74" t="e">
        <f t="shared" si="25"/>
        <v>#REF!</v>
      </c>
      <c r="J249" s="75" t="e">
        <f t="shared" si="26"/>
        <v>#REF!</v>
      </c>
      <c r="K249" s="75"/>
    </row>
    <row r="250" spans="1:11" ht="45.6" x14ac:dyDescent="0.25">
      <c r="A250" s="71"/>
      <c r="B250" s="55" t="s">
        <v>261</v>
      </c>
      <c r="C250" s="72" t="s">
        <v>541</v>
      </c>
      <c r="D250" s="55" t="s">
        <v>147</v>
      </c>
      <c r="E250" s="73"/>
      <c r="F250" s="73">
        <v>1.8805149717922753E-2</v>
      </c>
      <c r="G250" s="73" t="e">
        <f>F250*E240</f>
        <v>#REF!</v>
      </c>
      <c r="H250" s="73" t="e">
        <f t="shared" si="24"/>
        <v>#REF!</v>
      </c>
      <c r="I250" s="74" t="e">
        <f t="shared" si="25"/>
        <v>#REF!</v>
      </c>
      <c r="J250" s="75" t="e">
        <f t="shared" si="26"/>
        <v>#REF!</v>
      </c>
      <c r="K250" s="75"/>
    </row>
    <row r="251" spans="1:11" ht="34.200000000000003" x14ac:dyDescent="0.25">
      <c r="A251" s="71"/>
      <c r="B251" s="55" t="s">
        <v>405</v>
      </c>
      <c r="C251" s="72" t="s">
        <v>544</v>
      </c>
      <c r="D251" s="55" t="s">
        <v>269</v>
      </c>
      <c r="E251" s="73"/>
      <c r="F251" s="73">
        <v>0.6249095906263562</v>
      </c>
      <c r="G251" s="73" t="e">
        <f>F251*E240</f>
        <v>#REF!</v>
      </c>
      <c r="H251" s="73" t="e">
        <f t="shared" si="24"/>
        <v>#REF!</v>
      </c>
      <c r="I251" s="74" t="e">
        <f t="shared" si="25"/>
        <v>#REF!</v>
      </c>
      <c r="J251" s="75" t="e">
        <f t="shared" si="26"/>
        <v>#REF!</v>
      </c>
      <c r="K251" s="75"/>
    </row>
    <row r="252" spans="1:11" ht="24" x14ac:dyDescent="0.25">
      <c r="A252" s="67" t="s">
        <v>550</v>
      </c>
      <c r="B252" s="68" t="s">
        <v>368</v>
      </c>
      <c r="C252" s="68" t="s">
        <v>369</v>
      </c>
      <c r="D252" s="68" t="s">
        <v>92</v>
      </c>
      <c r="E252" s="69" t="e">
        <f>Source!I219</f>
        <v>#REF!</v>
      </c>
      <c r="F252" s="69"/>
      <c r="G252" s="69"/>
      <c r="H252" s="69"/>
      <c r="I252" s="69"/>
      <c r="J252" s="70"/>
      <c r="K252" s="70"/>
    </row>
    <row r="253" spans="1:11" ht="22.8" x14ac:dyDescent="0.25">
      <c r="A253" s="71" t="s">
        <v>1144</v>
      </c>
      <c r="B253" s="55" t="s">
        <v>860</v>
      </c>
      <c r="C253" s="72" t="s">
        <v>862</v>
      </c>
      <c r="D253" s="55" t="s">
        <v>147</v>
      </c>
      <c r="E253" s="73"/>
      <c r="F253" s="73">
        <v>1.7999999999999999E-2</v>
      </c>
      <c r="G253" s="73" t="e">
        <f>F253*E252</f>
        <v>#REF!</v>
      </c>
      <c r="H253" s="73" t="e">
        <f>G253</f>
        <v>#REF!</v>
      </c>
      <c r="I253" s="74" t="e">
        <f>IF(AND((G253-H253)&lt;0,H253&gt;0),ABS(G253-H253)," ")</f>
        <v>#REF!</v>
      </c>
      <c r="J253" s="75" t="e">
        <f>IF(AND((G253-H253)&gt;0, H253&gt;0),G253-H253," ")</f>
        <v>#REF!</v>
      </c>
      <c r="K253" s="75"/>
    </row>
    <row r="254" spans="1:11" ht="22.8" x14ac:dyDescent="0.25">
      <c r="A254" s="71" t="s">
        <v>1144</v>
      </c>
      <c r="B254" s="55" t="s">
        <v>863</v>
      </c>
      <c r="C254" s="72" t="s">
        <v>865</v>
      </c>
      <c r="D254" s="55" t="s">
        <v>132</v>
      </c>
      <c r="E254" s="73"/>
      <c r="F254" s="73">
        <v>2.8</v>
      </c>
      <c r="G254" s="73" t="e">
        <f>F254*E252</f>
        <v>#REF!</v>
      </c>
      <c r="H254" s="73" t="e">
        <f>G254</f>
        <v>#REF!</v>
      </c>
      <c r="I254" s="74" t="e">
        <f>IF(AND((G254-H254)&lt;0,H254&gt;0),ABS(G254-H254)," ")</f>
        <v>#REF!</v>
      </c>
      <c r="J254" s="75" t="e">
        <f>IF(AND((G254-H254)&gt;0, H254&gt;0),G254-H254," ")</f>
        <v>#REF!</v>
      </c>
      <c r="K254" s="75"/>
    </row>
    <row r="255" spans="1:11" ht="36" x14ac:dyDescent="0.25">
      <c r="A255" s="67" t="s">
        <v>551</v>
      </c>
      <c r="B255" s="68" t="s">
        <v>552</v>
      </c>
      <c r="C255" s="68" t="s">
        <v>553</v>
      </c>
      <c r="D255" s="68" t="s">
        <v>92</v>
      </c>
      <c r="E255" s="69" t="e">
        <f>Source!I220</f>
        <v>#REF!</v>
      </c>
      <c r="F255" s="69"/>
      <c r="G255" s="69"/>
      <c r="H255" s="69"/>
      <c r="I255" s="69"/>
      <c r="J255" s="70"/>
      <c r="K255" s="70"/>
    </row>
    <row r="256" spans="1:11" ht="22.8" x14ac:dyDescent="0.25">
      <c r="A256" s="71" t="s">
        <v>1144</v>
      </c>
      <c r="B256" s="55" t="s">
        <v>773</v>
      </c>
      <c r="C256" s="72" t="s">
        <v>775</v>
      </c>
      <c r="D256" s="55" t="s">
        <v>22</v>
      </c>
      <c r="E256" s="73"/>
      <c r="F256" s="73">
        <v>2.2000000000000002E-2</v>
      </c>
      <c r="G256" s="73" t="e">
        <f>F256*E255</f>
        <v>#REF!</v>
      </c>
      <c r="H256" s="73" t="e">
        <f>G256</f>
        <v>#REF!</v>
      </c>
      <c r="I256" s="74" t="e">
        <f>IF(AND((G256-H256)&lt;0,H256&gt;0),ABS(G256-H256)," ")</f>
        <v>#REF!</v>
      </c>
      <c r="J256" s="75" t="e">
        <f>IF(AND((G256-H256)&gt;0, H256&gt;0),G256-H256," ")</f>
        <v>#REF!</v>
      </c>
      <c r="K256" s="75"/>
    </row>
    <row r="257" spans="1:11" ht="22.8" x14ac:dyDescent="0.25">
      <c r="A257" s="71" t="s">
        <v>1144</v>
      </c>
      <c r="B257" s="55" t="s">
        <v>885</v>
      </c>
      <c r="C257" s="72" t="s">
        <v>887</v>
      </c>
      <c r="D257" s="55" t="s">
        <v>147</v>
      </c>
      <c r="E257" s="73"/>
      <c r="F257" s="73">
        <v>5.5000000000000005E-3</v>
      </c>
      <c r="G257" s="73" t="e">
        <f>F257*E255</f>
        <v>#REF!</v>
      </c>
      <c r="H257" s="73" t="e">
        <f>G257</f>
        <v>#REF!</v>
      </c>
      <c r="I257" s="74" t="e">
        <f>IF(AND((G257-H257)&lt;0,H257&gt;0),ABS(G257-H257)," ")</f>
        <v>#REF!</v>
      </c>
      <c r="J257" s="75" t="e">
        <f>IF(AND((G257-H257)&gt;0, H257&gt;0),G257-H257," ")</f>
        <v>#REF!</v>
      </c>
      <c r="K257" s="75"/>
    </row>
    <row r="258" spans="1:11" ht="34.200000000000003" x14ac:dyDescent="0.25">
      <c r="A258" s="71" t="s">
        <v>1144</v>
      </c>
      <c r="B258" s="55" t="s">
        <v>888</v>
      </c>
      <c r="C258" s="72" t="s">
        <v>890</v>
      </c>
      <c r="D258" s="55" t="s">
        <v>147</v>
      </c>
      <c r="E258" s="73"/>
      <c r="F258" s="73">
        <v>2.86E-2</v>
      </c>
      <c r="G258" s="73" t="e">
        <f>F258*E255</f>
        <v>#REF!</v>
      </c>
      <c r="H258" s="73" t="e">
        <f>G258</f>
        <v>#REF!</v>
      </c>
      <c r="I258" s="74" t="e">
        <f>IF(AND((G258-H258)&lt;0,H258&gt;0),ABS(G258-H258)," ")</f>
        <v>#REF!</v>
      </c>
      <c r="J258" s="75" t="e">
        <f>IF(AND((G258-H258)&gt;0, H258&gt;0),G258-H258," ")</f>
        <v>#REF!</v>
      </c>
      <c r="K258" s="75"/>
    </row>
    <row r="259" spans="1:11" ht="22.8" x14ac:dyDescent="0.25">
      <c r="A259" s="71" t="s">
        <v>1144</v>
      </c>
      <c r="B259" s="55" t="s">
        <v>891</v>
      </c>
      <c r="C259" s="72" t="s">
        <v>893</v>
      </c>
      <c r="D259" s="55" t="s">
        <v>22</v>
      </c>
      <c r="E259" s="73"/>
      <c r="F259" s="73">
        <v>6.8200000000000012</v>
      </c>
      <c r="G259" s="73" t="e">
        <f>F259*E255</f>
        <v>#REF!</v>
      </c>
      <c r="H259" s="73" t="e">
        <f>G259</f>
        <v>#REF!</v>
      </c>
      <c r="I259" s="74" t="e">
        <f>IF(AND((G259-H259)&lt;0,H259&gt;0),ABS(G259-H259)," ")</f>
        <v>#REF!</v>
      </c>
      <c r="J259" s="75" t="e">
        <f>IF(AND((G259-H259)&gt;0, H259&gt;0),G259-H259," ")</f>
        <v>#REF!</v>
      </c>
      <c r="K259" s="75"/>
    </row>
    <row r="260" spans="1:11" ht="22.8" x14ac:dyDescent="0.25">
      <c r="A260" s="71" t="s">
        <v>1144</v>
      </c>
      <c r="B260" s="55" t="s">
        <v>894</v>
      </c>
      <c r="C260" s="72" t="s">
        <v>896</v>
      </c>
      <c r="D260" s="55" t="s">
        <v>233</v>
      </c>
      <c r="E260" s="73"/>
      <c r="F260" s="73">
        <v>237.60000000000002</v>
      </c>
      <c r="G260" s="73" t="e">
        <f>F260*E255</f>
        <v>#REF!</v>
      </c>
      <c r="H260" s="73" t="e">
        <f>G260</f>
        <v>#REF!</v>
      </c>
      <c r="I260" s="74" t="e">
        <f>IF(AND((G260-H260)&lt;0,H260&gt;0),ABS(G260-H260)," ")</f>
        <v>#REF!</v>
      </c>
      <c r="J260" s="75" t="e">
        <f>IF(AND((G260-H260)&gt;0, H260&gt;0),G260-H260," ")</f>
        <v>#REF!</v>
      </c>
      <c r="K260" s="75"/>
    </row>
    <row r="261" spans="1:11" x14ac:dyDescent="0.25">
      <c r="A261" s="67" t="s">
        <v>564</v>
      </c>
      <c r="B261" s="68" t="s">
        <v>565</v>
      </c>
      <c r="C261" s="68" t="s">
        <v>566</v>
      </c>
      <c r="D261" s="68" t="s">
        <v>169</v>
      </c>
      <c r="E261" s="69" t="e">
        <f>Source!I222</f>
        <v>#REF!</v>
      </c>
      <c r="F261" s="69"/>
      <c r="G261" s="69"/>
      <c r="H261" s="69"/>
      <c r="I261" s="69"/>
      <c r="J261" s="70"/>
      <c r="K261" s="70"/>
    </row>
    <row r="262" spans="1:11" ht="22.8" x14ac:dyDescent="0.25">
      <c r="A262" s="71"/>
      <c r="B262" s="55" t="s">
        <v>597</v>
      </c>
      <c r="C262" s="72" t="s">
        <v>598</v>
      </c>
      <c r="D262" s="55" t="s">
        <v>269</v>
      </c>
      <c r="E262" s="73"/>
      <c r="F262" s="73">
        <v>10</v>
      </c>
      <c r="G262" s="73" t="e">
        <f>F262*E261</f>
        <v>#REF!</v>
      </c>
      <c r="H262" s="73" t="e">
        <f>G262</f>
        <v>#REF!</v>
      </c>
      <c r="I262" s="74" t="e">
        <f>IF(AND((G262-H262)&lt;0,H262&gt;0),ABS(G262-H262)," ")</f>
        <v>#REF!</v>
      </c>
      <c r="J262" s="75" t="e">
        <f>IF(AND((G262-H262)&gt;0, H262&gt;0),G262-H262," ")</f>
        <v>#REF!</v>
      </c>
      <c r="K262" s="75"/>
    </row>
    <row r="263" spans="1:11" ht="22.8" x14ac:dyDescent="0.25">
      <c r="A263" s="71"/>
      <c r="B263" s="55" t="s">
        <v>605</v>
      </c>
      <c r="C263" s="72" t="s">
        <v>606</v>
      </c>
      <c r="D263" s="55" t="s">
        <v>147</v>
      </c>
      <c r="E263" s="73"/>
      <c r="F263" s="73">
        <v>0.97199999999999998</v>
      </c>
      <c r="G263" s="73" t="e">
        <f>F263*E261</f>
        <v>#REF!</v>
      </c>
      <c r="H263" s="73" t="e">
        <f>G263</f>
        <v>#REF!</v>
      </c>
      <c r="I263" s="74" t="e">
        <f>IF(AND((G263-H263)&lt;0,H263&gt;0),ABS(G263-H263)," ")</f>
        <v>#REF!</v>
      </c>
      <c r="J263" s="75" t="e">
        <f>IF(AND((G263-H263)&gt;0, H263&gt;0),G263-H263," ")</f>
        <v>#REF!</v>
      </c>
      <c r="K263" s="75"/>
    </row>
    <row r="264" spans="1:11" ht="48" x14ac:dyDescent="0.25">
      <c r="A264" s="67" t="s">
        <v>608</v>
      </c>
      <c r="B264" s="68" t="s">
        <v>377</v>
      </c>
      <c r="C264" s="68" t="s">
        <v>378</v>
      </c>
      <c r="D264" s="68" t="s">
        <v>379</v>
      </c>
      <c r="E264" s="69" t="e">
        <f>Source!I232</f>
        <v>#REF!</v>
      </c>
      <c r="F264" s="69"/>
      <c r="G264" s="69"/>
      <c r="H264" s="69"/>
      <c r="I264" s="69"/>
      <c r="J264" s="70"/>
      <c r="K264" s="70"/>
    </row>
    <row r="265" spans="1:11" ht="22.8" x14ac:dyDescent="0.25">
      <c r="A265" s="71"/>
      <c r="B265" s="55" t="s">
        <v>382</v>
      </c>
      <c r="C265" s="72" t="s">
        <v>383</v>
      </c>
      <c r="D265" s="55" t="s">
        <v>384</v>
      </c>
      <c r="E265" s="73"/>
      <c r="F265" s="73">
        <v>0.94999999999999984</v>
      </c>
      <c r="G265" s="73" t="e">
        <f>F265*E264</f>
        <v>#REF!</v>
      </c>
      <c r="H265" s="73" t="e">
        <f>G265</f>
        <v>#REF!</v>
      </c>
      <c r="I265" s="74" t="e">
        <f>IF(AND((G265-H265)&lt;0,H265&gt;0),ABS(G265-H265)," ")</f>
        <v>#REF!</v>
      </c>
      <c r="J265" s="75" t="e">
        <f>IF(AND((G265-H265)&gt;0, H265&gt;0),G265-H265," ")</f>
        <v>#REF!</v>
      </c>
      <c r="K265" s="75"/>
    </row>
    <row r="266" spans="1:11" ht="36" x14ac:dyDescent="0.25">
      <c r="A266" s="67" t="s">
        <v>610</v>
      </c>
      <c r="B266" s="68" t="s">
        <v>611</v>
      </c>
      <c r="C266" s="68" t="s">
        <v>612</v>
      </c>
      <c r="D266" s="68" t="s">
        <v>147</v>
      </c>
      <c r="E266" s="69" t="e">
        <f>Source!I234</f>
        <v>#REF!</v>
      </c>
      <c r="F266" s="69"/>
      <c r="G266" s="69"/>
      <c r="H266" s="69"/>
      <c r="I266" s="69"/>
      <c r="J266" s="70"/>
      <c r="K266" s="70"/>
    </row>
    <row r="267" spans="1:11" ht="22.8" x14ac:dyDescent="0.25">
      <c r="A267" s="71" t="s">
        <v>1144</v>
      </c>
      <c r="B267" s="55" t="s">
        <v>640</v>
      </c>
      <c r="C267" s="72" t="s">
        <v>641</v>
      </c>
      <c r="D267" s="55" t="s">
        <v>147</v>
      </c>
      <c r="E267" s="73"/>
      <c r="F267" s="73">
        <v>1.0000000000000001E-5</v>
      </c>
      <c r="G267" s="73" t="e">
        <f>F267*E266</f>
        <v>#REF!</v>
      </c>
      <c r="H267" s="73" t="e">
        <f t="shared" ref="H267:H272" si="27">G267</f>
        <v>#REF!</v>
      </c>
      <c r="I267" s="74" t="e">
        <f t="shared" ref="I267:I272" si="28">IF(AND((G267-H267)&lt;0,H267&gt;0),ABS(G267-H267)," ")</f>
        <v>#REF!</v>
      </c>
      <c r="J267" s="75" t="e">
        <f t="shared" ref="J267:J272" si="29">IF(AND((G267-H267)&gt;0, H267&gt;0),G267-H267," ")</f>
        <v>#REF!</v>
      </c>
      <c r="K267" s="75"/>
    </row>
    <row r="268" spans="1:11" ht="22.8" x14ac:dyDescent="0.25">
      <c r="A268" s="71" t="s">
        <v>1144</v>
      </c>
      <c r="B268" s="55" t="s">
        <v>154</v>
      </c>
      <c r="C268" s="72" t="s">
        <v>155</v>
      </c>
      <c r="D268" s="55" t="s">
        <v>147</v>
      </c>
      <c r="E268" s="73"/>
      <c r="F268" s="73">
        <v>3.0000000000000001E-5</v>
      </c>
      <c r="G268" s="73" t="e">
        <f>F268*E266</f>
        <v>#REF!</v>
      </c>
      <c r="H268" s="73" t="e">
        <f t="shared" si="27"/>
        <v>#REF!</v>
      </c>
      <c r="I268" s="74" t="e">
        <f t="shared" si="28"/>
        <v>#REF!</v>
      </c>
      <c r="J268" s="75" t="e">
        <f t="shared" si="29"/>
        <v>#REF!</v>
      </c>
      <c r="K268" s="75"/>
    </row>
    <row r="269" spans="1:11" ht="22.8" x14ac:dyDescent="0.25">
      <c r="A269" s="71" t="s">
        <v>1144</v>
      </c>
      <c r="B269" s="55" t="s">
        <v>851</v>
      </c>
      <c r="C269" s="72" t="s">
        <v>853</v>
      </c>
      <c r="D269" s="55" t="s">
        <v>147</v>
      </c>
      <c r="E269" s="73"/>
      <c r="F269" s="73">
        <v>3.1E-4</v>
      </c>
      <c r="G269" s="73" t="e">
        <f>F269*E266</f>
        <v>#REF!</v>
      </c>
      <c r="H269" s="73" t="e">
        <f t="shared" si="27"/>
        <v>#REF!</v>
      </c>
      <c r="I269" s="74" t="e">
        <f t="shared" si="28"/>
        <v>#REF!</v>
      </c>
      <c r="J269" s="75" t="e">
        <f t="shared" si="29"/>
        <v>#REF!</v>
      </c>
      <c r="K269" s="75"/>
    </row>
    <row r="270" spans="1:11" ht="22.8" x14ac:dyDescent="0.25">
      <c r="A270" s="71" t="s">
        <v>1144</v>
      </c>
      <c r="B270" s="55" t="s">
        <v>854</v>
      </c>
      <c r="C270" s="72" t="s">
        <v>856</v>
      </c>
      <c r="D270" s="55" t="s">
        <v>132</v>
      </c>
      <c r="E270" s="73"/>
      <c r="F270" s="73">
        <v>0.6</v>
      </c>
      <c r="G270" s="73" t="e">
        <f>F270*E266</f>
        <v>#REF!</v>
      </c>
      <c r="H270" s="73" t="e">
        <f t="shared" si="27"/>
        <v>#REF!</v>
      </c>
      <c r="I270" s="74" t="e">
        <f t="shared" si="28"/>
        <v>#REF!</v>
      </c>
      <c r="J270" s="75" t="e">
        <f t="shared" si="29"/>
        <v>#REF!</v>
      </c>
      <c r="K270" s="75"/>
    </row>
    <row r="271" spans="1:11" ht="45.6" x14ac:dyDescent="0.25">
      <c r="A271" s="71"/>
      <c r="B271" s="55" t="s">
        <v>261</v>
      </c>
      <c r="C271" s="72" t="s">
        <v>615</v>
      </c>
      <c r="D271" s="55" t="s">
        <v>147</v>
      </c>
      <c r="E271" s="73"/>
      <c r="F271" s="73">
        <v>1</v>
      </c>
      <c r="G271" s="73" t="e">
        <f>F271*E266</f>
        <v>#REF!</v>
      </c>
      <c r="H271" s="73" t="e">
        <f t="shared" si="27"/>
        <v>#REF!</v>
      </c>
      <c r="I271" s="74" t="e">
        <f t="shared" si="28"/>
        <v>#REF!</v>
      </c>
      <c r="J271" s="75" t="e">
        <f t="shared" si="29"/>
        <v>#REF!</v>
      </c>
      <c r="K271" s="75"/>
    </row>
    <row r="272" spans="1:11" ht="34.200000000000003" x14ac:dyDescent="0.25">
      <c r="A272" s="71"/>
      <c r="B272" s="55" t="s">
        <v>405</v>
      </c>
      <c r="C272" s="72" t="s">
        <v>544</v>
      </c>
      <c r="D272" s="55" t="s">
        <v>269</v>
      </c>
      <c r="E272" s="73"/>
      <c r="F272" s="73">
        <v>1.0139992432841469</v>
      </c>
      <c r="G272" s="73" t="e">
        <f>F272*E266</f>
        <v>#REF!</v>
      </c>
      <c r="H272" s="73" t="e">
        <f t="shared" si="27"/>
        <v>#REF!</v>
      </c>
      <c r="I272" s="74" t="e">
        <f t="shared" si="28"/>
        <v>#REF!</v>
      </c>
      <c r="J272" s="75" t="e">
        <f t="shared" si="29"/>
        <v>#REF!</v>
      </c>
      <c r="K272" s="75"/>
    </row>
    <row r="273" spans="1:255" ht="48" x14ac:dyDescent="0.25">
      <c r="A273" s="67" t="s">
        <v>624</v>
      </c>
      <c r="B273" s="68" t="s">
        <v>468</v>
      </c>
      <c r="C273" s="68" t="s">
        <v>625</v>
      </c>
      <c r="D273" s="68" t="s">
        <v>269</v>
      </c>
      <c r="E273" s="69" t="e">
        <f>Source!I242</f>
        <v>#REF!</v>
      </c>
      <c r="F273" s="69"/>
      <c r="G273" s="69"/>
      <c r="H273" s="69"/>
      <c r="I273" s="69"/>
      <c r="J273" s="70"/>
      <c r="K273" s="70"/>
    </row>
    <row r="274" spans="1:255" ht="22.8" x14ac:dyDescent="0.25">
      <c r="A274" s="71"/>
      <c r="B274" s="55" t="s">
        <v>382</v>
      </c>
      <c r="C274" s="72" t="s">
        <v>383</v>
      </c>
      <c r="D274" s="55" t="s">
        <v>384</v>
      </c>
      <c r="E274" s="73"/>
      <c r="F274" s="73">
        <v>1.29</v>
      </c>
      <c r="G274" s="73" t="e">
        <f>F274*E273</f>
        <v>#REF!</v>
      </c>
      <c r="H274" s="73" t="e">
        <f>G274</f>
        <v>#REF!</v>
      </c>
      <c r="I274" s="74" t="e">
        <f>IF(AND((G274-H274)&lt;0,H274&gt;0),ABS(G274-H274)," ")</f>
        <v>#REF!</v>
      </c>
      <c r="J274" s="75" t="e">
        <f>IF(AND((G274-H274)&gt;0, H274&gt;0),G274-H274," ")</f>
        <v>#REF!</v>
      </c>
      <c r="K274" s="75"/>
    </row>
    <row r="275" spans="1:255" ht="22.8" x14ac:dyDescent="0.25">
      <c r="A275" s="71"/>
      <c r="B275" s="55" t="s">
        <v>628</v>
      </c>
      <c r="C275" s="72" t="s">
        <v>629</v>
      </c>
      <c r="D275" s="55" t="s">
        <v>278</v>
      </c>
      <c r="E275" s="73"/>
      <c r="F275" s="73">
        <v>100</v>
      </c>
      <c r="G275" s="73" t="e">
        <f>F275*E273</f>
        <v>#REF!</v>
      </c>
      <c r="H275" s="73" t="e">
        <f>G275</f>
        <v>#REF!</v>
      </c>
      <c r="I275" s="74" t="e">
        <f>IF(AND((G275-H275)&lt;0,H275&gt;0),ABS(G275-H275)," ")</f>
        <v>#REF!</v>
      </c>
      <c r="J275" s="75" t="e">
        <f>IF(AND((G275-H275)&gt;0, H275&gt;0),G275-H275," ")</f>
        <v>#REF!</v>
      </c>
      <c r="K275" s="75"/>
    </row>
    <row r="276" spans="1:255" ht="57" x14ac:dyDescent="0.25">
      <c r="A276" s="71"/>
      <c r="B276" s="55" t="s">
        <v>476</v>
      </c>
      <c r="C276" s="72" t="s">
        <v>477</v>
      </c>
      <c r="D276" s="55" t="s">
        <v>278</v>
      </c>
      <c r="E276" s="73"/>
      <c r="F276" s="73">
        <v>2.8256802721088432</v>
      </c>
      <c r="G276" s="73" t="e">
        <f>F276*E273</f>
        <v>#REF!</v>
      </c>
      <c r="H276" s="73" t="e">
        <f>G276</f>
        <v>#REF!</v>
      </c>
      <c r="I276" s="74" t="e">
        <f>IF(AND((G276-H276)&lt;0,H276&gt;0),ABS(G276-H276)," ")</f>
        <v>#REF!</v>
      </c>
      <c r="J276" s="75" t="e">
        <f>IF(AND((G276-H276)&gt;0, H276&gt;0),G276-H276," ")</f>
        <v>#REF!</v>
      </c>
      <c r="K276" s="75"/>
    </row>
    <row r="277" spans="1:255" ht="36" x14ac:dyDescent="0.25">
      <c r="A277" s="67" t="s">
        <v>632</v>
      </c>
      <c r="B277" s="68" t="s">
        <v>480</v>
      </c>
      <c r="C277" s="68" t="s">
        <v>481</v>
      </c>
      <c r="D277" s="68" t="s">
        <v>269</v>
      </c>
      <c r="E277" s="69" t="e">
        <f>Source!I246</f>
        <v>#REF!</v>
      </c>
      <c r="F277" s="69"/>
      <c r="G277" s="69"/>
      <c r="H277" s="69"/>
      <c r="I277" s="69"/>
      <c r="J277" s="70"/>
      <c r="K277" s="70"/>
    </row>
    <row r="278" spans="1:255" ht="22.8" x14ac:dyDescent="0.25">
      <c r="A278" s="71"/>
      <c r="B278" s="55" t="s">
        <v>382</v>
      </c>
      <c r="C278" s="72" t="s">
        <v>383</v>
      </c>
      <c r="D278" s="55" t="s">
        <v>384</v>
      </c>
      <c r="E278" s="73"/>
      <c r="F278" s="73">
        <v>0.6</v>
      </c>
      <c r="G278" s="73" t="e">
        <f>F278*E277</f>
        <v>#REF!</v>
      </c>
      <c r="H278" s="73" t="e">
        <f>G278</f>
        <v>#REF!</v>
      </c>
      <c r="I278" s="74" t="e">
        <f>IF(AND((G278-H278)&lt;0,H278&gt;0),ABS(G278-H278)," ")</f>
        <v>#REF!</v>
      </c>
      <c r="J278" s="75" t="e">
        <f>IF(AND((G278-H278)&gt;0, H278&gt;0),G278-H278," ")</f>
        <v>#REF!</v>
      </c>
      <c r="K278" s="75"/>
    </row>
    <row r="279" spans="1:255" ht="24" x14ac:dyDescent="0.25">
      <c r="A279" s="67" t="s">
        <v>635</v>
      </c>
      <c r="B279" s="68" t="s">
        <v>368</v>
      </c>
      <c r="C279" s="68" t="s">
        <v>369</v>
      </c>
      <c r="D279" s="68" t="s">
        <v>92</v>
      </c>
      <c r="E279" s="69" t="e">
        <f>Source!I248</f>
        <v>#REF!</v>
      </c>
      <c r="F279" s="69"/>
      <c r="G279" s="69"/>
      <c r="H279" s="69"/>
      <c r="I279" s="69"/>
      <c r="J279" s="70"/>
      <c r="K279" s="70"/>
    </row>
    <row r="280" spans="1:255" ht="22.8" x14ac:dyDescent="0.25">
      <c r="A280" s="71" t="s">
        <v>1144</v>
      </c>
      <c r="B280" s="55" t="s">
        <v>860</v>
      </c>
      <c r="C280" s="72" t="s">
        <v>862</v>
      </c>
      <c r="D280" s="55" t="s">
        <v>147</v>
      </c>
      <c r="E280" s="73"/>
      <c r="F280" s="73">
        <v>1.7999999999999999E-2</v>
      </c>
      <c r="G280" s="73" t="e">
        <f>F280*E279</f>
        <v>#REF!</v>
      </c>
      <c r="H280" s="73" t="e">
        <f>G280</f>
        <v>#REF!</v>
      </c>
      <c r="I280" s="74" t="e">
        <f>IF(AND((G280-H280)&lt;0,H280&gt;0),ABS(G280-H280)," ")</f>
        <v>#REF!</v>
      </c>
      <c r="J280" s="75" t="e">
        <f>IF(AND((G280-H280)&gt;0, H280&gt;0),G280-H280," ")</f>
        <v>#REF!</v>
      </c>
      <c r="K280" s="75"/>
    </row>
    <row r="281" spans="1:255" ht="22.8" x14ac:dyDescent="0.25">
      <c r="A281" s="71" t="s">
        <v>1144</v>
      </c>
      <c r="B281" s="55" t="s">
        <v>863</v>
      </c>
      <c r="C281" s="72" t="s">
        <v>865</v>
      </c>
      <c r="D281" s="55" t="s">
        <v>132</v>
      </c>
      <c r="E281" s="73"/>
      <c r="F281" s="73">
        <v>2.8</v>
      </c>
      <c r="G281" s="73" t="e">
        <f>F281*E279</f>
        <v>#REF!</v>
      </c>
      <c r="H281" s="73" t="e">
        <f>G281</f>
        <v>#REF!</v>
      </c>
      <c r="I281" s="74" t="e">
        <f>IF(AND((G281-H281)&lt;0,H281&gt;0),ABS(G281-H281)," ")</f>
        <v>#REF!</v>
      </c>
      <c r="J281" s="75" t="e">
        <f>IF(AND((G281-H281)&gt;0, H281&gt;0),G281-H281," ")</f>
        <v>#REF!</v>
      </c>
      <c r="K281" s="75"/>
    </row>
    <row r="282" spans="1:255" ht="14.4" x14ac:dyDescent="0.3">
      <c r="A282" s="170" t="s">
        <v>636</v>
      </c>
      <c r="B282" s="171"/>
      <c r="C282" s="171"/>
      <c r="D282" s="171"/>
      <c r="E282" s="171"/>
      <c r="F282" s="171"/>
      <c r="G282" s="171"/>
      <c r="H282" s="171"/>
      <c r="I282" s="171"/>
      <c r="J282" s="171"/>
      <c r="K282" s="171"/>
      <c r="BU282" s="65" t="str">
        <f>A282</f>
        <v>Решетка Р-1 (л.17 АР.КЖ)</v>
      </c>
      <c r="IU282" s="18"/>
    </row>
    <row r="283" spans="1:255" x14ac:dyDescent="0.25">
      <c r="A283" s="67" t="s">
        <v>637</v>
      </c>
      <c r="B283" s="68" t="s">
        <v>611</v>
      </c>
      <c r="C283" s="68" t="s">
        <v>638</v>
      </c>
      <c r="D283" s="68" t="s">
        <v>147</v>
      </c>
      <c r="E283" s="69" t="e">
        <f>Source!I250</f>
        <v>#REF!</v>
      </c>
      <c r="F283" s="69"/>
      <c r="G283" s="69"/>
      <c r="H283" s="69"/>
      <c r="I283" s="69"/>
      <c r="J283" s="70"/>
      <c r="K283" s="70"/>
    </row>
    <row r="284" spans="1:255" ht="22.8" x14ac:dyDescent="0.25">
      <c r="A284" s="71" t="s">
        <v>1144</v>
      </c>
      <c r="B284" s="55" t="s">
        <v>490</v>
      </c>
      <c r="C284" s="72" t="s">
        <v>491</v>
      </c>
      <c r="D284" s="55" t="s">
        <v>132</v>
      </c>
      <c r="E284" s="73"/>
      <c r="F284" s="73">
        <v>16</v>
      </c>
      <c r="G284" s="73" t="e">
        <f>F284*E283</f>
        <v>#REF!</v>
      </c>
      <c r="H284" s="73" t="e">
        <f>G284</f>
        <v>#REF!</v>
      </c>
      <c r="I284" s="74" t="e">
        <f>IF(AND((G284-H284)&lt;0,H284&gt;0),ABS(G284-H284)," ")</f>
        <v>#REF!</v>
      </c>
      <c r="J284" s="75" t="e">
        <f>IF(AND((G284-H284)&gt;0, H284&gt;0),G284-H284," ")</f>
        <v>#REF!</v>
      </c>
      <c r="K284" s="75"/>
    </row>
    <row r="285" spans="1:255" ht="22.8" x14ac:dyDescent="0.25">
      <c r="A285" s="71" t="s">
        <v>1144</v>
      </c>
      <c r="B285" s="55" t="s">
        <v>154</v>
      </c>
      <c r="C285" s="72" t="s">
        <v>155</v>
      </c>
      <c r="D285" s="55" t="s">
        <v>147</v>
      </c>
      <c r="E285" s="73"/>
      <c r="F285" s="73">
        <v>3.0000000000000001E-5</v>
      </c>
      <c r="G285" s="73" t="e">
        <f>F285*E283</f>
        <v>#REF!</v>
      </c>
      <c r="H285" s="73" t="e">
        <f>G285</f>
        <v>#REF!</v>
      </c>
      <c r="I285" s="74" t="e">
        <f>IF(AND((G285-H285)&lt;0,H285&gt;0),ABS(G285-H285)," ")</f>
        <v>#REF!</v>
      </c>
      <c r="J285" s="75" t="e">
        <f>IF(AND((G285-H285)&gt;0, H285&gt;0),G285-H285," ")</f>
        <v>#REF!</v>
      </c>
      <c r="K285" s="75"/>
    </row>
    <row r="286" spans="1:255" ht="22.8" x14ac:dyDescent="0.25">
      <c r="A286" s="71" t="s">
        <v>1144</v>
      </c>
      <c r="B286" s="55" t="s">
        <v>851</v>
      </c>
      <c r="C286" s="72" t="s">
        <v>853</v>
      </c>
      <c r="D286" s="55" t="s">
        <v>147</v>
      </c>
      <c r="E286" s="73"/>
      <c r="F286" s="73">
        <v>3.1E-4</v>
      </c>
      <c r="G286" s="73" t="e">
        <f>F286*E283</f>
        <v>#REF!</v>
      </c>
      <c r="H286" s="73" t="e">
        <f>G286</f>
        <v>#REF!</v>
      </c>
      <c r="I286" s="74" t="e">
        <f>IF(AND((G286-H286)&lt;0,H286&gt;0),ABS(G286-H286)," ")</f>
        <v>#REF!</v>
      </c>
      <c r="J286" s="75" t="e">
        <f>IF(AND((G286-H286)&gt;0, H286&gt;0),G286-H286," ")</f>
        <v>#REF!</v>
      </c>
      <c r="K286" s="75"/>
    </row>
    <row r="287" spans="1:255" ht="22.8" x14ac:dyDescent="0.25">
      <c r="A287" s="71" t="s">
        <v>1144</v>
      </c>
      <c r="B287" s="55" t="s">
        <v>854</v>
      </c>
      <c r="C287" s="72" t="s">
        <v>856</v>
      </c>
      <c r="D287" s="55" t="s">
        <v>132</v>
      </c>
      <c r="E287" s="73"/>
      <c r="F287" s="73">
        <v>0.6</v>
      </c>
      <c r="G287" s="73" t="e">
        <f>F287*E283</f>
        <v>#REF!</v>
      </c>
      <c r="H287" s="73" t="e">
        <f>G287</f>
        <v>#REF!</v>
      </c>
      <c r="I287" s="74" t="e">
        <f>IF(AND((G287-H287)&lt;0,H287&gt;0),ABS(G287-H287)," ")</f>
        <v>#REF!</v>
      </c>
      <c r="J287" s="75" t="e">
        <f>IF(AND((G287-H287)&gt;0, H287&gt;0),G287-H287," ")</f>
        <v>#REF!</v>
      </c>
      <c r="K287" s="75"/>
    </row>
    <row r="288" spans="1:255" ht="45.6" x14ac:dyDescent="0.25">
      <c r="A288" s="71"/>
      <c r="B288" s="55" t="s">
        <v>648</v>
      </c>
      <c r="C288" s="72" t="s">
        <v>649</v>
      </c>
      <c r="D288" s="55" t="s">
        <v>650</v>
      </c>
      <c r="E288" s="73"/>
      <c r="F288" s="73">
        <v>1</v>
      </c>
      <c r="G288" s="73" t="e">
        <f>F288*E283</f>
        <v>#REF!</v>
      </c>
      <c r="H288" s="73" t="e">
        <f>G288</f>
        <v>#REF!</v>
      </c>
      <c r="I288" s="74" t="e">
        <f>IF(AND((G288-H288)&lt;0,H288&gt;0),ABS(G288-H288)," ")</f>
        <v>#REF!</v>
      </c>
      <c r="J288" s="75" t="e">
        <f>IF(AND((G288-H288)&gt;0, H288&gt;0),G288-H288," ")</f>
        <v>#REF!</v>
      </c>
      <c r="K288" s="75"/>
    </row>
    <row r="289" spans="1:255" ht="24" x14ac:dyDescent="0.25">
      <c r="A289" s="67" t="s">
        <v>652</v>
      </c>
      <c r="B289" s="68" t="s">
        <v>368</v>
      </c>
      <c r="C289" s="68" t="s">
        <v>369</v>
      </c>
      <c r="D289" s="68" t="s">
        <v>92</v>
      </c>
      <c r="E289" s="69" t="e">
        <f>Source!I257</f>
        <v>#REF!</v>
      </c>
      <c r="F289" s="69"/>
      <c r="G289" s="69"/>
      <c r="H289" s="69"/>
      <c r="I289" s="69"/>
      <c r="J289" s="70"/>
      <c r="K289" s="70"/>
    </row>
    <row r="290" spans="1:255" ht="22.8" x14ac:dyDescent="0.25">
      <c r="A290" s="71" t="s">
        <v>1144</v>
      </c>
      <c r="B290" s="55" t="s">
        <v>860</v>
      </c>
      <c r="C290" s="72" t="s">
        <v>862</v>
      </c>
      <c r="D290" s="55" t="s">
        <v>147</v>
      </c>
      <c r="E290" s="73"/>
      <c r="F290" s="73">
        <v>1.7999999999999999E-2</v>
      </c>
      <c r="G290" s="73" t="e">
        <f>F290*E289</f>
        <v>#REF!</v>
      </c>
      <c r="H290" s="73" t="e">
        <f>G290</f>
        <v>#REF!</v>
      </c>
      <c r="I290" s="74" t="e">
        <f>IF(AND((G290-H290)&lt;0,H290&gt;0),ABS(G290-H290)," ")</f>
        <v>#REF!</v>
      </c>
      <c r="J290" s="75" t="e">
        <f>IF(AND((G290-H290)&gt;0, H290&gt;0),G290-H290," ")</f>
        <v>#REF!</v>
      </c>
      <c r="K290" s="75"/>
    </row>
    <row r="291" spans="1:255" ht="22.8" x14ac:dyDescent="0.25">
      <c r="A291" s="71" t="s">
        <v>1144</v>
      </c>
      <c r="B291" s="55" t="s">
        <v>863</v>
      </c>
      <c r="C291" s="72" t="s">
        <v>865</v>
      </c>
      <c r="D291" s="55" t="s">
        <v>132</v>
      </c>
      <c r="E291" s="73"/>
      <c r="F291" s="73">
        <v>2.8</v>
      </c>
      <c r="G291" s="73" t="e">
        <f>F291*E289</f>
        <v>#REF!</v>
      </c>
      <c r="H291" s="73" t="e">
        <f>G291</f>
        <v>#REF!</v>
      </c>
      <c r="I291" s="74" t="e">
        <f>IF(AND((G291-H291)&lt;0,H291&gt;0),ABS(G291-H291)," ")</f>
        <v>#REF!</v>
      </c>
      <c r="J291" s="75" t="e">
        <f>IF(AND((G291-H291)&gt;0, H291&gt;0),G291-H291," ")</f>
        <v>#REF!</v>
      </c>
      <c r="K291" s="75"/>
    </row>
    <row r="294" spans="1:255" ht="21" x14ac:dyDescent="0.25">
      <c r="A294" s="33" t="s">
        <v>981</v>
      </c>
      <c r="B294" s="33"/>
      <c r="C294" s="56" t="s">
        <v>982</v>
      </c>
      <c r="D294" s="34"/>
      <c r="E294" s="34"/>
      <c r="F294" s="183" t="s">
        <v>983</v>
      </c>
      <c r="G294" s="183"/>
      <c r="BY294" s="35" t="str">
        <f>C294</f>
        <v>Главный инженер-сметчик СРС ООО "ОДСК-ИНЖИНИРИНГ"</v>
      </c>
      <c r="BZ294" s="35" t="str">
        <f>F294</f>
        <v>И.В.Шеверева</v>
      </c>
      <c r="IU294" s="18"/>
    </row>
    <row r="295" spans="1:255" s="58" customFormat="1" ht="10.199999999999999" x14ac:dyDescent="0.2">
      <c r="A295" s="57"/>
      <c r="B295" s="57"/>
      <c r="C295" s="184" t="s">
        <v>978</v>
      </c>
      <c r="D295" s="184"/>
      <c r="E295" s="184"/>
      <c r="F295" s="184" t="s">
        <v>979</v>
      </c>
      <c r="G295" s="184"/>
    </row>
    <row r="296" spans="1:255" x14ac:dyDescent="0.25">
      <c r="A296" s="13"/>
      <c r="B296" s="13"/>
      <c r="C296" s="13"/>
      <c r="D296" s="9" t="s">
        <v>980</v>
      </c>
      <c r="E296" s="13"/>
      <c r="F296" s="13"/>
      <c r="G296" s="13"/>
    </row>
    <row r="297" spans="1:255" x14ac:dyDescent="0.25">
      <c r="A297" s="33" t="s">
        <v>984</v>
      </c>
      <c r="B297" s="33"/>
      <c r="C297" s="56"/>
      <c r="D297" s="34"/>
      <c r="E297" s="34"/>
      <c r="F297" s="183"/>
      <c r="G297" s="183"/>
      <c r="BY297" s="35">
        <f>C297</f>
        <v>0</v>
      </c>
      <c r="BZ297" s="35">
        <f>F297</f>
        <v>0</v>
      </c>
      <c r="IU297" s="18"/>
    </row>
    <row r="298" spans="1:255" s="58" customFormat="1" ht="10.199999999999999" x14ac:dyDescent="0.2">
      <c r="A298" s="57"/>
      <c r="B298" s="57"/>
      <c r="C298" s="184" t="s">
        <v>978</v>
      </c>
      <c r="D298" s="184"/>
      <c r="E298" s="184"/>
      <c r="F298" s="184" t="s">
        <v>979</v>
      </c>
      <c r="G298" s="184"/>
    </row>
    <row r="299" spans="1:255" x14ac:dyDescent="0.25">
      <c r="A299" s="13"/>
      <c r="B299" s="13"/>
      <c r="C299" s="13"/>
      <c r="D299" s="9" t="s">
        <v>980</v>
      </c>
      <c r="E299" s="13"/>
      <c r="F299" s="13"/>
      <c r="G299" s="13"/>
    </row>
  </sheetData>
  <mergeCells count="34">
    <mergeCell ref="F297:G297"/>
    <mergeCell ref="C298:E298"/>
    <mergeCell ref="F298:G298"/>
    <mergeCell ref="A109:K109"/>
    <mergeCell ref="A181:K181"/>
    <mergeCell ref="A226:K226"/>
    <mergeCell ref="A282:K282"/>
    <mergeCell ref="F294:G294"/>
    <mergeCell ref="C295:E295"/>
    <mergeCell ref="F295:G295"/>
    <mergeCell ref="A104:K104"/>
    <mergeCell ref="A15:K15"/>
    <mergeCell ref="A16:K16"/>
    <mergeCell ref="A17:K17"/>
    <mergeCell ref="A18:K18"/>
    <mergeCell ref="B19:K19"/>
    <mergeCell ref="F21:H21"/>
    <mergeCell ref="A25:K25"/>
    <mergeCell ref="A26:K26"/>
    <mergeCell ref="A27:K27"/>
    <mergeCell ref="A92:K92"/>
    <mergeCell ref="A99:K99"/>
    <mergeCell ref="C14:K14"/>
    <mergeCell ref="A1:K1"/>
    <mergeCell ref="H2:K2"/>
    <mergeCell ref="H3:K3"/>
    <mergeCell ref="H4:K4"/>
    <mergeCell ref="H5:K5"/>
    <mergeCell ref="H6:K6"/>
    <mergeCell ref="H7:K7"/>
    <mergeCell ref="H8:K8"/>
    <mergeCell ref="C11:K11"/>
    <mergeCell ref="C12:K12"/>
    <mergeCell ref="C13:K13"/>
  </mergeCells>
  <pageMargins left="0.7" right="0.7" top="0.75" bottom="0.75" header="0.3" footer="0.3"/>
  <pageSetup paperSize="9" orientation="landscape" r:id="rId1"/>
  <headerFooter>
    <oddFooter>&amp;R&amp;P</oddFooter>
  </headerFooter>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R467"/>
  <sheetViews>
    <sheetView workbookViewId="0"/>
  </sheetViews>
  <sheetFormatPr defaultColWidth="9.109375" defaultRowHeight="13.2" x14ac:dyDescent="0.25"/>
  <cols>
    <col min="1" max="256" width="9.109375" customWidth="1"/>
  </cols>
  <sheetData>
    <row r="1" spans="1:200" x14ac:dyDescent="0.25">
      <c r="A1">
        <f>ROW(Source!A29)</f>
        <v>29</v>
      </c>
      <c r="B1">
        <v>66440962</v>
      </c>
      <c r="C1">
        <v>66441085</v>
      </c>
      <c r="D1">
        <v>48043841</v>
      </c>
      <c r="E1">
        <v>68</v>
      </c>
      <c r="F1">
        <v>1</v>
      </c>
      <c r="G1">
        <v>1</v>
      </c>
      <c r="H1">
        <v>1</v>
      </c>
      <c r="I1" t="s">
        <v>764</v>
      </c>
      <c r="J1" t="s">
        <v>6</v>
      </c>
      <c r="K1" t="s">
        <v>765</v>
      </c>
      <c r="L1">
        <v>1191</v>
      </c>
      <c r="N1">
        <v>1013</v>
      </c>
      <c r="O1" t="s">
        <v>766</v>
      </c>
      <c r="P1" t="s">
        <v>766</v>
      </c>
      <c r="Q1">
        <v>1</v>
      </c>
      <c r="W1">
        <v>0</v>
      </c>
      <c r="X1">
        <v>784619160</v>
      </c>
      <c r="Y1">
        <f>AT1</f>
        <v>4.76</v>
      </c>
      <c r="AA1">
        <v>0</v>
      </c>
      <c r="AB1">
        <v>0</v>
      </c>
      <c r="AC1">
        <v>0</v>
      </c>
      <c r="AD1">
        <v>291.83</v>
      </c>
      <c r="AE1">
        <v>0</v>
      </c>
      <c r="AF1">
        <v>0</v>
      </c>
      <c r="AG1">
        <v>0</v>
      </c>
      <c r="AH1">
        <v>8.74</v>
      </c>
      <c r="AI1">
        <v>1</v>
      </c>
      <c r="AJ1">
        <v>1</v>
      </c>
      <c r="AK1">
        <v>1</v>
      </c>
      <c r="AL1">
        <v>33.39</v>
      </c>
      <c r="AM1">
        <v>4</v>
      </c>
      <c r="AN1">
        <v>0</v>
      </c>
      <c r="AO1">
        <v>1</v>
      </c>
      <c r="AP1">
        <v>0</v>
      </c>
      <c r="AQ1">
        <v>0</v>
      </c>
      <c r="AR1">
        <v>0</v>
      </c>
      <c r="AS1" t="s">
        <v>6</v>
      </c>
      <c r="AT1">
        <v>4.76</v>
      </c>
      <c r="AU1" t="s">
        <v>6</v>
      </c>
      <c r="AV1">
        <v>1</v>
      </c>
      <c r="AW1">
        <v>2</v>
      </c>
      <c r="AX1">
        <v>66441094</v>
      </c>
      <c r="AY1">
        <v>1</v>
      </c>
      <c r="AZ1">
        <v>0</v>
      </c>
      <c r="BA1">
        <v>1</v>
      </c>
      <c r="BB1">
        <v>0</v>
      </c>
      <c r="BC1">
        <v>0</v>
      </c>
      <c r="BD1">
        <v>0</v>
      </c>
      <c r="BE1">
        <v>0</v>
      </c>
      <c r="BF1">
        <v>0</v>
      </c>
      <c r="BG1">
        <v>0</v>
      </c>
      <c r="BH1">
        <v>0</v>
      </c>
      <c r="BI1">
        <v>0</v>
      </c>
      <c r="BJ1">
        <v>0</v>
      </c>
      <c r="BK1">
        <v>0</v>
      </c>
      <c r="BL1">
        <v>0</v>
      </c>
      <c r="BM1">
        <v>0</v>
      </c>
      <c r="BN1">
        <v>0</v>
      </c>
      <c r="BO1">
        <v>0</v>
      </c>
      <c r="BP1">
        <v>0</v>
      </c>
      <c r="BQ1">
        <v>0</v>
      </c>
      <c r="BR1">
        <v>0</v>
      </c>
      <c r="BS1">
        <v>0</v>
      </c>
      <c r="BT1">
        <v>0</v>
      </c>
      <c r="BU1">
        <v>0</v>
      </c>
      <c r="BV1">
        <v>0</v>
      </c>
      <c r="BW1">
        <v>0</v>
      </c>
      <c r="CU1" t="e">
        <f>ROUND(AT1*Source!I29*AH1*AL1,0)</f>
        <v>#REF!</v>
      </c>
      <c r="CV1" t="e">
        <f>ROUND(Y1*Source!I29,7)</f>
        <v>#REF!</v>
      </c>
      <c r="CW1">
        <v>0</v>
      </c>
      <c r="CX1" t="e">
        <f>ROUND(Y1*Source!I29,7)</f>
        <v>#REF!</v>
      </c>
      <c r="CY1">
        <f>AD1</f>
        <v>291.83</v>
      </c>
      <c r="CZ1">
        <f>AH1</f>
        <v>8.74</v>
      </c>
      <c r="DA1">
        <f>AL1</f>
        <v>33.39</v>
      </c>
      <c r="DB1">
        <f>ROUND(ROUND(AT1*CZ1,2),2)</f>
        <v>41.6</v>
      </c>
      <c r="DC1">
        <f>ROUND(ROUND(AT1*AG1,2),2)</f>
        <v>0</v>
      </c>
      <c r="DD1" t="s">
        <v>6</v>
      </c>
      <c r="DE1" t="s">
        <v>6</v>
      </c>
      <c r="DF1" t="e">
        <f>ROUND(ROUND(AE1,0)*CX1,0)</f>
        <v>#REF!</v>
      </c>
      <c r="DG1" t="e">
        <f>ROUND(ROUND(AF1,0)*CX1,0)</f>
        <v>#REF!</v>
      </c>
      <c r="DH1" t="e">
        <f>Source!I29*SmtRes!Y1</f>
        <v>#REF!</v>
      </c>
      <c r="DI1">
        <f>AD1</f>
        <v>291.83</v>
      </c>
      <c r="DJ1">
        <f>EtalonRes!AB1</f>
        <v>8.74</v>
      </c>
      <c r="DK1" t="e">
        <f>Source!BA29</f>
        <v>#REF!</v>
      </c>
      <c r="DL1" t="s">
        <v>6</v>
      </c>
      <c r="DM1">
        <v>0</v>
      </c>
      <c r="DN1" t="s">
        <v>6</v>
      </c>
      <c r="DO1">
        <v>0</v>
      </c>
      <c r="GQ1">
        <v>-1</v>
      </c>
      <c r="GR1">
        <v>-1</v>
      </c>
    </row>
    <row r="2" spans="1:200" x14ac:dyDescent="0.25">
      <c r="A2">
        <f>ROW(Source!A29)</f>
        <v>29</v>
      </c>
      <c r="B2">
        <v>66440962</v>
      </c>
      <c r="C2">
        <v>66441085</v>
      </c>
      <c r="D2">
        <v>48044033</v>
      </c>
      <c r="E2">
        <v>68</v>
      </c>
      <c r="F2">
        <v>1</v>
      </c>
      <c r="G2">
        <v>1</v>
      </c>
      <c r="H2">
        <v>1</v>
      </c>
      <c r="I2" t="s">
        <v>767</v>
      </c>
      <c r="J2" t="s">
        <v>6</v>
      </c>
      <c r="K2" t="s">
        <v>768</v>
      </c>
      <c r="L2">
        <v>1191</v>
      </c>
      <c r="N2">
        <v>1013</v>
      </c>
      <c r="O2" t="s">
        <v>766</v>
      </c>
      <c r="P2" t="s">
        <v>766</v>
      </c>
      <c r="Q2">
        <v>1</v>
      </c>
      <c r="W2">
        <v>0</v>
      </c>
      <c r="X2">
        <v>-1417349443</v>
      </c>
      <c r="Y2">
        <f>AT2</f>
        <v>0.4</v>
      </c>
      <c r="AA2">
        <v>0</v>
      </c>
      <c r="AB2">
        <v>0</v>
      </c>
      <c r="AC2">
        <v>0</v>
      </c>
      <c r="AD2">
        <v>0</v>
      </c>
      <c r="AE2">
        <v>0</v>
      </c>
      <c r="AF2">
        <v>0</v>
      </c>
      <c r="AG2">
        <v>0</v>
      </c>
      <c r="AH2">
        <v>0</v>
      </c>
      <c r="AI2">
        <v>1</v>
      </c>
      <c r="AJ2">
        <v>1</v>
      </c>
      <c r="AK2">
        <v>33.39</v>
      </c>
      <c r="AL2">
        <v>1</v>
      </c>
      <c r="AM2">
        <v>4</v>
      </c>
      <c r="AN2">
        <v>0</v>
      </c>
      <c r="AO2">
        <v>1</v>
      </c>
      <c r="AP2">
        <v>0</v>
      </c>
      <c r="AQ2">
        <v>0</v>
      </c>
      <c r="AR2">
        <v>0</v>
      </c>
      <c r="AS2" t="s">
        <v>6</v>
      </c>
      <c r="AT2">
        <v>0.4</v>
      </c>
      <c r="AU2" t="s">
        <v>6</v>
      </c>
      <c r="AV2">
        <v>2</v>
      </c>
      <c r="AW2">
        <v>2</v>
      </c>
      <c r="AX2">
        <v>66441095</v>
      </c>
      <c r="AY2">
        <v>1</v>
      </c>
      <c r="AZ2">
        <v>0</v>
      </c>
      <c r="BA2">
        <v>2</v>
      </c>
      <c r="BB2">
        <v>0</v>
      </c>
      <c r="BC2">
        <v>0</v>
      </c>
      <c r="BD2">
        <v>0</v>
      </c>
      <c r="BE2">
        <v>0</v>
      </c>
      <c r="BF2">
        <v>0</v>
      </c>
      <c r="BG2">
        <v>0</v>
      </c>
      <c r="BH2">
        <v>0</v>
      </c>
      <c r="BI2">
        <v>0</v>
      </c>
      <c r="BJ2">
        <v>0</v>
      </c>
      <c r="BK2">
        <v>0</v>
      </c>
      <c r="BL2">
        <v>0</v>
      </c>
      <c r="BM2">
        <v>0</v>
      </c>
      <c r="BN2">
        <v>0</v>
      </c>
      <c r="BO2">
        <v>0</v>
      </c>
      <c r="BP2">
        <v>0</v>
      </c>
      <c r="BQ2">
        <v>0</v>
      </c>
      <c r="BR2">
        <v>0</v>
      </c>
      <c r="BS2">
        <v>0</v>
      </c>
      <c r="BT2">
        <v>0</v>
      </c>
      <c r="BU2">
        <v>0</v>
      </c>
      <c r="BV2">
        <v>0</v>
      </c>
      <c r="BW2">
        <v>0</v>
      </c>
      <c r="CV2">
        <v>0</v>
      </c>
      <c r="CW2">
        <v>0</v>
      </c>
      <c r="CX2" t="e">
        <f>ROUND(Y2*Source!I29,7)</f>
        <v>#REF!</v>
      </c>
      <c r="CY2">
        <f>AD2</f>
        <v>0</v>
      </c>
      <c r="CZ2">
        <f>AH2</f>
        <v>0</v>
      </c>
      <c r="DA2">
        <f>AL2</f>
        <v>1</v>
      </c>
      <c r="DB2">
        <f>ROUND(ROUND(AT2*CZ2,2),2)</f>
        <v>0</v>
      </c>
      <c r="DC2">
        <f>ROUND(ROUND(AT2*AG2,2),2)</f>
        <v>0</v>
      </c>
      <c r="DD2" t="s">
        <v>6</v>
      </c>
      <c r="DE2" t="s">
        <v>6</v>
      </c>
      <c r="DF2" t="e">
        <f>ROUND(ROUND(AE2,0)*CX2,0)</f>
        <v>#REF!</v>
      </c>
      <c r="DG2" t="e">
        <f>ROUND(ROUND(AF2,0)*CX2,0)</f>
        <v>#REF!</v>
      </c>
      <c r="DH2" t="e">
        <f>Source!I29*SmtRes!Y2</f>
        <v>#REF!</v>
      </c>
      <c r="DI2">
        <f>AD2</f>
        <v>0</v>
      </c>
      <c r="DJ2">
        <f>EtalonRes!AB2</f>
        <v>0</v>
      </c>
      <c r="DK2" t="e">
        <f>Source!BA29</f>
        <v>#REF!</v>
      </c>
      <c r="DL2" t="s">
        <v>6</v>
      </c>
      <c r="DM2">
        <v>0</v>
      </c>
      <c r="DN2" t="s">
        <v>6</v>
      </c>
      <c r="DO2">
        <v>0</v>
      </c>
      <c r="GQ2">
        <v>-1</v>
      </c>
      <c r="GR2">
        <v>-1</v>
      </c>
    </row>
    <row r="3" spans="1:200" x14ac:dyDescent="0.25">
      <c r="A3">
        <f>ROW(Source!A29)</f>
        <v>29</v>
      </c>
      <c r="B3">
        <v>66440962</v>
      </c>
      <c r="C3">
        <v>66441085</v>
      </c>
      <c r="D3">
        <v>48205516</v>
      </c>
      <c r="E3">
        <v>1</v>
      </c>
      <c r="F3">
        <v>1</v>
      </c>
      <c r="G3">
        <v>1</v>
      </c>
      <c r="H3">
        <v>2</v>
      </c>
      <c r="I3" t="s">
        <v>769</v>
      </c>
      <c r="J3" t="s">
        <v>770</v>
      </c>
      <c r="K3" t="s">
        <v>771</v>
      </c>
      <c r="L3">
        <v>1367</v>
      </c>
      <c r="N3">
        <v>1011</v>
      </c>
      <c r="O3" t="s">
        <v>772</v>
      </c>
      <c r="P3" t="s">
        <v>772</v>
      </c>
      <c r="Q3">
        <v>1</v>
      </c>
      <c r="W3">
        <v>0</v>
      </c>
      <c r="X3">
        <v>1227913401</v>
      </c>
      <c r="Y3">
        <f>AT3</f>
        <v>0.4</v>
      </c>
      <c r="AA3">
        <v>0</v>
      </c>
      <c r="AB3">
        <v>1145.6600000000001</v>
      </c>
      <c r="AC3">
        <v>450.77</v>
      </c>
      <c r="AD3">
        <v>0</v>
      </c>
      <c r="AE3">
        <v>0</v>
      </c>
      <c r="AF3">
        <v>86.4</v>
      </c>
      <c r="AG3">
        <v>13.5</v>
      </c>
      <c r="AH3">
        <v>0</v>
      </c>
      <c r="AI3">
        <v>1</v>
      </c>
      <c r="AJ3">
        <v>13.26</v>
      </c>
      <c r="AK3">
        <v>33.39</v>
      </c>
      <c r="AL3">
        <v>1</v>
      </c>
      <c r="AM3">
        <v>4</v>
      </c>
      <c r="AN3">
        <v>0</v>
      </c>
      <c r="AO3">
        <v>1</v>
      </c>
      <c r="AP3">
        <v>0</v>
      </c>
      <c r="AQ3">
        <v>0</v>
      </c>
      <c r="AR3">
        <v>0</v>
      </c>
      <c r="AS3" t="s">
        <v>6</v>
      </c>
      <c r="AT3">
        <v>0.4</v>
      </c>
      <c r="AU3" t="s">
        <v>6</v>
      </c>
      <c r="AV3">
        <v>0</v>
      </c>
      <c r="AW3">
        <v>2</v>
      </c>
      <c r="AX3">
        <v>66441096</v>
      </c>
      <c r="AY3">
        <v>1</v>
      </c>
      <c r="AZ3">
        <v>0</v>
      </c>
      <c r="BA3">
        <v>3</v>
      </c>
      <c r="BB3">
        <v>0</v>
      </c>
      <c r="BC3">
        <v>0</v>
      </c>
      <c r="BD3">
        <v>0</v>
      </c>
      <c r="BE3">
        <v>0</v>
      </c>
      <c r="BF3">
        <v>0</v>
      </c>
      <c r="BG3">
        <v>0</v>
      </c>
      <c r="BH3">
        <v>0</v>
      </c>
      <c r="BI3">
        <v>0</v>
      </c>
      <c r="BJ3">
        <v>0</v>
      </c>
      <c r="BK3">
        <v>0</v>
      </c>
      <c r="BL3">
        <v>0</v>
      </c>
      <c r="BM3">
        <v>0</v>
      </c>
      <c r="BN3">
        <v>0</v>
      </c>
      <c r="BO3">
        <v>0</v>
      </c>
      <c r="BP3">
        <v>0</v>
      </c>
      <c r="BQ3">
        <v>0</v>
      </c>
      <c r="BR3">
        <v>0</v>
      </c>
      <c r="BS3">
        <v>0</v>
      </c>
      <c r="BT3">
        <v>0</v>
      </c>
      <c r="BU3">
        <v>0</v>
      </c>
      <c r="BV3">
        <v>0</v>
      </c>
      <c r="BW3">
        <v>0</v>
      </c>
      <c r="CV3">
        <v>0</v>
      </c>
      <c r="CW3" t="e">
        <f>ROUND(Y3*Source!I29*DO3,7)</f>
        <v>#REF!</v>
      </c>
      <c r="CX3" t="e">
        <f>ROUND(Y3*Source!I29,7)</f>
        <v>#REF!</v>
      </c>
      <c r="CY3">
        <f>AB3</f>
        <v>1145.6600000000001</v>
      </c>
      <c r="CZ3">
        <f>AF3</f>
        <v>86.4</v>
      </c>
      <c r="DA3">
        <f>AJ3</f>
        <v>13.26</v>
      </c>
      <c r="DB3">
        <f>ROUND(ROUND(AT3*CZ3,2),2)</f>
        <v>34.56</v>
      </c>
      <c r="DC3">
        <f>ROUND(ROUND(AT3*AG3,2),2)</f>
        <v>5.4</v>
      </c>
      <c r="DD3" t="s">
        <v>6</v>
      </c>
      <c r="DE3" t="s">
        <v>6</v>
      </c>
      <c r="DF3" t="e">
        <f>ROUND(ROUND(AE3,0)*CX3,0)</f>
        <v>#REF!</v>
      </c>
      <c r="DG3" t="e">
        <f>ROUND(ROUND(AF3*AJ3,0)*CX3,0)</f>
        <v>#REF!</v>
      </c>
      <c r="DH3" t="e">
        <f>Source!I29*SmtRes!Y3</f>
        <v>#REF!</v>
      </c>
      <c r="DI3">
        <f>AB3</f>
        <v>1145.6600000000001</v>
      </c>
      <c r="DJ3">
        <f>EtalonRes!Z3</f>
        <v>86.4</v>
      </c>
      <c r="DK3" t="e">
        <f>Source!BB29</f>
        <v>#REF!</v>
      </c>
      <c r="DL3" t="s">
        <v>6</v>
      </c>
      <c r="DM3">
        <v>0</v>
      </c>
      <c r="DN3" t="s">
        <v>6</v>
      </c>
      <c r="DO3">
        <v>0</v>
      </c>
      <c r="GQ3">
        <v>-1</v>
      </c>
      <c r="GR3">
        <v>-1</v>
      </c>
    </row>
    <row r="4" spans="1:200" x14ac:dyDescent="0.25">
      <c r="A4">
        <f>ROW(Source!A29)</f>
        <v>29</v>
      </c>
      <c r="B4">
        <v>66440962</v>
      </c>
      <c r="C4">
        <v>66441085</v>
      </c>
      <c r="D4">
        <v>48056368</v>
      </c>
      <c r="E4">
        <v>1</v>
      </c>
      <c r="F4">
        <v>1</v>
      </c>
      <c r="G4">
        <v>1</v>
      </c>
      <c r="H4">
        <v>3</v>
      </c>
      <c r="I4" t="s">
        <v>773</v>
      </c>
      <c r="J4" t="s">
        <v>774</v>
      </c>
      <c r="K4" t="s">
        <v>775</v>
      </c>
      <c r="L4">
        <v>1339</v>
      </c>
      <c r="N4">
        <v>1007</v>
      </c>
      <c r="O4" t="s">
        <v>22</v>
      </c>
      <c r="P4" t="s">
        <v>22</v>
      </c>
      <c r="Q4">
        <v>1</v>
      </c>
      <c r="W4">
        <v>0</v>
      </c>
      <c r="X4">
        <v>929815444</v>
      </c>
      <c r="Y4" s="66">
        <f>'4.Ведомость_списания'!F29</f>
        <v>0.44</v>
      </c>
      <c r="AA4">
        <v>22.23</v>
      </c>
      <c r="AB4">
        <v>0</v>
      </c>
      <c r="AC4">
        <v>0</v>
      </c>
      <c r="AD4">
        <v>0</v>
      </c>
      <c r="AE4">
        <v>2.44</v>
      </c>
      <c r="AF4">
        <v>0</v>
      </c>
      <c r="AG4">
        <v>0</v>
      </c>
      <c r="AH4">
        <v>0</v>
      </c>
      <c r="AI4">
        <v>9.11</v>
      </c>
      <c r="AJ4">
        <v>1</v>
      </c>
      <c r="AK4">
        <v>1</v>
      </c>
      <c r="AL4">
        <v>1</v>
      </c>
      <c r="AM4">
        <v>4</v>
      </c>
      <c r="AN4">
        <v>0</v>
      </c>
      <c r="AO4">
        <v>1</v>
      </c>
      <c r="AP4">
        <v>0</v>
      </c>
      <c r="AQ4">
        <v>0</v>
      </c>
      <c r="AR4">
        <v>0</v>
      </c>
      <c r="AS4" t="s">
        <v>6</v>
      </c>
      <c r="AT4">
        <v>0.44</v>
      </c>
      <c r="AU4" t="s">
        <v>6</v>
      </c>
      <c r="AV4">
        <v>0</v>
      </c>
      <c r="AW4">
        <v>2</v>
      </c>
      <c r="AX4">
        <v>66441097</v>
      </c>
      <c r="AY4">
        <v>1</v>
      </c>
      <c r="AZ4">
        <v>0</v>
      </c>
      <c r="BA4">
        <v>4</v>
      </c>
      <c r="BB4">
        <v>0</v>
      </c>
      <c r="BC4">
        <v>0</v>
      </c>
      <c r="BD4">
        <v>0</v>
      </c>
      <c r="BE4">
        <v>0</v>
      </c>
      <c r="BF4">
        <v>0</v>
      </c>
      <c r="BG4">
        <v>0</v>
      </c>
      <c r="BH4">
        <v>0</v>
      </c>
      <c r="BI4">
        <v>0</v>
      </c>
      <c r="BJ4">
        <v>0</v>
      </c>
      <c r="BK4">
        <v>0</v>
      </c>
      <c r="BL4">
        <v>0</v>
      </c>
      <c r="BM4">
        <v>0</v>
      </c>
      <c r="BN4">
        <v>0</v>
      </c>
      <c r="BO4">
        <v>0</v>
      </c>
      <c r="BP4">
        <v>0</v>
      </c>
      <c r="BQ4">
        <v>0</v>
      </c>
      <c r="BR4">
        <v>0</v>
      </c>
      <c r="BS4">
        <v>0</v>
      </c>
      <c r="BT4">
        <v>0</v>
      </c>
      <c r="BU4">
        <v>0</v>
      </c>
      <c r="BV4">
        <v>0</v>
      </c>
      <c r="BW4">
        <v>0</v>
      </c>
      <c r="CV4">
        <v>0</v>
      </c>
      <c r="CW4">
        <v>0</v>
      </c>
      <c r="CX4" t="e">
        <f>ROUND(Y4*Source!I29,7)</f>
        <v>#REF!</v>
      </c>
      <c r="CY4">
        <f>AA4</f>
        <v>22.23</v>
      </c>
      <c r="CZ4">
        <f>AE4</f>
        <v>2.44</v>
      </c>
      <c r="DA4">
        <f>AI4</f>
        <v>9.11</v>
      </c>
      <c r="DB4">
        <f>ROUND(ROUND(AT4*CZ4,2),2)</f>
        <v>1.07</v>
      </c>
      <c r="DC4">
        <f>ROUND(ROUND(AT4*AG4,2),2)</f>
        <v>0</v>
      </c>
      <c r="DD4" t="s">
        <v>6</v>
      </c>
      <c r="DE4" t="s">
        <v>6</v>
      </c>
      <c r="DF4" t="e">
        <f>ROUND(ROUND(AE4*AI4,0)*CX4,0)</f>
        <v>#REF!</v>
      </c>
      <c r="DG4" t="e">
        <f t="shared" ref="DG4:DG9" si="0">ROUND(ROUND(AF4,0)*CX4,0)</f>
        <v>#REF!</v>
      </c>
      <c r="DH4" t="e">
        <f>Source!I29*SmtRes!Y4</f>
        <v>#REF!</v>
      </c>
      <c r="DI4">
        <f>AA4</f>
        <v>22.23</v>
      </c>
      <c r="DJ4">
        <f>EtalonRes!Y4</f>
        <v>2.44</v>
      </c>
      <c r="DK4" t="e">
        <f>Source!BC29</f>
        <v>#REF!</v>
      </c>
      <c r="DL4" t="s">
        <v>6</v>
      </c>
      <c r="DM4">
        <v>0</v>
      </c>
      <c r="DN4" t="s">
        <v>6</v>
      </c>
      <c r="DO4">
        <v>0</v>
      </c>
      <c r="GQ4">
        <v>-1</v>
      </c>
      <c r="GR4">
        <v>-1</v>
      </c>
    </row>
    <row r="5" spans="1:200" x14ac:dyDescent="0.25">
      <c r="A5">
        <f>ROW(Source!A29)</f>
        <v>29</v>
      </c>
      <c r="B5">
        <v>66440962</v>
      </c>
      <c r="C5">
        <v>66441085</v>
      </c>
      <c r="D5">
        <v>48079770</v>
      </c>
      <c r="E5">
        <v>1</v>
      </c>
      <c r="F5">
        <v>1</v>
      </c>
      <c r="G5">
        <v>1</v>
      </c>
      <c r="H5">
        <v>3</v>
      </c>
      <c r="I5" t="s">
        <v>776</v>
      </c>
      <c r="J5" t="s">
        <v>777</v>
      </c>
      <c r="K5" t="s">
        <v>778</v>
      </c>
      <c r="L5">
        <v>1339</v>
      </c>
      <c r="N5">
        <v>1007</v>
      </c>
      <c r="O5" t="s">
        <v>22</v>
      </c>
      <c r="P5" t="s">
        <v>22</v>
      </c>
      <c r="Q5">
        <v>1</v>
      </c>
      <c r="W5">
        <v>0</v>
      </c>
      <c r="X5">
        <v>170811211</v>
      </c>
      <c r="Y5" s="66">
        <f>'4.Ведомость_списания'!F30</f>
        <v>5.0000000000000001E-4</v>
      </c>
      <c r="AA5">
        <v>9620.16</v>
      </c>
      <c r="AB5">
        <v>0</v>
      </c>
      <c r="AC5">
        <v>0</v>
      </c>
      <c r="AD5">
        <v>0</v>
      </c>
      <c r="AE5">
        <v>1056</v>
      </c>
      <c r="AF5">
        <v>0</v>
      </c>
      <c r="AG5">
        <v>0</v>
      </c>
      <c r="AH5">
        <v>0</v>
      </c>
      <c r="AI5">
        <v>9.11</v>
      </c>
      <c r="AJ5">
        <v>1</v>
      </c>
      <c r="AK5">
        <v>1</v>
      </c>
      <c r="AL5">
        <v>1</v>
      </c>
      <c r="AM5">
        <v>4</v>
      </c>
      <c r="AN5">
        <v>0</v>
      </c>
      <c r="AO5">
        <v>1</v>
      </c>
      <c r="AP5">
        <v>0</v>
      </c>
      <c r="AQ5">
        <v>0</v>
      </c>
      <c r="AR5">
        <v>0</v>
      </c>
      <c r="AS5" t="s">
        <v>6</v>
      </c>
      <c r="AT5">
        <v>5.0000000000000001E-4</v>
      </c>
      <c r="AU5" t="s">
        <v>6</v>
      </c>
      <c r="AV5">
        <v>0</v>
      </c>
      <c r="AW5">
        <v>2</v>
      </c>
      <c r="AX5">
        <v>66441100</v>
      </c>
      <c r="AY5">
        <v>1</v>
      </c>
      <c r="AZ5">
        <v>0</v>
      </c>
      <c r="BA5">
        <v>7</v>
      </c>
      <c r="BB5">
        <v>0</v>
      </c>
      <c r="BC5">
        <v>0</v>
      </c>
      <c r="BD5">
        <v>0</v>
      </c>
      <c r="BE5">
        <v>0</v>
      </c>
      <c r="BF5">
        <v>0</v>
      </c>
      <c r="BG5">
        <v>0</v>
      </c>
      <c r="BH5">
        <v>0</v>
      </c>
      <c r="BI5">
        <v>0</v>
      </c>
      <c r="BJ5">
        <v>0</v>
      </c>
      <c r="BK5">
        <v>0</v>
      </c>
      <c r="BL5">
        <v>0</v>
      </c>
      <c r="BM5">
        <v>0</v>
      </c>
      <c r="BN5">
        <v>0</v>
      </c>
      <c r="BO5">
        <v>0</v>
      </c>
      <c r="BP5">
        <v>0</v>
      </c>
      <c r="BQ5">
        <v>0</v>
      </c>
      <c r="BR5">
        <v>0</v>
      </c>
      <c r="BS5">
        <v>0</v>
      </c>
      <c r="BT5">
        <v>0</v>
      </c>
      <c r="BU5">
        <v>0</v>
      </c>
      <c r="BV5">
        <v>0</v>
      </c>
      <c r="BW5">
        <v>0</v>
      </c>
      <c r="CV5">
        <v>0</v>
      </c>
      <c r="CW5">
        <v>0</v>
      </c>
      <c r="CX5" t="e">
        <f>ROUND(Y5*Source!I29,7)</f>
        <v>#REF!</v>
      </c>
      <c r="CY5">
        <f>AA5</f>
        <v>9620.16</v>
      </c>
      <c r="CZ5">
        <f>AE5</f>
        <v>1056</v>
      </c>
      <c r="DA5">
        <f>AI5</f>
        <v>9.11</v>
      </c>
      <c r="DB5">
        <f>ROUND(ROUND(AT5*CZ5,2),2)</f>
        <v>0.53</v>
      </c>
      <c r="DC5">
        <f>ROUND(ROUND(AT5*AG5,2),2)</f>
        <v>0</v>
      </c>
      <c r="DD5" t="s">
        <v>6</v>
      </c>
      <c r="DE5" t="s">
        <v>6</v>
      </c>
      <c r="DF5" t="e">
        <f>ROUND(ROUND(AE5*AI5,0)*CX5,0)</f>
        <v>#REF!</v>
      </c>
      <c r="DG5" t="e">
        <f t="shared" si="0"/>
        <v>#REF!</v>
      </c>
      <c r="DH5" t="e">
        <f>Source!I29*SmtRes!Y5</f>
        <v>#REF!</v>
      </c>
      <c r="DI5">
        <f>AA5</f>
        <v>9620.16</v>
      </c>
      <c r="DJ5">
        <f>EtalonRes!Y7</f>
        <v>1056</v>
      </c>
      <c r="DK5" t="e">
        <f>Source!BC29</f>
        <v>#REF!</v>
      </c>
      <c r="DL5" t="s">
        <v>6</v>
      </c>
      <c r="DM5">
        <v>0</v>
      </c>
      <c r="DN5" t="s">
        <v>6</v>
      </c>
      <c r="DO5">
        <v>0</v>
      </c>
      <c r="GQ5">
        <v>-1</v>
      </c>
      <c r="GR5">
        <v>-1</v>
      </c>
    </row>
    <row r="6" spans="1:200" x14ac:dyDescent="0.25">
      <c r="A6">
        <f>ROW(Source!A29)</f>
        <v>29</v>
      </c>
      <c r="B6">
        <v>66440962</v>
      </c>
      <c r="C6">
        <v>66441085</v>
      </c>
      <c r="D6">
        <v>0</v>
      </c>
      <c r="E6">
        <v>0</v>
      </c>
      <c r="F6">
        <v>1</v>
      </c>
      <c r="G6">
        <v>1</v>
      </c>
      <c r="H6">
        <v>3</v>
      </c>
      <c r="I6" t="s">
        <v>37</v>
      </c>
      <c r="J6" t="s">
        <v>6</v>
      </c>
      <c r="K6" t="s">
        <v>38</v>
      </c>
      <c r="L6">
        <v>1407</v>
      </c>
      <c r="N6">
        <v>1013</v>
      </c>
      <c r="O6" t="s">
        <v>39</v>
      </c>
      <c r="P6" t="s">
        <v>39</v>
      </c>
      <c r="Q6">
        <v>1</v>
      </c>
      <c r="W6">
        <v>0</v>
      </c>
      <c r="X6">
        <v>323380952</v>
      </c>
      <c r="Y6">
        <f>(AT6*ROUND(0.77,7))</f>
        <v>0.29568</v>
      </c>
      <c r="AA6">
        <v>54000</v>
      </c>
      <c r="AB6">
        <v>0</v>
      </c>
      <c r="AC6">
        <v>0</v>
      </c>
      <c r="AD6">
        <v>0</v>
      </c>
      <c r="AE6">
        <v>55080</v>
      </c>
      <c r="AF6">
        <v>0</v>
      </c>
      <c r="AG6">
        <v>0</v>
      </c>
      <c r="AH6">
        <v>0</v>
      </c>
      <c r="AI6">
        <v>9.11</v>
      </c>
      <c r="AJ6">
        <v>1</v>
      </c>
      <c r="AK6">
        <v>1</v>
      </c>
      <c r="AL6">
        <v>1</v>
      </c>
      <c r="AM6">
        <v>0</v>
      </c>
      <c r="AN6">
        <v>0</v>
      </c>
      <c r="AO6">
        <v>0</v>
      </c>
      <c r="AP6">
        <v>0</v>
      </c>
      <c r="AQ6">
        <v>0</v>
      </c>
      <c r="AR6">
        <v>0</v>
      </c>
      <c r="AS6" t="s">
        <v>6</v>
      </c>
      <c r="AT6">
        <v>0.38400000000000001</v>
      </c>
      <c r="AU6" t="s">
        <v>41</v>
      </c>
      <c r="AV6">
        <v>0</v>
      </c>
      <c r="AW6">
        <v>1</v>
      </c>
      <c r="AX6">
        <v>-1</v>
      </c>
      <c r="AY6">
        <v>0</v>
      </c>
      <c r="AZ6">
        <v>0</v>
      </c>
      <c r="BA6" t="s">
        <v>6</v>
      </c>
      <c r="BB6">
        <v>0</v>
      </c>
      <c r="BC6">
        <v>0</v>
      </c>
      <c r="BD6">
        <v>0</v>
      </c>
      <c r="BE6">
        <v>0</v>
      </c>
      <c r="BF6">
        <v>0</v>
      </c>
      <c r="BG6">
        <v>0</v>
      </c>
      <c r="BH6">
        <v>0</v>
      </c>
      <c r="BI6">
        <v>0</v>
      </c>
      <c r="BJ6">
        <v>0</v>
      </c>
      <c r="BK6">
        <v>0</v>
      </c>
      <c r="BL6">
        <v>0</v>
      </c>
      <c r="BM6">
        <v>0</v>
      </c>
      <c r="BN6">
        <v>0</v>
      </c>
      <c r="BO6">
        <v>0</v>
      </c>
      <c r="BP6">
        <v>0</v>
      </c>
      <c r="BQ6">
        <v>0</v>
      </c>
      <c r="BR6">
        <v>0</v>
      </c>
      <c r="BS6">
        <v>0</v>
      </c>
      <c r="BT6">
        <v>0</v>
      </c>
      <c r="BU6">
        <v>0</v>
      </c>
      <c r="BV6">
        <v>0</v>
      </c>
      <c r="BW6">
        <v>0</v>
      </c>
      <c r="CV6">
        <v>0</v>
      </c>
      <c r="CW6">
        <v>0</v>
      </c>
      <c r="CX6" t="e">
        <f>ROUND(Y6*Source!I29,7)</f>
        <v>#REF!</v>
      </c>
      <c r="CY6">
        <f>AA6</f>
        <v>54000</v>
      </c>
      <c r="CZ6">
        <f>AE6</f>
        <v>55080</v>
      </c>
      <c r="DA6">
        <f>AI6</f>
        <v>9.11</v>
      </c>
      <c r="DB6">
        <f>ROUND((ROUND(AT6*CZ6,2)*ROUND(0.77,7)),2)</f>
        <v>16286.05</v>
      </c>
      <c r="DC6">
        <f>ROUND((ROUND(AT6*AG6,2)*ROUND(0.77,7)),2)</f>
        <v>0</v>
      </c>
      <c r="DD6" t="s">
        <v>6</v>
      </c>
      <c r="DE6" t="s">
        <v>6</v>
      </c>
      <c r="DF6" t="e">
        <f>ROUND(ROUND(AE6*AI6,0)*CX6,0)</f>
        <v>#REF!</v>
      </c>
      <c r="DG6" t="e">
        <f t="shared" si="0"/>
        <v>#REF!</v>
      </c>
      <c r="DH6" t="e">
        <f>Source!I29*SmtRes!Y6</f>
        <v>#REF!</v>
      </c>
      <c r="DI6">
        <f>AA6</f>
        <v>54000</v>
      </c>
      <c r="DJ6" t="e">
        <f>DF6</f>
        <v>#REF!</v>
      </c>
      <c r="DK6" t="e">
        <f>Source!BC29</f>
        <v>#REF!</v>
      </c>
      <c r="DL6" t="s">
        <v>6</v>
      </c>
      <c r="DM6">
        <v>0</v>
      </c>
      <c r="DN6" t="s">
        <v>6</v>
      </c>
      <c r="DO6">
        <v>0</v>
      </c>
      <c r="GP6">
        <v>1</v>
      </c>
      <c r="GQ6">
        <v>-1</v>
      </c>
      <c r="GR6">
        <v>-1</v>
      </c>
    </row>
    <row r="7" spans="1:200" x14ac:dyDescent="0.25">
      <c r="A7">
        <f>ROW(Source!A29)</f>
        <v>29</v>
      </c>
      <c r="B7">
        <v>66440962</v>
      </c>
      <c r="C7">
        <v>66441085</v>
      </c>
      <c r="D7">
        <v>0</v>
      </c>
      <c r="E7">
        <v>0</v>
      </c>
      <c r="F7">
        <v>1</v>
      </c>
      <c r="G7">
        <v>1</v>
      </c>
      <c r="H7">
        <v>3</v>
      </c>
      <c r="I7" t="s">
        <v>30</v>
      </c>
      <c r="J7" t="s">
        <v>6</v>
      </c>
      <c r="K7" t="s">
        <v>31</v>
      </c>
      <c r="L7">
        <v>1339</v>
      </c>
      <c r="N7">
        <v>1007</v>
      </c>
      <c r="O7" t="s">
        <v>22</v>
      </c>
      <c r="P7" t="s">
        <v>22</v>
      </c>
      <c r="Q7">
        <v>1</v>
      </c>
      <c r="W7">
        <v>0</v>
      </c>
      <c r="X7">
        <v>-2107955517</v>
      </c>
      <c r="Y7">
        <f>(AT7*ROUND(0.9,7))</f>
        <v>0.21690000000000001</v>
      </c>
      <c r="AA7">
        <v>3875</v>
      </c>
      <c r="AB7">
        <v>0</v>
      </c>
      <c r="AC7">
        <v>0</v>
      </c>
      <c r="AD7">
        <v>0</v>
      </c>
      <c r="AE7">
        <v>3952.5</v>
      </c>
      <c r="AF7">
        <v>0</v>
      </c>
      <c r="AG7">
        <v>0</v>
      </c>
      <c r="AH7">
        <v>0</v>
      </c>
      <c r="AI7">
        <v>9.11</v>
      </c>
      <c r="AJ7">
        <v>1</v>
      </c>
      <c r="AK7">
        <v>1</v>
      </c>
      <c r="AL7">
        <v>1</v>
      </c>
      <c r="AM7">
        <v>0</v>
      </c>
      <c r="AN7">
        <v>0</v>
      </c>
      <c r="AO7">
        <v>0</v>
      </c>
      <c r="AP7">
        <v>0</v>
      </c>
      <c r="AQ7">
        <v>0</v>
      </c>
      <c r="AR7">
        <v>0</v>
      </c>
      <c r="AS7" t="s">
        <v>6</v>
      </c>
      <c r="AT7">
        <v>0.24099999999999999</v>
      </c>
      <c r="AU7" t="s">
        <v>35</v>
      </c>
      <c r="AV7">
        <v>0</v>
      </c>
      <c r="AW7">
        <v>1</v>
      </c>
      <c r="AX7">
        <v>-1</v>
      </c>
      <c r="AY7">
        <v>0</v>
      </c>
      <c r="AZ7">
        <v>0</v>
      </c>
      <c r="BA7" t="s">
        <v>6</v>
      </c>
      <c r="BB7">
        <v>0</v>
      </c>
      <c r="BC7">
        <v>0</v>
      </c>
      <c r="BD7">
        <v>0</v>
      </c>
      <c r="BE7">
        <v>0</v>
      </c>
      <c r="BF7">
        <v>0</v>
      </c>
      <c r="BG7">
        <v>0</v>
      </c>
      <c r="BH7">
        <v>0</v>
      </c>
      <c r="BI7">
        <v>0</v>
      </c>
      <c r="BJ7">
        <v>0</v>
      </c>
      <c r="BK7">
        <v>0</v>
      </c>
      <c r="BL7">
        <v>0</v>
      </c>
      <c r="BM7">
        <v>0</v>
      </c>
      <c r="BN7">
        <v>0</v>
      </c>
      <c r="BO7">
        <v>0</v>
      </c>
      <c r="BP7">
        <v>0</v>
      </c>
      <c r="BQ7">
        <v>0</v>
      </c>
      <c r="BR7">
        <v>0</v>
      </c>
      <c r="BS7">
        <v>0</v>
      </c>
      <c r="BT7">
        <v>0</v>
      </c>
      <c r="BU7">
        <v>0</v>
      </c>
      <c r="BV7">
        <v>0</v>
      </c>
      <c r="BW7">
        <v>0</v>
      </c>
      <c r="CV7">
        <v>0</v>
      </c>
      <c r="CW7">
        <v>0</v>
      </c>
      <c r="CX7" t="e">
        <f>ROUND(Y7*Source!I29,7)</f>
        <v>#REF!</v>
      </c>
      <c r="CY7">
        <f>AA7</f>
        <v>3875</v>
      </c>
      <c r="CZ7">
        <f>AE7</f>
        <v>3952.5</v>
      </c>
      <c r="DA7">
        <f>AI7</f>
        <v>9.11</v>
      </c>
      <c r="DB7">
        <f>ROUND((ROUND(AT7*CZ7,2)*ROUND(0.9,7)),2)</f>
        <v>857.3</v>
      </c>
      <c r="DC7">
        <f>ROUND((ROUND(AT7*AG7,2)*ROUND(0.9,7)),2)</f>
        <v>0</v>
      </c>
      <c r="DD7" t="s">
        <v>6</v>
      </c>
      <c r="DE7" t="s">
        <v>6</v>
      </c>
      <c r="DF7" t="e">
        <f>ROUND(ROUND(AE7*AI7,0)*CX7,0)</f>
        <v>#REF!</v>
      </c>
      <c r="DG7" t="e">
        <f t="shared" si="0"/>
        <v>#REF!</v>
      </c>
      <c r="DH7" t="e">
        <f>Source!I29*SmtRes!Y7</f>
        <v>#REF!</v>
      </c>
      <c r="DI7">
        <f>AA7</f>
        <v>3875</v>
      </c>
      <c r="DJ7" t="e">
        <f>DF7</f>
        <v>#REF!</v>
      </c>
      <c r="DK7" t="e">
        <f>Source!BC29</f>
        <v>#REF!</v>
      </c>
      <c r="DL7" t="s">
        <v>6</v>
      </c>
      <c r="DM7">
        <v>0</v>
      </c>
      <c r="DN7" t="s">
        <v>6</v>
      </c>
      <c r="DO7">
        <v>0</v>
      </c>
      <c r="GP7">
        <v>1</v>
      </c>
      <c r="GQ7">
        <v>-1</v>
      </c>
      <c r="GR7">
        <v>-1</v>
      </c>
    </row>
    <row r="8" spans="1:200" x14ac:dyDescent="0.25">
      <c r="A8">
        <f>ROW(Source!A32)</f>
        <v>32</v>
      </c>
      <c r="B8">
        <v>66440962</v>
      </c>
      <c r="C8">
        <v>66441104</v>
      </c>
      <c r="D8">
        <v>48043841</v>
      </c>
      <c r="E8">
        <v>68</v>
      </c>
      <c r="F8">
        <v>1</v>
      </c>
      <c r="G8">
        <v>1</v>
      </c>
      <c r="H8">
        <v>1</v>
      </c>
      <c r="I8" t="s">
        <v>764</v>
      </c>
      <c r="J8" t="s">
        <v>6</v>
      </c>
      <c r="K8" t="s">
        <v>765</v>
      </c>
      <c r="L8">
        <v>1191</v>
      </c>
      <c r="N8">
        <v>1013</v>
      </c>
      <c r="O8" t="s">
        <v>766</v>
      </c>
      <c r="P8" t="s">
        <v>766</v>
      </c>
      <c r="Q8">
        <v>1</v>
      </c>
      <c r="W8">
        <v>0</v>
      </c>
      <c r="X8">
        <v>784619160</v>
      </c>
      <c r="Y8">
        <f>AT8</f>
        <v>4.76</v>
      </c>
      <c r="AA8">
        <v>0</v>
      </c>
      <c r="AB8">
        <v>0</v>
      </c>
      <c r="AC8">
        <v>0</v>
      </c>
      <c r="AD8">
        <v>291.83</v>
      </c>
      <c r="AE8">
        <v>0</v>
      </c>
      <c r="AF8">
        <v>0</v>
      </c>
      <c r="AG8">
        <v>0</v>
      </c>
      <c r="AH8">
        <v>8.74</v>
      </c>
      <c r="AI8">
        <v>1</v>
      </c>
      <c r="AJ8">
        <v>1</v>
      </c>
      <c r="AK8">
        <v>1</v>
      </c>
      <c r="AL8">
        <v>33.39</v>
      </c>
      <c r="AM8">
        <v>4</v>
      </c>
      <c r="AN8">
        <v>0</v>
      </c>
      <c r="AO8">
        <v>1</v>
      </c>
      <c r="AP8">
        <v>0</v>
      </c>
      <c r="AQ8">
        <v>0</v>
      </c>
      <c r="AR8">
        <v>0</v>
      </c>
      <c r="AS8" t="s">
        <v>6</v>
      </c>
      <c r="AT8">
        <v>4.76</v>
      </c>
      <c r="AU8" t="s">
        <v>6</v>
      </c>
      <c r="AV8">
        <v>1</v>
      </c>
      <c r="AW8">
        <v>2</v>
      </c>
      <c r="AX8">
        <v>66441118</v>
      </c>
      <c r="AY8">
        <v>1</v>
      </c>
      <c r="AZ8">
        <v>0</v>
      </c>
      <c r="BA8">
        <v>8</v>
      </c>
      <c r="BB8">
        <v>0</v>
      </c>
      <c r="BC8">
        <v>0</v>
      </c>
      <c r="BD8">
        <v>0</v>
      </c>
      <c r="BE8">
        <v>0</v>
      </c>
      <c r="BF8">
        <v>0</v>
      </c>
      <c r="BG8">
        <v>0</v>
      </c>
      <c r="BH8">
        <v>0</v>
      </c>
      <c r="BI8">
        <v>0</v>
      </c>
      <c r="BJ8">
        <v>0</v>
      </c>
      <c r="BK8">
        <v>0</v>
      </c>
      <c r="BL8">
        <v>0</v>
      </c>
      <c r="BM8">
        <v>0</v>
      </c>
      <c r="BN8">
        <v>0</v>
      </c>
      <c r="BO8">
        <v>0</v>
      </c>
      <c r="BP8">
        <v>0</v>
      </c>
      <c r="BQ8">
        <v>0</v>
      </c>
      <c r="BR8">
        <v>0</v>
      </c>
      <c r="BS8">
        <v>0</v>
      </c>
      <c r="BT8">
        <v>0</v>
      </c>
      <c r="BU8">
        <v>0</v>
      </c>
      <c r="BV8">
        <v>0</v>
      </c>
      <c r="BW8">
        <v>0</v>
      </c>
      <c r="CU8" t="e">
        <f>ROUND(AT8*Source!I32*AH8*AL8,0)</f>
        <v>#REF!</v>
      </c>
      <c r="CV8" t="e">
        <f>ROUND(Y8*Source!I32,7)</f>
        <v>#REF!</v>
      </c>
      <c r="CW8">
        <v>0</v>
      </c>
      <c r="CX8" t="e">
        <f>ROUND(Y8*Source!I32,7)</f>
        <v>#REF!</v>
      </c>
      <c r="CY8">
        <f>AD8</f>
        <v>291.83</v>
      </c>
      <c r="CZ8">
        <f>AH8</f>
        <v>8.74</v>
      </c>
      <c r="DA8">
        <f>AL8</f>
        <v>33.39</v>
      </c>
      <c r="DB8">
        <f>ROUND(ROUND(AT8*CZ8,2),2)</f>
        <v>41.6</v>
      </c>
      <c r="DC8">
        <f>ROUND(ROUND(AT8*AG8,2),2)</f>
        <v>0</v>
      </c>
      <c r="DD8" t="s">
        <v>6</v>
      </c>
      <c r="DE8" t="s">
        <v>6</v>
      </c>
      <c r="DF8" t="e">
        <f>ROUND(ROUND(AE8,0)*CX8,0)</f>
        <v>#REF!</v>
      </c>
      <c r="DG8" t="e">
        <f t="shared" si="0"/>
        <v>#REF!</v>
      </c>
      <c r="DH8" t="e">
        <f>Source!I32*SmtRes!Y8</f>
        <v>#REF!</v>
      </c>
      <c r="DI8">
        <f>AD8</f>
        <v>291.83</v>
      </c>
      <c r="DJ8">
        <f>EtalonRes!AB8</f>
        <v>8.74</v>
      </c>
      <c r="DK8" t="e">
        <f>Source!BA32</f>
        <v>#REF!</v>
      </c>
      <c r="DL8" t="s">
        <v>6</v>
      </c>
      <c r="DM8">
        <v>0</v>
      </c>
      <c r="DN8" t="s">
        <v>6</v>
      </c>
      <c r="DO8">
        <v>0</v>
      </c>
      <c r="GQ8">
        <v>-1</v>
      </c>
      <c r="GR8">
        <v>-1</v>
      </c>
    </row>
    <row r="9" spans="1:200" x14ac:dyDescent="0.25">
      <c r="A9">
        <f>ROW(Source!A32)</f>
        <v>32</v>
      </c>
      <c r="B9">
        <v>66440962</v>
      </c>
      <c r="C9">
        <v>66441104</v>
      </c>
      <c r="D9">
        <v>48044033</v>
      </c>
      <c r="E9">
        <v>68</v>
      </c>
      <c r="F9">
        <v>1</v>
      </c>
      <c r="G9">
        <v>1</v>
      </c>
      <c r="H9">
        <v>1</v>
      </c>
      <c r="I9" t="s">
        <v>767</v>
      </c>
      <c r="J9" t="s">
        <v>6</v>
      </c>
      <c r="K9" t="s">
        <v>768</v>
      </c>
      <c r="L9">
        <v>1191</v>
      </c>
      <c r="N9">
        <v>1013</v>
      </c>
      <c r="O9" t="s">
        <v>766</v>
      </c>
      <c r="P9" t="s">
        <v>766</v>
      </c>
      <c r="Q9">
        <v>1</v>
      </c>
      <c r="W9">
        <v>0</v>
      </c>
      <c r="X9">
        <v>-1417349443</v>
      </c>
      <c r="Y9">
        <f>AT9</f>
        <v>0.4</v>
      </c>
      <c r="AA9">
        <v>0</v>
      </c>
      <c r="AB9">
        <v>0</v>
      </c>
      <c r="AC9">
        <v>0</v>
      </c>
      <c r="AD9">
        <v>0</v>
      </c>
      <c r="AE9">
        <v>0</v>
      </c>
      <c r="AF9">
        <v>0</v>
      </c>
      <c r="AG9">
        <v>0</v>
      </c>
      <c r="AH9">
        <v>0</v>
      </c>
      <c r="AI9">
        <v>1</v>
      </c>
      <c r="AJ9">
        <v>1</v>
      </c>
      <c r="AK9">
        <v>33.39</v>
      </c>
      <c r="AL9">
        <v>1</v>
      </c>
      <c r="AM9">
        <v>4</v>
      </c>
      <c r="AN9">
        <v>0</v>
      </c>
      <c r="AO9">
        <v>1</v>
      </c>
      <c r="AP9">
        <v>0</v>
      </c>
      <c r="AQ9">
        <v>0</v>
      </c>
      <c r="AR9">
        <v>0</v>
      </c>
      <c r="AS9" t="s">
        <v>6</v>
      </c>
      <c r="AT9">
        <v>0.4</v>
      </c>
      <c r="AU9" t="s">
        <v>6</v>
      </c>
      <c r="AV9">
        <v>2</v>
      </c>
      <c r="AW9">
        <v>2</v>
      </c>
      <c r="AX9">
        <v>66441119</v>
      </c>
      <c r="AY9">
        <v>1</v>
      </c>
      <c r="AZ9">
        <v>0</v>
      </c>
      <c r="BA9">
        <v>9</v>
      </c>
      <c r="BB9">
        <v>0</v>
      </c>
      <c r="BC9">
        <v>0</v>
      </c>
      <c r="BD9">
        <v>0</v>
      </c>
      <c r="BE9">
        <v>0</v>
      </c>
      <c r="BF9">
        <v>0</v>
      </c>
      <c r="BG9">
        <v>0</v>
      </c>
      <c r="BH9">
        <v>0</v>
      </c>
      <c r="BI9">
        <v>0</v>
      </c>
      <c r="BJ9">
        <v>0</v>
      </c>
      <c r="BK9">
        <v>0</v>
      </c>
      <c r="BL9">
        <v>0</v>
      </c>
      <c r="BM9">
        <v>0</v>
      </c>
      <c r="BN9">
        <v>0</v>
      </c>
      <c r="BO9">
        <v>0</v>
      </c>
      <c r="BP9">
        <v>0</v>
      </c>
      <c r="BQ9">
        <v>0</v>
      </c>
      <c r="BR9">
        <v>0</v>
      </c>
      <c r="BS9">
        <v>0</v>
      </c>
      <c r="BT9">
        <v>0</v>
      </c>
      <c r="BU9">
        <v>0</v>
      </c>
      <c r="BV9">
        <v>0</v>
      </c>
      <c r="BW9">
        <v>0</v>
      </c>
      <c r="CV9">
        <v>0</v>
      </c>
      <c r="CW9">
        <v>0</v>
      </c>
      <c r="CX9" t="e">
        <f>ROUND(Y9*Source!I32,7)</f>
        <v>#REF!</v>
      </c>
      <c r="CY9">
        <f>AD9</f>
        <v>0</v>
      </c>
      <c r="CZ9">
        <f>AH9</f>
        <v>0</v>
      </c>
      <c r="DA9">
        <f>AL9</f>
        <v>1</v>
      </c>
      <c r="DB9">
        <f>ROUND(ROUND(AT9*CZ9,2),2)</f>
        <v>0</v>
      </c>
      <c r="DC9">
        <f>ROUND(ROUND(AT9*AG9,2),2)</f>
        <v>0</v>
      </c>
      <c r="DD9" t="s">
        <v>6</v>
      </c>
      <c r="DE9" t="s">
        <v>6</v>
      </c>
      <c r="DF9" t="e">
        <f>ROUND(ROUND(AE9,0)*CX9,0)</f>
        <v>#REF!</v>
      </c>
      <c r="DG9" t="e">
        <f t="shared" si="0"/>
        <v>#REF!</v>
      </c>
      <c r="DH9" t="e">
        <f>Source!I32*SmtRes!Y9</f>
        <v>#REF!</v>
      </c>
      <c r="DI9">
        <f>AD9</f>
        <v>0</v>
      </c>
      <c r="DJ9">
        <f>EtalonRes!AB9</f>
        <v>0</v>
      </c>
      <c r="DK9" t="e">
        <f>Source!BA32</f>
        <v>#REF!</v>
      </c>
      <c r="DL9" t="s">
        <v>6</v>
      </c>
      <c r="DM9">
        <v>0</v>
      </c>
      <c r="DN9" t="s">
        <v>6</v>
      </c>
      <c r="DO9">
        <v>0</v>
      </c>
      <c r="GQ9">
        <v>-1</v>
      </c>
      <c r="GR9">
        <v>-1</v>
      </c>
    </row>
    <row r="10" spans="1:200" x14ac:dyDescent="0.25">
      <c r="A10">
        <f>ROW(Source!A32)</f>
        <v>32</v>
      </c>
      <c r="B10">
        <v>66440962</v>
      </c>
      <c r="C10">
        <v>66441104</v>
      </c>
      <c r="D10">
        <v>48205516</v>
      </c>
      <c r="E10">
        <v>1</v>
      </c>
      <c r="F10">
        <v>1</v>
      </c>
      <c r="G10">
        <v>1</v>
      </c>
      <c r="H10">
        <v>2</v>
      </c>
      <c r="I10" t="s">
        <v>769</v>
      </c>
      <c r="J10" t="s">
        <v>770</v>
      </c>
      <c r="K10" t="s">
        <v>771</v>
      </c>
      <c r="L10">
        <v>1367</v>
      </c>
      <c r="N10">
        <v>1011</v>
      </c>
      <c r="O10" t="s">
        <v>772</v>
      </c>
      <c r="P10" t="s">
        <v>772</v>
      </c>
      <c r="Q10">
        <v>1</v>
      </c>
      <c r="W10">
        <v>0</v>
      </c>
      <c r="X10">
        <v>1227913401</v>
      </c>
      <c r="Y10">
        <f>AT10</f>
        <v>0.4</v>
      </c>
      <c r="AA10">
        <v>0</v>
      </c>
      <c r="AB10">
        <v>1145.6600000000001</v>
      </c>
      <c r="AC10">
        <v>450.77</v>
      </c>
      <c r="AD10">
        <v>0</v>
      </c>
      <c r="AE10">
        <v>0</v>
      </c>
      <c r="AF10">
        <v>86.4</v>
      </c>
      <c r="AG10">
        <v>13.5</v>
      </c>
      <c r="AH10">
        <v>0</v>
      </c>
      <c r="AI10">
        <v>1</v>
      </c>
      <c r="AJ10">
        <v>13.26</v>
      </c>
      <c r="AK10">
        <v>33.39</v>
      </c>
      <c r="AL10">
        <v>1</v>
      </c>
      <c r="AM10">
        <v>4</v>
      </c>
      <c r="AN10">
        <v>0</v>
      </c>
      <c r="AO10">
        <v>1</v>
      </c>
      <c r="AP10">
        <v>0</v>
      </c>
      <c r="AQ10">
        <v>0</v>
      </c>
      <c r="AR10">
        <v>0</v>
      </c>
      <c r="AS10" t="s">
        <v>6</v>
      </c>
      <c r="AT10">
        <v>0.4</v>
      </c>
      <c r="AU10" t="s">
        <v>6</v>
      </c>
      <c r="AV10">
        <v>0</v>
      </c>
      <c r="AW10">
        <v>2</v>
      </c>
      <c r="AX10">
        <v>66441120</v>
      </c>
      <c r="AY10">
        <v>1</v>
      </c>
      <c r="AZ10">
        <v>0</v>
      </c>
      <c r="BA10">
        <v>10</v>
      </c>
      <c r="BB10">
        <v>0</v>
      </c>
      <c r="BC10">
        <v>0</v>
      </c>
      <c r="BD10">
        <v>0</v>
      </c>
      <c r="BE10">
        <v>0</v>
      </c>
      <c r="BF10">
        <v>0</v>
      </c>
      <c r="BG10">
        <v>0</v>
      </c>
      <c r="BH10">
        <v>0</v>
      </c>
      <c r="BI10">
        <v>0</v>
      </c>
      <c r="BJ10">
        <v>0</v>
      </c>
      <c r="BK10">
        <v>0</v>
      </c>
      <c r="BL10">
        <v>0</v>
      </c>
      <c r="BM10">
        <v>0</v>
      </c>
      <c r="BN10">
        <v>0</v>
      </c>
      <c r="BO10">
        <v>0</v>
      </c>
      <c r="BP10">
        <v>0</v>
      </c>
      <c r="BQ10">
        <v>0</v>
      </c>
      <c r="BR10">
        <v>0</v>
      </c>
      <c r="BS10">
        <v>0</v>
      </c>
      <c r="BT10">
        <v>0</v>
      </c>
      <c r="BU10">
        <v>0</v>
      </c>
      <c r="BV10">
        <v>0</v>
      </c>
      <c r="BW10">
        <v>0</v>
      </c>
      <c r="CV10">
        <v>0</v>
      </c>
      <c r="CW10" t="e">
        <f>ROUND(Y10*Source!I32*DO10,7)</f>
        <v>#REF!</v>
      </c>
      <c r="CX10" t="e">
        <f>ROUND(Y10*Source!I32,7)</f>
        <v>#REF!</v>
      </c>
      <c r="CY10">
        <f>AB10</f>
        <v>1145.6600000000001</v>
      </c>
      <c r="CZ10">
        <f>AF10</f>
        <v>86.4</v>
      </c>
      <c r="DA10">
        <f>AJ10</f>
        <v>13.26</v>
      </c>
      <c r="DB10">
        <f>ROUND(ROUND(AT10*CZ10,2),2)</f>
        <v>34.56</v>
      </c>
      <c r="DC10">
        <f>ROUND(ROUND(AT10*AG10,2),2)</f>
        <v>5.4</v>
      </c>
      <c r="DD10" t="s">
        <v>6</v>
      </c>
      <c r="DE10" t="s">
        <v>6</v>
      </c>
      <c r="DF10" t="e">
        <f>ROUND(ROUND(AE10,0)*CX10,0)</f>
        <v>#REF!</v>
      </c>
      <c r="DG10" t="e">
        <f>ROUND(ROUND(AF10*AJ10,0)*CX10,0)</f>
        <v>#REF!</v>
      </c>
      <c r="DH10" t="e">
        <f>Source!I32*SmtRes!Y10</f>
        <v>#REF!</v>
      </c>
      <c r="DI10">
        <f>AB10</f>
        <v>1145.6600000000001</v>
      </c>
      <c r="DJ10">
        <f>EtalonRes!Z10</f>
        <v>86.4</v>
      </c>
      <c r="DK10" t="e">
        <f>Source!BB32</f>
        <v>#REF!</v>
      </c>
      <c r="DL10" t="s">
        <v>6</v>
      </c>
      <c r="DM10">
        <v>0</v>
      </c>
      <c r="DN10" t="s">
        <v>6</v>
      </c>
      <c r="DO10">
        <v>0</v>
      </c>
      <c r="GQ10">
        <v>-1</v>
      </c>
      <c r="GR10">
        <v>-1</v>
      </c>
    </row>
    <row r="11" spans="1:200" x14ac:dyDescent="0.25">
      <c r="A11">
        <f>ROW(Source!A32)</f>
        <v>32</v>
      </c>
      <c r="B11">
        <v>66440962</v>
      </c>
      <c r="C11">
        <v>66441104</v>
      </c>
      <c r="D11">
        <v>48056368</v>
      </c>
      <c r="E11">
        <v>1</v>
      </c>
      <c r="F11">
        <v>1</v>
      </c>
      <c r="G11">
        <v>1</v>
      </c>
      <c r="H11">
        <v>3</v>
      </c>
      <c r="I11" t="s">
        <v>773</v>
      </c>
      <c r="J11" t="s">
        <v>774</v>
      </c>
      <c r="K11" t="s">
        <v>775</v>
      </c>
      <c r="L11">
        <v>1339</v>
      </c>
      <c r="N11">
        <v>1007</v>
      </c>
      <c r="O11" t="s">
        <v>22</v>
      </c>
      <c r="P11" t="s">
        <v>22</v>
      </c>
      <c r="Q11">
        <v>1</v>
      </c>
      <c r="W11">
        <v>0</v>
      </c>
      <c r="X11">
        <v>929815444</v>
      </c>
      <c r="Y11" s="66">
        <f>'4.Ведомость_списания'!F34</f>
        <v>0.44</v>
      </c>
      <c r="AA11">
        <v>22.23</v>
      </c>
      <c r="AB11">
        <v>0</v>
      </c>
      <c r="AC11">
        <v>0</v>
      </c>
      <c r="AD11">
        <v>0</v>
      </c>
      <c r="AE11">
        <v>2.44</v>
      </c>
      <c r="AF11">
        <v>0</v>
      </c>
      <c r="AG11">
        <v>0</v>
      </c>
      <c r="AH11">
        <v>0</v>
      </c>
      <c r="AI11">
        <v>9.11</v>
      </c>
      <c r="AJ11">
        <v>1</v>
      </c>
      <c r="AK11">
        <v>1</v>
      </c>
      <c r="AL11">
        <v>1</v>
      </c>
      <c r="AM11">
        <v>4</v>
      </c>
      <c r="AN11">
        <v>0</v>
      </c>
      <c r="AO11">
        <v>1</v>
      </c>
      <c r="AP11">
        <v>0</v>
      </c>
      <c r="AQ11">
        <v>0</v>
      </c>
      <c r="AR11">
        <v>0</v>
      </c>
      <c r="AS11" t="s">
        <v>6</v>
      </c>
      <c r="AT11">
        <v>0.44</v>
      </c>
      <c r="AU11" t="s">
        <v>6</v>
      </c>
      <c r="AV11">
        <v>0</v>
      </c>
      <c r="AW11">
        <v>2</v>
      </c>
      <c r="AX11">
        <v>66441121</v>
      </c>
      <c r="AY11">
        <v>1</v>
      </c>
      <c r="AZ11">
        <v>0</v>
      </c>
      <c r="BA11">
        <v>11</v>
      </c>
      <c r="BB11">
        <v>0</v>
      </c>
      <c r="BC11">
        <v>0</v>
      </c>
      <c r="BD11">
        <v>0</v>
      </c>
      <c r="BE11">
        <v>0</v>
      </c>
      <c r="BF11">
        <v>0</v>
      </c>
      <c r="BG11">
        <v>0</v>
      </c>
      <c r="BH11">
        <v>0</v>
      </c>
      <c r="BI11">
        <v>0</v>
      </c>
      <c r="BJ11">
        <v>0</v>
      </c>
      <c r="BK11">
        <v>0</v>
      </c>
      <c r="BL11">
        <v>0</v>
      </c>
      <c r="BM11">
        <v>0</v>
      </c>
      <c r="BN11">
        <v>0</v>
      </c>
      <c r="BO11">
        <v>0</v>
      </c>
      <c r="BP11">
        <v>0</v>
      </c>
      <c r="BQ11">
        <v>0</v>
      </c>
      <c r="BR11">
        <v>0</v>
      </c>
      <c r="BS11">
        <v>0</v>
      </c>
      <c r="BT11">
        <v>0</v>
      </c>
      <c r="BU11">
        <v>0</v>
      </c>
      <c r="BV11">
        <v>0</v>
      </c>
      <c r="BW11">
        <v>0</v>
      </c>
      <c r="CV11">
        <v>0</v>
      </c>
      <c r="CW11">
        <v>0</v>
      </c>
      <c r="CX11" t="e">
        <f>ROUND(Y11*Source!I32,7)</f>
        <v>#REF!</v>
      </c>
      <c r="CY11">
        <f t="shared" ref="CY11:CY17" si="1">AA11</f>
        <v>22.23</v>
      </c>
      <c r="CZ11">
        <f t="shared" ref="CZ11:CZ17" si="2">AE11</f>
        <v>2.44</v>
      </c>
      <c r="DA11">
        <f t="shared" ref="DA11:DA17" si="3">AI11</f>
        <v>9.11</v>
      </c>
      <c r="DB11">
        <f>ROUND(ROUND(AT11*CZ11,2),2)</f>
        <v>1.07</v>
      </c>
      <c r="DC11">
        <f>ROUND(ROUND(AT11*AG11,2),2)</f>
        <v>0</v>
      </c>
      <c r="DD11" t="s">
        <v>6</v>
      </c>
      <c r="DE11" t="s">
        <v>6</v>
      </c>
      <c r="DF11" t="e">
        <f t="shared" ref="DF11:DF17" si="4">ROUND(ROUND(AE11*AI11,0)*CX11,0)</f>
        <v>#REF!</v>
      </c>
      <c r="DG11" t="e">
        <f t="shared" ref="DG11:DG19" si="5">ROUND(ROUND(AF11,0)*CX11,0)</f>
        <v>#REF!</v>
      </c>
      <c r="DH11" t="e">
        <f>Source!I32*SmtRes!Y11</f>
        <v>#REF!</v>
      </c>
      <c r="DI11">
        <f t="shared" ref="DI11:DI17" si="6">AA11</f>
        <v>22.23</v>
      </c>
      <c r="DJ11">
        <f>EtalonRes!Y11</f>
        <v>2.44</v>
      </c>
      <c r="DK11" t="e">
        <f>Source!BC32</f>
        <v>#REF!</v>
      </c>
      <c r="DL11" t="s">
        <v>6</v>
      </c>
      <c r="DM11">
        <v>0</v>
      </c>
      <c r="DN11" t="s">
        <v>6</v>
      </c>
      <c r="DO11">
        <v>0</v>
      </c>
      <c r="GQ11">
        <v>-1</v>
      </c>
      <c r="GR11">
        <v>-1</v>
      </c>
    </row>
    <row r="12" spans="1:200" x14ac:dyDescent="0.25">
      <c r="A12">
        <f>ROW(Source!A32)</f>
        <v>32</v>
      </c>
      <c r="B12">
        <v>66440962</v>
      </c>
      <c r="C12">
        <v>66441104</v>
      </c>
      <c r="D12">
        <v>48079770</v>
      </c>
      <c r="E12">
        <v>1</v>
      </c>
      <c r="F12">
        <v>1</v>
      </c>
      <c r="G12">
        <v>1</v>
      </c>
      <c r="H12">
        <v>3</v>
      </c>
      <c r="I12" t="s">
        <v>776</v>
      </c>
      <c r="J12" t="s">
        <v>777</v>
      </c>
      <c r="K12" t="s">
        <v>778</v>
      </c>
      <c r="L12">
        <v>1339</v>
      </c>
      <c r="N12">
        <v>1007</v>
      </c>
      <c r="O12" t="s">
        <v>22</v>
      </c>
      <c r="P12" t="s">
        <v>22</v>
      </c>
      <c r="Q12">
        <v>1</v>
      </c>
      <c r="W12">
        <v>0</v>
      </c>
      <c r="X12">
        <v>170811211</v>
      </c>
      <c r="Y12" s="66">
        <f>'4.Ведомость_списания'!F35</f>
        <v>5.0000000000000001E-4</v>
      </c>
      <c r="AA12">
        <v>9620.16</v>
      </c>
      <c r="AB12">
        <v>0</v>
      </c>
      <c r="AC12">
        <v>0</v>
      </c>
      <c r="AD12">
        <v>0</v>
      </c>
      <c r="AE12">
        <v>1056</v>
      </c>
      <c r="AF12">
        <v>0</v>
      </c>
      <c r="AG12">
        <v>0</v>
      </c>
      <c r="AH12">
        <v>0</v>
      </c>
      <c r="AI12">
        <v>9.11</v>
      </c>
      <c r="AJ12">
        <v>1</v>
      </c>
      <c r="AK12">
        <v>1</v>
      </c>
      <c r="AL12">
        <v>1</v>
      </c>
      <c r="AM12">
        <v>4</v>
      </c>
      <c r="AN12">
        <v>0</v>
      </c>
      <c r="AO12">
        <v>1</v>
      </c>
      <c r="AP12">
        <v>0</v>
      </c>
      <c r="AQ12">
        <v>0</v>
      </c>
      <c r="AR12">
        <v>0</v>
      </c>
      <c r="AS12" t="s">
        <v>6</v>
      </c>
      <c r="AT12">
        <v>5.0000000000000001E-4</v>
      </c>
      <c r="AU12" t="s">
        <v>6</v>
      </c>
      <c r="AV12">
        <v>0</v>
      </c>
      <c r="AW12">
        <v>2</v>
      </c>
      <c r="AX12">
        <v>66441124</v>
      </c>
      <c r="AY12">
        <v>1</v>
      </c>
      <c r="AZ12">
        <v>0</v>
      </c>
      <c r="BA12">
        <v>14</v>
      </c>
      <c r="BB12">
        <v>0</v>
      </c>
      <c r="BC12">
        <v>0</v>
      </c>
      <c r="BD12">
        <v>0</v>
      </c>
      <c r="BE12">
        <v>0</v>
      </c>
      <c r="BF12">
        <v>0</v>
      </c>
      <c r="BG12">
        <v>0</v>
      </c>
      <c r="BH12">
        <v>0</v>
      </c>
      <c r="BI12">
        <v>0</v>
      </c>
      <c r="BJ12">
        <v>0</v>
      </c>
      <c r="BK12">
        <v>0</v>
      </c>
      <c r="BL12">
        <v>0</v>
      </c>
      <c r="BM12">
        <v>0</v>
      </c>
      <c r="BN12">
        <v>0</v>
      </c>
      <c r="BO12">
        <v>0</v>
      </c>
      <c r="BP12">
        <v>0</v>
      </c>
      <c r="BQ12">
        <v>0</v>
      </c>
      <c r="BR12">
        <v>0</v>
      </c>
      <c r="BS12">
        <v>0</v>
      </c>
      <c r="BT12">
        <v>0</v>
      </c>
      <c r="BU12">
        <v>0</v>
      </c>
      <c r="BV12">
        <v>0</v>
      </c>
      <c r="BW12">
        <v>0</v>
      </c>
      <c r="CV12">
        <v>0</v>
      </c>
      <c r="CW12">
        <v>0</v>
      </c>
      <c r="CX12" t="e">
        <f>ROUND(Y12*Source!I32,7)</f>
        <v>#REF!</v>
      </c>
      <c r="CY12">
        <f t="shared" si="1"/>
        <v>9620.16</v>
      </c>
      <c r="CZ12">
        <f t="shared" si="2"/>
        <v>1056</v>
      </c>
      <c r="DA12">
        <f t="shared" si="3"/>
        <v>9.11</v>
      </c>
      <c r="DB12">
        <f>ROUND(ROUND(AT12*CZ12,2),2)</f>
        <v>0.53</v>
      </c>
      <c r="DC12">
        <f>ROUND(ROUND(AT12*AG12,2),2)</f>
        <v>0</v>
      </c>
      <c r="DD12" t="s">
        <v>6</v>
      </c>
      <c r="DE12" t="s">
        <v>6</v>
      </c>
      <c r="DF12" t="e">
        <f t="shared" si="4"/>
        <v>#REF!</v>
      </c>
      <c r="DG12" t="e">
        <f t="shared" si="5"/>
        <v>#REF!</v>
      </c>
      <c r="DH12" t="e">
        <f>Source!I32*SmtRes!Y12</f>
        <v>#REF!</v>
      </c>
      <c r="DI12">
        <f t="shared" si="6"/>
        <v>9620.16</v>
      </c>
      <c r="DJ12">
        <f>EtalonRes!Y14</f>
        <v>1056</v>
      </c>
      <c r="DK12" t="e">
        <f>Source!BC32</f>
        <v>#REF!</v>
      </c>
      <c r="DL12" t="s">
        <v>6</v>
      </c>
      <c r="DM12">
        <v>0</v>
      </c>
      <c r="DN12" t="s">
        <v>6</v>
      </c>
      <c r="DO12">
        <v>0</v>
      </c>
      <c r="GQ12">
        <v>-1</v>
      </c>
      <c r="GR12">
        <v>-1</v>
      </c>
    </row>
    <row r="13" spans="1:200" x14ac:dyDescent="0.25">
      <c r="A13">
        <f>ROW(Source!A32)</f>
        <v>32</v>
      </c>
      <c r="B13">
        <v>66440962</v>
      </c>
      <c r="C13">
        <v>66441104</v>
      </c>
      <c r="D13">
        <v>0</v>
      </c>
      <c r="E13">
        <v>0</v>
      </c>
      <c r="F13">
        <v>1</v>
      </c>
      <c r="G13">
        <v>1</v>
      </c>
      <c r="H13">
        <v>3</v>
      </c>
      <c r="I13" t="s">
        <v>37</v>
      </c>
      <c r="J13" t="s">
        <v>6</v>
      </c>
      <c r="K13" t="s">
        <v>38</v>
      </c>
      <c r="L13">
        <v>1407</v>
      </c>
      <c r="N13">
        <v>1013</v>
      </c>
      <c r="O13" t="s">
        <v>39</v>
      </c>
      <c r="P13" t="s">
        <v>39</v>
      </c>
      <c r="Q13">
        <v>1</v>
      </c>
      <c r="W13">
        <v>0</v>
      </c>
      <c r="X13">
        <v>323380952</v>
      </c>
      <c r="Y13">
        <f>(AT13*ROUND(0.77,7))</f>
        <v>2.4027686144000002E-2</v>
      </c>
      <c r="AA13">
        <v>54000</v>
      </c>
      <c r="AB13">
        <v>0</v>
      </c>
      <c r="AC13">
        <v>0</v>
      </c>
      <c r="AD13">
        <v>0</v>
      </c>
      <c r="AE13">
        <v>55080</v>
      </c>
      <c r="AF13">
        <v>0</v>
      </c>
      <c r="AG13">
        <v>0</v>
      </c>
      <c r="AH13">
        <v>0</v>
      </c>
      <c r="AI13">
        <v>9.11</v>
      </c>
      <c r="AJ13">
        <v>1</v>
      </c>
      <c r="AK13">
        <v>1</v>
      </c>
      <c r="AL13">
        <v>1</v>
      </c>
      <c r="AM13">
        <v>0</v>
      </c>
      <c r="AN13">
        <v>0</v>
      </c>
      <c r="AO13">
        <v>0</v>
      </c>
      <c r="AP13">
        <v>1</v>
      </c>
      <c r="AQ13">
        <v>0</v>
      </c>
      <c r="AR13">
        <v>0</v>
      </c>
      <c r="AS13" t="s">
        <v>6</v>
      </c>
      <c r="AT13">
        <v>3.12047872E-2</v>
      </c>
      <c r="AU13" t="s">
        <v>41</v>
      </c>
      <c r="AV13">
        <v>0</v>
      </c>
      <c r="AW13">
        <v>1</v>
      </c>
      <c r="AX13">
        <v>-1</v>
      </c>
      <c r="AY13">
        <v>0</v>
      </c>
      <c r="AZ13">
        <v>0</v>
      </c>
      <c r="BA13" t="s">
        <v>6</v>
      </c>
      <c r="BB13">
        <v>0</v>
      </c>
      <c r="BC13">
        <v>0</v>
      </c>
      <c r="BD13">
        <v>0</v>
      </c>
      <c r="BE13">
        <v>0</v>
      </c>
      <c r="BF13">
        <v>0</v>
      </c>
      <c r="BG13">
        <v>0</v>
      </c>
      <c r="BH13">
        <v>0</v>
      </c>
      <c r="BI13">
        <v>0</v>
      </c>
      <c r="BJ13">
        <v>0</v>
      </c>
      <c r="BK13">
        <v>0</v>
      </c>
      <c r="BL13">
        <v>0</v>
      </c>
      <c r="BM13">
        <v>0</v>
      </c>
      <c r="BN13">
        <v>0</v>
      </c>
      <c r="BO13">
        <v>0</v>
      </c>
      <c r="BP13">
        <v>0</v>
      </c>
      <c r="BQ13">
        <v>0</v>
      </c>
      <c r="BR13">
        <v>0</v>
      </c>
      <c r="BS13">
        <v>0</v>
      </c>
      <c r="BT13">
        <v>0</v>
      </c>
      <c r="BU13">
        <v>0</v>
      </c>
      <c r="BV13">
        <v>0</v>
      </c>
      <c r="BW13">
        <v>0</v>
      </c>
      <c r="CV13">
        <v>0</v>
      </c>
      <c r="CW13">
        <v>0</v>
      </c>
      <c r="CX13" t="e">
        <f>ROUND(Y13*Source!I32,7)</f>
        <v>#REF!</v>
      </c>
      <c r="CY13">
        <f t="shared" si="1"/>
        <v>54000</v>
      </c>
      <c r="CZ13">
        <f t="shared" si="2"/>
        <v>55080</v>
      </c>
      <c r="DA13">
        <f t="shared" si="3"/>
        <v>9.11</v>
      </c>
      <c r="DB13">
        <f>ROUND((ROUND(AT13*CZ13,2)*ROUND(0.77,7)),2)</f>
        <v>1323.45</v>
      </c>
      <c r="DC13">
        <f>ROUND((ROUND(AT13*AG13,2)*ROUND(0.77,7)),2)</f>
        <v>0</v>
      </c>
      <c r="DD13" t="s">
        <v>6</v>
      </c>
      <c r="DE13" t="s">
        <v>6</v>
      </c>
      <c r="DF13" t="e">
        <f t="shared" si="4"/>
        <v>#REF!</v>
      </c>
      <c r="DG13" t="e">
        <f t="shared" si="5"/>
        <v>#REF!</v>
      </c>
      <c r="DH13" t="e">
        <f>Source!I32*SmtRes!Y13</f>
        <v>#REF!</v>
      </c>
      <c r="DI13">
        <f t="shared" si="6"/>
        <v>54000</v>
      </c>
      <c r="DJ13" t="e">
        <f t="shared" ref="DJ13:DJ17" si="7">DF13</f>
        <v>#REF!</v>
      </c>
      <c r="DK13" t="e">
        <f>Source!BC32</f>
        <v>#REF!</v>
      </c>
      <c r="DL13" t="s">
        <v>6</v>
      </c>
      <c r="DM13">
        <v>0</v>
      </c>
      <c r="DN13" t="s">
        <v>6</v>
      </c>
      <c r="DO13">
        <v>0</v>
      </c>
      <c r="GP13">
        <v>1</v>
      </c>
      <c r="GQ13">
        <v>-1</v>
      </c>
      <c r="GR13">
        <v>-1</v>
      </c>
    </row>
    <row r="14" spans="1:200" x14ac:dyDescent="0.25">
      <c r="A14">
        <f>ROW(Source!A32)</f>
        <v>32</v>
      </c>
      <c r="B14">
        <v>66440962</v>
      </c>
      <c r="C14">
        <v>66441104</v>
      </c>
      <c r="D14">
        <v>0</v>
      </c>
      <c r="E14">
        <v>1</v>
      </c>
      <c r="F14">
        <v>1</v>
      </c>
      <c r="G14">
        <v>1</v>
      </c>
      <c r="H14">
        <v>3</v>
      </c>
      <c r="I14" t="s">
        <v>37</v>
      </c>
      <c r="J14" t="s">
        <v>6</v>
      </c>
      <c r="K14" t="s">
        <v>46</v>
      </c>
      <c r="L14">
        <v>1407</v>
      </c>
      <c r="N14">
        <v>1013</v>
      </c>
      <c r="O14" t="s">
        <v>39</v>
      </c>
      <c r="P14" t="s">
        <v>39</v>
      </c>
      <c r="Q14">
        <v>1</v>
      </c>
      <c r="W14">
        <v>0</v>
      </c>
      <c r="X14">
        <v>-1631789213</v>
      </c>
      <c r="Y14">
        <f>(AT14*ROUND(0.77,7))</f>
        <v>0.18029877658100002</v>
      </c>
      <c r="AA14">
        <v>27607</v>
      </c>
      <c r="AB14">
        <v>0</v>
      </c>
      <c r="AC14">
        <v>0</v>
      </c>
      <c r="AD14">
        <v>0</v>
      </c>
      <c r="AE14">
        <v>28159.14</v>
      </c>
      <c r="AF14">
        <v>0</v>
      </c>
      <c r="AG14">
        <v>0</v>
      </c>
      <c r="AH14">
        <v>0</v>
      </c>
      <c r="AI14">
        <v>9.11</v>
      </c>
      <c r="AJ14">
        <v>1</v>
      </c>
      <c r="AK14">
        <v>1</v>
      </c>
      <c r="AL14">
        <v>1</v>
      </c>
      <c r="AM14">
        <v>0</v>
      </c>
      <c r="AN14">
        <v>0</v>
      </c>
      <c r="AO14">
        <v>0</v>
      </c>
      <c r="AP14">
        <v>1</v>
      </c>
      <c r="AQ14">
        <v>0</v>
      </c>
      <c r="AR14">
        <v>0</v>
      </c>
      <c r="AS14" t="s">
        <v>6</v>
      </c>
      <c r="AT14">
        <v>0.2341542553</v>
      </c>
      <c r="AU14" t="s">
        <v>41</v>
      </c>
      <c r="AV14">
        <v>0</v>
      </c>
      <c r="AW14">
        <v>1</v>
      </c>
      <c r="AX14">
        <v>-1</v>
      </c>
      <c r="AY14">
        <v>0</v>
      </c>
      <c r="AZ14">
        <v>0</v>
      </c>
      <c r="BA14" t="s">
        <v>6</v>
      </c>
      <c r="BB14">
        <v>0</v>
      </c>
      <c r="BC14">
        <v>0</v>
      </c>
      <c r="BD14">
        <v>0</v>
      </c>
      <c r="BE14">
        <v>0</v>
      </c>
      <c r="BF14">
        <v>0</v>
      </c>
      <c r="BG14">
        <v>0</v>
      </c>
      <c r="BH14">
        <v>0</v>
      </c>
      <c r="BI14">
        <v>0</v>
      </c>
      <c r="BJ14">
        <v>0</v>
      </c>
      <c r="BK14">
        <v>0</v>
      </c>
      <c r="BL14">
        <v>0</v>
      </c>
      <c r="BM14">
        <v>0</v>
      </c>
      <c r="BN14">
        <v>0</v>
      </c>
      <c r="BO14">
        <v>0</v>
      </c>
      <c r="BP14">
        <v>0</v>
      </c>
      <c r="BQ14">
        <v>0</v>
      </c>
      <c r="BR14">
        <v>0</v>
      </c>
      <c r="BS14">
        <v>0</v>
      </c>
      <c r="BT14">
        <v>0</v>
      </c>
      <c r="BU14">
        <v>0</v>
      </c>
      <c r="BV14">
        <v>0</v>
      </c>
      <c r="BW14">
        <v>0</v>
      </c>
      <c r="CV14">
        <v>0</v>
      </c>
      <c r="CW14">
        <v>0</v>
      </c>
      <c r="CX14" t="e">
        <f>ROUND(Y14*Source!I32,7)</f>
        <v>#REF!</v>
      </c>
      <c r="CY14">
        <f t="shared" si="1"/>
        <v>27607</v>
      </c>
      <c r="CZ14">
        <f t="shared" si="2"/>
        <v>28159.14</v>
      </c>
      <c r="DA14">
        <f t="shared" si="3"/>
        <v>9.11</v>
      </c>
      <c r="DB14">
        <f>ROUND((ROUND(AT14*CZ14,2)*ROUND(0.77,7)),2)</f>
        <v>5077.0600000000004</v>
      </c>
      <c r="DC14">
        <f>ROUND((ROUND(AT14*AG14,2)*ROUND(0.77,7)),2)</f>
        <v>0</v>
      </c>
      <c r="DD14" t="s">
        <v>6</v>
      </c>
      <c r="DE14" t="s">
        <v>6</v>
      </c>
      <c r="DF14" t="e">
        <f t="shared" si="4"/>
        <v>#REF!</v>
      </c>
      <c r="DG14" t="e">
        <f t="shared" si="5"/>
        <v>#REF!</v>
      </c>
      <c r="DH14" t="e">
        <f>Source!I32*SmtRes!Y14</f>
        <v>#REF!</v>
      </c>
      <c r="DI14">
        <f t="shared" si="6"/>
        <v>27607</v>
      </c>
      <c r="DJ14" t="e">
        <f t="shared" si="7"/>
        <v>#REF!</v>
      </c>
      <c r="DK14" t="e">
        <f>Source!BC32</f>
        <v>#REF!</v>
      </c>
      <c r="DL14" t="s">
        <v>6</v>
      </c>
      <c r="DM14">
        <v>0</v>
      </c>
      <c r="DN14" t="s">
        <v>6</v>
      </c>
      <c r="DO14">
        <v>0</v>
      </c>
      <c r="GP14">
        <v>1</v>
      </c>
      <c r="GQ14">
        <v>-1</v>
      </c>
      <c r="GR14">
        <v>-1</v>
      </c>
    </row>
    <row r="15" spans="1:200" x14ac:dyDescent="0.25">
      <c r="A15">
        <f>ROW(Source!A32)</f>
        <v>32</v>
      </c>
      <c r="B15">
        <v>66440962</v>
      </c>
      <c r="C15">
        <v>66441104</v>
      </c>
      <c r="D15">
        <v>0</v>
      </c>
      <c r="E15">
        <v>0</v>
      </c>
      <c r="F15">
        <v>1</v>
      </c>
      <c r="G15">
        <v>1</v>
      </c>
      <c r="H15">
        <v>3</v>
      </c>
      <c r="I15" t="s">
        <v>37</v>
      </c>
      <c r="J15" t="s">
        <v>6</v>
      </c>
      <c r="K15" t="s">
        <v>49</v>
      </c>
      <c r="L15">
        <v>1407</v>
      </c>
      <c r="N15">
        <v>1013</v>
      </c>
      <c r="O15" t="s">
        <v>39</v>
      </c>
      <c r="P15" t="s">
        <v>39</v>
      </c>
      <c r="Q15">
        <v>1</v>
      </c>
      <c r="W15">
        <v>0</v>
      </c>
      <c r="X15">
        <v>319472873</v>
      </c>
      <c r="Y15">
        <f>(AT15*ROUND(0.77,7))</f>
        <v>4.0674840359999999E-2</v>
      </c>
      <c r="AA15">
        <v>30580</v>
      </c>
      <c r="AB15">
        <v>0</v>
      </c>
      <c r="AC15">
        <v>0</v>
      </c>
      <c r="AD15">
        <v>0</v>
      </c>
      <c r="AE15">
        <v>31191.599999999999</v>
      </c>
      <c r="AF15">
        <v>0</v>
      </c>
      <c r="AG15">
        <v>0</v>
      </c>
      <c r="AH15">
        <v>0</v>
      </c>
      <c r="AI15">
        <v>9.11</v>
      </c>
      <c r="AJ15">
        <v>1</v>
      </c>
      <c r="AK15">
        <v>1</v>
      </c>
      <c r="AL15">
        <v>1</v>
      </c>
      <c r="AM15">
        <v>0</v>
      </c>
      <c r="AN15">
        <v>0</v>
      </c>
      <c r="AO15">
        <v>0</v>
      </c>
      <c r="AP15">
        <v>0</v>
      </c>
      <c r="AQ15">
        <v>0</v>
      </c>
      <c r="AR15">
        <v>0</v>
      </c>
      <c r="AS15" t="s">
        <v>6</v>
      </c>
      <c r="AT15">
        <v>5.2824467999999999E-2</v>
      </c>
      <c r="AU15" t="s">
        <v>41</v>
      </c>
      <c r="AV15">
        <v>0</v>
      </c>
      <c r="AW15">
        <v>1</v>
      </c>
      <c r="AX15">
        <v>-1</v>
      </c>
      <c r="AY15">
        <v>0</v>
      </c>
      <c r="AZ15">
        <v>0</v>
      </c>
      <c r="BA15" t="s">
        <v>6</v>
      </c>
      <c r="BB15">
        <v>0</v>
      </c>
      <c r="BC15">
        <v>0</v>
      </c>
      <c r="BD15">
        <v>0</v>
      </c>
      <c r="BE15">
        <v>0</v>
      </c>
      <c r="BF15">
        <v>0</v>
      </c>
      <c r="BG15">
        <v>0</v>
      </c>
      <c r="BH15">
        <v>0</v>
      </c>
      <c r="BI15">
        <v>0</v>
      </c>
      <c r="BJ15">
        <v>0</v>
      </c>
      <c r="BK15">
        <v>0</v>
      </c>
      <c r="BL15">
        <v>0</v>
      </c>
      <c r="BM15">
        <v>0</v>
      </c>
      <c r="BN15">
        <v>0</v>
      </c>
      <c r="BO15">
        <v>0</v>
      </c>
      <c r="BP15">
        <v>0</v>
      </c>
      <c r="BQ15">
        <v>0</v>
      </c>
      <c r="BR15">
        <v>0</v>
      </c>
      <c r="BS15">
        <v>0</v>
      </c>
      <c r="BT15">
        <v>0</v>
      </c>
      <c r="BU15">
        <v>0</v>
      </c>
      <c r="BV15">
        <v>0</v>
      </c>
      <c r="BW15">
        <v>0</v>
      </c>
      <c r="CV15">
        <v>0</v>
      </c>
      <c r="CW15">
        <v>0</v>
      </c>
      <c r="CX15" t="e">
        <f>ROUND(Y15*Source!I32,7)</f>
        <v>#REF!</v>
      </c>
      <c r="CY15">
        <f t="shared" si="1"/>
        <v>30580</v>
      </c>
      <c r="CZ15">
        <f t="shared" si="2"/>
        <v>31191.599999999999</v>
      </c>
      <c r="DA15">
        <f t="shared" si="3"/>
        <v>9.11</v>
      </c>
      <c r="DB15">
        <f>ROUND((ROUND(AT15*CZ15,2)*ROUND(0.77,7)),2)</f>
        <v>1268.71</v>
      </c>
      <c r="DC15">
        <f>ROUND((ROUND(AT15*AG15,2)*ROUND(0.77,7)),2)</f>
        <v>0</v>
      </c>
      <c r="DD15" t="s">
        <v>6</v>
      </c>
      <c r="DE15" t="s">
        <v>6</v>
      </c>
      <c r="DF15" t="e">
        <f t="shared" si="4"/>
        <v>#REF!</v>
      </c>
      <c r="DG15" t="e">
        <f t="shared" si="5"/>
        <v>#REF!</v>
      </c>
      <c r="DH15" t="e">
        <f>Source!I32*SmtRes!Y15</f>
        <v>#REF!</v>
      </c>
      <c r="DI15">
        <f t="shared" si="6"/>
        <v>30580</v>
      </c>
      <c r="DJ15" t="e">
        <f t="shared" si="7"/>
        <v>#REF!</v>
      </c>
      <c r="DK15" t="e">
        <f>Source!BC32</f>
        <v>#REF!</v>
      </c>
      <c r="DL15" t="s">
        <v>6</v>
      </c>
      <c r="DM15">
        <v>0</v>
      </c>
      <c r="DN15" t="s">
        <v>6</v>
      </c>
      <c r="DO15">
        <v>0</v>
      </c>
      <c r="GP15">
        <v>1</v>
      </c>
      <c r="GQ15">
        <v>-1</v>
      </c>
      <c r="GR15">
        <v>-1</v>
      </c>
    </row>
    <row r="16" spans="1:200" x14ac:dyDescent="0.25">
      <c r="A16">
        <f>ROW(Source!A32)</f>
        <v>32</v>
      </c>
      <c r="B16">
        <v>66440962</v>
      </c>
      <c r="C16">
        <v>66441104</v>
      </c>
      <c r="D16">
        <v>0</v>
      </c>
      <c r="E16">
        <v>0</v>
      </c>
      <c r="F16">
        <v>1</v>
      </c>
      <c r="G16">
        <v>1</v>
      </c>
      <c r="H16">
        <v>3</v>
      </c>
      <c r="I16" t="s">
        <v>37</v>
      </c>
      <c r="J16" t="s">
        <v>6</v>
      </c>
      <c r="K16" t="s">
        <v>52</v>
      </c>
      <c r="L16">
        <v>1407</v>
      </c>
      <c r="N16">
        <v>1013</v>
      </c>
      <c r="O16" t="s">
        <v>39</v>
      </c>
      <c r="P16" t="s">
        <v>39</v>
      </c>
      <c r="Q16">
        <v>1</v>
      </c>
      <c r="W16">
        <v>0</v>
      </c>
      <c r="X16">
        <v>-1024098938</v>
      </c>
      <c r="Y16">
        <f>(AT16*ROUND(0.77,7))</f>
        <v>5.0742180873999995E-2</v>
      </c>
      <c r="AA16">
        <v>16250</v>
      </c>
      <c r="AB16">
        <v>0</v>
      </c>
      <c r="AC16">
        <v>0</v>
      </c>
      <c r="AD16">
        <v>0</v>
      </c>
      <c r="AE16">
        <v>16575</v>
      </c>
      <c r="AF16">
        <v>0</v>
      </c>
      <c r="AG16">
        <v>0</v>
      </c>
      <c r="AH16">
        <v>0</v>
      </c>
      <c r="AI16">
        <v>9.11</v>
      </c>
      <c r="AJ16">
        <v>1</v>
      </c>
      <c r="AK16">
        <v>1</v>
      </c>
      <c r="AL16">
        <v>1</v>
      </c>
      <c r="AM16">
        <v>0</v>
      </c>
      <c r="AN16">
        <v>0</v>
      </c>
      <c r="AO16">
        <v>0</v>
      </c>
      <c r="AP16">
        <v>0</v>
      </c>
      <c r="AQ16">
        <v>0</v>
      </c>
      <c r="AR16">
        <v>0</v>
      </c>
      <c r="AS16" t="s">
        <v>6</v>
      </c>
      <c r="AT16">
        <v>6.5898936199999994E-2</v>
      </c>
      <c r="AU16" t="s">
        <v>41</v>
      </c>
      <c r="AV16">
        <v>0</v>
      </c>
      <c r="AW16">
        <v>1</v>
      </c>
      <c r="AX16">
        <v>-1</v>
      </c>
      <c r="AY16">
        <v>0</v>
      </c>
      <c r="AZ16">
        <v>0</v>
      </c>
      <c r="BA16" t="s">
        <v>6</v>
      </c>
      <c r="BB16">
        <v>0</v>
      </c>
      <c r="BC16">
        <v>0</v>
      </c>
      <c r="BD16">
        <v>0</v>
      </c>
      <c r="BE16">
        <v>0</v>
      </c>
      <c r="BF16">
        <v>0</v>
      </c>
      <c r="BG16">
        <v>0</v>
      </c>
      <c r="BH16">
        <v>0</v>
      </c>
      <c r="BI16">
        <v>0</v>
      </c>
      <c r="BJ16">
        <v>0</v>
      </c>
      <c r="BK16">
        <v>0</v>
      </c>
      <c r="BL16">
        <v>0</v>
      </c>
      <c r="BM16">
        <v>0</v>
      </c>
      <c r="BN16">
        <v>0</v>
      </c>
      <c r="BO16">
        <v>0</v>
      </c>
      <c r="BP16">
        <v>0</v>
      </c>
      <c r="BQ16">
        <v>0</v>
      </c>
      <c r="BR16">
        <v>0</v>
      </c>
      <c r="BS16">
        <v>0</v>
      </c>
      <c r="BT16">
        <v>0</v>
      </c>
      <c r="BU16">
        <v>0</v>
      </c>
      <c r="BV16">
        <v>0</v>
      </c>
      <c r="BW16">
        <v>0</v>
      </c>
      <c r="CV16">
        <v>0</v>
      </c>
      <c r="CW16">
        <v>0</v>
      </c>
      <c r="CX16" t="e">
        <f>ROUND(Y16*Source!I32,7)</f>
        <v>#REF!</v>
      </c>
      <c r="CY16">
        <f t="shared" si="1"/>
        <v>16250</v>
      </c>
      <c r="CZ16">
        <f t="shared" si="2"/>
        <v>16575</v>
      </c>
      <c r="DA16">
        <f t="shared" si="3"/>
        <v>9.11</v>
      </c>
      <c r="DB16">
        <f>ROUND((ROUND(AT16*CZ16,2)*ROUND(0.77,7)),2)</f>
        <v>841.05</v>
      </c>
      <c r="DC16">
        <f>ROUND((ROUND(AT16*AG16,2)*ROUND(0.77,7)),2)</f>
        <v>0</v>
      </c>
      <c r="DD16" t="s">
        <v>6</v>
      </c>
      <c r="DE16" t="s">
        <v>6</v>
      </c>
      <c r="DF16" t="e">
        <f t="shared" si="4"/>
        <v>#REF!</v>
      </c>
      <c r="DG16" t="e">
        <f t="shared" si="5"/>
        <v>#REF!</v>
      </c>
      <c r="DH16" t="e">
        <f>Source!I32*SmtRes!Y16</f>
        <v>#REF!</v>
      </c>
      <c r="DI16">
        <f t="shared" si="6"/>
        <v>16250</v>
      </c>
      <c r="DJ16" t="e">
        <f t="shared" si="7"/>
        <v>#REF!</v>
      </c>
      <c r="DK16" t="e">
        <f>Source!BC32</f>
        <v>#REF!</v>
      </c>
      <c r="DL16" t="s">
        <v>6</v>
      </c>
      <c r="DM16">
        <v>0</v>
      </c>
      <c r="DN16" t="s">
        <v>6</v>
      </c>
      <c r="DO16">
        <v>0</v>
      </c>
      <c r="GP16">
        <v>1</v>
      </c>
      <c r="GQ16">
        <v>-1</v>
      </c>
      <c r="GR16">
        <v>-1</v>
      </c>
    </row>
    <row r="17" spans="1:200" x14ac:dyDescent="0.25">
      <c r="A17">
        <f>ROW(Source!A32)</f>
        <v>32</v>
      </c>
      <c r="B17">
        <v>66440962</v>
      </c>
      <c r="C17">
        <v>66441104</v>
      </c>
      <c r="D17">
        <v>0</v>
      </c>
      <c r="E17">
        <v>1</v>
      </c>
      <c r="F17">
        <v>1</v>
      </c>
      <c r="G17">
        <v>1</v>
      </c>
      <c r="H17">
        <v>3</v>
      </c>
      <c r="I17" t="s">
        <v>30</v>
      </c>
      <c r="J17" t="s">
        <v>6</v>
      </c>
      <c r="K17" t="s">
        <v>31</v>
      </c>
      <c r="L17">
        <v>1339</v>
      </c>
      <c r="N17">
        <v>1007</v>
      </c>
      <c r="O17" t="s">
        <v>22</v>
      </c>
      <c r="P17" t="s">
        <v>22</v>
      </c>
      <c r="Q17">
        <v>1</v>
      </c>
      <c r="W17">
        <v>0</v>
      </c>
      <c r="X17">
        <v>-2107955517</v>
      </c>
      <c r="Y17">
        <f>(AT17*ROUND(0.9,7))</f>
        <v>0.21690000000000001</v>
      </c>
      <c r="AA17">
        <v>3875</v>
      </c>
      <c r="AB17">
        <v>0</v>
      </c>
      <c r="AC17">
        <v>0</v>
      </c>
      <c r="AD17">
        <v>0</v>
      </c>
      <c r="AE17">
        <v>3952.5</v>
      </c>
      <c r="AF17">
        <v>0</v>
      </c>
      <c r="AG17">
        <v>0</v>
      </c>
      <c r="AH17">
        <v>0</v>
      </c>
      <c r="AI17">
        <v>9.11</v>
      </c>
      <c r="AJ17">
        <v>1</v>
      </c>
      <c r="AK17">
        <v>1</v>
      </c>
      <c r="AL17">
        <v>1</v>
      </c>
      <c r="AM17">
        <v>0</v>
      </c>
      <c r="AN17">
        <v>0</v>
      </c>
      <c r="AO17">
        <v>0</v>
      </c>
      <c r="AP17">
        <v>0</v>
      </c>
      <c r="AQ17">
        <v>0</v>
      </c>
      <c r="AR17">
        <v>0</v>
      </c>
      <c r="AS17" t="s">
        <v>6</v>
      </c>
      <c r="AT17">
        <v>0.24099999999999999</v>
      </c>
      <c r="AU17" t="s">
        <v>35</v>
      </c>
      <c r="AV17">
        <v>0</v>
      </c>
      <c r="AW17">
        <v>1</v>
      </c>
      <c r="AX17">
        <v>-1</v>
      </c>
      <c r="AY17">
        <v>0</v>
      </c>
      <c r="AZ17">
        <v>0</v>
      </c>
      <c r="BA17" t="s">
        <v>6</v>
      </c>
      <c r="BB17">
        <v>0</v>
      </c>
      <c r="BC17">
        <v>0</v>
      </c>
      <c r="BD17">
        <v>0</v>
      </c>
      <c r="BE17">
        <v>0</v>
      </c>
      <c r="BF17">
        <v>0</v>
      </c>
      <c r="BG17">
        <v>0</v>
      </c>
      <c r="BH17">
        <v>0</v>
      </c>
      <c r="BI17">
        <v>0</v>
      </c>
      <c r="BJ17">
        <v>0</v>
      </c>
      <c r="BK17">
        <v>0</v>
      </c>
      <c r="BL17">
        <v>0</v>
      </c>
      <c r="BM17">
        <v>0</v>
      </c>
      <c r="BN17">
        <v>0</v>
      </c>
      <c r="BO17">
        <v>0</v>
      </c>
      <c r="BP17">
        <v>0</v>
      </c>
      <c r="BQ17">
        <v>0</v>
      </c>
      <c r="BR17">
        <v>0</v>
      </c>
      <c r="BS17">
        <v>0</v>
      </c>
      <c r="BT17">
        <v>0</v>
      </c>
      <c r="BU17">
        <v>0</v>
      </c>
      <c r="BV17">
        <v>0</v>
      </c>
      <c r="BW17">
        <v>0</v>
      </c>
      <c r="CV17">
        <v>0</v>
      </c>
      <c r="CW17">
        <v>0</v>
      </c>
      <c r="CX17" t="e">
        <f>ROUND(Y17*Source!I32,7)</f>
        <v>#REF!</v>
      </c>
      <c r="CY17">
        <f t="shared" si="1"/>
        <v>3875</v>
      </c>
      <c r="CZ17">
        <f t="shared" si="2"/>
        <v>3952.5</v>
      </c>
      <c r="DA17">
        <f t="shared" si="3"/>
        <v>9.11</v>
      </c>
      <c r="DB17">
        <f>ROUND((ROUND(AT17*CZ17,2)*ROUND(0.9,7)),2)</f>
        <v>857.3</v>
      </c>
      <c r="DC17">
        <f>ROUND((ROUND(AT17*AG17,2)*ROUND(0.9,7)),2)</f>
        <v>0</v>
      </c>
      <c r="DD17" t="s">
        <v>6</v>
      </c>
      <c r="DE17" t="s">
        <v>6</v>
      </c>
      <c r="DF17" t="e">
        <f t="shared" si="4"/>
        <v>#REF!</v>
      </c>
      <c r="DG17" t="e">
        <f t="shared" si="5"/>
        <v>#REF!</v>
      </c>
      <c r="DH17" t="e">
        <f>Source!I32*SmtRes!Y17</f>
        <v>#REF!</v>
      </c>
      <c r="DI17">
        <f t="shared" si="6"/>
        <v>3875</v>
      </c>
      <c r="DJ17" t="e">
        <f t="shared" si="7"/>
        <v>#REF!</v>
      </c>
      <c r="DK17" t="e">
        <f>Source!BC32</f>
        <v>#REF!</v>
      </c>
      <c r="DL17" t="s">
        <v>6</v>
      </c>
      <c r="DM17">
        <v>0</v>
      </c>
      <c r="DN17" t="s">
        <v>6</v>
      </c>
      <c r="DO17">
        <v>0</v>
      </c>
      <c r="GP17">
        <v>1</v>
      </c>
      <c r="GQ17">
        <v>-1</v>
      </c>
      <c r="GR17">
        <v>-1</v>
      </c>
    </row>
    <row r="18" spans="1:200" x14ac:dyDescent="0.25">
      <c r="A18">
        <f>ROW(Source!A38)</f>
        <v>38</v>
      </c>
      <c r="B18">
        <v>66440962</v>
      </c>
      <c r="C18">
        <v>66441131</v>
      </c>
      <c r="D18">
        <v>48043841</v>
      </c>
      <c r="E18">
        <v>68</v>
      </c>
      <c r="F18">
        <v>1</v>
      </c>
      <c r="G18">
        <v>1</v>
      </c>
      <c r="H18">
        <v>1</v>
      </c>
      <c r="I18" t="s">
        <v>764</v>
      </c>
      <c r="J18" t="s">
        <v>6</v>
      </c>
      <c r="K18" t="s">
        <v>765</v>
      </c>
      <c r="L18">
        <v>1191</v>
      </c>
      <c r="N18">
        <v>1013</v>
      </c>
      <c r="O18" t="s">
        <v>766</v>
      </c>
      <c r="P18" t="s">
        <v>766</v>
      </c>
      <c r="Q18">
        <v>1</v>
      </c>
      <c r="W18">
        <v>0</v>
      </c>
      <c r="X18">
        <v>784619160</v>
      </c>
      <c r="Y18">
        <f>AT18</f>
        <v>4.76</v>
      </c>
      <c r="AA18">
        <v>0</v>
      </c>
      <c r="AB18">
        <v>0</v>
      </c>
      <c r="AC18">
        <v>0</v>
      </c>
      <c r="AD18">
        <v>291.83</v>
      </c>
      <c r="AE18">
        <v>0</v>
      </c>
      <c r="AF18">
        <v>0</v>
      </c>
      <c r="AG18">
        <v>0</v>
      </c>
      <c r="AH18">
        <v>8.74</v>
      </c>
      <c r="AI18">
        <v>1</v>
      </c>
      <c r="AJ18">
        <v>1</v>
      </c>
      <c r="AK18">
        <v>1</v>
      </c>
      <c r="AL18">
        <v>33.39</v>
      </c>
      <c r="AM18">
        <v>4</v>
      </c>
      <c r="AN18">
        <v>0</v>
      </c>
      <c r="AO18">
        <v>1</v>
      </c>
      <c r="AP18">
        <v>0</v>
      </c>
      <c r="AQ18">
        <v>0</v>
      </c>
      <c r="AR18">
        <v>0</v>
      </c>
      <c r="AS18" t="s">
        <v>6</v>
      </c>
      <c r="AT18">
        <v>4.76</v>
      </c>
      <c r="AU18" t="s">
        <v>6</v>
      </c>
      <c r="AV18">
        <v>1</v>
      </c>
      <c r="AW18">
        <v>2</v>
      </c>
      <c r="AX18">
        <v>66441139</v>
      </c>
      <c r="AY18">
        <v>1</v>
      </c>
      <c r="AZ18">
        <v>0</v>
      </c>
      <c r="BA18">
        <v>15</v>
      </c>
      <c r="BB18">
        <v>0</v>
      </c>
      <c r="BC18">
        <v>0</v>
      </c>
      <c r="BD18">
        <v>0</v>
      </c>
      <c r="BE18">
        <v>0</v>
      </c>
      <c r="BF18">
        <v>0</v>
      </c>
      <c r="BG18">
        <v>0</v>
      </c>
      <c r="BH18">
        <v>0</v>
      </c>
      <c r="BI18">
        <v>0</v>
      </c>
      <c r="BJ18">
        <v>0</v>
      </c>
      <c r="BK18">
        <v>0</v>
      </c>
      <c r="BL18">
        <v>0</v>
      </c>
      <c r="BM18">
        <v>0</v>
      </c>
      <c r="BN18">
        <v>0</v>
      </c>
      <c r="BO18">
        <v>0</v>
      </c>
      <c r="BP18">
        <v>0</v>
      </c>
      <c r="BQ18">
        <v>0</v>
      </c>
      <c r="BR18">
        <v>0</v>
      </c>
      <c r="BS18">
        <v>0</v>
      </c>
      <c r="BT18">
        <v>0</v>
      </c>
      <c r="BU18">
        <v>0</v>
      </c>
      <c r="BV18">
        <v>0</v>
      </c>
      <c r="BW18">
        <v>0</v>
      </c>
      <c r="CU18" t="e">
        <f>ROUND(AT18*Source!I38*AH18*AL18,0)</f>
        <v>#REF!</v>
      </c>
      <c r="CV18" t="e">
        <f>ROUND(Y18*Source!I38,7)</f>
        <v>#REF!</v>
      </c>
      <c r="CW18">
        <v>0</v>
      </c>
      <c r="CX18" t="e">
        <f>ROUND(Y18*Source!I38,7)</f>
        <v>#REF!</v>
      </c>
      <c r="CY18">
        <f>AD18</f>
        <v>291.83</v>
      </c>
      <c r="CZ18">
        <f>AH18</f>
        <v>8.74</v>
      </c>
      <c r="DA18">
        <f>AL18</f>
        <v>33.39</v>
      </c>
      <c r="DB18">
        <f>ROUND(ROUND(AT18*CZ18,2),2)</f>
        <v>41.6</v>
      </c>
      <c r="DC18">
        <f>ROUND(ROUND(AT18*AG18,2),2)</f>
        <v>0</v>
      </c>
      <c r="DD18" t="s">
        <v>6</v>
      </c>
      <c r="DE18" t="s">
        <v>6</v>
      </c>
      <c r="DF18" t="e">
        <f>ROUND(ROUND(AE18,0)*CX18,0)</f>
        <v>#REF!</v>
      </c>
      <c r="DG18" t="e">
        <f t="shared" si="5"/>
        <v>#REF!</v>
      </c>
      <c r="DH18" t="e">
        <f>Source!I38*SmtRes!Y18</f>
        <v>#REF!</v>
      </c>
      <c r="DI18">
        <f>AD18</f>
        <v>291.83</v>
      </c>
      <c r="DJ18">
        <f>EtalonRes!AB15</f>
        <v>8.74</v>
      </c>
      <c r="DK18" t="e">
        <f>Source!BA38</f>
        <v>#REF!</v>
      </c>
      <c r="DL18" t="s">
        <v>6</v>
      </c>
      <c r="DM18">
        <v>0</v>
      </c>
      <c r="DN18" t="s">
        <v>6</v>
      </c>
      <c r="DO18">
        <v>0</v>
      </c>
      <c r="GQ18">
        <v>-1</v>
      </c>
      <c r="GR18">
        <v>-1</v>
      </c>
    </row>
    <row r="19" spans="1:200" x14ac:dyDescent="0.25">
      <c r="A19">
        <f>ROW(Source!A38)</f>
        <v>38</v>
      </c>
      <c r="B19">
        <v>66440962</v>
      </c>
      <c r="C19">
        <v>66441131</v>
      </c>
      <c r="D19">
        <v>48044033</v>
      </c>
      <c r="E19">
        <v>68</v>
      </c>
      <c r="F19">
        <v>1</v>
      </c>
      <c r="G19">
        <v>1</v>
      </c>
      <c r="H19">
        <v>1</v>
      </c>
      <c r="I19" t="s">
        <v>767</v>
      </c>
      <c r="J19" t="s">
        <v>6</v>
      </c>
      <c r="K19" t="s">
        <v>768</v>
      </c>
      <c r="L19">
        <v>1191</v>
      </c>
      <c r="N19">
        <v>1013</v>
      </c>
      <c r="O19" t="s">
        <v>766</v>
      </c>
      <c r="P19" t="s">
        <v>766</v>
      </c>
      <c r="Q19">
        <v>1</v>
      </c>
      <c r="W19">
        <v>0</v>
      </c>
      <c r="X19">
        <v>-1417349443</v>
      </c>
      <c r="Y19">
        <f>AT19</f>
        <v>0.4</v>
      </c>
      <c r="AA19">
        <v>0</v>
      </c>
      <c r="AB19">
        <v>0</v>
      </c>
      <c r="AC19">
        <v>0</v>
      </c>
      <c r="AD19">
        <v>0</v>
      </c>
      <c r="AE19">
        <v>0</v>
      </c>
      <c r="AF19">
        <v>0</v>
      </c>
      <c r="AG19">
        <v>0</v>
      </c>
      <c r="AH19">
        <v>0</v>
      </c>
      <c r="AI19">
        <v>1</v>
      </c>
      <c r="AJ19">
        <v>1</v>
      </c>
      <c r="AK19">
        <v>33.39</v>
      </c>
      <c r="AL19">
        <v>1</v>
      </c>
      <c r="AM19">
        <v>4</v>
      </c>
      <c r="AN19">
        <v>0</v>
      </c>
      <c r="AO19">
        <v>1</v>
      </c>
      <c r="AP19">
        <v>0</v>
      </c>
      <c r="AQ19">
        <v>0</v>
      </c>
      <c r="AR19">
        <v>0</v>
      </c>
      <c r="AS19" t="s">
        <v>6</v>
      </c>
      <c r="AT19">
        <v>0.4</v>
      </c>
      <c r="AU19" t="s">
        <v>6</v>
      </c>
      <c r="AV19">
        <v>2</v>
      </c>
      <c r="AW19">
        <v>2</v>
      </c>
      <c r="AX19">
        <v>66441140</v>
      </c>
      <c r="AY19">
        <v>1</v>
      </c>
      <c r="AZ19">
        <v>0</v>
      </c>
      <c r="BA19">
        <v>16</v>
      </c>
      <c r="BB19">
        <v>0</v>
      </c>
      <c r="BC19">
        <v>0</v>
      </c>
      <c r="BD19">
        <v>0</v>
      </c>
      <c r="BE19">
        <v>0</v>
      </c>
      <c r="BF19">
        <v>0</v>
      </c>
      <c r="BG19">
        <v>0</v>
      </c>
      <c r="BH19">
        <v>0</v>
      </c>
      <c r="BI19">
        <v>0</v>
      </c>
      <c r="BJ19">
        <v>0</v>
      </c>
      <c r="BK19">
        <v>0</v>
      </c>
      <c r="BL19">
        <v>0</v>
      </c>
      <c r="BM19">
        <v>0</v>
      </c>
      <c r="BN19">
        <v>0</v>
      </c>
      <c r="BO19">
        <v>0</v>
      </c>
      <c r="BP19">
        <v>0</v>
      </c>
      <c r="BQ19">
        <v>0</v>
      </c>
      <c r="BR19">
        <v>0</v>
      </c>
      <c r="BS19">
        <v>0</v>
      </c>
      <c r="BT19">
        <v>0</v>
      </c>
      <c r="BU19">
        <v>0</v>
      </c>
      <c r="BV19">
        <v>0</v>
      </c>
      <c r="BW19">
        <v>0</v>
      </c>
      <c r="CV19">
        <v>0</v>
      </c>
      <c r="CW19">
        <v>0</v>
      </c>
      <c r="CX19" t="e">
        <f>ROUND(Y19*Source!I38,7)</f>
        <v>#REF!</v>
      </c>
      <c r="CY19">
        <f>AD19</f>
        <v>0</v>
      </c>
      <c r="CZ19">
        <f>AH19</f>
        <v>0</v>
      </c>
      <c r="DA19">
        <f>AL19</f>
        <v>1</v>
      </c>
      <c r="DB19">
        <f>ROUND(ROUND(AT19*CZ19,2),2)</f>
        <v>0</v>
      </c>
      <c r="DC19">
        <f>ROUND(ROUND(AT19*AG19,2),2)</f>
        <v>0</v>
      </c>
      <c r="DD19" t="s">
        <v>6</v>
      </c>
      <c r="DE19" t="s">
        <v>6</v>
      </c>
      <c r="DF19" t="e">
        <f>ROUND(ROUND(AE19,0)*CX19,0)</f>
        <v>#REF!</v>
      </c>
      <c r="DG19" t="e">
        <f t="shared" si="5"/>
        <v>#REF!</v>
      </c>
      <c r="DH19" t="e">
        <f>Source!I38*SmtRes!Y19</f>
        <v>#REF!</v>
      </c>
      <c r="DI19">
        <f>AD19</f>
        <v>0</v>
      </c>
      <c r="DJ19">
        <f>EtalonRes!AB16</f>
        <v>0</v>
      </c>
      <c r="DK19" t="e">
        <f>Source!BA38</f>
        <v>#REF!</v>
      </c>
      <c r="DL19" t="s">
        <v>6</v>
      </c>
      <c r="DM19">
        <v>0</v>
      </c>
      <c r="DN19" t="s">
        <v>6</v>
      </c>
      <c r="DO19">
        <v>0</v>
      </c>
      <c r="GQ19">
        <v>-1</v>
      </c>
      <c r="GR19">
        <v>-1</v>
      </c>
    </row>
    <row r="20" spans="1:200" x14ac:dyDescent="0.25">
      <c r="A20">
        <f>ROW(Source!A38)</f>
        <v>38</v>
      </c>
      <c r="B20">
        <v>66440962</v>
      </c>
      <c r="C20">
        <v>66441131</v>
      </c>
      <c r="D20">
        <v>48205516</v>
      </c>
      <c r="E20">
        <v>1</v>
      </c>
      <c r="F20">
        <v>1</v>
      </c>
      <c r="G20">
        <v>1</v>
      </c>
      <c r="H20">
        <v>2</v>
      </c>
      <c r="I20" t="s">
        <v>769</v>
      </c>
      <c r="J20" t="s">
        <v>770</v>
      </c>
      <c r="K20" t="s">
        <v>771</v>
      </c>
      <c r="L20">
        <v>1367</v>
      </c>
      <c r="N20">
        <v>1011</v>
      </c>
      <c r="O20" t="s">
        <v>772</v>
      </c>
      <c r="P20" t="s">
        <v>772</v>
      </c>
      <c r="Q20">
        <v>1</v>
      </c>
      <c r="W20">
        <v>0</v>
      </c>
      <c r="X20">
        <v>1227913401</v>
      </c>
      <c r="Y20">
        <f>AT20</f>
        <v>0.4</v>
      </c>
      <c r="AA20">
        <v>0</v>
      </c>
      <c r="AB20">
        <v>1145.6600000000001</v>
      </c>
      <c r="AC20">
        <v>450.77</v>
      </c>
      <c r="AD20">
        <v>0</v>
      </c>
      <c r="AE20">
        <v>0</v>
      </c>
      <c r="AF20">
        <v>86.4</v>
      </c>
      <c r="AG20">
        <v>13.5</v>
      </c>
      <c r="AH20">
        <v>0</v>
      </c>
      <c r="AI20">
        <v>1</v>
      </c>
      <c r="AJ20">
        <v>13.26</v>
      </c>
      <c r="AK20">
        <v>33.39</v>
      </c>
      <c r="AL20">
        <v>1</v>
      </c>
      <c r="AM20">
        <v>4</v>
      </c>
      <c r="AN20">
        <v>0</v>
      </c>
      <c r="AO20">
        <v>1</v>
      </c>
      <c r="AP20">
        <v>0</v>
      </c>
      <c r="AQ20">
        <v>0</v>
      </c>
      <c r="AR20">
        <v>0</v>
      </c>
      <c r="AS20" t="s">
        <v>6</v>
      </c>
      <c r="AT20">
        <v>0.4</v>
      </c>
      <c r="AU20" t="s">
        <v>6</v>
      </c>
      <c r="AV20">
        <v>0</v>
      </c>
      <c r="AW20">
        <v>2</v>
      </c>
      <c r="AX20">
        <v>66441141</v>
      </c>
      <c r="AY20">
        <v>1</v>
      </c>
      <c r="AZ20">
        <v>0</v>
      </c>
      <c r="BA20">
        <v>17</v>
      </c>
      <c r="BB20">
        <v>0</v>
      </c>
      <c r="BC20">
        <v>0</v>
      </c>
      <c r="BD20">
        <v>0</v>
      </c>
      <c r="BE20">
        <v>0</v>
      </c>
      <c r="BF20">
        <v>0</v>
      </c>
      <c r="BG20">
        <v>0</v>
      </c>
      <c r="BH20">
        <v>0</v>
      </c>
      <c r="BI20">
        <v>0</v>
      </c>
      <c r="BJ20">
        <v>0</v>
      </c>
      <c r="BK20">
        <v>0</v>
      </c>
      <c r="BL20">
        <v>0</v>
      </c>
      <c r="BM20">
        <v>0</v>
      </c>
      <c r="BN20">
        <v>0</v>
      </c>
      <c r="BO20">
        <v>0</v>
      </c>
      <c r="BP20">
        <v>0</v>
      </c>
      <c r="BQ20">
        <v>0</v>
      </c>
      <c r="BR20">
        <v>0</v>
      </c>
      <c r="BS20">
        <v>0</v>
      </c>
      <c r="BT20">
        <v>0</v>
      </c>
      <c r="BU20">
        <v>0</v>
      </c>
      <c r="BV20">
        <v>0</v>
      </c>
      <c r="BW20">
        <v>0</v>
      </c>
      <c r="CV20">
        <v>0</v>
      </c>
      <c r="CW20" t="e">
        <f>ROUND(Y20*Source!I38*DO20,7)</f>
        <v>#REF!</v>
      </c>
      <c r="CX20" t="e">
        <f>ROUND(Y20*Source!I38,7)</f>
        <v>#REF!</v>
      </c>
      <c r="CY20">
        <f>AB20</f>
        <v>1145.6600000000001</v>
      </c>
      <c r="CZ20">
        <f>AF20</f>
        <v>86.4</v>
      </c>
      <c r="DA20">
        <f>AJ20</f>
        <v>13.26</v>
      </c>
      <c r="DB20">
        <f>ROUND(ROUND(AT20*CZ20,2),2)</f>
        <v>34.56</v>
      </c>
      <c r="DC20">
        <f>ROUND(ROUND(AT20*AG20,2),2)</f>
        <v>5.4</v>
      </c>
      <c r="DD20" t="s">
        <v>6</v>
      </c>
      <c r="DE20" t="s">
        <v>6</v>
      </c>
      <c r="DF20" t="e">
        <f>ROUND(ROUND(AE20,0)*CX20,0)</f>
        <v>#REF!</v>
      </c>
      <c r="DG20" t="e">
        <f>ROUND(ROUND(AF20*AJ20,0)*CX20,0)</f>
        <v>#REF!</v>
      </c>
      <c r="DH20" t="e">
        <f>Source!I38*SmtRes!Y20</f>
        <v>#REF!</v>
      </c>
      <c r="DI20">
        <f>AB20</f>
        <v>1145.6600000000001</v>
      </c>
      <c r="DJ20">
        <f>EtalonRes!Z17</f>
        <v>86.4</v>
      </c>
      <c r="DK20" t="e">
        <f>Source!BB38</f>
        <v>#REF!</v>
      </c>
      <c r="DL20" t="s">
        <v>6</v>
      </c>
      <c r="DM20">
        <v>0</v>
      </c>
      <c r="DN20" t="s">
        <v>6</v>
      </c>
      <c r="DO20">
        <v>0</v>
      </c>
      <c r="GQ20">
        <v>-1</v>
      </c>
      <c r="GR20">
        <v>-1</v>
      </c>
    </row>
    <row r="21" spans="1:200" x14ac:dyDescent="0.25">
      <c r="A21">
        <f>ROW(Source!A38)</f>
        <v>38</v>
      </c>
      <c r="B21">
        <v>66440962</v>
      </c>
      <c r="C21">
        <v>66441131</v>
      </c>
      <c r="D21">
        <v>48056368</v>
      </c>
      <c r="E21">
        <v>1</v>
      </c>
      <c r="F21">
        <v>1</v>
      </c>
      <c r="G21">
        <v>1</v>
      </c>
      <c r="H21">
        <v>3</v>
      </c>
      <c r="I21" t="s">
        <v>773</v>
      </c>
      <c r="J21" t="s">
        <v>774</v>
      </c>
      <c r="K21" t="s">
        <v>775</v>
      </c>
      <c r="L21">
        <v>1339</v>
      </c>
      <c r="N21">
        <v>1007</v>
      </c>
      <c r="O21" t="s">
        <v>22</v>
      </c>
      <c r="P21" t="s">
        <v>22</v>
      </c>
      <c r="Q21">
        <v>1</v>
      </c>
      <c r="W21">
        <v>0</v>
      </c>
      <c r="X21">
        <v>929815444</v>
      </c>
      <c r="Y21" s="66">
        <f>'4.Ведомость_списания'!F42</f>
        <v>0.44</v>
      </c>
      <c r="AA21">
        <v>22.23</v>
      </c>
      <c r="AB21">
        <v>0</v>
      </c>
      <c r="AC21">
        <v>0</v>
      </c>
      <c r="AD21">
        <v>0</v>
      </c>
      <c r="AE21">
        <v>2.44</v>
      </c>
      <c r="AF21">
        <v>0</v>
      </c>
      <c r="AG21">
        <v>0</v>
      </c>
      <c r="AH21">
        <v>0</v>
      </c>
      <c r="AI21">
        <v>9.11</v>
      </c>
      <c r="AJ21">
        <v>1</v>
      </c>
      <c r="AK21">
        <v>1</v>
      </c>
      <c r="AL21">
        <v>1</v>
      </c>
      <c r="AM21">
        <v>4</v>
      </c>
      <c r="AN21">
        <v>0</v>
      </c>
      <c r="AO21">
        <v>1</v>
      </c>
      <c r="AP21">
        <v>0</v>
      </c>
      <c r="AQ21">
        <v>0</v>
      </c>
      <c r="AR21">
        <v>0</v>
      </c>
      <c r="AS21" t="s">
        <v>6</v>
      </c>
      <c r="AT21">
        <v>0.44</v>
      </c>
      <c r="AU21" t="s">
        <v>6</v>
      </c>
      <c r="AV21">
        <v>0</v>
      </c>
      <c r="AW21">
        <v>2</v>
      </c>
      <c r="AX21">
        <v>66441142</v>
      </c>
      <c r="AY21">
        <v>1</v>
      </c>
      <c r="AZ21">
        <v>0</v>
      </c>
      <c r="BA21">
        <v>18</v>
      </c>
      <c r="BB21">
        <v>0</v>
      </c>
      <c r="BC21">
        <v>0</v>
      </c>
      <c r="BD21">
        <v>0</v>
      </c>
      <c r="BE21">
        <v>0</v>
      </c>
      <c r="BF21">
        <v>0</v>
      </c>
      <c r="BG21">
        <v>0</v>
      </c>
      <c r="BH21">
        <v>0</v>
      </c>
      <c r="BI21">
        <v>0</v>
      </c>
      <c r="BJ21">
        <v>0</v>
      </c>
      <c r="BK21">
        <v>0</v>
      </c>
      <c r="BL21">
        <v>0</v>
      </c>
      <c r="BM21">
        <v>0</v>
      </c>
      <c r="BN21">
        <v>0</v>
      </c>
      <c r="BO21">
        <v>0</v>
      </c>
      <c r="BP21">
        <v>0</v>
      </c>
      <c r="BQ21">
        <v>0</v>
      </c>
      <c r="BR21">
        <v>0</v>
      </c>
      <c r="BS21">
        <v>0</v>
      </c>
      <c r="BT21">
        <v>0</v>
      </c>
      <c r="BU21">
        <v>0</v>
      </c>
      <c r="BV21">
        <v>0</v>
      </c>
      <c r="BW21">
        <v>0</v>
      </c>
      <c r="CV21">
        <v>0</v>
      </c>
      <c r="CW21">
        <v>0</v>
      </c>
      <c r="CX21" t="e">
        <f>ROUND(Y21*Source!I38,7)</f>
        <v>#REF!</v>
      </c>
      <c r="CY21">
        <f>AA21</f>
        <v>22.23</v>
      </c>
      <c r="CZ21">
        <f>AE21</f>
        <v>2.44</v>
      </c>
      <c r="DA21">
        <f>AI21</f>
        <v>9.11</v>
      </c>
      <c r="DB21">
        <f>ROUND(ROUND(AT21*CZ21,2),2)</f>
        <v>1.07</v>
      </c>
      <c r="DC21">
        <f>ROUND(ROUND(AT21*AG21,2),2)</f>
        <v>0</v>
      </c>
      <c r="DD21" t="s">
        <v>6</v>
      </c>
      <c r="DE21" t="s">
        <v>6</v>
      </c>
      <c r="DF21" t="e">
        <f>ROUND(ROUND(AE21*AI21,0)*CX21,0)</f>
        <v>#REF!</v>
      </c>
      <c r="DG21" t="e">
        <f t="shared" ref="DG21:DG26" si="8">ROUND(ROUND(AF21,0)*CX21,0)</f>
        <v>#REF!</v>
      </c>
      <c r="DH21" t="e">
        <f>Source!I38*SmtRes!Y21</f>
        <v>#REF!</v>
      </c>
      <c r="DI21">
        <f>AA21</f>
        <v>22.23</v>
      </c>
      <c r="DJ21">
        <f>EtalonRes!Y18</f>
        <v>2.44</v>
      </c>
      <c r="DK21" t="e">
        <f>Source!BC38</f>
        <v>#REF!</v>
      </c>
      <c r="DL21" t="s">
        <v>6</v>
      </c>
      <c r="DM21">
        <v>0</v>
      </c>
      <c r="DN21" t="s">
        <v>6</v>
      </c>
      <c r="DO21">
        <v>0</v>
      </c>
      <c r="GQ21">
        <v>-1</v>
      </c>
      <c r="GR21">
        <v>-1</v>
      </c>
    </row>
    <row r="22" spans="1:200" x14ac:dyDescent="0.25">
      <c r="A22">
        <f>ROW(Source!A38)</f>
        <v>38</v>
      </c>
      <c r="B22">
        <v>66440962</v>
      </c>
      <c r="C22">
        <v>66441131</v>
      </c>
      <c r="D22">
        <v>48079770</v>
      </c>
      <c r="E22">
        <v>1</v>
      </c>
      <c r="F22">
        <v>1</v>
      </c>
      <c r="G22">
        <v>1</v>
      </c>
      <c r="H22">
        <v>3</v>
      </c>
      <c r="I22" t="s">
        <v>776</v>
      </c>
      <c r="J22" t="s">
        <v>777</v>
      </c>
      <c r="K22" t="s">
        <v>778</v>
      </c>
      <c r="L22">
        <v>1339</v>
      </c>
      <c r="N22">
        <v>1007</v>
      </c>
      <c r="O22" t="s">
        <v>22</v>
      </c>
      <c r="P22" t="s">
        <v>22</v>
      </c>
      <c r="Q22">
        <v>1</v>
      </c>
      <c r="W22">
        <v>0</v>
      </c>
      <c r="X22">
        <v>170811211</v>
      </c>
      <c r="Y22" s="66">
        <f>'4.Ведомость_списания'!F43</f>
        <v>5.0000000000000001E-4</v>
      </c>
      <c r="AA22">
        <v>9620.16</v>
      </c>
      <c r="AB22">
        <v>0</v>
      </c>
      <c r="AC22">
        <v>0</v>
      </c>
      <c r="AD22">
        <v>0</v>
      </c>
      <c r="AE22">
        <v>1056</v>
      </c>
      <c r="AF22">
        <v>0</v>
      </c>
      <c r="AG22">
        <v>0</v>
      </c>
      <c r="AH22">
        <v>0</v>
      </c>
      <c r="AI22">
        <v>9.11</v>
      </c>
      <c r="AJ22">
        <v>1</v>
      </c>
      <c r="AK22">
        <v>1</v>
      </c>
      <c r="AL22">
        <v>1</v>
      </c>
      <c r="AM22">
        <v>4</v>
      </c>
      <c r="AN22">
        <v>0</v>
      </c>
      <c r="AO22">
        <v>1</v>
      </c>
      <c r="AP22">
        <v>0</v>
      </c>
      <c r="AQ22">
        <v>0</v>
      </c>
      <c r="AR22">
        <v>0</v>
      </c>
      <c r="AS22" t="s">
        <v>6</v>
      </c>
      <c r="AT22">
        <v>5.0000000000000001E-4</v>
      </c>
      <c r="AU22" t="s">
        <v>6</v>
      </c>
      <c r="AV22">
        <v>0</v>
      </c>
      <c r="AW22">
        <v>2</v>
      </c>
      <c r="AX22">
        <v>66441145</v>
      </c>
      <c r="AY22">
        <v>1</v>
      </c>
      <c r="AZ22">
        <v>0</v>
      </c>
      <c r="BA22">
        <v>21</v>
      </c>
      <c r="BB22">
        <v>0</v>
      </c>
      <c r="BC22">
        <v>0</v>
      </c>
      <c r="BD22">
        <v>0</v>
      </c>
      <c r="BE22">
        <v>0</v>
      </c>
      <c r="BF22">
        <v>0</v>
      </c>
      <c r="BG22">
        <v>0</v>
      </c>
      <c r="BH22">
        <v>0</v>
      </c>
      <c r="BI22">
        <v>0</v>
      </c>
      <c r="BJ22">
        <v>0</v>
      </c>
      <c r="BK22">
        <v>0</v>
      </c>
      <c r="BL22">
        <v>0</v>
      </c>
      <c r="BM22">
        <v>0</v>
      </c>
      <c r="BN22">
        <v>0</v>
      </c>
      <c r="BO22">
        <v>0</v>
      </c>
      <c r="BP22">
        <v>0</v>
      </c>
      <c r="BQ22">
        <v>0</v>
      </c>
      <c r="BR22">
        <v>0</v>
      </c>
      <c r="BS22">
        <v>0</v>
      </c>
      <c r="BT22">
        <v>0</v>
      </c>
      <c r="BU22">
        <v>0</v>
      </c>
      <c r="BV22">
        <v>0</v>
      </c>
      <c r="BW22">
        <v>0</v>
      </c>
      <c r="CV22">
        <v>0</v>
      </c>
      <c r="CW22">
        <v>0</v>
      </c>
      <c r="CX22" t="e">
        <f>ROUND(Y22*Source!I38,7)</f>
        <v>#REF!</v>
      </c>
      <c r="CY22">
        <f>AA22</f>
        <v>9620.16</v>
      </c>
      <c r="CZ22">
        <f>AE22</f>
        <v>1056</v>
      </c>
      <c r="DA22">
        <f>AI22</f>
        <v>9.11</v>
      </c>
      <c r="DB22">
        <f>ROUND(ROUND(AT22*CZ22,2),2)</f>
        <v>0.53</v>
      </c>
      <c r="DC22">
        <f>ROUND(ROUND(AT22*AG22,2),2)</f>
        <v>0</v>
      </c>
      <c r="DD22" t="s">
        <v>6</v>
      </c>
      <c r="DE22" t="s">
        <v>6</v>
      </c>
      <c r="DF22" t="e">
        <f>ROUND(ROUND(AE22*AI22,0)*CX22,0)</f>
        <v>#REF!</v>
      </c>
      <c r="DG22" t="e">
        <f t="shared" si="8"/>
        <v>#REF!</v>
      </c>
      <c r="DH22" t="e">
        <f>Source!I38*SmtRes!Y22</f>
        <v>#REF!</v>
      </c>
      <c r="DI22">
        <f>AA22</f>
        <v>9620.16</v>
      </c>
      <c r="DJ22">
        <f>EtalonRes!Y21</f>
        <v>1056</v>
      </c>
      <c r="DK22" t="e">
        <f>Source!BC38</f>
        <v>#REF!</v>
      </c>
      <c r="DL22" t="s">
        <v>6</v>
      </c>
      <c r="DM22">
        <v>0</v>
      </c>
      <c r="DN22" t="s">
        <v>6</v>
      </c>
      <c r="DO22">
        <v>0</v>
      </c>
      <c r="GQ22">
        <v>-1</v>
      </c>
      <c r="GR22">
        <v>-1</v>
      </c>
    </row>
    <row r="23" spans="1:200" x14ac:dyDescent="0.25">
      <c r="A23">
        <f>ROW(Source!A38)</f>
        <v>38</v>
      </c>
      <c r="B23">
        <v>66440962</v>
      </c>
      <c r="C23">
        <v>66441131</v>
      </c>
      <c r="D23">
        <v>0</v>
      </c>
      <c r="E23">
        <v>1</v>
      </c>
      <c r="F23">
        <v>1</v>
      </c>
      <c r="G23">
        <v>1</v>
      </c>
      <c r="H23">
        <v>3</v>
      </c>
      <c r="I23" t="s">
        <v>37</v>
      </c>
      <c r="J23" t="s">
        <v>6</v>
      </c>
      <c r="K23" t="s">
        <v>46</v>
      </c>
      <c r="L23">
        <v>1407</v>
      </c>
      <c r="N23">
        <v>1013</v>
      </c>
      <c r="O23" t="s">
        <v>39</v>
      </c>
      <c r="P23" t="s">
        <v>39</v>
      </c>
      <c r="Q23">
        <v>1</v>
      </c>
      <c r="W23">
        <v>0</v>
      </c>
      <c r="X23">
        <v>-1631789213</v>
      </c>
      <c r="Y23">
        <f>(AT23*ROUND(0.77,7))</f>
        <v>0.29568</v>
      </c>
      <c r="AA23">
        <v>27607</v>
      </c>
      <c r="AB23">
        <v>0</v>
      </c>
      <c r="AC23">
        <v>0</v>
      </c>
      <c r="AD23">
        <v>0</v>
      </c>
      <c r="AE23">
        <v>28159.14</v>
      </c>
      <c r="AF23">
        <v>0</v>
      </c>
      <c r="AG23">
        <v>0</v>
      </c>
      <c r="AH23">
        <v>0</v>
      </c>
      <c r="AI23">
        <v>9.11</v>
      </c>
      <c r="AJ23">
        <v>1</v>
      </c>
      <c r="AK23">
        <v>1</v>
      </c>
      <c r="AL23">
        <v>1</v>
      </c>
      <c r="AM23">
        <v>0</v>
      </c>
      <c r="AN23">
        <v>0</v>
      </c>
      <c r="AO23">
        <v>0</v>
      </c>
      <c r="AP23">
        <v>0</v>
      </c>
      <c r="AQ23">
        <v>0</v>
      </c>
      <c r="AR23">
        <v>0</v>
      </c>
      <c r="AS23" t="s">
        <v>6</v>
      </c>
      <c r="AT23">
        <v>0.38400000000000001</v>
      </c>
      <c r="AU23" t="s">
        <v>41</v>
      </c>
      <c r="AV23">
        <v>0</v>
      </c>
      <c r="AW23">
        <v>1</v>
      </c>
      <c r="AX23">
        <v>-1</v>
      </c>
      <c r="AY23">
        <v>0</v>
      </c>
      <c r="AZ23">
        <v>0</v>
      </c>
      <c r="BA23" t="s">
        <v>6</v>
      </c>
      <c r="BB23">
        <v>0</v>
      </c>
      <c r="BC23">
        <v>0</v>
      </c>
      <c r="BD23">
        <v>0</v>
      </c>
      <c r="BE23">
        <v>0</v>
      </c>
      <c r="BF23">
        <v>0</v>
      </c>
      <c r="BG23">
        <v>0</v>
      </c>
      <c r="BH23">
        <v>0</v>
      </c>
      <c r="BI23">
        <v>0</v>
      </c>
      <c r="BJ23">
        <v>0</v>
      </c>
      <c r="BK23">
        <v>0</v>
      </c>
      <c r="BL23">
        <v>0</v>
      </c>
      <c r="BM23">
        <v>0</v>
      </c>
      <c r="BN23">
        <v>0</v>
      </c>
      <c r="BO23">
        <v>0</v>
      </c>
      <c r="BP23">
        <v>0</v>
      </c>
      <c r="BQ23">
        <v>0</v>
      </c>
      <c r="BR23">
        <v>0</v>
      </c>
      <c r="BS23">
        <v>0</v>
      </c>
      <c r="BT23">
        <v>0</v>
      </c>
      <c r="BU23">
        <v>0</v>
      </c>
      <c r="BV23">
        <v>0</v>
      </c>
      <c r="BW23">
        <v>0</v>
      </c>
      <c r="CV23">
        <v>0</v>
      </c>
      <c r="CW23">
        <v>0</v>
      </c>
      <c r="CX23" t="e">
        <f>ROUND(Y23*Source!I38,7)</f>
        <v>#REF!</v>
      </c>
      <c r="CY23">
        <f>AA23</f>
        <v>27607</v>
      </c>
      <c r="CZ23">
        <f>AE23</f>
        <v>28159.14</v>
      </c>
      <c r="DA23">
        <f>AI23</f>
        <v>9.11</v>
      </c>
      <c r="DB23">
        <f>ROUND((ROUND(AT23*CZ23,2)*ROUND(0.77,7)),2)</f>
        <v>8326.09</v>
      </c>
      <c r="DC23">
        <f>ROUND((ROUND(AT23*AG23,2)*ROUND(0.77,7)),2)</f>
        <v>0</v>
      </c>
      <c r="DD23" t="s">
        <v>6</v>
      </c>
      <c r="DE23" t="s">
        <v>6</v>
      </c>
      <c r="DF23" t="e">
        <f>ROUND(ROUND(AE23*AI23,0)*CX23,0)</f>
        <v>#REF!</v>
      </c>
      <c r="DG23" t="e">
        <f t="shared" si="8"/>
        <v>#REF!</v>
      </c>
      <c r="DH23" t="e">
        <f>Source!I38*SmtRes!Y23</f>
        <v>#REF!</v>
      </c>
      <c r="DI23">
        <f>AA23</f>
        <v>27607</v>
      </c>
      <c r="DJ23" t="e">
        <f>DF23</f>
        <v>#REF!</v>
      </c>
      <c r="DK23" t="e">
        <f>Source!BC38</f>
        <v>#REF!</v>
      </c>
      <c r="DL23" t="s">
        <v>6</v>
      </c>
      <c r="DM23">
        <v>0</v>
      </c>
      <c r="DN23" t="s">
        <v>6</v>
      </c>
      <c r="DO23">
        <v>0</v>
      </c>
      <c r="GP23">
        <v>1</v>
      </c>
      <c r="GQ23">
        <v>-1</v>
      </c>
      <c r="GR23">
        <v>-1</v>
      </c>
    </row>
    <row r="24" spans="1:200" x14ac:dyDescent="0.25">
      <c r="A24">
        <f>ROW(Source!A38)</f>
        <v>38</v>
      </c>
      <c r="B24">
        <v>66440962</v>
      </c>
      <c r="C24">
        <v>66441131</v>
      </c>
      <c r="D24">
        <v>0</v>
      </c>
      <c r="E24">
        <v>1</v>
      </c>
      <c r="F24">
        <v>1</v>
      </c>
      <c r="G24">
        <v>1</v>
      </c>
      <c r="H24">
        <v>3</v>
      </c>
      <c r="I24" t="s">
        <v>30</v>
      </c>
      <c r="J24" t="s">
        <v>6</v>
      </c>
      <c r="K24" t="s">
        <v>31</v>
      </c>
      <c r="L24">
        <v>1339</v>
      </c>
      <c r="N24">
        <v>1007</v>
      </c>
      <c r="O24" t="s">
        <v>22</v>
      </c>
      <c r="P24" t="s">
        <v>22</v>
      </c>
      <c r="Q24">
        <v>1</v>
      </c>
      <c r="W24">
        <v>0</v>
      </c>
      <c r="X24">
        <v>-2107955517</v>
      </c>
      <c r="Y24">
        <f>(AT24*ROUND(0.9,7))</f>
        <v>0.21690000000000001</v>
      </c>
      <c r="AA24">
        <v>3875</v>
      </c>
      <c r="AB24">
        <v>0</v>
      </c>
      <c r="AC24">
        <v>0</v>
      </c>
      <c r="AD24">
        <v>0</v>
      </c>
      <c r="AE24">
        <v>3952.5</v>
      </c>
      <c r="AF24">
        <v>0</v>
      </c>
      <c r="AG24">
        <v>0</v>
      </c>
      <c r="AH24">
        <v>0</v>
      </c>
      <c r="AI24">
        <v>9.11</v>
      </c>
      <c r="AJ24">
        <v>1</v>
      </c>
      <c r="AK24">
        <v>1</v>
      </c>
      <c r="AL24">
        <v>1</v>
      </c>
      <c r="AM24">
        <v>0</v>
      </c>
      <c r="AN24">
        <v>0</v>
      </c>
      <c r="AO24">
        <v>0</v>
      </c>
      <c r="AP24">
        <v>0</v>
      </c>
      <c r="AQ24">
        <v>0</v>
      </c>
      <c r="AR24">
        <v>0</v>
      </c>
      <c r="AS24" t="s">
        <v>6</v>
      </c>
      <c r="AT24">
        <v>0.24099999999999999</v>
      </c>
      <c r="AU24" t="s">
        <v>35</v>
      </c>
      <c r="AV24">
        <v>0</v>
      </c>
      <c r="AW24">
        <v>1</v>
      </c>
      <c r="AX24">
        <v>-1</v>
      </c>
      <c r="AY24">
        <v>0</v>
      </c>
      <c r="AZ24">
        <v>0</v>
      </c>
      <c r="BA24" t="s">
        <v>6</v>
      </c>
      <c r="BB24">
        <v>0</v>
      </c>
      <c r="BC24">
        <v>0</v>
      </c>
      <c r="BD24">
        <v>0</v>
      </c>
      <c r="BE24">
        <v>0</v>
      </c>
      <c r="BF24">
        <v>0</v>
      </c>
      <c r="BG24">
        <v>0</v>
      </c>
      <c r="BH24">
        <v>0</v>
      </c>
      <c r="BI24">
        <v>0</v>
      </c>
      <c r="BJ24">
        <v>0</v>
      </c>
      <c r="BK24">
        <v>0</v>
      </c>
      <c r="BL24">
        <v>0</v>
      </c>
      <c r="BM24">
        <v>0</v>
      </c>
      <c r="BN24">
        <v>0</v>
      </c>
      <c r="BO24">
        <v>0</v>
      </c>
      <c r="BP24">
        <v>0</v>
      </c>
      <c r="BQ24">
        <v>0</v>
      </c>
      <c r="BR24">
        <v>0</v>
      </c>
      <c r="BS24">
        <v>0</v>
      </c>
      <c r="BT24">
        <v>0</v>
      </c>
      <c r="BU24">
        <v>0</v>
      </c>
      <c r="BV24">
        <v>0</v>
      </c>
      <c r="BW24">
        <v>0</v>
      </c>
      <c r="CV24">
        <v>0</v>
      </c>
      <c r="CW24">
        <v>0</v>
      </c>
      <c r="CX24" t="e">
        <f>ROUND(Y24*Source!I38,7)</f>
        <v>#REF!</v>
      </c>
      <c r="CY24">
        <f>AA24</f>
        <v>3875</v>
      </c>
      <c r="CZ24">
        <f>AE24</f>
        <v>3952.5</v>
      </c>
      <c r="DA24">
        <f>AI24</f>
        <v>9.11</v>
      </c>
      <c r="DB24">
        <f>ROUND((ROUND(AT24*CZ24,2)*ROUND(0.9,7)),2)</f>
        <v>857.3</v>
      </c>
      <c r="DC24">
        <f>ROUND((ROUND(AT24*AG24,2)*ROUND(0.9,7)),2)</f>
        <v>0</v>
      </c>
      <c r="DD24" t="s">
        <v>6</v>
      </c>
      <c r="DE24" t="s">
        <v>6</v>
      </c>
      <c r="DF24" t="e">
        <f>ROUND(ROUND(AE24*AI24,0)*CX24,0)</f>
        <v>#REF!</v>
      </c>
      <c r="DG24" t="e">
        <f t="shared" si="8"/>
        <v>#REF!</v>
      </c>
      <c r="DH24" t="e">
        <f>Source!I38*SmtRes!Y24</f>
        <v>#REF!</v>
      </c>
      <c r="DI24">
        <f>AA24</f>
        <v>3875</v>
      </c>
      <c r="DJ24" t="e">
        <f>DF24</f>
        <v>#REF!</v>
      </c>
      <c r="DK24" t="e">
        <f>Source!BC38</f>
        <v>#REF!</v>
      </c>
      <c r="DL24" t="s">
        <v>6</v>
      </c>
      <c r="DM24">
        <v>0</v>
      </c>
      <c r="DN24" t="s">
        <v>6</v>
      </c>
      <c r="DO24">
        <v>0</v>
      </c>
      <c r="GP24">
        <v>1</v>
      </c>
      <c r="GQ24">
        <v>-1</v>
      </c>
      <c r="GR24">
        <v>-1</v>
      </c>
    </row>
    <row r="25" spans="1:200" x14ac:dyDescent="0.25">
      <c r="A25">
        <f>ROW(Source!A41)</f>
        <v>41</v>
      </c>
      <c r="B25">
        <v>66440962</v>
      </c>
      <c r="C25">
        <v>66441149</v>
      </c>
      <c r="D25">
        <v>49510705</v>
      </c>
      <c r="E25">
        <v>70</v>
      </c>
      <c r="F25">
        <v>1</v>
      </c>
      <c r="G25">
        <v>1</v>
      </c>
      <c r="H25">
        <v>1</v>
      </c>
      <c r="I25" t="s">
        <v>779</v>
      </c>
      <c r="J25" t="s">
        <v>6</v>
      </c>
      <c r="K25" t="s">
        <v>780</v>
      </c>
      <c r="L25">
        <v>1191</v>
      </c>
      <c r="N25">
        <v>1013</v>
      </c>
      <c r="O25" t="s">
        <v>766</v>
      </c>
      <c r="P25" t="s">
        <v>766</v>
      </c>
      <c r="Q25">
        <v>1</v>
      </c>
      <c r="W25">
        <v>0</v>
      </c>
      <c r="X25">
        <v>229328897</v>
      </c>
      <c r="Y25">
        <f t="shared" ref="Y25:Y47" si="9">AT25</f>
        <v>4.54</v>
      </c>
      <c r="AA25">
        <v>0</v>
      </c>
      <c r="AB25">
        <v>0</v>
      </c>
      <c r="AC25">
        <v>0</v>
      </c>
      <c r="AD25">
        <v>277.47000000000003</v>
      </c>
      <c r="AE25">
        <v>0</v>
      </c>
      <c r="AF25">
        <v>0</v>
      </c>
      <c r="AG25">
        <v>0</v>
      </c>
      <c r="AH25">
        <v>8.31</v>
      </c>
      <c r="AI25">
        <v>1</v>
      </c>
      <c r="AJ25">
        <v>1</v>
      </c>
      <c r="AK25">
        <v>1</v>
      </c>
      <c r="AL25">
        <v>33.39</v>
      </c>
      <c r="AM25">
        <v>4</v>
      </c>
      <c r="AN25">
        <v>0</v>
      </c>
      <c r="AO25">
        <v>1</v>
      </c>
      <c r="AP25">
        <v>1</v>
      </c>
      <c r="AQ25">
        <v>0</v>
      </c>
      <c r="AR25">
        <v>0</v>
      </c>
      <c r="AS25" t="s">
        <v>6</v>
      </c>
      <c r="AT25">
        <v>4.54</v>
      </c>
      <c r="AU25" t="s">
        <v>6</v>
      </c>
      <c r="AV25">
        <v>1</v>
      </c>
      <c r="AW25">
        <v>2</v>
      </c>
      <c r="AX25">
        <v>66441157</v>
      </c>
      <c r="AY25">
        <v>1</v>
      </c>
      <c r="AZ25">
        <v>0</v>
      </c>
      <c r="BA25">
        <v>22</v>
      </c>
      <c r="BB25">
        <v>0</v>
      </c>
      <c r="BC25">
        <v>0</v>
      </c>
      <c r="BD25">
        <v>0</v>
      </c>
      <c r="BE25">
        <v>0</v>
      </c>
      <c r="BF25">
        <v>0</v>
      </c>
      <c r="BG25">
        <v>0</v>
      </c>
      <c r="BH25">
        <v>0</v>
      </c>
      <c r="BI25">
        <v>0</v>
      </c>
      <c r="BJ25">
        <v>0</v>
      </c>
      <c r="BK25">
        <v>0</v>
      </c>
      <c r="BL25">
        <v>0</v>
      </c>
      <c r="BM25">
        <v>0</v>
      </c>
      <c r="BN25">
        <v>0</v>
      </c>
      <c r="BO25">
        <v>0</v>
      </c>
      <c r="BP25">
        <v>0</v>
      </c>
      <c r="BQ25">
        <v>0</v>
      </c>
      <c r="BR25">
        <v>0</v>
      </c>
      <c r="BS25">
        <v>0</v>
      </c>
      <c r="BT25">
        <v>0</v>
      </c>
      <c r="BU25">
        <v>0</v>
      </c>
      <c r="BV25">
        <v>0</v>
      </c>
      <c r="BW25">
        <v>0</v>
      </c>
      <c r="CU25" t="e">
        <f>ROUND(AT25*Source!I41*AH25*AL25,0)</f>
        <v>#REF!</v>
      </c>
      <c r="CV25" t="e">
        <f>ROUND(Y25*Source!I41,7)</f>
        <v>#REF!</v>
      </c>
      <c r="CW25">
        <v>0</v>
      </c>
      <c r="CX25" t="e">
        <f>ROUND(Y25*Source!I41,7)</f>
        <v>#REF!</v>
      </c>
      <c r="CY25">
        <f>AD25</f>
        <v>277.47000000000003</v>
      </c>
      <c r="CZ25">
        <f>AH25</f>
        <v>8.31</v>
      </c>
      <c r="DA25">
        <f>AL25</f>
        <v>33.39</v>
      </c>
      <c r="DB25">
        <f t="shared" ref="DB25:DB50" si="10">ROUND(ROUND(AT25*CZ25,2),2)</f>
        <v>37.729999999999997</v>
      </c>
      <c r="DC25">
        <f t="shared" ref="DC25:DC50" si="11">ROUND(ROUND(AT25*AG25,2),2)</f>
        <v>0</v>
      </c>
      <c r="DD25" t="s">
        <v>6</v>
      </c>
      <c r="DE25" t="s">
        <v>6</v>
      </c>
      <c r="DF25" t="e">
        <f>ROUND(ROUND(AE25,0)*CX25,0)</f>
        <v>#REF!</v>
      </c>
      <c r="DG25" t="e">
        <f t="shared" si="8"/>
        <v>#REF!</v>
      </c>
      <c r="DH25" t="e">
        <f>Source!I41*SmtRes!Y25</f>
        <v>#REF!</v>
      </c>
      <c r="DI25">
        <f>AD25</f>
        <v>277.47000000000003</v>
      </c>
      <c r="DJ25">
        <f>EtalonRes!AB22</f>
        <v>8.31</v>
      </c>
      <c r="DK25" t="e">
        <f>Source!BA41</f>
        <v>#REF!</v>
      </c>
      <c r="DL25" t="s">
        <v>6</v>
      </c>
      <c r="DM25">
        <v>0</v>
      </c>
      <c r="DN25" t="s">
        <v>6</v>
      </c>
      <c r="DO25">
        <v>0</v>
      </c>
      <c r="GQ25">
        <v>-1</v>
      </c>
      <c r="GR25">
        <v>-1</v>
      </c>
    </row>
    <row r="26" spans="1:200" x14ac:dyDescent="0.25">
      <c r="A26">
        <f>ROW(Source!A41)</f>
        <v>41</v>
      </c>
      <c r="B26">
        <v>66440962</v>
      </c>
      <c r="C26">
        <v>66441149</v>
      </c>
      <c r="D26">
        <v>49510905</v>
      </c>
      <c r="E26">
        <v>70</v>
      </c>
      <c r="F26">
        <v>1</v>
      </c>
      <c r="G26">
        <v>1</v>
      </c>
      <c r="H26">
        <v>1</v>
      </c>
      <c r="I26" t="s">
        <v>767</v>
      </c>
      <c r="J26" t="s">
        <v>6</v>
      </c>
      <c r="K26" t="s">
        <v>768</v>
      </c>
      <c r="L26">
        <v>1191</v>
      </c>
      <c r="N26">
        <v>1013</v>
      </c>
      <c r="O26" t="s">
        <v>766</v>
      </c>
      <c r="P26" t="s">
        <v>766</v>
      </c>
      <c r="Q26">
        <v>1</v>
      </c>
      <c r="W26">
        <v>0</v>
      </c>
      <c r="X26">
        <v>-1417349443</v>
      </c>
      <c r="Y26">
        <f t="shared" si="9"/>
        <v>0.4</v>
      </c>
      <c r="AA26">
        <v>0</v>
      </c>
      <c r="AB26">
        <v>0</v>
      </c>
      <c r="AC26">
        <v>0</v>
      </c>
      <c r="AD26">
        <v>0</v>
      </c>
      <c r="AE26">
        <v>0</v>
      </c>
      <c r="AF26">
        <v>0</v>
      </c>
      <c r="AG26">
        <v>0</v>
      </c>
      <c r="AH26">
        <v>0</v>
      </c>
      <c r="AI26">
        <v>1</v>
      </c>
      <c r="AJ26">
        <v>1</v>
      </c>
      <c r="AK26">
        <v>33.39</v>
      </c>
      <c r="AL26">
        <v>1</v>
      </c>
      <c r="AM26">
        <v>4</v>
      </c>
      <c r="AN26">
        <v>0</v>
      </c>
      <c r="AO26">
        <v>1</v>
      </c>
      <c r="AP26">
        <v>1</v>
      </c>
      <c r="AQ26">
        <v>0</v>
      </c>
      <c r="AR26">
        <v>0</v>
      </c>
      <c r="AS26" t="s">
        <v>6</v>
      </c>
      <c r="AT26">
        <v>0.4</v>
      </c>
      <c r="AU26" t="s">
        <v>6</v>
      </c>
      <c r="AV26">
        <v>2</v>
      </c>
      <c r="AW26">
        <v>2</v>
      </c>
      <c r="AX26">
        <v>66441158</v>
      </c>
      <c r="AY26">
        <v>1</v>
      </c>
      <c r="AZ26">
        <v>0</v>
      </c>
      <c r="BA26">
        <v>23</v>
      </c>
      <c r="BB26">
        <v>0</v>
      </c>
      <c r="BC26">
        <v>0</v>
      </c>
      <c r="BD26">
        <v>0</v>
      </c>
      <c r="BE26">
        <v>0</v>
      </c>
      <c r="BF26">
        <v>0</v>
      </c>
      <c r="BG26">
        <v>0</v>
      </c>
      <c r="BH26">
        <v>0</v>
      </c>
      <c r="BI26">
        <v>0</v>
      </c>
      <c r="BJ26">
        <v>0</v>
      </c>
      <c r="BK26">
        <v>0</v>
      </c>
      <c r="BL26">
        <v>0</v>
      </c>
      <c r="BM26">
        <v>0</v>
      </c>
      <c r="BN26">
        <v>0</v>
      </c>
      <c r="BO26">
        <v>0</v>
      </c>
      <c r="BP26">
        <v>0</v>
      </c>
      <c r="BQ26">
        <v>0</v>
      </c>
      <c r="BR26">
        <v>0</v>
      </c>
      <c r="BS26">
        <v>0</v>
      </c>
      <c r="BT26">
        <v>0</v>
      </c>
      <c r="BU26">
        <v>0</v>
      </c>
      <c r="BV26">
        <v>0</v>
      </c>
      <c r="BW26">
        <v>0</v>
      </c>
      <c r="CV26">
        <v>0</v>
      </c>
      <c r="CW26">
        <v>0</v>
      </c>
      <c r="CX26" t="e">
        <f>ROUND(Y26*Source!I41,7)</f>
        <v>#REF!</v>
      </c>
      <c r="CY26">
        <f>AD26</f>
        <v>0</v>
      </c>
      <c r="CZ26">
        <f>AH26</f>
        <v>0</v>
      </c>
      <c r="DA26">
        <f>AL26</f>
        <v>1</v>
      </c>
      <c r="DB26">
        <f t="shared" si="10"/>
        <v>0</v>
      </c>
      <c r="DC26">
        <f t="shared" si="11"/>
        <v>0</v>
      </c>
      <c r="DD26" t="s">
        <v>6</v>
      </c>
      <c r="DE26" t="s">
        <v>6</v>
      </c>
      <c r="DF26" t="e">
        <f>ROUND(ROUND(AE26,0)*CX26,0)</f>
        <v>#REF!</v>
      </c>
      <c r="DG26" t="e">
        <f t="shared" si="8"/>
        <v>#REF!</v>
      </c>
      <c r="DH26" t="e">
        <f>Source!I41*SmtRes!Y26</f>
        <v>#REF!</v>
      </c>
      <c r="DI26">
        <f>AD26</f>
        <v>0</v>
      </c>
      <c r="DJ26">
        <f>EtalonRes!AB23</f>
        <v>0</v>
      </c>
      <c r="DK26" t="e">
        <f>Source!BA41</f>
        <v>#REF!</v>
      </c>
      <c r="DL26" t="s">
        <v>6</v>
      </c>
      <c r="DM26">
        <v>0</v>
      </c>
      <c r="DN26" t="s">
        <v>6</v>
      </c>
      <c r="DO26">
        <v>0</v>
      </c>
      <c r="GQ26">
        <v>-1</v>
      </c>
      <c r="GR26">
        <v>-1</v>
      </c>
    </row>
    <row r="27" spans="1:200" x14ac:dyDescent="0.25">
      <c r="A27">
        <f>ROW(Source!A41)</f>
        <v>41</v>
      </c>
      <c r="B27">
        <v>66440962</v>
      </c>
      <c r="C27">
        <v>66441149</v>
      </c>
      <c r="D27">
        <v>49672515</v>
      </c>
      <c r="E27">
        <v>1</v>
      </c>
      <c r="F27">
        <v>1</v>
      </c>
      <c r="G27">
        <v>1</v>
      </c>
      <c r="H27">
        <v>2</v>
      </c>
      <c r="I27" t="s">
        <v>769</v>
      </c>
      <c r="J27" t="s">
        <v>770</v>
      </c>
      <c r="K27" t="s">
        <v>771</v>
      </c>
      <c r="L27">
        <v>1367</v>
      </c>
      <c r="N27">
        <v>1011</v>
      </c>
      <c r="O27" t="s">
        <v>772</v>
      </c>
      <c r="P27" t="s">
        <v>772</v>
      </c>
      <c r="Q27">
        <v>1</v>
      </c>
      <c r="W27">
        <v>0</v>
      </c>
      <c r="X27">
        <v>-130837057</v>
      </c>
      <c r="Y27">
        <f t="shared" si="9"/>
        <v>0.4</v>
      </c>
      <c r="AA27">
        <v>0</v>
      </c>
      <c r="AB27">
        <v>1145.6600000000001</v>
      </c>
      <c r="AC27">
        <v>450.77</v>
      </c>
      <c r="AD27">
        <v>0</v>
      </c>
      <c r="AE27">
        <v>0</v>
      </c>
      <c r="AF27">
        <v>86.4</v>
      </c>
      <c r="AG27">
        <v>13.5</v>
      </c>
      <c r="AH27">
        <v>0</v>
      </c>
      <c r="AI27">
        <v>1</v>
      </c>
      <c r="AJ27">
        <v>13.26</v>
      </c>
      <c r="AK27">
        <v>33.39</v>
      </c>
      <c r="AL27">
        <v>1</v>
      </c>
      <c r="AM27">
        <v>4</v>
      </c>
      <c r="AN27">
        <v>0</v>
      </c>
      <c r="AO27">
        <v>1</v>
      </c>
      <c r="AP27">
        <v>1</v>
      </c>
      <c r="AQ27">
        <v>0</v>
      </c>
      <c r="AR27">
        <v>0</v>
      </c>
      <c r="AS27" t="s">
        <v>6</v>
      </c>
      <c r="AT27">
        <v>0.4</v>
      </c>
      <c r="AU27" t="s">
        <v>6</v>
      </c>
      <c r="AV27">
        <v>0</v>
      </c>
      <c r="AW27">
        <v>2</v>
      </c>
      <c r="AX27">
        <v>66441159</v>
      </c>
      <c r="AY27">
        <v>1</v>
      </c>
      <c r="AZ27">
        <v>0</v>
      </c>
      <c r="BA27">
        <v>24</v>
      </c>
      <c r="BB27">
        <v>0</v>
      </c>
      <c r="BC27">
        <v>0</v>
      </c>
      <c r="BD27">
        <v>0</v>
      </c>
      <c r="BE27">
        <v>0</v>
      </c>
      <c r="BF27">
        <v>0</v>
      </c>
      <c r="BG27">
        <v>0</v>
      </c>
      <c r="BH27">
        <v>0</v>
      </c>
      <c r="BI27">
        <v>0</v>
      </c>
      <c r="BJ27">
        <v>0</v>
      </c>
      <c r="BK27">
        <v>0</v>
      </c>
      <c r="BL27">
        <v>0</v>
      </c>
      <c r="BM27">
        <v>0</v>
      </c>
      <c r="BN27">
        <v>0</v>
      </c>
      <c r="BO27">
        <v>0</v>
      </c>
      <c r="BP27">
        <v>0</v>
      </c>
      <c r="BQ27">
        <v>0</v>
      </c>
      <c r="BR27">
        <v>0</v>
      </c>
      <c r="BS27">
        <v>0</v>
      </c>
      <c r="BT27">
        <v>0</v>
      </c>
      <c r="BU27">
        <v>0</v>
      </c>
      <c r="BV27">
        <v>0</v>
      </c>
      <c r="BW27">
        <v>0</v>
      </c>
      <c r="CV27">
        <v>0</v>
      </c>
      <c r="CW27" t="e">
        <f>ROUND(Y27*Source!I41*DO27,7)</f>
        <v>#REF!</v>
      </c>
      <c r="CX27" t="e">
        <f>ROUND(Y27*Source!I41,7)</f>
        <v>#REF!</v>
      </c>
      <c r="CY27">
        <f>AB27</f>
        <v>1145.6600000000001</v>
      </c>
      <c r="CZ27">
        <f>AF27</f>
        <v>86.4</v>
      </c>
      <c r="DA27">
        <f>AJ27</f>
        <v>13.26</v>
      </c>
      <c r="DB27">
        <f t="shared" si="10"/>
        <v>34.56</v>
      </c>
      <c r="DC27">
        <f t="shared" si="11"/>
        <v>5.4</v>
      </c>
      <c r="DD27" t="s">
        <v>6</v>
      </c>
      <c r="DE27" t="s">
        <v>6</v>
      </c>
      <c r="DF27" t="e">
        <f>ROUND(ROUND(AE27,0)*CX27,0)</f>
        <v>#REF!</v>
      </c>
      <c r="DG27" t="e">
        <f>ROUND(ROUND(AF27*AJ27,0)*CX27,0)</f>
        <v>#REF!</v>
      </c>
      <c r="DH27" t="e">
        <f>Source!I41*SmtRes!Y27</f>
        <v>#REF!</v>
      </c>
      <c r="DI27">
        <f>AB27</f>
        <v>1145.6600000000001</v>
      </c>
      <c r="DJ27">
        <f>EtalonRes!Z24</f>
        <v>86.4</v>
      </c>
      <c r="DK27" t="e">
        <f>Source!BB41</f>
        <v>#REF!</v>
      </c>
      <c r="DL27" t="s">
        <v>6</v>
      </c>
      <c r="DM27">
        <v>0</v>
      </c>
      <c r="DN27" t="s">
        <v>6</v>
      </c>
      <c r="DO27">
        <v>0</v>
      </c>
      <c r="GQ27">
        <v>-1</v>
      </c>
      <c r="GR27">
        <v>-1</v>
      </c>
    </row>
    <row r="28" spans="1:200" x14ac:dyDescent="0.25">
      <c r="A28">
        <f>ROW(Source!A41)</f>
        <v>41</v>
      </c>
      <c r="B28">
        <v>66440962</v>
      </c>
      <c r="C28">
        <v>66441149</v>
      </c>
      <c r="D28">
        <v>49523203</v>
      </c>
      <c r="E28">
        <v>1</v>
      </c>
      <c r="F28">
        <v>1</v>
      </c>
      <c r="G28">
        <v>1</v>
      </c>
      <c r="H28">
        <v>3</v>
      </c>
      <c r="I28" t="s">
        <v>773</v>
      </c>
      <c r="J28" t="s">
        <v>774</v>
      </c>
      <c r="K28" t="s">
        <v>775</v>
      </c>
      <c r="L28">
        <v>1339</v>
      </c>
      <c r="N28">
        <v>1007</v>
      </c>
      <c r="O28" t="s">
        <v>22</v>
      </c>
      <c r="P28" t="s">
        <v>22</v>
      </c>
      <c r="Q28">
        <v>1</v>
      </c>
      <c r="W28">
        <v>0</v>
      </c>
      <c r="X28">
        <v>-143474561</v>
      </c>
      <c r="Y28" s="66">
        <f>'4.Ведомость_списания'!F47</f>
        <v>0.44</v>
      </c>
      <c r="AA28">
        <v>22.23</v>
      </c>
      <c r="AB28">
        <v>0</v>
      </c>
      <c r="AC28">
        <v>0</v>
      </c>
      <c r="AD28">
        <v>0</v>
      </c>
      <c r="AE28">
        <v>2.44</v>
      </c>
      <c r="AF28">
        <v>0</v>
      </c>
      <c r="AG28">
        <v>0</v>
      </c>
      <c r="AH28">
        <v>0</v>
      </c>
      <c r="AI28">
        <v>9.11</v>
      </c>
      <c r="AJ28">
        <v>1</v>
      </c>
      <c r="AK28">
        <v>1</v>
      </c>
      <c r="AL28">
        <v>1</v>
      </c>
      <c r="AM28">
        <v>4</v>
      </c>
      <c r="AN28">
        <v>0</v>
      </c>
      <c r="AO28">
        <v>1</v>
      </c>
      <c r="AP28">
        <v>1</v>
      </c>
      <c r="AQ28">
        <v>0</v>
      </c>
      <c r="AR28">
        <v>0</v>
      </c>
      <c r="AS28" t="s">
        <v>6</v>
      </c>
      <c r="AT28">
        <v>0.44</v>
      </c>
      <c r="AU28" t="s">
        <v>6</v>
      </c>
      <c r="AV28">
        <v>0</v>
      </c>
      <c r="AW28">
        <v>2</v>
      </c>
      <c r="AX28">
        <v>66441160</v>
      </c>
      <c r="AY28">
        <v>1</v>
      </c>
      <c r="AZ28">
        <v>0</v>
      </c>
      <c r="BA28">
        <v>25</v>
      </c>
      <c r="BB28">
        <v>0</v>
      </c>
      <c r="BC28">
        <v>0</v>
      </c>
      <c r="BD28">
        <v>0</v>
      </c>
      <c r="BE28">
        <v>0</v>
      </c>
      <c r="BF28">
        <v>0</v>
      </c>
      <c r="BG28">
        <v>0</v>
      </c>
      <c r="BH28">
        <v>0</v>
      </c>
      <c r="BI28">
        <v>0</v>
      </c>
      <c r="BJ28">
        <v>0</v>
      </c>
      <c r="BK28">
        <v>0</v>
      </c>
      <c r="BL28">
        <v>0</v>
      </c>
      <c r="BM28">
        <v>0</v>
      </c>
      <c r="BN28">
        <v>0</v>
      </c>
      <c r="BO28">
        <v>0</v>
      </c>
      <c r="BP28">
        <v>0</v>
      </c>
      <c r="BQ28">
        <v>0</v>
      </c>
      <c r="BR28">
        <v>0</v>
      </c>
      <c r="BS28">
        <v>0</v>
      </c>
      <c r="BT28">
        <v>0</v>
      </c>
      <c r="BU28">
        <v>0</v>
      </c>
      <c r="BV28">
        <v>0</v>
      </c>
      <c r="BW28">
        <v>0</v>
      </c>
      <c r="CV28">
        <v>0</v>
      </c>
      <c r="CW28">
        <v>0</v>
      </c>
      <c r="CX28" t="e">
        <f>ROUND(Y28*Source!I41,7)</f>
        <v>#REF!</v>
      </c>
      <c r="CY28">
        <f>AA28</f>
        <v>22.23</v>
      </c>
      <c r="CZ28">
        <f>AE28</f>
        <v>2.44</v>
      </c>
      <c r="DA28">
        <f>AI28</f>
        <v>9.11</v>
      </c>
      <c r="DB28">
        <f t="shared" si="10"/>
        <v>1.07</v>
      </c>
      <c r="DC28">
        <f t="shared" si="11"/>
        <v>0</v>
      </c>
      <c r="DD28" t="s">
        <v>6</v>
      </c>
      <c r="DE28" t="s">
        <v>6</v>
      </c>
      <c r="DF28" t="e">
        <f>ROUND(ROUND(AE28*AI28,0)*CX28,0)</f>
        <v>#REF!</v>
      </c>
      <c r="DG28" t="e">
        <f t="shared" ref="DG28:DG33" si="12">ROUND(ROUND(AF28,0)*CX28,0)</f>
        <v>#REF!</v>
      </c>
      <c r="DH28" t="e">
        <f>Source!I41*SmtRes!Y28</f>
        <v>#REF!</v>
      </c>
      <c r="DI28">
        <f>AA28</f>
        <v>22.23</v>
      </c>
      <c r="DJ28">
        <f>EtalonRes!Y25</f>
        <v>2.44</v>
      </c>
      <c r="DK28" t="e">
        <f>Source!BC41</f>
        <v>#REF!</v>
      </c>
      <c r="DL28" t="s">
        <v>6</v>
      </c>
      <c r="DM28">
        <v>0</v>
      </c>
      <c r="DN28" t="s">
        <v>6</v>
      </c>
      <c r="DO28">
        <v>0</v>
      </c>
      <c r="GQ28">
        <v>-1</v>
      </c>
      <c r="GR28">
        <v>-1</v>
      </c>
    </row>
    <row r="29" spans="1:200" x14ac:dyDescent="0.25">
      <c r="A29">
        <f>ROW(Source!A41)</f>
        <v>41</v>
      </c>
      <c r="B29">
        <v>66440962</v>
      </c>
      <c r="C29">
        <v>66441149</v>
      </c>
      <c r="D29">
        <v>49546634</v>
      </c>
      <c r="E29">
        <v>1</v>
      </c>
      <c r="F29">
        <v>1</v>
      </c>
      <c r="G29">
        <v>1</v>
      </c>
      <c r="H29">
        <v>3</v>
      </c>
      <c r="I29" t="s">
        <v>776</v>
      </c>
      <c r="J29" t="s">
        <v>777</v>
      </c>
      <c r="K29" t="s">
        <v>778</v>
      </c>
      <c r="L29">
        <v>1339</v>
      </c>
      <c r="N29">
        <v>1007</v>
      </c>
      <c r="O29" t="s">
        <v>22</v>
      </c>
      <c r="P29" t="s">
        <v>22</v>
      </c>
      <c r="Q29">
        <v>1</v>
      </c>
      <c r="W29">
        <v>0</v>
      </c>
      <c r="X29">
        <v>192703455</v>
      </c>
      <c r="Y29" s="66">
        <f>'4.Ведомость_списания'!F48</f>
        <v>5.0000000000000001E-4</v>
      </c>
      <c r="AA29">
        <v>9620.16</v>
      </c>
      <c r="AB29">
        <v>0</v>
      </c>
      <c r="AC29">
        <v>0</v>
      </c>
      <c r="AD29">
        <v>0</v>
      </c>
      <c r="AE29">
        <v>1056</v>
      </c>
      <c r="AF29">
        <v>0</v>
      </c>
      <c r="AG29">
        <v>0</v>
      </c>
      <c r="AH29">
        <v>0</v>
      </c>
      <c r="AI29">
        <v>9.11</v>
      </c>
      <c r="AJ29">
        <v>1</v>
      </c>
      <c r="AK29">
        <v>1</v>
      </c>
      <c r="AL29">
        <v>1</v>
      </c>
      <c r="AM29">
        <v>4</v>
      </c>
      <c r="AN29">
        <v>0</v>
      </c>
      <c r="AO29">
        <v>1</v>
      </c>
      <c r="AP29">
        <v>1</v>
      </c>
      <c r="AQ29">
        <v>0</v>
      </c>
      <c r="AR29">
        <v>0</v>
      </c>
      <c r="AS29" t="s">
        <v>6</v>
      </c>
      <c r="AT29">
        <v>5.0000000000000001E-4</v>
      </c>
      <c r="AU29" t="s">
        <v>6</v>
      </c>
      <c r="AV29">
        <v>0</v>
      </c>
      <c r="AW29">
        <v>2</v>
      </c>
      <c r="AX29">
        <v>66441163</v>
      </c>
      <c r="AY29">
        <v>1</v>
      </c>
      <c r="AZ29">
        <v>0</v>
      </c>
      <c r="BA29">
        <v>28</v>
      </c>
      <c r="BB29">
        <v>0</v>
      </c>
      <c r="BC29">
        <v>0</v>
      </c>
      <c r="BD29">
        <v>0</v>
      </c>
      <c r="BE29">
        <v>0</v>
      </c>
      <c r="BF29">
        <v>0</v>
      </c>
      <c r="BG29">
        <v>0</v>
      </c>
      <c r="BH29">
        <v>0</v>
      </c>
      <c r="BI29">
        <v>0</v>
      </c>
      <c r="BJ29">
        <v>0</v>
      </c>
      <c r="BK29">
        <v>0</v>
      </c>
      <c r="BL29">
        <v>0</v>
      </c>
      <c r="BM29">
        <v>0</v>
      </c>
      <c r="BN29">
        <v>0</v>
      </c>
      <c r="BO29">
        <v>0</v>
      </c>
      <c r="BP29">
        <v>0</v>
      </c>
      <c r="BQ29">
        <v>0</v>
      </c>
      <c r="BR29">
        <v>0</v>
      </c>
      <c r="BS29">
        <v>0</v>
      </c>
      <c r="BT29">
        <v>0</v>
      </c>
      <c r="BU29">
        <v>0</v>
      </c>
      <c r="BV29">
        <v>0</v>
      </c>
      <c r="BW29">
        <v>0</v>
      </c>
      <c r="CV29">
        <v>0</v>
      </c>
      <c r="CW29">
        <v>0</v>
      </c>
      <c r="CX29" t="e">
        <f>ROUND(Y29*Source!I41,7)</f>
        <v>#REF!</v>
      </c>
      <c r="CY29">
        <f>AA29</f>
        <v>9620.16</v>
      </c>
      <c r="CZ29">
        <f>AE29</f>
        <v>1056</v>
      </c>
      <c r="DA29">
        <f>AI29</f>
        <v>9.11</v>
      </c>
      <c r="DB29">
        <f t="shared" si="10"/>
        <v>0.53</v>
      </c>
      <c r="DC29">
        <f t="shared" si="11"/>
        <v>0</v>
      </c>
      <c r="DD29" t="s">
        <v>6</v>
      </c>
      <c r="DE29" t="s">
        <v>6</v>
      </c>
      <c r="DF29" t="e">
        <f>ROUND(ROUND(AE29*AI29,0)*CX29,0)</f>
        <v>#REF!</v>
      </c>
      <c r="DG29" t="e">
        <f t="shared" si="12"/>
        <v>#REF!</v>
      </c>
      <c r="DH29" t="e">
        <f>Source!I41*SmtRes!Y29</f>
        <v>#REF!</v>
      </c>
      <c r="DI29">
        <f>AA29</f>
        <v>9620.16</v>
      </c>
      <c r="DJ29">
        <f>EtalonRes!Y28</f>
        <v>1056</v>
      </c>
      <c r="DK29" t="e">
        <f>Source!BC41</f>
        <v>#REF!</v>
      </c>
      <c r="DL29" t="s">
        <v>6</v>
      </c>
      <c r="DM29">
        <v>0</v>
      </c>
      <c r="DN29" t="s">
        <v>6</v>
      </c>
      <c r="DO29">
        <v>0</v>
      </c>
      <c r="GQ29">
        <v>-1</v>
      </c>
      <c r="GR29">
        <v>-1</v>
      </c>
    </row>
    <row r="30" spans="1:200" x14ac:dyDescent="0.25">
      <c r="A30">
        <f>ROW(Source!A41)</f>
        <v>41</v>
      </c>
      <c r="B30">
        <v>66440962</v>
      </c>
      <c r="C30">
        <v>66441149</v>
      </c>
      <c r="D30">
        <v>0</v>
      </c>
      <c r="E30">
        <v>0</v>
      </c>
      <c r="F30">
        <v>1</v>
      </c>
      <c r="G30">
        <v>1</v>
      </c>
      <c r="H30">
        <v>3</v>
      </c>
      <c r="I30" t="s">
        <v>37</v>
      </c>
      <c r="J30" t="s">
        <v>6</v>
      </c>
      <c r="K30" t="s">
        <v>52</v>
      </c>
      <c r="L30">
        <v>1407</v>
      </c>
      <c r="N30">
        <v>1013</v>
      </c>
      <c r="O30" t="s">
        <v>39</v>
      </c>
      <c r="P30" t="s">
        <v>39</v>
      </c>
      <c r="Q30">
        <v>1</v>
      </c>
      <c r="W30">
        <v>0</v>
      </c>
      <c r="X30">
        <v>-1024098938</v>
      </c>
      <c r="Y30">
        <f t="shared" si="9"/>
        <v>0.38</v>
      </c>
      <c r="AA30">
        <v>16250</v>
      </c>
      <c r="AB30">
        <v>0</v>
      </c>
      <c r="AC30">
        <v>0</v>
      </c>
      <c r="AD30">
        <v>0</v>
      </c>
      <c r="AE30">
        <v>16575</v>
      </c>
      <c r="AF30">
        <v>0</v>
      </c>
      <c r="AG30">
        <v>0</v>
      </c>
      <c r="AH30">
        <v>0</v>
      </c>
      <c r="AI30">
        <v>9.11</v>
      </c>
      <c r="AJ30">
        <v>1</v>
      </c>
      <c r="AK30">
        <v>1</v>
      </c>
      <c r="AL30">
        <v>1</v>
      </c>
      <c r="AM30">
        <v>0</v>
      </c>
      <c r="AN30">
        <v>0</v>
      </c>
      <c r="AO30">
        <v>0</v>
      </c>
      <c r="AP30">
        <v>1</v>
      </c>
      <c r="AQ30">
        <v>0</v>
      </c>
      <c r="AR30">
        <v>0</v>
      </c>
      <c r="AS30" t="s">
        <v>6</v>
      </c>
      <c r="AT30">
        <v>0.38</v>
      </c>
      <c r="AU30" t="s">
        <v>6</v>
      </c>
      <c r="AV30">
        <v>0</v>
      </c>
      <c r="AW30">
        <v>1</v>
      </c>
      <c r="AX30">
        <v>-1</v>
      </c>
      <c r="AY30">
        <v>0</v>
      </c>
      <c r="AZ30">
        <v>0</v>
      </c>
      <c r="BA30" t="s">
        <v>6</v>
      </c>
      <c r="BB30">
        <v>0</v>
      </c>
      <c r="BC30">
        <v>0</v>
      </c>
      <c r="BD30">
        <v>0</v>
      </c>
      <c r="BE30">
        <v>0</v>
      </c>
      <c r="BF30">
        <v>0</v>
      </c>
      <c r="BG30">
        <v>0</v>
      </c>
      <c r="BH30">
        <v>0</v>
      </c>
      <c r="BI30">
        <v>0</v>
      </c>
      <c r="BJ30">
        <v>0</v>
      </c>
      <c r="BK30">
        <v>0</v>
      </c>
      <c r="BL30">
        <v>0</v>
      </c>
      <c r="BM30">
        <v>0</v>
      </c>
      <c r="BN30">
        <v>0</v>
      </c>
      <c r="BO30">
        <v>0</v>
      </c>
      <c r="BP30">
        <v>0</v>
      </c>
      <c r="BQ30">
        <v>0</v>
      </c>
      <c r="BR30">
        <v>0</v>
      </c>
      <c r="BS30">
        <v>0</v>
      </c>
      <c r="BT30">
        <v>0</v>
      </c>
      <c r="BU30">
        <v>0</v>
      </c>
      <c r="BV30">
        <v>0</v>
      </c>
      <c r="BW30">
        <v>0</v>
      </c>
      <c r="CV30">
        <v>0</v>
      </c>
      <c r="CW30">
        <v>0</v>
      </c>
      <c r="CX30" t="e">
        <f>ROUND(Y30*Source!I41,7)</f>
        <v>#REF!</v>
      </c>
      <c r="CY30">
        <f>AA30</f>
        <v>16250</v>
      </c>
      <c r="CZ30">
        <f>AE30</f>
        <v>16575</v>
      </c>
      <c r="DA30">
        <f>AI30</f>
        <v>9.11</v>
      </c>
      <c r="DB30">
        <f t="shared" si="10"/>
        <v>6298.5</v>
      </c>
      <c r="DC30">
        <f t="shared" si="11"/>
        <v>0</v>
      </c>
      <c r="DD30" t="s">
        <v>6</v>
      </c>
      <c r="DE30" t="s">
        <v>6</v>
      </c>
      <c r="DF30" t="e">
        <f>ROUND(ROUND(AE30*AI30,0)*CX30,0)</f>
        <v>#REF!</v>
      </c>
      <c r="DG30" t="e">
        <f t="shared" si="12"/>
        <v>#REF!</v>
      </c>
      <c r="DH30" t="e">
        <f>Source!I41*SmtRes!Y30</f>
        <v>#REF!</v>
      </c>
      <c r="DI30">
        <f>AA30</f>
        <v>16250</v>
      </c>
      <c r="DJ30" t="e">
        <f>DF30</f>
        <v>#REF!</v>
      </c>
      <c r="DK30" t="e">
        <f>Source!BC41</f>
        <v>#REF!</v>
      </c>
      <c r="DL30" t="s">
        <v>6</v>
      </c>
      <c r="DM30">
        <v>0</v>
      </c>
      <c r="DN30" t="s">
        <v>6</v>
      </c>
      <c r="DO30">
        <v>0</v>
      </c>
      <c r="GP30">
        <v>1</v>
      </c>
      <c r="GQ30">
        <v>-1</v>
      </c>
      <c r="GR30">
        <v>-1</v>
      </c>
    </row>
    <row r="31" spans="1:200" x14ac:dyDescent="0.25">
      <c r="A31">
        <f>ROW(Source!A41)</f>
        <v>41</v>
      </c>
      <c r="B31">
        <v>66440962</v>
      </c>
      <c r="C31">
        <v>66441149</v>
      </c>
      <c r="D31">
        <v>0</v>
      </c>
      <c r="E31">
        <v>0</v>
      </c>
      <c r="F31">
        <v>1</v>
      </c>
      <c r="G31">
        <v>1</v>
      </c>
      <c r="H31">
        <v>3</v>
      </c>
      <c r="I31" t="s">
        <v>30</v>
      </c>
      <c r="J31" t="s">
        <v>6</v>
      </c>
      <c r="K31" t="s">
        <v>31</v>
      </c>
      <c r="L31">
        <v>1339</v>
      </c>
      <c r="N31">
        <v>1007</v>
      </c>
      <c r="O31" t="s">
        <v>22</v>
      </c>
      <c r="P31" t="s">
        <v>22</v>
      </c>
      <c r="Q31">
        <v>1</v>
      </c>
      <c r="W31">
        <v>0</v>
      </c>
      <c r="X31">
        <v>-2107955517</v>
      </c>
      <c r="Y31">
        <f t="shared" si="9"/>
        <v>0.24</v>
      </c>
      <c r="AA31">
        <v>3875</v>
      </c>
      <c r="AB31">
        <v>0</v>
      </c>
      <c r="AC31">
        <v>0</v>
      </c>
      <c r="AD31">
        <v>0</v>
      </c>
      <c r="AE31">
        <v>3952.5</v>
      </c>
      <c r="AF31">
        <v>0</v>
      </c>
      <c r="AG31">
        <v>0</v>
      </c>
      <c r="AH31">
        <v>0</v>
      </c>
      <c r="AI31">
        <v>9.11</v>
      </c>
      <c r="AJ31">
        <v>1</v>
      </c>
      <c r="AK31">
        <v>1</v>
      </c>
      <c r="AL31">
        <v>1</v>
      </c>
      <c r="AM31">
        <v>0</v>
      </c>
      <c r="AN31">
        <v>0</v>
      </c>
      <c r="AO31">
        <v>0</v>
      </c>
      <c r="AP31">
        <v>1</v>
      </c>
      <c r="AQ31">
        <v>0</v>
      </c>
      <c r="AR31">
        <v>0</v>
      </c>
      <c r="AS31" t="s">
        <v>6</v>
      </c>
      <c r="AT31">
        <v>0.24</v>
      </c>
      <c r="AU31" t="s">
        <v>6</v>
      </c>
      <c r="AV31">
        <v>0</v>
      </c>
      <c r="AW31">
        <v>1</v>
      </c>
      <c r="AX31">
        <v>-1</v>
      </c>
      <c r="AY31">
        <v>0</v>
      </c>
      <c r="AZ31">
        <v>0</v>
      </c>
      <c r="BA31" t="s">
        <v>6</v>
      </c>
      <c r="BB31">
        <v>0</v>
      </c>
      <c r="BC31">
        <v>0</v>
      </c>
      <c r="BD31">
        <v>0</v>
      </c>
      <c r="BE31">
        <v>0</v>
      </c>
      <c r="BF31">
        <v>0</v>
      </c>
      <c r="BG31">
        <v>0</v>
      </c>
      <c r="BH31">
        <v>0</v>
      </c>
      <c r="BI31">
        <v>0</v>
      </c>
      <c r="BJ31">
        <v>0</v>
      </c>
      <c r="BK31">
        <v>0</v>
      </c>
      <c r="BL31">
        <v>0</v>
      </c>
      <c r="BM31">
        <v>0</v>
      </c>
      <c r="BN31">
        <v>0</v>
      </c>
      <c r="BO31">
        <v>0</v>
      </c>
      <c r="BP31">
        <v>0</v>
      </c>
      <c r="BQ31">
        <v>0</v>
      </c>
      <c r="BR31">
        <v>0</v>
      </c>
      <c r="BS31">
        <v>0</v>
      </c>
      <c r="BT31">
        <v>0</v>
      </c>
      <c r="BU31">
        <v>0</v>
      </c>
      <c r="BV31">
        <v>0</v>
      </c>
      <c r="BW31">
        <v>0</v>
      </c>
      <c r="CV31">
        <v>0</v>
      </c>
      <c r="CW31">
        <v>0</v>
      </c>
      <c r="CX31" t="e">
        <f>ROUND(Y31*Source!I41,7)</f>
        <v>#REF!</v>
      </c>
      <c r="CY31">
        <f>AA31</f>
        <v>3875</v>
      </c>
      <c r="CZ31">
        <f>AE31</f>
        <v>3952.5</v>
      </c>
      <c r="DA31">
        <f>AI31</f>
        <v>9.11</v>
      </c>
      <c r="DB31">
        <f t="shared" si="10"/>
        <v>948.6</v>
      </c>
      <c r="DC31">
        <f t="shared" si="11"/>
        <v>0</v>
      </c>
      <c r="DD31" t="s">
        <v>6</v>
      </c>
      <c r="DE31" t="s">
        <v>6</v>
      </c>
      <c r="DF31" t="e">
        <f>ROUND(ROUND(AE31*AI31,0)*CX31,0)</f>
        <v>#REF!</v>
      </c>
      <c r="DG31" t="e">
        <f t="shared" si="12"/>
        <v>#REF!</v>
      </c>
      <c r="DH31" t="e">
        <f>Source!I41*SmtRes!Y31</f>
        <v>#REF!</v>
      </c>
      <c r="DI31">
        <f>AA31</f>
        <v>3875</v>
      </c>
      <c r="DJ31" t="e">
        <f>DF31</f>
        <v>#REF!</v>
      </c>
      <c r="DK31" t="e">
        <f>Source!BC41</f>
        <v>#REF!</v>
      </c>
      <c r="DL31" t="s">
        <v>6</v>
      </c>
      <c r="DM31">
        <v>0</v>
      </c>
      <c r="DN31" t="s">
        <v>6</v>
      </c>
      <c r="DO31">
        <v>0</v>
      </c>
      <c r="GP31">
        <v>1</v>
      </c>
      <c r="GQ31">
        <v>-1</v>
      </c>
      <c r="GR31">
        <v>-1</v>
      </c>
    </row>
    <row r="32" spans="1:200" x14ac:dyDescent="0.25">
      <c r="A32">
        <f>ROW(Source!A44)</f>
        <v>44</v>
      </c>
      <c r="B32">
        <v>66440962</v>
      </c>
      <c r="C32">
        <v>66441167</v>
      </c>
      <c r="D32">
        <v>48043839</v>
      </c>
      <c r="E32">
        <v>68</v>
      </c>
      <c r="F32">
        <v>1</v>
      </c>
      <c r="G32">
        <v>1</v>
      </c>
      <c r="H32">
        <v>1</v>
      </c>
      <c r="I32" t="s">
        <v>781</v>
      </c>
      <c r="J32" t="s">
        <v>6</v>
      </c>
      <c r="K32" t="s">
        <v>782</v>
      </c>
      <c r="L32">
        <v>1191</v>
      </c>
      <c r="N32">
        <v>1013</v>
      </c>
      <c r="O32" t="s">
        <v>766</v>
      </c>
      <c r="P32" t="s">
        <v>766</v>
      </c>
      <c r="Q32">
        <v>1</v>
      </c>
      <c r="W32">
        <v>0</v>
      </c>
      <c r="X32">
        <v>-983457869</v>
      </c>
      <c r="Y32">
        <f t="shared" si="9"/>
        <v>4.43</v>
      </c>
      <c r="AA32">
        <v>0</v>
      </c>
      <c r="AB32">
        <v>0</v>
      </c>
      <c r="AC32">
        <v>0</v>
      </c>
      <c r="AD32">
        <v>288.49</v>
      </c>
      <c r="AE32">
        <v>0</v>
      </c>
      <c r="AF32">
        <v>0</v>
      </c>
      <c r="AG32">
        <v>0</v>
      </c>
      <c r="AH32">
        <v>8.64</v>
      </c>
      <c r="AI32">
        <v>1</v>
      </c>
      <c r="AJ32">
        <v>1</v>
      </c>
      <c r="AK32">
        <v>1</v>
      </c>
      <c r="AL32">
        <v>33.39</v>
      </c>
      <c r="AM32">
        <v>4</v>
      </c>
      <c r="AN32">
        <v>0</v>
      </c>
      <c r="AO32">
        <v>1</v>
      </c>
      <c r="AP32">
        <v>0</v>
      </c>
      <c r="AQ32">
        <v>0</v>
      </c>
      <c r="AR32">
        <v>0</v>
      </c>
      <c r="AS32" t="s">
        <v>6</v>
      </c>
      <c r="AT32">
        <v>4.43</v>
      </c>
      <c r="AU32" t="s">
        <v>6</v>
      </c>
      <c r="AV32">
        <v>1</v>
      </c>
      <c r="AW32">
        <v>2</v>
      </c>
      <c r="AX32">
        <v>66441179</v>
      </c>
      <c r="AY32">
        <v>1</v>
      </c>
      <c r="AZ32">
        <v>0</v>
      </c>
      <c r="BA32">
        <v>29</v>
      </c>
      <c r="BB32">
        <v>0</v>
      </c>
      <c r="BC32">
        <v>0</v>
      </c>
      <c r="BD32">
        <v>0</v>
      </c>
      <c r="BE32">
        <v>0</v>
      </c>
      <c r="BF32">
        <v>0</v>
      </c>
      <c r="BG32">
        <v>0</v>
      </c>
      <c r="BH32">
        <v>0</v>
      </c>
      <c r="BI32">
        <v>0</v>
      </c>
      <c r="BJ32">
        <v>0</v>
      </c>
      <c r="BK32">
        <v>0</v>
      </c>
      <c r="BL32">
        <v>0</v>
      </c>
      <c r="BM32">
        <v>0</v>
      </c>
      <c r="BN32">
        <v>0</v>
      </c>
      <c r="BO32">
        <v>0</v>
      </c>
      <c r="BP32">
        <v>0</v>
      </c>
      <c r="BQ32">
        <v>0</v>
      </c>
      <c r="BR32">
        <v>0</v>
      </c>
      <c r="BS32">
        <v>0</v>
      </c>
      <c r="BT32">
        <v>0</v>
      </c>
      <c r="BU32">
        <v>0</v>
      </c>
      <c r="BV32">
        <v>0</v>
      </c>
      <c r="BW32">
        <v>0</v>
      </c>
      <c r="CU32" t="e">
        <f>ROUND(AT32*Source!I44*AH32*AL32,0)</f>
        <v>#REF!</v>
      </c>
      <c r="CV32" t="e">
        <f>ROUND(Y32*Source!I44,7)</f>
        <v>#REF!</v>
      </c>
      <c r="CW32">
        <v>0</v>
      </c>
      <c r="CX32" t="e">
        <f>ROUND(Y32*Source!I44,7)</f>
        <v>#REF!</v>
      </c>
      <c r="CY32">
        <f>AD32</f>
        <v>288.49</v>
      </c>
      <c r="CZ32">
        <f>AH32</f>
        <v>8.64</v>
      </c>
      <c r="DA32">
        <f>AL32</f>
        <v>33.39</v>
      </c>
      <c r="DB32">
        <f t="shared" si="10"/>
        <v>38.28</v>
      </c>
      <c r="DC32">
        <f t="shared" si="11"/>
        <v>0</v>
      </c>
      <c r="DD32" t="s">
        <v>6</v>
      </c>
      <c r="DE32" t="s">
        <v>6</v>
      </c>
      <c r="DF32" t="e">
        <f>ROUND(ROUND(AE32,0)*CX32,0)</f>
        <v>#REF!</v>
      </c>
      <c r="DG32" t="e">
        <f t="shared" si="12"/>
        <v>#REF!</v>
      </c>
      <c r="DH32" t="e">
        <f>Source!I44*SmtRes!Y32</f>
        <v>#REF!</v>
      </c>
      <c r="DI32">
        <f>AD32</f>
        <v>288.49</v>
      </c>
      <c r="DJ32">
        <f>EtalonRes!AB29</f>
        <v>8.64</v>
      </c>
      <c r="DK32" t="e">
        <f>Source!BA44</f>
        <v>#REF!</v>
      </c>
      <c r="DL32" t="s">
        <v>6</v>
      </c>
      <c r="DM32">
        <v>0</v>
      </c>
      <c r="DN32" t="s">
        <v>6</v>
      </c>
      <c r="DO32">
        <v>0</v>
      </c>
      <c r="GQ32">
        <v>-1</v>
      </c>
      <c r="GR32">
        <v>-1</v>
      </c>
    </row>
    <row r="33" spans="1:200" x14ac:dyDescent="0.25">
      <c r="A33">
        <f>ROW(Source!A44)</f>
        <v>44</v>
      </c>
      <c r="B33">
        <v>66440962</v>
      </c>
      <c r="C33">
        <v>66441167</v>
      </c>
      <c r="D33">
        <v>48044033</v>
      </c>
      <c r="E33">
        <v>68</v>
      </c>
      <c r="F33">
        <v>1</v>
      </c>
      <c r="G33">
        <v>1</v>
      </c>
      <c r="H33">
        <v>1</v>
      </c>
      <c r="I33" t="s">
        <v>767</v>
      </c>
      <c r="J33" t="s">
        <v>6</v>
      </c>
      <c r="K33" t="s">
        <v>768</v>
      </c>
      <c r="L33">
        <v>1191</v>
      </c>
      <c r="N33">
        <v>1013</v>
      </c>
      <c r="O33" t="s">
        <v>766</v>
      </c>
      <c r="P33" t="s">
        <v>766</v>
      </c>
      <c r="Q33">
        <v>1</v>
      </c>
      <c r="W33">
        <v>0</v>
      </c>
      <c r="X33">
        <v>-1417349443</v>
      </c>
      <c r="Y33">
        <f t="shared" si="9"/>
        <v>0.44</v>
      </c>
      <c r="AA33">
        <v>0</v>
      </c>
      <c r="AB33">
        <v>0</v>
      </c>
      <c r="AC33">
        <v>0</v>
      </c>
      <c r="AD33">
        <v>0</v>
      </c>
      <c r="AE33">
        <v>0</v>
      </c>
      <c r="AF33">
        <v>0</v>
      </c>
      <c r="AG33">
        <v>0</v>
      </c>
      <c r="AH33">
        <v>0</v>
      </c>
      <c r="AI33">
        <v>1</v>
      </c>
      <c r="AJ33">
        <v>1</v>
      </c>
      <c r="AK33">
        <v>33.39</v>
      </c>
      <c r="AL33">
        <v>1</v>
      </c>
      <c r="AM33">
        <v>4</v>
      </c>
      <c r="AN33">
        <v>0</v>
      </c>
      <c r="AO33">
        <v>1</v>
      </c>
      <c r="AP33">
        <v>0</v>
      </c>
      <c r="AQ33">
        <v>0</v>
      </c>
      <c r="AR33">
        <v>0</v>
      </c>
      <c r="AS33" t="s">
        <v>6</v>
      </c>
      <c r="AT33">
        <v>0.44</v>
      </c>
      <c r="AU33" t="s">
        <v>6</v>
      </c>
      <c r="AV33">
        <v>2</v>
      </c>
      <c r="AW33">
        <v>2</v>
      </c>
      <c r="AX33">
        <v>66441180</v>
      </c>
      <c r="AY33">
        <v>1</v>
      </c>
      <c r="AZ33">
        <v>0</v>
      </c>
      <c r="BA33">
        <v>30</v>
      </c>
      <c r="BB33">
        <v>0</v>
      </c>
      <c r="BC33">
        <v>0</v>
      </c>
      <c r="BD33">
        <v>0</v>
      </c>
      <c r="BE33">
        <v>0</v>
      </c>
      <c r="BF33">
        <v>0</v>
      </c>
      <c r="BG33">
        <v>0</v>
      </c>
      <c r="BH33">
        <v>0</v>
      </c>
      <c r="BI33">
        <v>0</v>
      </c>
      <c r="BJ33">
        <v>0</v>
      </c>
      <c r="BK33">
        <v>0</v>
      </c>
      <c r="BL33">
        <v>0</v>
      </c>
      <c r="BM33">
        <v>0</v>
      </c>
      <c r="BN33">
        <v>0</v>
      </c>
      <c r="BO33">
        <v>0</v>
      </c>
      <c r="BP33">
        <v>0</v>
      </c>
      <c r="BQ33">
        <v>0</v>
      </c>
      <c r="BR33">
        <v>0</v>
      </c>
      <c r="BS33">
        <v>0</v>
      </c>
      <c r="BT33">
        <v>0</v>
      </c>
      <c r="BU33">
        <v>0</v>
      </c>
      <c r="BV33">
        <v>0</v>
      </c>
      <c r="BW33">
        <v>0</v>
      </c>
      <c r="CV33">
        <v>0</v>
      </c>
      <c r="CW33">
        <v>0</v>
      </c>
      <c r="CX33" t="e">
        <f>ROUND(Y33*Source!I44,7)</f>
        <v>#REF!</v>
      </c>
      <c r="CY33">
        <f>AD33</f>
        <v>0</v>
      </c>
      <c r="CZ33">
        <f>AH33</f>
        <v>0</v>
      </c>
      <c r="DA33">
        <f>AL33</f>
        <v>1</v>
      </c>
      <c r="DB33">
        <f t="shared" si="10"/>
        <v>0</v>
      </c>
      <c r="DC33">
        <f t="shared" si="11"/>
        <v>0</v>
      </c>
      <c r="DD33" t="s">
        <v>6</v>
      </c>
      <c r="DE33" t="s">
        <v>6</v>
      </c>
      <c r="DF33" t="e">
        <f>ROUND(ROUND(AE33,0)*CX33,0)</f>
        <v>#REF!</v>
      </c>
      <c r="DG33" t="e">
        <f t="shared" si="12"/>
        <v>#REF!</v>
      </c>
      <c r="DH33" t="e">
        <f>Source!I44*SmtRes!Y33</f>
        <v>#REF!</v>
      </c>
      <c r="DI33">
        <f>AD33</f>
        <v>0</v>
      </c>
      <c r="DJ33">
        <f>EtalonRes!AB30</f>
        <v>0</v>
      </c>
      <c r="DK33" t="e">
        <f>Source!BA44</f>
        <v>#REF!</v>
      </c>
      <c r="DL33" t="s">
        <v>6</v>
      </c>
      <c r="DM33">
        <v>0</v>
      </c>
      <c r="DN33" t="s">
        <v>6</v>
      </c>
      <c r="DO33">
        <v>0</v>
      </c>
      <c r="GQ33">
        <v>-1</v>
      </c>
      <c r="GR33">
        <v>-1</v>
      </c>
    </row>
    <row r="34" spans="1:200" x14ac:dyDescent="0.25">
      <c r="A34">
        <f>ROW(Source!A44)</f>
        <v>44</v>
      </c>
      <c r="B34">
        <v>66440962</v>
      </c>
      <c r="C34">
        <v>66441167</v>
      </c>
      <c r="D34">
        <v>48205516</v>
      </c>
      <c r="E34">
        <v>1</v>
      </c>
      <c r="F34">
        <v>1</v>
      </c>
      <c r="G34">
        <v>1</v>
      </c>
      <c r="H34">
        <v>2</v>
      </c>
      <c r="I34" t="s">
        <v>769</v>
      </c>
      <c r="J34" t="s">
        <v>770</v>
      </c>
      <c r="K34" t="s">
        <v>771</v>
      </c>
      <c r="L34">
        <v>1367</v>
      </c>
      <c r="N34">
        <v>1011</v>
      </c>
      <c r="O34" t="s">
        <v>772</v>
      </c>
      <c r="P34" t="s">
        <v>772</v>
      </c>
      <c r="Q34">
        <v>1</v>
      </c>
      <c r="W34">
        <v>0</v>
      </c>
      <c r="X34">
        <v>1227913401</v>
      </c>
      <c r="Y34">
        <f t="shared" si="9"/>
        <v>0.44</v>
      </c>
      <c r="AA34">
        <v>0</v>
      </c>
      <c r="AB34">
        <v>1145.6600000000001</v>
      </c>
      <c r="AC34">
        <v>450.77</v>
      </c>
      <c r="AD34">
        <v>0</v>
      </c>
      <c r="AE34">
        <v>0</v>
      </c>
      <c r="AF34">
        <v>86.4</v>
      </c>
      <c r="AG34">
        <v>13.5</v>
      </c>
      <c r="AH34">
        <v>0</v>
      </c>
      <c r="AI34">
        <v>1</v>
      </c>
      <c r="AJ34">
        <v>13.26</v>
      </c>
      <c r="AK34">
        <v>33.39</v>
      </c>
      <c r="AL34">
        <v>1</v>
      </c>
      <c r="AM34">
        <v>4</v>
      </c>
      <c r="AN34">
        <v>0</v>
      </c>
      <c r="AO34">
        <v>1</v>
      </c>
      <c r="AP34">
        <v>0</v>
      </c>
      <c r="AQ34">
        <v>0</v>
      </c>
      <c r="AR34">
        <v>0</v>
      </c>
      <c r="AS34" t="s">
        <v>6</v>
      </c>
      <c r="AT34">
        <v>0.44</v>
      </c>
      <c r="AU34" t="s">
        <v>6</v>
      </c>
      <c r="AV34">
        <v>0</v>
      </c>
      <c r="AW34">
        <v>2</v>
      </c>
      <c r="AX34">
        <v>66441181</v>
      </c>
      <c r="AY34">
        <v>1</v>
      </c>
      <c r="AZ34">
        <v>0</v>
      </c>
      <c r="BA34">
        <v>31</v>
      </c>
      <c r="BB34">
        <v>0</v>
      </c>
      <c r="BC34">
        <v>0</v>
      </c>
      <c r="BD34">
        <v>0</v>
      </c>
      <c r="BE34">
        <v>0</v>
      </c>
      <c r="BF34">
        <v>0</v>
      </c>
      <c r="BG34">
        <v>0</v>
      </c>
      <c r="BH34">
        <v>0</v>
      </c>
      <c r="BI34">
        <v>0</v>
      </c>
      <c r="BJ34">
        <v>0</v>
      </c>
      <c r="BK34">
        <v>0</v>
      </c>
      <c r="BL34">
        <v>0</v>
      </c>
      <c r="BM34">
        <v>0</v>
      </c>
      <c r="BN34">
        <v>0</v>
      </c>
      <c r="BO34">
        <v>0</v>
      </c>
      <c r="BP34">
        <v>0</v>
      </c>
      <c r="BQ34">
        <v>0</v>
      </c>
      <c r="BR34">
        <v>0</v>
      </c>
      <c r="BS34">
        <v>0</v>
      </c>
      <c r="BT34">
        <v>0</v>
      </c>
      <c r="BU34">
        <v>0</v>
      </c>
      <c r="BV34">
        <v>0</v>
      </c>
      <c r="BW34">
        <v>0</v>
      </c>
      <c r="CV34">
        <v>0</v>
      </c>
      <c r="CW34" t="e">
        <f>ROUND(Y34*Source!I44*DO34,7)</f>
        <v>#REF!</v>
      </c>
      <c r="CX34" t="e">
        <f>ROUND(Y34*Source!I44,7)</f>
        <v>#REF!</v>
      </c>
      <c r="CY34">
        <f>AB34</f>
        <v>1145.6600000000001</v>
      </c>
      <c r="CZ34">
        <f>AF34</f>
        <v>86.4</v>
      </c>
      <c r="DA34">
        <f>AJ34</f>
        <v>13.26</v>
      </c>
      <c r="DB34">
        <f t="shared" si="10"/>
        <v>38.020000000000003</v>
      </c>
      <c r="DC34">
        <f t="shared" si="11"/>
        <v>5.94</v>
      </c>
      <c r="DD34" t="s">
        <v>6</v>
      </c>
      <c r="DE34" t="s">
        <v>6</v>
      </c>
      <c r="DF34" t="e">
        <f>ROUND(ROUND(AE34,0)*CX34,0)</f>
        <v>#REF!</v>
      </c>
      <c r="DG34" t="e">
        <f>ROUND(ROUND(AF34*AJ34,0)*CX34,0)</f>
        <v>#REF!</v>
      </c>
      <c r="DH34" t="e">
        <f>Source!I44*SmtRes!Y34</f>
        <v>#REF!</v>
      </c>
      <c r="DI34">
        <f>AB34</f>
        <v>1145.6600000000001</v>
      </c>
      <c r="DJ34">
        <f>EtalonRes!Z31</f>
        <v>86.4</v>
      </c>
      <c r="DK34" t="e">
        <f>Source!BB44</f>
        <v>#REF!</v>
      </c>
      <c r="DL34" t="s">
        <v>6</v>
      </c>
      <c r="DM34">
        <v>0</v>
      </c>
      <c r="DN34" t="s">
        <v>6</v>
      </c>
      <c r="DO34">
        <v>0</v>
      </c>
      <c r="GQ34">
        <v>-1</v>
      </c>
      <c r="GR34">
        <v>-1</v>
      </c>
    </row>
    <row r="35" spans="1:200" x14ac:dyDescent="0.25">
      <c r="A35">
        <f>ROW(Source!A44)</f>
        <v>44</v>
      </c>
      <c r="B35">
        <v>66440962</v>
      </c>
      <c r="C35">
        <v>66441167</v>
      </c>
      <c r="D35">
        <v>48056368</v>
      </c>
      <c r="E35">
        <v>1</v>
      </c>
      <c r="F35">
        <v>1</v>
      </c>
      <c r="G35">
        <v>1</v>
      </c>
      <c r="H35">
        <v>3</v>
      </c>
      <c r="I35" t="s">
        <v>773</v>
      </c>
      <c r="J35" t="s">
        <v>774</v>
      </c>
      <c r="K35" t="s">
        <v>775</v>
      </c>
      <c r="L35">
        <v>1339</v>
      </c>
      <c r="N35">
        <v>1007</v>
      </c>
      <c r="O35" t="s">
        <v>22</v>
      </c>
      <c r="P35" t="s">
        <v>22</v>
      </c>
      <c r="Q35">
        <v>1</v>
      </c>
      <c r="W35">
        <v>0</v>
      </c>
      <c r="X35">
        <v>929815444</v>
      </c>
      <c r="Y35" s="66">
        <f>'4.Ведомость_списания'!F52</f>
        <v>0.26</v>
      </c>
      <c r="AA35">
        <v>22.23</v>
      </c>
      <c r="AB35">
        <v>0</v>
      </c>
      <c r="AC35">
        <v>0</v>
      </c>
      <c r="AD35">
        <v>0</v>
      </c>
      <c r="AE35">
        <v>2.44</v>
      </c>
      <c r="AF35">
        <v>0</v>
      </c>
      <c r="AG35">
        <v>0</v>
      </c>
      <c r="AH35">
        <v>0</v>
      </c>
      <c r="AI35">
        <v>9.11</v>
      </c>
      <c r="AJ35">
        <v>1</v>
      </c>
      <c r="AK35">
        <v>1</v>
      </c>
      <c r="AL35">
        <v>1</v>
      </c>
      <c r="AM35">
        <v>4</v>
      </c>
      <c r="AN35">
        <v>0</v>
      </c>
      <c r="AO35">
        <v>1</v>
      </c>
      <c r="AP35">
        <v>0</v>
      </c>
      <c r="AQ35">
        <v>0</v>
      </c>
      <c r="AR35">
        <v>0</v>
      </c>
      <c r="AS35" t="s">
        <v>6</v>
      </c>
      <c r="AT35">
        <v>0.26</v>
      </c>
      <c r="AU35" t="s">
        <v>6</v>
      </c>
      <c r="AV35">
        <v>0</v>
      </c>
      <c r="AW35">
        <v>2</v>
      </c>
      <c r="AX35">
        <v>66441182</v>
      </c>
      <c r="AY35">
        <v>1</v>
      </c>
      <c r="AZ35">
        <v>0</v>
      </c>
      <c r="BA35">
        <v>32</v>
      </c>
      <c r="BB35">
        <v>0</v>
      </c>
      <c r="BC35">
        <v>0</v>
      </c>
      <c r="BD35">
        <v>0</v>
      </c>
      <c r="BE35">
        <v>0</v>
      </c>
      <c r="BF35">
        <v>0</v>
      </c>
      <c r="BG35">
        <v>0</v>
      </c>
      <c r="BH35">
        <v>0</v>
      </c>
      <c r="BI35">
        <v>0</v>
      </c>
      <c r="BJ35">
        <v>0</v>
      </c>
      <c r="BK35">
        <v>0</v>
      </c>
      <c r="BL35">
        <v>0</v>
      </c>
      <c r="BM35">
        <v>0</v>
      </c>
      <c r="BN35">
        <v>0</v>
      </c>
      <c r="BO35">
        <v>0</v>
      </c>
      <c r="BP35">
        <v>0</v>
      </c>
      <c r="BQ35">
        <v>0</v>
      </c>
      <c r="BR35">
        <v>0</v>
      </c>
      <c r="BS35">
        <v>0</v>
      </c>
      <c r="BT35">
        <v>0</v>
      </c>
      <c r="BU35">
        <v>0</v>
      </c>
      <c r="BV35">
        <v>0</v>
      </c>
      <c r="BW35">
        <v>0</v>
      </c>
      <c r="CV35">
        <v>0</v>
      </c>
      <c r="CW35">
        <v>0</v>
      </c>
      <c r="CX35" t="e">
        <f>ROUND(Y35*Source!I44,7)</f>
        <v>#REF!</v>
      </c>
      <c r="CY35">
        <f>AA35</f>
        <v>22.23</v>
      </c>
      <c r="CZ35">
        <f>AE35</f>
        <v>2.44</v>
      </c>
      <c r="DA35">
        <f>AI35</f>
        <v>9.11</v>
      </c>
      <c r="DB35">
        <f t="shared" si="10"/>
        <v>0.63</v>
      </c>
      <c r="DC35">
        <f t="shared" si="11"/>
        <v>0</v>
      </c>
      <c r="DD35" t="s">
        <v>6</v>
      </c>
      <c r="DE35" t="s">
        <v>6</v>
      </c>
      <c r="DF35" t="e">
        <f>ROUND(ROUND(AE35*AI35,0)*CX35,0)</f>
        <v>#REF!</v>
      </c>
      <c r="DG35" t="e">
        <f t="shared" ref="DG35:DG41" si="13">ROUND(ROUND(AF35,0)*CX35,0)</f>
        <v>#REF!</v>
      </c>
      <c r="DH35" t="e">
        <f>Source!I44*SmtRes!Y35</f>
        <v>#REF!</v>
      </c>
      <c r="DI35">
        <f>AA35</f>
        <v>22.23</v>
      </c>
      <c r="DJ35">
        <f>EtalonRes!Y32</f>
        <v>2.44</v>
      </c>
      <c r="DK35" t="e">
        <f>Source!BC44</f>
        <v>#REF!</v>
      </c>
      <c r="DL35" t="s">
        <v>6</v>
      </c>
      <c r="DM35">
        <v>0</v>
      </c>
      <c r="DN35" t="s">
        <v>6</v>
      </c>
      <c r="DO35">
        <v>0</v>
      </c>
      <c r="GQ35">
        <v>-1</v>
      </c>
      <c r="GR35">
        <v>-1</v>
      </c>
    </row>
    <row r="36" spans="1:200" x14ac:dyDescent="0.25">
      <c r="A36">
        <f>ROW(Source!A44)</f>
        <v>44</v>
      </c>
      <c r="B36">
        <v>66440962</v>
      </c>
      <c r="C36">
        <v>66441167</v>
      </c>
      <c r="D36">
        <v>48079770</v>
      </c>
      <c r="E36">
        <v>1</v>
      </c>
      <c r="F36">
        <v>1</v>
      </c>
      <c r="G36">
        <v>1</v>
      </c>
      <c r="H36">
        <v>3</v>
      </c>
      <c r="I36" t="s">
        <v>776</v>
      </c>
      <c r="J36" t="s">
        <v>777</v>
      </c>
      <c r="K36" t="s">
        <v>778</v>
      </c>
      <c r="L36">
        <v>1339</v>
      </c>
      <c r="N36">
        <v>1007</v>
      </c>
      <c r="O36" t="s">
        <v>22</v>
      </c>
      <c r="P36" t="s">
        <v>22</v>
      </c>
      <c r="Q36">
        <v>1</v>
      </c>
      <c r="W36">
        <v>0</v>
      </c>
      <c r="X36">
        <v>170811211</v>
      </c>
      <c r="Y36" s="66">
        <f>'4.Ведомость_списания'!F53</f>
        <v>5.0000000000000001E-4</v>
      </c>
      <c r="AA36">
        <v>9620.16</v>
      </c>
      <c r="AB36">
        <v>0</v>
      </c>
      <c r="AC36">
        <v>0</v>
      </c>
      <c r="AD36">
        <v>0</v>
      </c>
      <c r="AE36">
        <v>1056</v>
      </c>
      <c r="AF36">
        <v>0</v>
      </c>
      <c r="AG36">
        <v>0</v>
      </c>
      <c r="AH36">
        <v>0</v>
      </c>
      <c r="AI36">
        <v>9.11</v>
      </c>
      <c r="AJ36">
        <v>1</v>
      </c>
      <c r="AK36">
        <v>1</v>
      </c>
      <c r="AL36">
        <v>1</v>
      </c>
      <c r="AM36">
        <v>4</v>
      </c>
      <c r="AN36">
        <v>0</v>
      </c>
      <c r="AO36">
        <v>1</v>
      </c>
      <c r="AP36">
        <v>0</v>
      </c>
      <c r="AQ36">
        <v>0</v>
      </c>
      <c r="AR36">
        <v>0</v>
      </c>
      <c r="AS36" t="s">
        <v>6</v>
      </c>
      <c r="AT36">
        <v>5.0000000000000001E-4</v>
      </c>
      <c r="AU36" t="s">
        <v>6</v>
      </c>
      <c r="AV36">
        <v>0</v>
      </c>
      <c r="AW36">
        <v>2</v>
      </c>
      <c r="AX36">
        <v>66441185</v>
      </c>
      <c r="AY36">
        <v>1</v>
      </c>
      <c r="AZ36">
        <v>0</v>
      </c>
      <c r="BA36">
        <v>35</v>
      </c>
      <c r="BB36">
        <v>0</v>
      </c>
      <c r="BC36">
        <v>0</v>
      </c>
      <c r="BD36">
        <v>0</v>
      </c>
      <c r="BE36">
        <v>0</v>
      </c>
      <c r="BF36">
        <v>0</v>
      </c>
      <c r="BG36">
        <v>0</v>
      </c>
      <c r="BH36">
        <v>0</v>
      </c>
      <c r="BI36">
        <v>0</v>
      </c>
      <c r="BJ36">
        <v>0</v>
      </c>
      <c r="BK36">
        <v>0</v>
      </c>
      <c r="BL36">
        <v>0</v>
      </c>
      <c r="BM36">
        <v>0</v>
      </c>
      <c r="BN36">
        <v>0</v>
      </c>
      <c r="BO36">
        <v>0</v>
      </c>
      <c r="BP36">
        <v>0</v>
      </c>
      <c r="BQ36">
        <v>0</v>
      </c>
      <c r="BR36">
        <v>0</v>
      </c>
      <c r="BS36">
        <v>0</v>
      </c>
      <c r="BT36">
        <v>0</v>
      </c>
      <c r="BU36">
        <v>0</v>
      </c>
      <c r="BV36">
        <v>0</v>
      </c>
      <c r="BW36">
        <v>0</v>
      </c>
      <c r="CV36">
        <v>0</v>
      </c>
      <c r="CW36">
        <v>0</v>
      </c>
      <c r="CX36" t="e">
        <f>ROUND(Y36*Source!I44,7)</f>
        <v>#REF!</v>
      </c>
      <c r="CY36">
        <f>AA36</f>
        <v>9620.16</v>
      </c>
      <c r="CZ36">
        <f>AE36</f>
        <v>1056</v>
      </c>
      <c r="DA36">
        <f>AI36</f>
        <v>9.11</v>
      </c>
      <c r="DB36">
        <f t="shared" si="10"/>
        <v>0.53</v>
      </c>
      <c r="DC36">
        <f t="shared" si="11"/>
        <v>0</v>
      </c>
      <c r="DD36" t="s">
        <v>6</v>
      </c>
      <c r="DE36" t="s">
        <v>6</v>
      </c>
      <c r="DF36" t="e">
        <f>ROUND(ROUND(AE36*AI36,0)*CX36,0)</f>
        <v>#REF!</v>
      </c>
      <c r="DG36" t="e">
        <f t="shared" si="13"/>
        <v>#REF!</v>
      </c>
      <c r="DH36" t="e">
        <f>Source!I44*SmtRes!Y36</f>
        <v>#REF!</v>
      </c>
      <c r="DI36">
        <f>AA36</f>
        <v>9620.16</v>
      </c>
      <c r="DJ36">
        <f>EtalonRes!Y35</f>
        <v>1056</v>
      </c>
      <c r="DK36" t="e">
        <f>Source!BC44</f>
        <v>#REF!</v>
      </c>
      <c r="DL36" t="s">
        <v>6</v>
      </c>
      <c r="DM36">
        <v>0</v>
      </c>
      <c r="DN36" t="s">
        <v>6</v>
      </c>
      <c r="DO36">
        <v>0</v>
      </c>
      <c r="GQ36">
        <v>-1</v>
      </c>
      <c r="GR36">
        <v>-1</v>
      </c>
    </row>
    <row r="37" spans="1:200" x14ac:dyDescent="0.25">
      <c r="A37">
        <f>ROW(Source!A44)</f>
        <v>44</v>
      </c>
      <c r="B37">
        <v>66440962</v>
      </c>
      <c r="C37">
        <v>66441167</v>
      </c>
      <c r="D37">
        <v>0</v>
      </c>
      <c r="E37">
        <v>0</v>
      </c>
      <c r="F37">
        <v>1</v>
      </c>
      <c r="G37">
        <v>1</v>
      </c>
      <c r="H37">
        <v>3</v>
      </c>
      <c r="I37" t="s">
        <v>37</v>
      </c>
      <c r="J37" t="s">
        <v>72</v>
      </c>
      <c r="K37" t="s">
        <v>71</v>
      </c>
      <c r="L37">
        <v>1339</v>
      </c>
      <c r="N37">
        <v>1007</v>
      </c>
      <c r="O37" t="s">
        <v>22</v>
      </c>
      <c r="P37" t="s">
        <v>22</v>
      </c>
      <c r="Q37">
        <v>1</v>
      </c>
      <c r="W37">
        <v>0</v>
      </c>
      <c r="X37">
        <v>-1767994682</v>
      </c>
      <c r="Y37">
        <f t="shared" si="9"/>
        <v>0.92</v>
      </c>
      <c r="AA37">
        <v>4583.33</v>
      </c>
      <c r="AB37">
        <v>0</v>
      </c>
      <c r="AC37">
        <v>0</v>
      </c>
      <c r="AD37">
        <v>0</v>
      </c>
      <c r="AE37">
        <v>4675</v>
      </c>
      <c r="AF37">
        <v>0</v>
      </c>
      <c r="AG37">
        <v>0</v>
      </c>
      <c r="AH37">
        <v>0</v>
      </c>
      <c r="AI37">
        <v>9.11</v>
      </c>
      <c r="AJ37">
        <v>1</v>
      </c>
      <c r="AK37">
        <v>1</v>
      </c>
      <c r="AL37">
        <v>1</v>
      </c>
      <c r="AM37">
        <v>0</v>
      </c>
      <c r="AN37">
        <v>0</v>
      </c>
      <c r="AO37">
        <v>0</v>
      </c>
      <c r="AP37">
        <v>0</v>
      </c>
      <c r="AQ37">
        <v>0</v>
      </c>
      <c r="AR37">
        <v>0</v>
      </c>
      <c r="AS37" t="s">
        <v>6</v>
      </c>
      <c r="AT37">
        <v>0.92</v>
      </c>
      <c r="AU37" t="s">
        <v>6</v>
      </c>
      <c r="AV37">
        <v>0</v>
      </c>
      <c r="AW37">
        <v>1</v>
      </c>
      <c r="AX37">
        <v>-1</v>
      </c>
      <c r="AY37">
        <v>0</v>
      </c>
      <c r="AZ37">
        <v>0</v>
      </c>
      <c r="BA37" t="s">
        <v>6</v>
      </c>
      <c r="BB37">
        <v>0</v>
      </c>
      <c r="BC37">
        <v>0</v>
      </c>
      <c r="BD37">
        <v>0</v>
      </c>
      <c r="BE37">
        <v>0</v>
      </c>
      <c r="BF37">
        <v>0</v>
      </c>
      <c r="BG37">
        <v>0</v>
      </c>
      <c r="BH37">
        <v>0</v>
      </c>
      <c r="BI37">
        <v>0</v>
      </c>
      <c r="BJ37">
        <v>0</v>
      </c>
      <c r="BK37">
        <v>0</v>
      </c>
      <c r="BL37">
        <v>0</v>
      </c>
      <c r="BM37">
        <v>0</v>
      </c>
      <c r="BN37">
        <v>0</v>
      </c>
      <c r="BO37">
        <v>0</v>
      </c>
      <c r="BP37">
        <v>0</v>
      </c>
      <c r="BQ37">
        <v>0</v>
      </c>
      <c r="BR37">
        <v>0</v>
      </c>
      <c r="BS37">
        <v>0</v>
      </c>
      <c r="BT37">
        <v>0</v>
      </c>
      <c r="BU37">
        <v>0</v>
      </c>
      <c r="BV37">
        <v>0</v>
      </c>
      <c r="BW37">
        <v>0</v>
      </c>
      <c r="CV37">
        <v>0</v>
      </c>
      <c r="CW37">
        <v>0</v>
      </c>
      <c r="CX37" t="e">
        <f>ROUND(Y37*Source!I44,7)</f>
        <v>#REF!</v>
      </c>
      <c r="CY37">
        <f>AA37</f>
        <v>4583.33</v>
      </c>
      <c r="CZ37">
        <f>AE37</f>
        <v>4675</v>
      </c>
      <c r="DA37">
        <f>AI37</f>
        <v>9.11</v>
      </c>
      <c r="DB37">
        <f t="shared" si="10"/>
        <v>4301</v>
      </c>
      <c r="DC37">
        <f t="shared" si="11"/>
        <v>0</v>
      </c>
      <c r="DD37" t="s">
        <v>6</v>
      </c>
      <c r="DE37" t="s">
        <v>6</v>
      </c>
      <c r="DF37" t="e">
        <f>ROUND(ROUND(AE37*AI37,0)*CX37,0)</f>
        <v>#REF!</v>
      </c>
      <c r="DG37" t="e">
        <f t="shared" si="13"/>
        <v>#REF!</v>
      </c>
      <c r="DH37" t="e">
        <f>Source!I44*SmtRes!Y37</f>
        <v>#REF!</v>
      </c>
      <c r="DI37">
        <f>AA37</f>
        <v>4583.33</v>
      </c>
      <c r="DJ37" t="e">
        <f>DF37</f>
        <v>#REF!</v>
      </c>
      <c r="DK37" t="e">
        <f>Source!BC44</f>
        <v>#REF!</v>
      </c>
      <c r="DL37" t="s">
        <v>6</v>
      </c>
      <c r="DM37">
        <v>0</v>
      </c>
      <c r="DN37" t="s">
        <v>6</v>
      </c>
      <c r="DO37">
        <v>0</v>
      </c>
      <c r="GP37">
        <v>1</v>
      </c>
      <c r="GQ37">
        <v>-1</v>
      </c>
      <c r="GR37">
        <v>-1</v>
      </c>
    </row>
    <row r="38" spans="1:200" x14ac:dyDescent="0.25">
      <c r="A38">
        <f>ROW(Source!A44)</f>
        <v>44</v>
      </c>
      <c r="B38">
        <v>66440962</v>
      </c>
      <c r="C38">
        <v>66441167</v>
      </c>
      <c r="D38">
        <v>0</v>
      </c>
      <c r="E38">
        <v>0</v>
      </c>
      <c r="F38">
        <v>1</v>
      </c>
      <c r="G38">
        <v>1</v>
      </c>
      <c r="H38">
        <v>3</v>
      </c>
      <c r="I38" t="s">
        <v>30</v>
      </c>
      <c r="J38" t="s">
        <v>69</v>
      </c>
      <c r="K38" t="s">
        <v>31</v>
      </c>
      <c r="L38">
        <v>1339</v>
      </c>
      <c r="N38">
        <v>1007</v>
      </c>
      <c r="O38" t="s">
        <v>22</v>
      </c>
      <c r="P38" t="s">
        <v>22</v>
      </c>
      <c r="Q38">
        <v>1</v>
      </c>
      <c r="W38">
        <v>0</v>
      </c>
      <c r="X38">
        <v>284297518</v>
      </c>
      <c r="Y38">
        <f t="shared" si="9"/>
        <v>0.11</v>
      </c>
      <c r="AA38">
        <v>3875</v>
      </c>
      <c r="AB38">
        <v>0</v>
      </c>
      <c r="AC38">
        <v>0</v>
      </c>
      <c r="AD38">
        <v>0</v>
      </c>
      <c r="AE38">
        <v>3952.5</v>
      </c>
      <c r="AF38">
        <v>0</v>
      </c>
      <c r="AG38">
        <v>0</v>
      </c>
      <c r="AH38">
        <v>0</v>
      </c>
      <c r="AI38">
        <v>9.11</v>
      </c>
      <c r="AJ38">
        <v>1</v>
      </c>
      <c r="AK38">
        <v>1</v>
      </c>
      <c r="AL38">
        <v>1</v>
      </c>
      <c r="AM38">
        <v>0</v>
      </c>
      <c r="AN38">
        <v>0</v>
      </c>
      <c r="AO38">
        <v>0</v>
      </c>
      <c r="AP38">
        <v>1</v>
      </c>
      <c r="AQ38">
        <v>0</v>
      </c>
      <c r="AR38">
        <v>0</v>
      </c>
      <c r="AS38" t="s">
        <v>6</v>
      </c>
      <c r="AT38">
        <v>0.11</v>
      </c>
      <c r="AU38" t="s">
        <v>6</v>
      </c>
      <c r="AV38">
        <v>0</v>
      </c>
      <c r="AW38">
        <v>1</v>
      </c>
      <c r="AX38">
        <v>-1</v>
      </c>
      <c r="AY38">
        <v>0</v>
      </c>
      <c r="AZ38">
        <v>0</v>
      </c>
      <c r="BA38" t="s">
        <v>6</v>
      </c>
      <c r="BB38">
        <v>0</v>
      </c>
      <c r="BC38">
        <v>0</v>
      </c>
      <c r="BD38">
        <v>0</v>
      </c>
      <c r="BE38">
        <v>0</v>
      </c>
      <c r="BF38">
        <v>0</v>
      </c>
      <c r="BG38">
        <v>0</v>
      </c>
      <c r="BH38">
        <v>0</v>
      </c>
      <c r="BI38">
        <v>0</v>
      </c>
      <c r="BJ38">
        <v>0</v>
      </c>
      <c r="BK38">
        <v>0</v>
      </c>
      <c r="BL38">
        <v>0</v>
      </c>
      <c r="BM38">
        <v>0</v>
      </c>
      <c r="BN38">
        <v>0</v>
      </c>
      <c r="BO38">
        <v>0</v>
      </c>
      <c r="BP38">
        <v>0</v>
      </c>
      <c r="BQ38">
        <v>0</v>
      </c>
      <c r="BR38">
        <v>0</v>
      </c>
      <c r="BS38">
        <v>0</v>
      </c>
      <c r="BT38">
        <v>0</v>
      </c>
      <c r="BU38">
        <v>0</v>
      </c>
      <c r="BV38">
        <v>0</v>
      </c>
      <c r="BW38">
        <v>0</v>
      </c>
      <c r="CV38">
        <v>0</v>
      </c>
      <c r="CW38">
        <v>0</v>
      </c>
      <c r="CX38" t="e">
        <f>ROUND(Y38*Source!I44,7)</f>
        <v>#REF!</v>
      </c>
      <c r="CY38">
        <f>AA38</f>
        <v>3875</v>
      </c>
      <c r="CZ38">
        <f>AE38</f>
        <v>3952.5</v>
      </c>
      <c r="DA38">
        <f>AI38</f>
        <v>9.11</v>
      </c>
      <c r="DB38">
        <f t="shared" si="10"/>
        <v>434.78</v>
      </c>
      <c r="DC38">
        <f t="shared" si="11"/>
        <v>0</v>
      </c>
      <c r="DD38" t="s">
        <v>6</v>
      </c>
      <c r="DE38" t="s">
        <v>6</v>
      </c>
      <c r="DF38" t="e">
        <f>ROUND(ROUND(AE38*AI38,0)*CX38,0)</f>
        <v>#REF!</v>
      </c>
      <c r="DG38" t="e">
        <f t="shared" si="13"/>
        <v>#REF!</v>
      </c>
      <c r="DH38" t="e">
        <f>Source!I44*SmtRes!Y38</f>
        <v>#REF!</v>
      </c>
      <c r="DI38">
        <f>AA38</f>
        <v>3875</v>
      </c>
      <c r="DJ38" t="e">
        <f>DF38</f>
        <v>#REF!</v>
      </c>
      <c r="DK38" t="e">
        <f>Source!BC44</f>
        <v>#REF!</v>
      </c>
      <c r="DL38" t="s">
        <v>6</v>
      </c>
      <c r="DM38">
        <v>0</v>
      </c>
      <c r="DN38" t="s">
        <v>6</v>
      </c>
      <c r="DO38">
        <v>0</v>
      </c>
      <c r="GP38">
        <v>1</v>
      </c>
      <c r="GQ38">
        <v>-1</v>
      </c>
      <c r="GR38">
        <v>-1</v>
      </c>
    </row>
    <row r="39" spans="1:200" x14ac:dyDescent="0.25">
      <c r="A39">
        <f>ROW(Source!A44)</f>
        <v>44</v>
      </c>
      <c r="B39">
        <v>66440962</v>
      </c>
      <c r="C39">
        <v>66441167</v>
      </c>
      <c r="D39">
        <v>0</v>
      </c>
      <c r="E39">
        <v>0</v>
      </c>
      <c r="F39">
        <v>1</v>
      </c>
      <c r="G39">
        <v>1</v>
      </c>
      <c r="H39">
        <v>3</v>
      </c>
      <c r="I39" t="s">
        <v>30</v>
      </c>
      <c r="J39" t="s">
        <v>69</v>
      </c>
      <c r="K39" t="s">
        <v>75</v>
      </c>
      <c r="L39">
        <v>1339</v>
      </c>
      <c r="N39">
        <v>1007</v>
      </c>
      <c r="O39" t="s">
        <v>22</v>
      </c>
      <c r="P39" t="s">
        <v>22</v>
      </c>
      <c r="Q39">
        <v>1</v>
      </c>
      <c r="W39">
        <v>0</v>
      </c>
      <c r="X39">
        <v>581280433</v>
      </c>
      <c r="Y39">
        <f t="shared" si="9"/>
        <v>2.7388025600000001E-2</v>
      </c>
      <c r="AA39">
        <v>3875</v>
      </c>
      <c r="AB39">
        <v>0</v>
      </c>
      <c r="AC39">
        <v>0</v>
      </c>
      <c r="AD39">
        <v>0</v>
      </c>
      <c r="AE39">
        <v>3952.5</v>
      </c>
      <c r="AF39">
        <v>0</v>
      </c>
      <c r="AG39">
        <v>0</v>
      </c>
      <c r="AH39">
        <v>0</v>
      </c>
      <c r="AI39">
        <v>9.11</v>
      </c>
      <c r="AJ39">
        <v>1</v>
      </c>
      <c r="AK39">
        <v>1</v>
      </c>
      <c r="AL39">
        <v>1</v>
      </c>
      <c r="AM39">
        <v>0</v>
      </c>
      <c r="AN39">
        <v>0</v>
      </c>
      <c r="AO39">
        <v>0</v>
      </c>
      <c r="AP39">
        <v>0</v>
      </c>
      <c r="AQ39">
        <v>0</v>
      </c>
      <c r="AR39">
        <v>0</v>
      </c>
      <c r="AS39" t="s">
        <v>6</v>
      </c>
      <c r="AT39">
        <v>2.7388025600000001E-2</v>
      </c>
      <c r="AU39" t="s">
        <v>6</v>
      </c>
      <c r="AV39">
        <v>0</v>
      </c>
      <c r="AW39">
        <v>1</v>
      </c>
      <c r="AX39">
        <v>-1</v>
      </c>
      <c r="AY39">
        <v>0</v>
      </c>
      <c r="AZ39">
        <v>0</v>
      </c>
      <c r="BA39" t="s">
        <v>6</v>
      </c>
      <c r="BB39">
        <v>0</v>
      </c>
      <c r="BC39">
        <v>0</v>
      </c>
      <c r="BD39">
        <v>0</v>
      </c>
      <c r="BE39">
        <v>0</v>
      </c>
      <c r="BF39">
        <v>0</v>
      </c>
      <c r="BG39">
        <v>0</v>
      </c>
      <c r="BH39">
        <v>0</v>
      </c>
      <c r="BI39">
        <v>0</v>
      </c>
      <c r="BJ39">
        <v>0</v>
      </c>
      <c r="BK39">
        <v>0</v>
      </c>
      <c r="BL39">
        <v>0</v>
      </c>
      <c r="BM39">
        <v>0</v>
      </c>
      <c r="BN39">
        <v>0</v>
      </c>
      <c r="BO39">
        <v>0</v>
      </c>
      <c r="BP39">
        <v>0</v>
      </c>
      <c r="BQ39">
        <v>0</v>
      </c>
      <c r="BR39">
        <v>0</v>
      </c>
      <c r="BS39">
        <v>0</v>
      </c>
      <c r="BT39">
        <v>0</v>
      </c>
      <c r="BU39">
        <v>0</v>
      </c>
      <c r="BV39">
        <v>0</v>
      </c>
      <c r="BW39">
        <v>0</v>
      </c>
      <c r="CV39">
        <v>0</v>
      </c>
      <c r="CW39">
        <v>0</v>
      </c>
      <c r="CX39" t="e">
        <f>ROUND(Y39*Source!I44,7)</f>
        <v>#REF!</v>
      </c>
      <c r="CY39">
        <f>AA39</f>
        <v>3875</v>
      </c>
      <c r="CZ39">
        <f>AE39</f>
        <v>3952.5</v>
      </c>
      <c r="DA39">
        <f>AI39</f>
        <v>9.11</v>
      </c>
      <c r="DB39">
        <f t="shared" si="10"/>
        <v>108.25</v>
      </c>
      <c r="DC39">
        <f t="shared" si="11"/>
        <v>0</v>
      </c>
      <c r="DD39" t="s">
        <v>6</v>
      </c>
      <c r="DE39" t="s">
        <v>6</v>
      </c>
      <c r="DF39" t="e">
        <f>ROUND(ROUND(AE39*AI39,0)*CX39,0)</f>
        <v>#REF!</v>
      </c>
      <c r="DG39" t="e">
        <f t="shared" si="13"/>
        <v>#REF!</v>
      </c>
      <c r="DH39" t="e">
        <f>Source!I44*SmtRes!Y39</f>
        <v>#REF!</v>
      </c>
      <c r="DI39">
        <f>AA39</f>
        <v>3875</v>
      </c>
      <c r="DJ39" t="e">
        <f>DF39</f>
        <v>#REF!</v>
      </c>
      <c r="DK39" t="e">
        <f>Source!BC44</f>
        <v>#REF!</v>
      </c>
      <c r="DL39" t="s">
        <v>6</v>
      </c>
      <c r="DM39">
        <v>0</v>
      </c>
      <c r="DN39" t="s">
        <v>6</v>
      </c>
      <c r="DO39">
        <v>0</v>
      </c>
      <c r="GP39">
        <v>1</v>
      </c>
      <c r="GQ39">
        <v>-1</v>
      </c>
      <c r="GR39">
        <v>-1</v>
      </c>
    </row>
    <row r="40" spans="1:200" x14ac:dyDescent="0.25">
      <c r="A40">
        <f>ROW(Source!A48)</f>
        <v>48</v>
      </c>
      <c r="B40">
        <v>66440962</v>
      </c>
      <c r="C40">
        <v>66441190</v>
      </c>
      <c r="D40">
        <v>48043865</v>
      </c>
      <c r="E40">
        <v>68</v>
      </c>
      <c r="F40">
        <v>1</v>
      </c>
      <c r="G40">
        <v>1</v>
      </c>
      <c r="H40">
        <v>1</v>
      </c>
      <c r="I40" t="s">
        <v>783</v>
      </c>
      <c r="J40" t="s">
        <v>6</v>
      </c>
      <c r="K40" t="s">
        <v>784</v>
      </c>
      <c r="L40">
        <v>1191</v>
      </c>
      <c r="N40">
        <v>1013</v>
      </c>
      <c r="O40" t="s">
        <v>766</v>
      </c>
      <c r="P40" t="s">
        <v>766</v>
      </c>
      <c r="Q40">
        <v>1</v>
      </c>
      <c r="W40">
        <v>0</v>
      </c>
      <c r="X40">
        <v>-881424154</v>
      </c>
      <c r="Y40">
        <f t="shared" si="9"/>
        <v>10.58</v>
      </c>
      <c r="AA40">
        <v>0</v>
      </c>
      <c r="AB40">
        <v>0</v>
      </c>
      <c r="AC40">
        <v>0</v>
      </c>
      <c r="AD40">
        <v>310.19</v>
      </c>
      <c r="AE40">
        <v>0</v>
      </c>
      <c r="AF40">
        <v>0</v>
      </c>
      <c r="AG40">
        <v>0</v>
      </c>
      <c r="AH40">
        <v>9.2899999999999991</v>
      </c>
      <c r="AI40">
        <v>1</v>
      </c>
      <c r="AJ40">
        <v>1</v>
      </c>
      <c r="AK40">
        <v>1</v>
      </c>
      <c r="AL40">
        <v>33.39</v>
      </c>
      <c r="AM40">
        <v>4</v>
      </c>
      <c r="AN40">
        <v>0</v>
      </c>
      <c r="AO40">
        <v>1</v>
      </c>
      <c r="AP40">
        <v>0</v>
      </c>
      <c r="AQ40">
        <v>0</v>
      </c>
      <c r="AR40">
        <v>0</v>
      </c>
      <c r="AS40" t="s">
        <v>6</v>
      </c>
      <c r="AT40">
        <v>10.58</v>
      </c>
      <c r="AU40" t="s">
        <v>6</v>
      </c>
      <c r="AV40">
        <v>1</v>
      </c>
      <c r="AW40">
        <v>2</v>
      </c>
      <c r="AX40">
        <v>66441197</v>
      </c>
      <c r="AY40">
        <v>1</v>
      </c>
      <c r="AZ40">
        <v>0</v>
      </c>
      <c r="BA40">
        <v>36</v>
      </c>
      <c r="BB40">
        <v>0</v>
      </c>
      <c r="BC40">
        <v>0</v>
      </c>
      <c r="BD40">
        <v>0</v>
      </c>
      <c r="BE40">
        <v>0</v>
      </c>
      <c r="BF40">
        <v>0</v>
      </c>
      <c r="BG40">
        <v>0</v>
      </c>
      <c r="BH40">
        <v>0</v>
      </c>
      <c r="BI40">
        <v>0</v>
      </c>
      <c r="BJ40">
        <v>0</v>
      </c>
      <c r="BK40">
        <v>0</v>
      </c>
      <c r="BL40">
        <v>0</v>
      </c>
      <c r="BM40">
        <v>0</v>
      </c>
      <c r="BN40">
        <v>0</v>
      </c>
      <c r="BO40">
        <v>0</v>
      </c>
      <c r="BP40">
        <v>0</v>
      </c>
      <c r="BQ40">
        <v>0</v>
      </c>
      <c r="BR40">
        <v>0</v>
      </c>
      <c r="BS40">
        <v>0</v>
      </c>
      <c r="BT40">
        <v>0</v>
      </c>
      <c r="BU40">
        <v>0</v>
      </c>
      <c r="BV40">
        <v>0</v>
      </c>
      <c r="BW40">
        <v>0</v>
      </c>
      <c r="CU40" t="e">
        <f>ROUND(AT40*Source!I48*AH40*AL40,0)</f>
        <v>#REF!</v>
      </c>
      <c r="CV40" t="e">
        <f>ROUND(Y40*Source!I48,7)</f>
        <v>#REF!</v>
      </c>
      <c r="CW40">
        <v>0</v>
      </c>
      <c r="CX40" t="e">
        <f>ROUND(Y40*Source!I48,7)</f>
        <v>#REF!</v>
      </c>
      <c r="CY40">
        <f>AD40</f>
        <v>310.19</v>
      </c>
      <c r="CZ40">
        <f>AH40</f>
        <v>9.2899999999999991</v>
      </c>
      <c r="DA40">
        <f>AL40</f>
        <v>33.39</v>
      </c>
      <c r="DB40">
        <f t="shared" si="10"/>
        <v>98.29</v>
      </c>
      <c r="DC40">
        <f t="shared" si="11"/>
        <v>0</v>
      </c>
      <c r="DD40" t="s">
        <v>6</v>
      </c>
      <c r="DE40" t="s">
        <v>6</v>
      </c>
      <c r="DF40" t="e">
        <f>ROUND(ROUND(AE40,0)*CX40,0)</f>
        <v>#REF!</v>
      </c>
      <c r="DG40" t="e">
        <f t="shared" si="13"/>
        <v>#REF!</v>
      </c>
      <c r="DH40" t="e">
        <f>Source!I48*SmtRes!Y40</f>
        <v>#REF!</v>
      </c>
      <c r="DI40">
        <f>AD40</f>
        <v>310.19</v>
      </c>
      <c r="DJ40">
        <f>EtalonRes!AB36</f>
        <v>9.2899999999999991</v>
      </c>
      <c r="DK40" t="e">
        <f>Source!BA48</f>
        <v>#REF!</v>
      </c>
      <c r="DL40" t="s">
        <v>6</v>
      </c>
      <c r="DM40">
        <v>0</v>
      </c>
      <c r="DN40" t="s">
        <v>6</v>
      </c>
      <c r="DO40">
        <v>0</v>
      </c>
      <c r="GQ40">
        <v>-1</v>
      </c>
      <c r="GR40">
        <v>-1</v>
      </c>
    </row>
    <row r="41" spans="1:200" x14ac:dyDescent="0.25">
      <c r="A41">
        <f>ROW(Source!A48)</f>
        <v>48</v>
      </c>
      <c r="B41">
        <v>66440962</v>
      </c>
      <c r="C41">
        <v>66441190</v>
      </c>
      <c r="D41">
        <v>48044033</v>
      </c>
      <c r="E41">
        <v>68</v>
      </c>
      <c r="F41">
        <v>1</v>
      </c>
      <c r="G41">
        <v>1</v>
      </c>
      <c r="H41">
        <v>1</v>
      </c>
      <c r="I41" t="s">
        <v>767</v>
      </c>
      <c r="J41" t="s">
        <v>6</v>
      </c>
      <c r="K41" t="s">
        <v>768</v>
      </c>
      <c r="L41">
        <v>1191</v>
      </c>
      <c r="N41">
        <v>1013</v>
      </c>
      <c r="O41" t="s">
        <v>766</v>
      </c>
      <c r="P41" t="s">
        <v>766</v>
      </c>
      <c r="Q41">
        <v>1</v>
      </c>
      <c r="W41">
        <v>0</v>
      </c>
      <c r="X41">
        <v>-1417349443</v>
      </c>
      <c r="Y41">
        <f t="shared" si="9"/>
        <v>0.55000000000000004</v>
      </c>
      <c r="AA41">
        <v>0</v>
      </c>
      <c r="AB41">
        <v>0</v>
      </c>
      <c r="AC41">
        <v>0</v>
      </c>
      <c r="AD41">
        <v>0</v>
      </c>
      <c r="AE41">
        <v>0</v>
      </c>
      <c r="AF41">
        <v>0</v>
      </c>
      <c r="AG41">
        <v>0</v>
      </c>
      <c r="AH41">
        <v>0</v>
      </c>
      <c r="AI41">
        <v>1</v>
      </c>
      <c r="AJ41">
        <v>1</v>
      </c>
      <c r="AK41">
        <v>33.39</v>
      </c>
      <c r="AL41">
        <v>1</v>
      </c>
      <c r="AM41">
        <v>4</v>
      </c>
      <c r="AN41">
        <v>0</v>
      </c>
      <c r="AO41">
        <v>1</v>
      </c>
      <c r="AP41">
        <v>0</v>
      </c>
      <c r="AQ41">
        <v>0</v>
      </c>
      <c r="AR41">
        <v>0</v>
      </c>
      <c r="AS41" t="s">
        <v>6</v>
      </c>
      <c r="AT41">
        <v>0.55000000000000004</v>
      </c>
      <c r="AU41" t="s">
        <v>6</v>
      </c>
      <c r="AV41">
        <v>2</v>
      </c>
      <c r="AW41">
        <v>2</v>
      </c>
      <c r="AX41">
        <v>66441198</v>
      </c>
      <c r="AY41">
        <v>1</v>
      </c>
      <c r="AZ41">
        <v>0</v>
      </c>
      <c r="BA41">
        <v>37</v>
      </c>
      <c r="BB41">
        <v>0</v>
      </c>
      <c r="BC41">
        <v>0</v>
      </c>
      <c r="BD41">
        <v>0</v>
      </c>
      <c r="BE41">
        <v>0</v>
      </c>
      <c r="BF41">
        <v>0</v>
      </c>
      <c r="BG41">
        <v>0</v>
      </c>
      <c r="BH41">
        <v>0</v>
      </c>
      <c r="BI41">
        <v>0</v>
      </c>
      <c r="BJ41">
        <v>0</v>
      </c>
      <c r="BK41">
        <v>0</v>
      </c>
      <c r="BL41">
        <v>0</v>
      </c>
      <c r="BM41">
        <v>0</v>
      </c>
      <c r="BN41">
        <v>0</v>
      </c>
      <c r="BO41">
        <v>0</v>
      </c>
      <c r="BP41">
        <v>0</v>
      </c>
      <c r="BQ41">
        <v>0</v>
      </c>
      <c r="BR41">
        <v>0</v>
      </c>
      <c r="BS41">
        <v>0</v>
      </c>
      <c r="BT41">
        <v>0</v>
      </c>
      <c r="BU41">
        <v>0</v>
      </c>
      <c r="BV41">
        <v>0</v>
      </c>
      <c r="BW41">
        <v>0</v>
      </c>
      <c r="CV41">
        <v>0</v>
      </c>
      <c r="CW41">
        <v>0</v>
      </c>
      <c r="CX41" t="e">
        <f>ROUND(Y41*Source!I48,7)</f>
        <v>#REF!</v>
      </c>
      <c r="CY41">
        <f>AD41</f>
        <v>0</v>
      </c>
      <c r="CZ41">
        <f>AH41</f>
        <v>0</v>
      </c>
      <c r="DA41">
        <f>AL41</f>
        <v>1</v>
      </c>
      <c r="DB41">
        <f t="shared" si="10"/>
        <v>0</v>
      </c>
      <c r="DC41">
        <f t="shared" si="11"/>
        <v>0</v>
      </c>
      <c r="DD41" t="s">
        <v>6</v>
      </c>
      <c r="DE41" t="s">
        <v>6</v>
      </c>
      <c r="DF41" t="e">
        <f>ROUND(ROUND(AE41,0)*CX41,0)</f>
        <v>#REF!</v>
      </c>
      <c r="DG41" t="e">
        <f t="shared" si="13"/>
        <v>#REF!</v>
      </c>
      <c r="DH41" t="e">
        <f>Source!I48*SmtRes!Y41</f>
        <v>#REF!</v>
      </c>
      <c r="DI41">
        <f>AD41</f>
        <v>0</v>
      </c>
      <c r="DJ41">
        <f>EtalonRes!AB37</f>
        <v>0</v>
      </c>
      <c r="DK41" t="e">
        <f>Source!BA48</f>
        <v>#REF!</v>
      </c>
      <c r="DL41" t="s">
        <v>6</v>
      </c>
      <c r="DM41">
        <v>0</v>
      </c>
      <c r="DN41" t="s">
        <v>6</v>
      </c>
      <c r="DO41">
        <v>0</v>
      </c>
      <c r="GQ41">
        <v>-1</v>
      </c>
      <c r="GR41">
        <v>-1</v>
      </c>
    </row>
    <row r="42" spans="1:200" x14ac:dyDescent="0.25">
      <c r="A42">
        <f>ROW(Source!A48)</f>
        <v>48</v>
      </c>
      <c r="B42">
        <v>66440962</v>
      </c>
      <c r="C42">
        <v>66441190</v>
      </c>
      <c r="D42">
        <v>48205704</v>
      </c>
      <c r="E42">
        <v>1</v>
      </c>
      <c r="F42">
        <v>1</v>
      </c>
      <c r="G42">
        <v>1</v>
      </c>
      <c r="H42">
        <v>2</v>
      </c>
      <c r="I42" t="s">
        <v>785</v>
      </c>
      <c r="J42" t="s">
        <v>786</v>
      </c>
      <c r="K42" t="s">
        <v>787</v>
      </c>
      <c r="L42">
        <v>1367</v>
      </c>
      <c r="N42">
        <v>1011</v>
      </c>
      <c r="O42" t="s">
        <v>772</v>
      </c>
      <c r="P42" t="s">
        <v>772</v>
      </c>
      <c r="Q42">
        <v>1</v>
      </c>
      <c r="W42">
        <v>0</v>
      </c>
      <c r="X42">
        <v>-1558812765</v>
      </c>
      <c r="Y42">
        <f t="shared" si="9"/>
        <v>0.65</v>
      </c>
      <c r="AA42">
        <v>0</v>
      </c>
      <c r="AB42">
        <v>88.31</v>
      </c>
      <c r="AC42">
        <v>0</v>
      </c>
      <c r="AD42">
        <v>0</v>
      </c>
      <c r="AE42">
        <v>0</v>
      </c>
      <c r="AF42">
        <v>6.66</v>
      </c>
      <c r="AG42">
        <v>0</v>
      </c>
      <c r="AH42">
        <v>0</v>
      </c>
      <c r="AI42">
        <v>1</v>
      </c>
      <c r="AJ42">
        <v>13.26</v>
      </c>
      <c r="AK42">
        <v>33.39</v>
      </c>
      <c r="AL42">
        <v>1</v>
      </c>
      <c r="AM42">
        <v>4</v>
      </c>
      <c r="AN42">
        <v>0</v>
      </c>
      <c r="AO42">
        <v>1</v>
      </c>
      <c r="AP42">
        <v>0</v>
      </c>
      <c r="AQ42">
        <v>0</v>
      </c>
      <c r="AR42">
        <v>0</v>
      </c>
      <c r="AS42" t="s">
        <v>6</v>
      </c>
      <c r="AT42">
        <v>0.65</v>
      </c>
      <c r="AU42" t="s">
        <v>6</v>
      </c>
      <c r="AV42">
        <v>0</v>
      </c>
      <c r="AW42">
        <v>2</v>
      </c>
      <c r="AX42">
        <v>66441199</v>
      </c>
      <c r="AY42">
        <v>1</v>
      </c>
      <c r="AZ42">
        <v>0</v>
      </c>
      <c r="BA42">
        <v>38</v>
      </c>
      <c r="BB42">
        <v>0</v>
      </c>
      <c r="BC42">
        <v>0</v>
      </c>
      <c r="BD42">
        <v>0</v>
      </c>
      <c r="BE42">
        <v>0</v>
      </c>
      <c r="BF42">
        <v>0</v>
      </c>
      <c r="BG42">
        <v>0</v>
      </c>
      <c r="BH42">
        <v>0</v>
      </c>
      <c r="BI42">
        <v>0</v>
      </c>
      <c r="BJ42">
        <v>0</v>
      </c>
      <c r="BK42">
        <v>0</v>
      </c>
      <c r="BL42">
        <v>0</v>
      </c>
      <c r="BM42">
        <v>0</v>
      </c>
      <c r="BN42">
        <v>0</v>
      </c>
      <c r="BO42">
        <v>0</v>
      </c>
      <c r="BP42">
        <v>0</v>
      </c>
      <c r="BQ42">
        <v>0</v>
      </c>
      <c r="BR42">
        <v>0</v>
      </c>
      <c r="BS42">
        <v>0</v>
      </c>
      <c r="BT42">
        <v>0</v>
      </c>
      <c r="BU42">
        <v>0</v>
      </c>
      <c r="BV42">
        <v>0</v>
      </c>
      <c r="BW42">
        <v>0</v>
      </c>
      <c r="CV42">
        <v>0</v>
      </c>
      <c r="CW42" t="e">
        <f>ROUND(Y42*Source!I48*DO42,7)</f>
        <v>#REF!</v>
      </c>
      <c r="CX42" t="e">
        <f>ROUND(Y42*Source!I48,7)</f>
        <v>#REF!</v>
      </c>
      <c r="CY42">
        <f>AB42</f>
        <v>88.31</v>
      </c>
      <c r="CZ42">
        <f>AF42</f>
        <v>6.66</v>
      </c>
      <c r="DA42">
        <f>AJ42</f>
        <v>13.26</v>
      </c>
      <c r="DB42">
        <f t="shared" si="10"/>
        <v>4.33</v>
      </c>
      <c r="DC42">
        <f t="shared" si="11"/>
        <v>0</v>
      </c>
      <c r="DD42" t="s">
        <v>6</v>
      </c>
      <c r="DE42" t="s">
        <v>6</v>
      </c>
      <c r="DF42" t="e">
        <f>ROUND(ROUND(AE42,0)*CX42,0)</f>
        <v>#REF!</v>
      </c>
      <c r="DG42" t="e">
        <f>ROUND(ROUND(AF42*AJ42,0)*CX42,0)</f>
        <v>#REF!</v>
      </c>
      <c r="DH42" t="e">
        <f>Source!I48*SmtRes!Y42</f>
        <v>#REF!</v>
      </c>
      <c r="DI42">
        <f>AB42</f>
        <v>88.31</v>
      </c>
      <c r="DJ42">
        <f>EtalonRes!Z38</f>
        <v>6.66</v>
      </c>
      <c r="DK42" t="e">
        <f>Source!BB48</f>
        <v>#REF!</v>
      </c>
      <c r="DL42" t="s">
        <v>6</v>
      </c>
      <c r="DM42">
        <v>0</v>
      </c>
      <c r="DN42" t="s">
        <v>6</v>
      </c>
      <c r="DO42">
        <v>0</v>
      </c>
      <c r="GQ42">
        <v>-1</v>
      </c>
      <c r="GR42">
        <v>-1</v>
      </c>
    </row>
    <row r="43" spans="1:200" x14ac:dyDescent="0.25">
      <c r="A43">
        <f>ROW(Source!A48)</f>
        <v>48</v>
      </c>
      <c r="B43">
        <v>66440962</v>
      </c>
      <c r="C43">
        <v>66441190</v>
      </c>
      <c r="D43">
        <v>48206504</v>
      </c>
      <c r="E43">
        <v>1</v>
      </c>
      <c r="F43">
        <v>1</v>
      </c>
      <c r="G43">
        <v>1</v>
      </c>
      <c r="H43">
        <v>2</v>
      </c>
      <c r="I43" t="s">
        <v>788</v>
      </c>
      <c r="J43" t="s">
        <v>789</v>
      </c>
      <c r="K43" t="s">
        <v>790</v>
      </c>
      <c r="L43">
        <v>1367</v>
      </c>
      <c r="N43">
        <v>1011</v>
      </c>
      <c r="O43" t="s">
        <v>772</v>
      </c>
      <c r="P43" t="s">
        <v>772</v>
      </c>
      <c r="Q43">
        <v>1</v>
      </c>
      <c r="W43">
        <v>0</v>
      </c>
      <c r="X43">
        <v>2001246382</v>
      </c>
      <c r="Y43">
        <f t="shared" si="9"/>
        <v>0.55000000000000004</v>
      </c>
      <c r="AA43">
        <v>0</v>
      </c>
      <c r="AB43">
        <v>871.31</v>
      </c>
      <c r="AC43">
        <v>387.32</v>
      </c>
      <c r="AD43">
        <v>0</v>
      </c>
      <c r="AE43">
        <v>0</v>
      </c>
      <c r="AF43">
        <v>65.709999999999994</v>
      </c>
      <c r="AG43">
        <v>11.6</v>
      </c>
      <c r="AH43">
        <v>0</v>
      </c>
      <c r="AI43">
        <v>1</v>
      </c>
      <c r="AJ43">
        <v>13.26</v>
      </c>
      <c r="AK43">
        <v>33.39</v>
      </c>
      <c r="AL43">
        <v>1</v>
      </c>
      <c r="AM43">
        <v>4</v>
      </c>
      <c r="AN43">
        <v>0</v>
      </c>
      <c r="AO43">
        <v>1</v>
      </c>
      <c r="AP43">
        <v>0</v>
      </c>
      <c r="AQ43">
        <v>0</v>
      </c>
      <c r="AR43">
        <v>0</v>
      </c>
      <c r="AS43" t="s">
        <v>6</v>
      </c>
      <c r="AT43">
        <v>0.55000000000000004</v>
      </c>
      <c r="AU43" t="s">
        <v>6</v>
      </c>
      <c r="AV43">
        <v>0</v>
      </c>
      <c r="AW43">
        <v>2</v>
      </c>
      <c r="AX43">
        <v>66441200</v>
      </c>
      <c r="AY43">
        <v>1</v>
      </c>
      <c r="AZ43">
        <v>0</v>
      </c>
      <c r="BA43">
        <v>39</v>
      </c>
      <c r="BB43">
        <v>0</v>
      </c>
      <c r="BC43">
        <v>0</v>
      </c>
      <c r="BD43">
        <v>0</v>
      </c>
      <c r="BE43">
        <v>0</v>
      </c>
      <c r="BF43">
        <v>0</v>
      </c>
      <c r="BG43">
        <v>0</v>
      </c>
      <c r="BH43">
        <v>0</v>
      </c>
      <c r="BI43">
        <v>0</v>
      </c>
      <c r="BJ43">
        <v>0</v>
      </c>
      <c r="BK43">
        <v>0</v>
      </c>
      <c r="BL43">
        <v>0</v>
      </c>
      <c r="BM43">
        <v>0</v>
      </c>
      <c r="BN43">
        <v>0</v>
      </c>
      <c r="BO43">
        <v>0</v>
      </c>
      <c r="BP43">
        <v>0</v>
      </c>
      <c r="BQ43">
        <v>0</v>
      </c>
      <c r="BR43">
        <v>0</v>
      </c>
      <c r="BS43">
        <v>0</v>
      </c>
      <c r="BT43">
        <v>0</v>
      </c>
      <c r="BU43">
        <v>0</v>
      </c>
      <c r="BV43">
        <v>0</v>
      </c>
      <c r="BW43">
        <v>0</v>
      </c>
      <c r="CV43">
        <v>0</v>
      </c>
      <c r="CW43" t="e">
        <f>ROUND(Y43*Source!I48*DO43,7)</f>
        <v>#REF!</v>
      </c>
      <c r="CX43" t="e">
        <f>ROUND(Y43*Source!I48,7)</f>
        <v>#REF!</v>
      </c>
      <c r="CY43">
        <f>AB43</f>
        <v>871.31</v>
      </c>
      <c r="CZ43">
        <f>AF43</f>
        <v>65.709999999999994</v>
      </c>
      <c r="DA43">
        <f>AJ43</f>
        <v>13.26</v>
      </c>
      <c r="DB43">
        <f t="shared" si="10"/>
        <v>36.14</v>
      </c>
      <c r="DC43">
        <f t="shared" si="11"/>
        <v>6.38</v>
      </c>
      <c r="DD43" t="s">
        <v>6</v>
      </c>
      <c r="DE43" t="s">
        <v>6</v>
      </c>
      <c r="DF43" t="e">
        <f>ROUND(ROUND(AE43,0)*CX43,0)</f>
        <v>#REF!</v>
      </c>
      <c r="DG43" t="e">
        <f>ROUND(ROUND(AF43*AJ43,0)*CX43,0)</f>
        <v>#REF!</v>
      </c>
      <c r="DH43" t="e">
        <f>Source!I48*SmtRes!Y43</f>
        <v>#REF!</v>
      </c>
      <c r="DI43">
        <f>AB43</f>
        <v>871.31</v>
      </c>
      <c r="DJ43">
        <f>EtalonRes!Z39</f>
        <v>65.709999999999994</v>
      </c>
      <c r="DK43" t="e">
        <f>Source!BB48</f>
        <v>#REF!</v>
      </c>
      <c r="DL43" t="s">
        <v>6</v>
      </c>
      <c r="DM43">
        <v>0</v>
      </c>
      <c r="DN43" t="s">
        <v>6</v>
      </c>
      <c r="DO43">
        <v>0</v>
      </c>
      <c r="GQ43">
        <v>-1</v>
      </c>
      <c r="GR43">
        <v>-1</v>
      </c>
    </row>
    <row r="44" spans="1:200" x14ac:dyDescent="0.25">
      <c r="A44">
        <f>ROW(Source!A48)</f>
        <v>48</v>
      </c>
      <c r="B44">
        <v>66440962</v>
      </c>
      <c r="C44">
        <v>66441190</v>
      </c>
      <c r="D44">
        <v>49550245</v>
      </c>
      <c r="E44">
        <v>1</v>
      </c>
      <c r="F44">
        <v>1</v>
      </c>
      <c r="G44">
        <v>1</v>
      </c>
      <c r="H44">
        <v>3</v>
      </c>
      <c r="I44" t="s">
        <v>86</v>
      </c>
      <c r="J44" t="s">
        <v>88</v>
      </c>
      <c r="K44" t="s">
        <v>87</v>
      </c>
      <c r="L44">
        <v>1339</v>
      </c>
      <c r="N44">
        <v>1007</v>
      </c>
      <c r="O44" t="s">
        <v>22</v>
      </c>
      <c r="P44" t="s">
        <v>22</v>
      </c>
      <c r="Q44">
        <v>1</v>
      </c>
      <c r="W44">
        <v>0</v>
      </c>
      <c r="X44">
        <v>-1759434180</v>
      </c>
      <c r="Y44">
        <f t="shared" si="9"/>
        <v>1.02</v>
      </c>
      <c r="AA44">
        <v>8497.5300000000007</v>
      </c>
      <c r="AB44">
        <v>0</v>
      </c>
      <c r="AC44">
        <v>0</v>
      </c>
      <c r="AD44">
        <v>0</v>
      </c>
      <c r="AE44">
        <v>932.77</v>
      </c>
      <c r="AF44">
        <v>0</v>
      </c>
      <c r="AG44">
        <v>0</v>
      </c>
      <c r="AH44">
        <v>0</v>
      </c>
      <c r="AI44">
        <v>9.11</v>
      </c>
      <c r="AJ44">
        <v>1</v>
      </c>
      <c r="AK44">
        <v>1</v>
      </c>
      <c r="AL44">
        <v>1</v>
      </c>
      <c r="AM44">
        <v>0</v>
      </c>
      <c r="AN44">
        <v>0</v>
      </c>
      <c r="AO44">
        <v>0</v>
      </c>
      <c r="AP44">
        <v>1</v>
      </c>
      <c r="AQ44">
        <v>0</v>
      </c>
      <c r="AR44">
        <v>0</v>
      </c>
      <c r="AS44" t="s">
        <v>6</v>
      </c>
      <c r="AT44">
        <v>1.02</v>
      </c>
      <c r="AU44" t="s">
        <v>6</v>
      </c>
      <c r="AV44">
        <v>0</v>
      </c>
      <c r="AW44">
        <v>1</v>
      </c>
      <c r="AX44">
        <v>-1</v>
      </c>
      <c r="AY44">
        <v>0</v>
      </c>
      <c r="AZ44">
        <v>0</v>
      </c>
      <c r="BA44" t="s">
        <v>6</v>
      </c>
      <c r="BB44">
        <v>0</v>
      </c>
      <c r="BC44">
        <v>0</v>
      </c>
      <c r="BD44">
        <v>0</v>
      </c>
      <c r="BE44">
        <v>0</v>
      </c>
      <c r="BF44">
        <v>0</v>
      </c>
      <c r="BG44">
        <v>0</v>
      </c>
      <c r="BH44">
        <v>0</v>
      </c>
      <c r="BI44">
        <v>0</v>
      </c>
      <c r="BJ44">
        <v>0</v>
      </c>
      <c r="BK44">
        <v>0</v>
      </c>
      <c r="BL44">
        <v>0</v>
      </c>
      <c r="BM44">
        <v>0</v>
      </c>
      <c r="BN44">
        <v>0</v>
      </c>
      <c r="BO44">
        <v>0</v>
      </c>
      <c r="BP44">
        <v>0</v>
      </c>
      <c r="BQ44">
        <v>0</v>
      </c>
      <c r="BR44">
        <v>0</v>
      </c>
      <c r="BS44">
        <v>0</v>
      </c>
      <c r="BT44">
        <v>0</v>
      </c>
      <c r="BU44">
        <v>0</v>
      </c>
      <c r="BV44">
        <v>0</v>
      </c>
      <c r="BW44">
        <v>0</v>
      </c>
      <c r="CV44">
        <v>0</v>
      </c>
      <c r="CW44">
        <v>0</v>
      </c>
      <c r="CX44" t="e">
        <f>ROUND(Y44*Source!I48,7)</f>
        <v>#REF!</v>
      </c>
      <c r="CY44">
        <f>AA44</f>
        <v>8497.5300000000007</v>
      </c>
      <c r="CZ44">
        <f>AE44</f>
        <v>932.77</v>
      </c>
      <c r="DA44">
        <f>AI44</f>
        <v>9.11</v>
      </c>
      <c r="DB44">
        <f t="shared" si="10"/>
        <v>951.43</v>
      </c>
      <c r="DC44">
        <f t="shared" si="11"/>
        <v>0</v>
      </c>
      <c r="DD44" t="s">
        <v>6</v>
      </c>
      <c r="DE44" t="s">
        <v>6</v>
      </c>
      <c r="DF44" t="e">
        <f>ROUND(ROUND(AE44*AI44,0)*CX44,0)</f>
        <v>#REF!</v>
      </c>
      <c r="DG44" t="e">
        <f>ROUND(ROUND(AF44,0)*CX44,0)</f>
        <v>#REF!</v>
      </c>
      <c r="DH44" t="e">
        <f>Source!I48*SmtRes!Y44</f>
        <v>#REF!</v>
      </c>
      <c r="DI44">
        <f>AA44</f>
        <v>8497.5300000000007</v>
      </c>
      <c r="DJ44" t="e">
        <f>DF44</f>
        <v>#REF!</v>
      </c>
      <c r="DK44">
        <f>Source!BC48</f>
        <v>9.11</v>
      </c>
      <c r="DL44" t="s">
        <v>6</v>
      </c>
      <c r="DM44">
        <v>0</v>
      </c>
      <c r="DN44" t="s">
        <v>6</v>
      </c>
      <c r="DO44">
        <v>0</v>
      </c>
      <c r="GP44">
        <v>1</v>
      </c>
      <c r="GQ44">
        <v>-1</v>
      </c>
      <c r="GR44">
        <v>-1</v>
      </c>
    </row>
    <row r="45" spans="1:200" x14ac:dyDescent="0.25">
      <c r="A45">
        <f>ROW(Source!A50)</f>
        <v>50</v>
      </c>
      <c r="B45">
        <v>66440962</v>
      </c>
      <c r="C45">
        <v>66441204</v>
      </c>
      <c r="D45">
        <v>48043837</v>
      </c>
      <c r="E45">
        <v>68</v>
      </c>
      <c r="F45">
        <v>1</v>
      </c>
      <c r="G45">
        <v>1</v>
      </c>
      <c r="H45">
        <v>1</v>
      </c>
      <c r="I45" t="s">
        <v>791</v>
      </c>
      <c r="J45" t="s">
        <v>6</v>
      </c>
      <c r="K45" t="s">
        <v>792</v>
      </c>
      <c r="L45">
        <v>1191</v>
      </c>
      <c r="N45">
        <v>1013</v>
      </c>
      <c r="O45" t="s">
        <v>766</v>
      </c>
      <c r="P45" t="s">
        <v>766</v>
      </c>
      <c r="Q45">
        <v>1</v>
      </c>
      <c r="W45">
        <v>0</v>
      </c>
      <c r="X45">
        <v>1049124552</v>
      </c>
      <c r="Y45">
        <f t="shared" si="9"/>
        <v>121</v>
      </c>
      <c r="AA45">
        <v>0</v>
      </c>
      <c r="AB45">
        <v>0</v>
      </c>
      <c r="AC45">
        <v>0</v>
      </c>
      <c r="AD45">
        <v>284.82</v>
      </c>
      <c r="AE45">
        <v>0</v>
      </c>
      <c r="AF45">
        <v>0</v>
      </c>
      <c r="AG45">
        <v>0</v>
      </c>
      <c r="AH45">
        <v>8.5299999999999994</v>
      </c>
      <c r="AI45">
        <v>1</v>
      </c>
      <c r="AJ45">
        <v>1</v>
      </c>
      <c r="AK45">
        <v>1</v>
      </c>
      <c r="AL45">
        <v>33.39</v>
      </c>
      <c r="AM45">
        <v>4</v>
      </c>
      <c r="AN45">
        <v>0</v>
      </c>
      <c r="AO45">
        <v>1</v>
      </c>
      <c r="AP45">
        <v>0</v>
      </c>
      <c r="AQ45">
        <v>0</v>
      </c>
      <c r="AR45">
        <v>0</v>
      </c>
      <c r="AS45" t="s">
        <v>6</v>
      </c>
      <c r="AT45">
        <v>121</v>
      </c>
      <c r="AU45" t="s">
        <v>6</v>
      </c>
      <c r="AV45">
        <v>1</v>
      </c>
      <c r="AW45">
        <v>2</v>
      </c>
      <c r="AX45">
        <v>66441213</v>
      </c>
      <c r="AY45">
        <v>1</v>
      </c>
      <c r="AZ45">
        <v>0</v>
      </c>
      <c r="BA45">
        <v>41</v>
      </c>
      <c r="BB45">
        <v>0</v>
      </c>
      <c r="BC45">
        <v>0</v>
      </c>
      <c r="BD45">
        <v>0</v>
      </c>
      <c r="BE45">
        <v>0</v>
      </c>
      <c r="BF45">
        <v>0</v>
      </c>
      <c r="BG45">
        <v>0</v>
      </c>
      <c r="BH45">
        <v>0</v>
      </c>
      <c r="BI45">
        <v>0</v>
      </c>
      <c r="BJ45">
        <v>0</v>
      </c>
      <c r="BK45">
        <v>0</v>
      </c>
      <c r="BL45">
        <v>0</v>
      </c>
      <c r="BM45">
        <v>0</v>
      </c>
      <c r="BN45">
        <v>0</v>
      </c>
      <c r="BO45">
        <v>0</v>
      </c>
      <c r="BP45">
        <v>0</v>
      </c>
      <c r="BQ45">
        <v>0</v>
      </c>
      <c r="BR45">
        <v>0</v>
      </c>
      <c r="BS45">
        <v>0</v>
      </c>
      <c r="BT45">
        <v>0</v>
      </c>
      <c r="BU45">
        <v>0</v>
      </c>
      <c r="BV45">
        <v>0</v>
      </c>
      <c r="BW45">
        <v>0</v>
      </c>
      <c r="CU45" t="e">
        <f>ROUND(AT45*Source!I50*AH45*AL45,0)</f>
        <v>#REF!</v>
      </c>
      <c r="CV45" t="e">
        <f>ROUND(Y45*Source!I50,7)</f>
        <v>#REF!</v>
      </c>
      <c r="CW45">
        <v>0</v>
      </c>
      <c r="CX45" t="e">
        <f>ROUND(Y45*Source!I50,7)</f>
        <v>#REF!</v>
      </c>
      <c r="CY45">
        <f>AD45</f>
        <v>284.82</v>
      </c>
      <c r="CZ45">
        <f>AH45</f>
        <v>8.5299999999999994</v>
      </c>
      <c r="DA45">
        <f>AL45</f>
        <v>33.39</v>
      </c>
      <c r="DB45">
        <f t="shared" si="10"/>
        <v>1032.1300000000001</v>
      </c>
      <c r="DC45">
        <f t="shared" si="11"/>
        <v>0</v>
      </c>
      <c r="DD45" t="s">
        <v>6</v>
      </c>
      <c r="DE45" t="s">
        <v>6</v>
      </c>
      <c r="DF45" t="e">
        <f>ROUND(ROUND(AE45,0)*CX45,0)</f>
        <v>#REF!</v>
      </c>
      <c r="DG45" t="e">
        <f>ROUND(ROUND(AF45,0)*CX45,0)</f>
        <v>#REF!</v>
      </c>
      <c r="DH45" t="e">
        <f>Source!I50*SmtRes!Y45</f>
        <v>#REF!</v>
      </c>
      <c r="DI45">
        <f>AD45</f>
        <v>284.82</v>
      </c>
      <c r="DJ45">
        <f>EtalonRes!AB41</f>
        <v>8.5299999999999994</v>
      </c>
      <c r="DK45" t="e">
        <f>Source!BA50</f>
        <v>#REF!</v>
      </c>
      <c r="DL45" t="s">
        <v>6</v>
      </c>
      <c r="DM45">
        <v>0</v>
      </c>
      <c r="DN45" t="s">
        <v>6</v>
      </c>
      <c r="DO45">
        <v>0</v>
      </c>
      <c r="GQ45">
        <v>-1</v>
      </c>
      <c r="GR45">
        <v>-1</v>
      </c>
    </row>
    <row r="46" spans="1:200" x14ac:dyDescent="0.25">
      <c r="A46">
        <f>ROW(Source!A50)</f>
        <v>50</v>
      </c>
      <c r="B46">
        <v>66440962</v>
      </c>
      <c r="C46">
        <v>66441204</v>
      </c>
      <c r="D46">
        <v>48044033</v>
      </c>
      <c r="E46">
        <v>68</v>
      </c>
      <c r="F46">
        <v>1</v>
      </c>
      <c r="G46">
        <v>1</v>
      </c>
      <c r="H46">
        <v>1</v>
      </c>
      <c r="I46" t="s">
        <v>767</v>
      </c>
      <c r="J46" t="s">
        <v>6</v>
      </c>
      <c r="K46" t="s">
        <v>768</v>
      </c>
      <c r="L46">
        <v>1191</v>
      </c>
      <c r="N46">
        <v>1013</v>
      </c>
      <c r="O46" t="s">
        <v>766</v>
      </c>
      <c r="P46" t="s">
        <v>766</v>
      </c>
      <c r="Q46">
        <v>1</v>
      </c>
      <c r="W46">
        <v>0</v>
      </c>
      <c r="X46">
        <v>-1417349443</v>
      </c>
      <c r="Y46">
        <f t="shared" si="9"/>
        <v>4.1100000000000003</v>
      </c>
      <c r="AA46">
        <v>0</v>
      </c>
      <c r="AB46">
        <v>0</v>
      </c>
      <c r="AC46">
        <v>0</v>
      </c>
      <c r="AD46">
        <v>0</v>
      </c>
      <c r="AE46">
        <v>0</v>
      </c>
      <c r="AF46">
        <v>0</v>
      </c>
      <c r="AG46">
        <v>0</v>
      </c>
      <c r="AH46">
        <v>0</v>
      </c>
      <c r="AI46">
        <v>1</v>
      </c>
      <c r="AJ46">
        <v>1</v>
      </c>
      <c r="AK46">
        <v>33.39</v>
      </c>
      <c r="AL46">
        <v>1</v>
      </c>
      <c r="AM46">
        <v>4</v>
      </c>
      <c r="AN46">
        <v>0</v>
      </c>
      <c r="AO46">
        <v>1</v>
      </c>
      <c r="AP46">
        <v>0</v>
      </c>
      <c r="AQ46">
        <v>0</v>
      </c>
      <c r="AR46">
        <v>0</v>
      </c>
      <c r="AS46" t="s">
        <v>6</v>
      </c>
      <c r="AT46">
        <v>4.1100000000000003</v>
      </c>
      <c r="AU46" t="s">
        <v>6</v>
      </c>
      <c r="AV46">
        <v>2</v>
      </c>
      <c r="AW46">
        <v>2</v>
      </c>
      <c r="AX46">
        <v>66441214</v>
      </c>
      <c r="AY46">
        <v>1</v>
      </c>
      <c r="AZ46">
        <v>0</v>
      </c>
      <c r="BA46">
        <v>42</v>
      </c>
      <c r="BB46">
        <v>0</v>
      </c>
      <c r="BC46">
        <v>0</v>
      </c>
      <c r="BD46">
        <v>0</v>
      </c>
      <c r="BE46">
        <v>0</v>
      </c>
      <c r="BF46">
        <v>0</v>
      </c>
      <c r="BG46">
        <v>0</v>
      </c>
      <c r="BH46">
        <v>0</v>
      </c>
      <c r="BI46">
        <v>0</v>
      </c>
      <c r="BJ46">
        <v>0</v>
      </c>
      <c r="BK46">
        <v>0</v>
      </c>
      <c r="BL46">
        <v>0</v>
      </c>
      <c r="BM46">
        <v>0</v>
      </c>
      <c r="BN46">
        <v>0</v>
      </c>
      <c r="BO46">
        <v>0</v>
      </c>
      <c r="BP46">
        <v>0</v>
      </c>
      <c r="BQ46">
        <v>0</v>
      </c>
      <c r="BR46">
        <v>0</v>
      </c>
      <c r="BS46">
        <v>0</v>
      </c>
      <c r="BT46">
        <v>0</v>
      </c>
      <c r="BU46">
        <v>0</v>
      </c>
      <c r="BV46">
        <v>0</v>
      </c>
      <c r="BW46">
        <v>0</v>
      </c>
      <c r="CV46">
        <v>0</v>
      </c>
      <c r="CW46">
        <v>0</v>
      </c>
      <c r="CX46" t="e">
        <f>ROUND(Y46*Source!I50,7)</f>
        <v>#REF!</v>
      </c>
      <c r="CY46">
        <f>AD46</f>
        <v>0</v>
      </c>
      <c r="CZ46">
        <f>AH46</f>
        <v>0</v>
      </c>
      <c r="DA46">
        <f>AL46</f>
        <v>1</v>
      </c>
      <c r="DB46">
        <f t="shared" si="10"/>
        <v>0</v>
      </c>
      <c r="DC46">
        <f t="shared" si="11"/>
        <v>0</v>
      </c>
      <c r="DD46" t="s">
        <v>6</v>
      </c>
      <c r="DE46" t="s">
        <v>6</v>
      </c>
      <c r="DF46" t="e">
        <f>ROUND(ROUND(AE46,0)*CX46,0)</f>
        <v>#REF!</v>
      </c>
      <c r="DG46" t="e">
        <f>ROUND(ROUND(AF46,0)*CX46,0)</f>
        <v>#REF!</v>
      </c>
      <c r="DH46" t="e">
        <f>Source!I50*SmtRes!Y46</f>
        <v>#REF!</v>
      </c>
      <c r="DI46">
        <f>AD46</f>
        <v>0</v>
      </c>
      <c r="DJ46">
        <f>EtalonRes!AB42</f>
        <v>0</v>
      </c>
      <c r="DK46" t="e">
        <f>Source!BA50</f>
        <v>#REF!</v>
      </c>
      <c r="DL46" t="s">
        <v>6</v>
      </c>
      <c r="DM46">
        <v>0</v>
      </c>
      <c r="DN46" t="s">
        <v>6</v>
      </c>
      <c r="DO46">
        <v>0</v>
      </c>
      <c r="GQ46">
        <v>-1</v>
      </c>
      <c r="GR46">
        <v>-1</v>
      </c>
    </row>
    <row r="47" spans="1:200" x14ac:dyDescent="0.25">
      <c r="A47">
        <f>ROW(Source!A50)</f>
        <v>50</v>
      </c>
      <c r="B47">
        <v>66440962</v>
      </c>
      <c r="C47">
        <v>66441204</v>
      </c>
      <c r="D47">
        <v>48205516</v>
      </c>
      <c r="E47">
        <v>1</v>
      </c>
      <c r="F47">
        <v>1</v>
      </c>
      <c r="G47">
        <v>1</v>
      </c>
      <c r="H47">
        <v>2</v>
      </c>
      <c r="I47" t="s">
        <v>769</v>
      </c>
      <c r="J47" t="s">
        <v>770</v>
      </c>
      <c r="K47" t="s">
        <v>771</v>
      </c>
      <c r="L47">
        <v>1367</v>
      </c>
      <c r="N47">
        <v>1011</v>
      </c>
      <c r="O47" t="s">
        <v>772</v>
      </c>
      <c r="P47" t="s">
        <v>772</v>
      </c>
      <c r="Q47">
        <v>1</v>
      </c>
      <c r="W47">
        <v>0</v>
      </c>
      <c r="X47">
        <v>1227913401</v>
      </c>
      <c r="Y47">
        <f t="shared" si="9"/>
        <v>4.1100000000000003</v>
      </c>
      <c r="AA47">
        <v>0</v>
      </c>
      <c r="AB47">
        <v>1145.6600000000001</v>
      </c>
      <c r="AC47">
        <v>450.77</v>
      </c>
      <c r="AD47">
        <v>0</v>
      </c>
      <c r="AE47">
        <v>0</v>
      </c>
      <c r="AF47">
        <v>86.4</v>
      </c>
      <c r="AG47">
        <v>13.5</v>
      </c>
      <c r="AH47">
        <v>0</v>
      </c>
      <c r="AI47">
        <v>1</v>
      </c>
      <c r="AJ47">
        <v>13.26</v>
      </c>
      <c r="AK47">
        <v>33.39</v>
      </c>
      <c r="AL47">
        <v>1</v>
      </c>
      <c r="AM47">
        <v>4</v>
      </c>
      <c r="AN47">
        <v>0</v>
      </c>
      <c r="AO47">
        <v>1</v>
      </c>
      <c r="AP47">
        <v>0</v>
      </c>
      <c r="AQ47">
        <v>0</v>
      </c>
      <c r="AR47">
        <v>0</v>
      </c>
      <c r="AS47" t="s">
        <v>6</v>
      </c>
      <c r="AT47">
        <v>4.1100000000000003</v>
      </c>
      <c r="AU47" t="s">
        <v>6</v>
      </c>
      <c r="AV47">
        <v>0</v>
      </c>
      <c r="AW47">
        <v>2</v>
      </c>
      <c r="AX47">
        <v>66441215</v>
      </c>
      <c r="AY47">
        <v>1</v>
      </c>
      <c r="AZ47">
        <v>0</v>
      </c>
      <c r="BA47">
        <v>43</v>
      </c>
      <c r="BB47">
        <v>0</v>
      </c>
      <c r="BC47">
        <v>0</v>
      </c>
      <c r="BD47">
        <v>0</v>
      </c>
      <c r="BE47">
        <v>0</v>
      </c>
      <c r="BF47">
        <v>0</v>
      </c>
      <c r="BG47">
        <v>0</v>
      </c>
      <c r="BH47">
        <v>0</v>
      </c>
      <c r="BI47">
        <v>0</v>
      </c>
      <c r="BJ47">
        <v>0</v>
      </c>
      <c r="BK47">
        <v>0</v>
      </c>
      <c r="BL47">
        <v>0</v>
      </c>
      <c r="BM47">
        <v>0</v>
      </c>
      <c r="BN47">
        <v>0</v>
      </c>
      <c r="BO47">
        <v>0</v>
      </c>
      <c r="BP47">
        <v>0</v>
      </c>
      <c r="BQ47">
        <v>0</v>
      </c>
      <c r="BR47">
        <v>0</v>
      </c>
      <c r="BS47">
        <v>0</v>
      </c>
      <c r="BT47">
        <v>0</v>
      </c>
      <c r="BU47">
        <v>0</v>
      </c>
      <c r="BV47">
        <v>0</v>
      </c>
      <c r="BW47">
        <v>0</v>
      </c>
      <c r="CV47">
        <v>0</v>
      </c>
      <c r="CW47" t="e">
        <f>ROUND(Y47*Source!I50*DO47,7)</f>
        <v>#REF!</v>
      </c>
      <c r="CX47" t="e">
        <f>ROUND(Y47*Source!I50,7)</f>
        <v>#REF!</v>
      </c>
      <c r="CY47">
        <f>AB47</f>
        <v>1145.6600000000001</v>
      </c>
      <c r="CZ47">
        <f>AF47</f>
        <v>86.4</v>
      </c>
      <c r="DA47">
        <f>AJ47</f>
        <v>13.26</v>
      </c>
      <c r="DB47">
        <f t="shared" si="10"/>
        <v>355.1</v>
      </c>
      <c r="DC47">
        <f t="shared" si="11"/>
        <v>55.49</v>
      </c>
      <c r="DD47" t="s">
        <v>6</v>
      </c>
      <c r="DE47" t="s">
        <v>6</v>
      </c>
      <c r="DF47" t="e">
        <f>ROUND(ROUND(AE47,0)*CX47,0)</f>
        <v>#REF!</v>
      </c>
      <c r="DG47" t="e">
        <f>ROUND(ROUND(AF47*AJ47,0)*CX47,0)</f>
        <v>#REF!</v>
      </c>
      <c r="DH47" t="e">
        <f>Source!I50*SmtRes!Y47</f>
        <v>#REF!</v>
      </c>
      <c r="DI47">
        <f>AB47</f>
        <v>1145.6600000000001</v>
      </c>
      <c r="DJ47">
        <f>EtalonRes!Z43</f>
        <v>86.4</v>
      </c>
      <c r="DK47" t="e">
        <f>Source!BB50</f>
        <v>#REF!</v>
      </c>
      <c r="DL47" t="s">
        <v>6</v>
      </c>
      <c r="DM47">
        <v>0</v>
      </c>
      <c r="DN47" t="s">
        <v>6</v>
      </c>
      <c r="DO47">
        <v>0</v>
      </c>
      <c r="GQ47">
        <v>-1</v>
      </c>
      <c r="GR47">
        <v>-1</v>
      </c>
    </row>
    <row r="48" spans="1:200" x14ac:dyDescent="0.25">
      <c r="A48">
        <f>ROW(Source!A50)</f>
        <v>50</v>
      </c>
      <c r="B48">
        <v>66440962</v>
      </c>
      <c r="C48">
        <v>66441204</v>
      </c>
      <c r="D48">
        <v>48056368</v>
      </c>
      <c r="E48">
        <v>1</v>
      </c>
      <c r="F48">
        <v>1</v>
      </c>
      <c r="G48">
        <v>1</v>
      </c>
      <c r="H48">
        <v>3</v>
      </c>
      <c r="I48" t="s">
        <v>773</v>
      </c>
      <c r="J48" t="s">
        <v>774</v>
      </c>
      <c r="K48" t="s">
        <v>775</v>
      </c>
      <c r="L48">
        <v>1339</v>
      </c>
      <c r="N48">
        <v>1007</v>
      </c>
      <c r="O48" t="s">
        <v>22</v>
      </c>
      <c r="P48" t="s">
        <v>22</v>
      </c>
      <c r="Q48">
        <v>1</v>
      </c>
      <c r="W48">
        <v>0</v>
      </c>
      <c r="X48">
        <v>929815444</v>
      </c>
      <c r="Y48" s="66">
        <f>'4.Ведомость_списания'!F60</f>
        <v>0.3</v>
      </c>
      <c r="AA48">
        <v>22.23</v>
      </c>
      <c r="AB48">
        <v>0</v>
      </c>
      <c r="AC48">
        <v>0</v>
      </c>
      <c r="AD48">
        <v>0</v>
      </c>
      <c r="AE48">
        <v>2.44</v>
      </c>
      <c r="AF48">
        <v>0</v>
      </c>
      <c r="AG48">
        <v>0</v>
      </c>
      <c r="AH48">
        <v>0</v>
      </c>
      <c r="AI48">
        <v>9.11</v>
      </c>
      <c r="AJ48">
        <v>1</v>
      </c>
      <c r="AK48">
        <v>1</v>
      </c>
      <c r="AL48">
        <v>1</v>
      </c>
      <c r="AM48">
        <v>4</v>
      </c>
      <c r="AN48">
        <v>0</v>
      </c>
      <c r="AO48">
        <v>1</v>
      </c>
      <c r="AP48">
        <v>0</v>
      </c>
      <c r="AQ48">
        <v>0</v>
      </c>
      <c r="AR48">
        <v>0</v>
      </c>
      <c r="AS48" t="s">
        <v>6</v>
      </c>
      <c r="AT48">
        <v>0.3</v>
      </c>
      <c r="AU48" t="s">
        <v>6</v>
      </c>
      <c r="AV48">
        <v>0</v>
      </c>
      <c r="AW48">
        <v>2</v>
      </c>
      <c r="AX48">
        <v>66441216</v>
      </c>
      <c r="AY48">
        <v>1</v>
      </c>
      <c r="AZ48">
        <v>0</v>
      </c>
      <c r="BA48">
        <v>44</v>
      </c>
      <c r="BB48">
        <v>0</v>
      </c>
      <c r="BC48">
        <v>0</v>
      </c>
      <c r="BD48">
        <v>0</v>
      </c>
      <c r="BE48">
        <v>0</v>
      </c>
      <c r="BF48">
        <v>0</v>
      </c>
      <c r="BG48">
        <v>0</v>
      </c>
      <c r="BH48">
        <v>0</v>
      </c>
      <c r="BI48">
        <v>0</v>
      </c>
      <c r="BJ48">
        <v>0</v>
      </c>
      <c r="BK48">
        <v>0</v>
      </c>
      <c r="BL48">
        <v>0</v>
      </c>
      <c r="BM48">
        <v>0</v>
      </c>
      <c r="BN48">
        <v>0</v>
      </c>
      <c r="BO48">
        <v>0</v>
      </c>
      <c r="BP48">
        <v>0</v>
      </c>
      <c r="BQ48">
        <v>0</v>
      </c>
      <c r="BR48">
        <v>0</v>
      </c>
      <c r="BS48">
        <v>0</v>
      </c>
      <c r="BT48">
        <v>0</v>
      </c>
      <c r="BU48">
        <v>0</v>
      </c>
      <c r="BV48">
        <v>0</v>
      </c>
      <c r="BW48">
        <v>0</v>
      </c>
      <c r="CV48">
        <v>0</v>
      </c>
      <c r="CW48">
        <v>0</v>
      </c>
      <c r="CX48" t="e">
        <f>ROUND(Y48*Source!I50,7)</f>
        <v>#REF!</v>
      </c>
      <c r="CY48">
        <f>AA48</f>
        <v>22.23</v>
      </c>
      <c r="CZ48">
        <f>AE48</f>
        <v>2.44</v>
      </c>
      <c r="DA48">
        <f>AI48</f>
        <v>9.11</v>
      </c>
      <c r="DB48">
        <f t="shared" si="10"/>
        <v>0.73</v>
      </c>
      <c r="DC48">
        <f t="shared" si="11"/>
        <v>0</v>
      </c>
      <c r="DD48" t="s">
        <v>6</v>
      </c>
      <c r="DE48" t="s">
        <v>6</v>
      </c>
      <c r="DF48" t="e">
        <f>ROUND(ROUND(AE48*AI48,0)*CX48,0)</f>
        <v>#REF!</v>
      </c>
      <c r="DG48" t="e">
        <f t="shared" ref="DG48:DG54" si="14">ROUND(ROUND(AF48,0)*CX48,0)</f>
        <v>#REF!</v>
      </c>
      <c r="DH48" t="e">
        <f>Source!I50*SmtRes!Y48</f>
        <v>#REF!</v>
      </c>
      <c r="DI48">
        <f>AA48</f>
        <v>22.23</v>
      </c>
      <c r="DJ48">
        <f>EtalonRes!Y44</f>
        <v>2.44</v>
      </c>
      <c r="DK48" t="e">
        <f>Source!BC50</f>
        <v>#REF!</v>
      </c>
      <c r="DL48" t="s">
        <v>6</v>
      </c>
      <c r="DM48">
        <v>0</v>
      </c>
      <c r="DN48" t="s">
        <v>6</v>
      </c>
      <c r="DO48">
        <v>0</v>
      </c>
      <c r="GQ48">
        <v>-1</v>
      </c>
      <c r="GR48">
        <v>-1</v>
      </c>
    </row>
    <row r="49" spans="1:200" x14ac:dyDescent="0.25">
      <c r="A49">
        <f>ROW(Source!A50)</f>
        <v>50</v>
      </c>
      <c r="B49">
        <v>66440962</v>
      </c>
      <c r="C49">
        <v>66441204</v>
      </c>
      <c r="D49">
        <v>48074349</v>
      </c>
      <c r="E49">
        <v>1</v>
      </c>
      <c r="F49">
        <v>1</v>
      </c>
      <c r="G49">
        <v>1</v>
      </c>
      <c r="H49">
        <v>3</v>
      </c>
      <c r="I49" t="s">
        <v>793</v>
      </c>
      <c r="J49" t="s">
        <v>794</v>
      </c>
      <c r="K49" t="s">
        <v>795</v>
      </c>
      <c r="L49">
        <v>1348</v>
      </c>
      <c r="N49">
        <v>1009</v>
      </c>
      <c r="O49" t="s">
        <v>147</v>
      </c>
      <c r="P49" t="s">
        <v>147</v>
      </c>
      <c r="Q49">
        <v>1000</v>
      </c>
      <c r="W49">
        <v>0</v>
      </c>
      <c r="X49">
        <v>-1997499102</v>
      </c>
      <c r="Y49" s="66">
        <f>'4.Ведомость_списания'!F61</f>
        <v>2.3E-3</v>
      </c>
      <c r="AA49">
        <v>54559.79</v>
      </c>
      <c r="AB49">
        <v>0</v>
      </c>
      <c r="AC49">
        <v>0</v>
      </c>
      <c r="AD49">
        <v>0</v>
      </c>
      <c r="AE49">
        <v>5989</v>
      </c>
      <c r="AF49">
        <v>0</v>
      </c>
      <c r="AG49">
        <v>0</v>
      </c>
      <c r="AH49">
        <v>0</v>
      </c>
      <c r="AI49">
        <v>9.11</v>
      </c>
      <c r="AJ49">
        <v>1</v>
      </c>
      <c r="AK49">
        <v>1</v>
      </c>
      <c r="AL49">
        <v>1</v>
      </c>
      <c r="AM49">
        <v>4</v>
      </c>
      <c r="AN49">
        <v>0</v>
      </c>
      <c r="AO49">
        <v>1</v>
      </c>
      <c r="AP49">
        <v>0</v>
      </c>
      <c r="AQ49">
        <v>0</v>
      </c>
      <c r="AR49">
        <v>0</v>
      </c>
      <c r="AS49" t="s">
        <v>6</v>
      </c>
      <c r="AT49">
        <v>2.3E-3</v>
      </c>
      <c r="AU49" t="s">
        <v>6</v>
      </c>
      <c r="AV49">
        <v>0</v>
      </c>
      <c r="AW49">
        <v>2</v>
      </c>
      <c r="AX49">
        <v>66441219</v>
      </c>
      <c r="AY49">
        <v>1</v>
      </c>
      <c r="AZ49">
        <v>0</v>
      </c>
      <c r="BA49">
        <v>47</v>
      </c>
      <c r="BB49">
        <v>0</v>
      </c>
      <c r="BC49">
        <v>0</v>
      </c>
      <c r="BD49">
        <v>0</v>
      </c>
      <c r="BE49">
        <v>0</v>
      </c>
      <c r="BF49">
        <v>0</v>
      </c>
      <c r="BG49">
        <v>0</v>
      </c>
      <c r="BH49">
        <v>0</v>
      </c>
      <c r="BI49">
        <v>0</v>
      </c>
      <c r="BJ49">
        <v>0</v>
      </c>
      <c r="BK49">
        <v>0</v>
      </c>
      <c r="BL49">
        <v>0</v>
      </c>
      <c r="BM49">
        <v>0</v>
      </c>
      <c r="BN49">
        <v>0</v>
      </c>
      <c r="BO49">
        <v>0</v>
      </c>
      <c r="BP49">
        <v>0</v>
      </c>
      <c r="BQ49">
        <v>0</v>
      </c>
      <c r="BR49">
        <v>0</v>
      </c>
      <c r="BS49">
        <v>0</v>
      </c>
      <c r="BT49">
        <v>0</v>
      </c>
      <c r="BU49">
        <v>0</v>
      </c>
      <c r="BV49">
        <v>0</v>
      </c>
      <c r="BW49">
        <v>0</v>
      </c>
      <c r="CV49">
        <v>0</v>
      </c>
      <c r="CW49">
        <v>0</v>
      </c>
      <c r="CX49" t="e">
        <f>ROUND(Y49*Source!I50,7)</f>
        <v>#REF!</v>
      </c>
      <c r="CY49">
        <f>AA49</f>
        <v>54559.79</v>
      </c>
      <c r="CZ49">
        <f>AE49</f>
        <v>5989</v>
      </c>
      <c r="DA49">
        <f>AI49</f>
        <v>9.11</v>
      </c>
      <c r="DB49">
        <f t="shared" si="10"/>
        <v>13.77</v>
      </c>
      <c r="DC49">
        <f t="shared" si="11"/>
        <v>0</v>
      </c>
      <c r="DD49" t="s">
        <v>6</v>
      </c>
      <c r="DE49" t="s">
        <v>6</v>
      </c>
      <c r="DF49" t="e">
        <f>ROUND(ROUND(AE49*AI49,0)*CX49,0)</f>
        <v>#REF!</v>
      </c>
      <c r="DG49" t="e">
        <f t="shared" si="14"/>
        <v>#REF!</v>
      </c>
      <c r="DH49" t="e">
        <f>Source!I50*SmtRes!Y49</f>
        <v>#REF!</v>
      </c>
      <c r="DI49">
        <f>AA49</f>
        <v>54559.79</v>
      </c>
      <c r="DJ49">
        <f>EtalonRes!Y47</f>
        <v>5989</v>
      </c>
      <c r="DK49" t="e">
        <f>Source!BC50</f>
        <v>#REF!</v>
      </c>
      <c r="DL49" t="s">
        <v>6</v>
      </c>
      <c r="DM49">
        <v>0</v>
      </c>
      <c r="DN49" t="s">
        <v>6</v>
      </c>
      <c r="DO49">
        <v>0</v>
      </c>
      <c r="GQ49">
        <v>-1</v>
      </c>
      <c r="GR49">
        <v>-1</v>
      </c>
    </row>
    <row r="50" spans="1:200" x14ac:dyDescent="0.25">
      <c r="A50">
        <f>ROW(Source!A50)</f>
        <v>50</v>
      </c>
      <c r="B50">
        <v>66440962</v>
      </c>
      <c r="C50">
        <v>66441204</v>
      </c>
      <c r="D50">
        <v>48079770</v>
      </c>
      <c r="E50">
        <v>1</v>
      </c>
      <c r="F50">
        <v>1</v>
      </c>
      <c r="G50">
        <v>1</v>
      </c>
      <c r="H50">
        <v>3</v>
      </c>
      <c r="I50" t="s">
        <v>776</v>
      </c>
      <c r="J50" t="s">
        <v>777</v>
      </c>
      <c r="K50" t="s">
        <v>778</v>
      </c>
      <c r="L50">
        <v>1339</v>
      </c>
      <c r="N50">
        <v>1007</v>
      </c>
      <c r="O50" t="s">
        <v>22</v>
      </c>
      <c r="P50" t="s">
        <v>22</v>
      </c>
      <c r="Q50">
        <v>1</v>
      </c>
      <c r="W50">
        <v>0</v>
      </c>
      <c r="X50">
        <v>170811211</v>
      </c>
      <c r="Y50" s="66">
        <f>'4.Ведомость_списания'!F62</f>
        <v>1.6E-2</v>
      </c>
      <c r="AA50">
        <v>9620.16</v>
      </c>
      <c r="AB50">
        <v>0</v>
      </c>
      <c r="AC50">
        <v>0</v>
      </c>
      <c r="AD50">
        <v>0</v>
      </c>
      <c r="AE50">
        <v>1056</v>
      </c>
      <c r="AF50">
        <v>0</v>
      </c>
      <c r="AG50">
        <v>0</v>
      </c>
      <c r="AH50">
        <v>0</v>
      </c>
      <c r="AI50">
        <v>9.11</v>
      </c>
      <c r="AJ50">
        <v>1</v>
      </c>
      <c r="AK50">
        <v>1</v>
      </c>
      <c r="AL50">
        <v>1</v>
      </c>
      <c r="AM50">
        <v>4</v>
      </c>
      <c r="AN50">
        <v>0</v>
      </c>
      <c r="AO50">
        <v>1</v>
      </c>
      <c r="AP50">
        <v>0</v>
      </c>
      <c r="AQ50">
        <v>0</v>
      </c>
      <c r="AR50">
        <v>0</v>
      </c>
      <c r="AS50" t="s">
        <v>6</v>
      </c>
      <c r="AT50">
        <v>1.6E-2</v>
      </c>
      <c r="AU50" t="s">
        <v>6</v>
      </c>
      <c r="AV50">
        <v>0</v>
      </c>
      <c r="AW50">
        <v>2</v>
      </c>
      <c r="AX50">
        <v>66441220</v>
      </c>
      <c r="AY50">
        <v>1</v>
      </c>
      <c r="AZ50">
        <v>0</v>
      </c>
      <c r="BA50">
        <v>48</v>
      </c>
      <c r="BB50">
        <v>0</v>
      </c>
      <c r="BC50">
        <v>0</v>
      </c>
      <c r="BD50">
        <v>0</v>
      </c>
      <c r="BE50">
        <v>0</v>
      </c>
      <c r="BF50">
        <v>0</v>
      </c>
      <c r="BG50">
        <v>0</v>
      </c>
      <c r="BH50">
        <v>0</v>
      </c>
      <c r="BI50">
        <v>0</v>
      </c>
      <c r="BJ50">
        <v>0</v>
      </c>
      <c r="BK50">
        <v>0</v>
      </c>
      <c r="BL50">
        <v>0</v>
      </c>
      <c r="BM50">
        <v>0</v>
      </c>
      <c r="BN50">
        <v>0</v>
      </c>
      <c r="BO50">
        <v>0</v>
      </c>
      <c r="BP50">
        <v>0</v>
      </c>
      <c r="BQ50">
        <v>0</v>
      </c>
      <c r="BR50">
        <v>0</v>
      </c>
      <c r="BS50">
        <v>0</v>
      </c>
      <c r="BT50">
        <v>0</v>
      </c>
      <c r="BU50">
        <v>0</v>
      </c>
      <c r="BV50">
        <v>0</v>
      </c>
      <c r="BW50">
        <v>0</v>
      </c>
      <c r="CV50">
        <v>0</v>
      </c>
      <c r="CW50">
        <v>0</v>
      </c>
      <c r="CX50" t="e">
        <f>ROUND(Y50*Source!I50,7)</f>
        <v>#REF!</v>
      </c>
      <c r="CY50">
        <f>AA50</f>
        <v>9620.16</v>
      </c>
      <c r="CZ50">
        <f>AE50</f>
        <v>1056</v>
      </c>
      <c r="DA50">
        <f>AI50</f>
        <v>9.11</v>
      </c>
      <c r="DB50">
        <f t="shared" si="10"/>
        <v>16.899999999999999</v>
      </c>
      <c r="DC50">
        <f t="shared" si="11"/>
        <v>0</v>
      </c>
      <c r="DD50" t="s">
        <v>6</v>
      </c>
      <c r="DE50" t="s">
        <v>6</v>
      </c>
      <c r="DF50" t="e">
        <f>ROUND(ROUND(AE50*AI50,0)*CX50,0)</f>
        <v>#REF!</v>
      </c>
      <c r="DG50" t="e">
        <f t="shared" si="14"/>
        <v>#REF!</v>
      </c>
      <c r="DH50" t="e">
        <f>Source!I50*SmtRes!Y50</f>
        <v>#REF!</v>
      </c>
      <c r="DI50">
        <f>AA50</f>
        <v>9620.16</v>
      </c>
      <c r="DJ50">
        <f>EtalonRes!Y48</f>
        <v>1056</v>
      </c>
      <c r="DK50" t="e">
        <f>Source!BC50</f>
        <v>#REF!</v>
      </c>
      <c r="DL50" t="s">
        <v>6</v>
      </c>
      <c r="DM50">
        <v>0</v>
      </c>
      <c r="DN50" t="s">
        <v>6</v>
      </c>
      <c r="DO50">
        <v>0</v>
      </c>
      <c r="GQ50">
        <v>-1</v>
      </c>
      <c r="GR50">
        <v>-1</v>
      </c>
    </row>
    <row r="51" spans="1:200" x14ac:dyDescent="0.25">
      <c r="A51">
        <f>ROW(Source!A50)</f>
        <v>50</v>
      </c>
      <c r="B51">
        <v>66440962</v>
      </c>
      <c r="C51">
        <v>66441204</v>
      </c>
      <c r="D51">
        <v>0</v>
      </c>
      <c r="E51">
        <v>0</v>
      </c>
      <c r="F51">
        <v>1</v>
      </c>
      <c r="G51">
        <v>1</v>
      </c>
      <c r="H51">
        <v>3</v>
      </c>
      <c r="I51" t="s">
        <v>37</v>
      </c>
      <c r="J51" t="s">
        <v>6</v>
      </c>
      <c r="K51" t="s">
        <v>38</v>
      </c>
      <c r="L51">
        <v>1407</v>
      </c>
      <c r="N51">
        <v>1013</v>
      </c>
      <c r="O51" t="s">
        <v>39</v>
      </c>
      <c r="P51" t="s">
        <v>39</v>
      </c>
      <c r="Q51">
        <v>1</v>
      </c>
      <c r="W51">
        <v>0</v>
      </c>
      <c r="X51">
        <v>323380952</v>
      </c>
      <c r="Y51">
        <f>(AT51*ROUND(0.77,7))</f>
        <v>3.85</v>
      </c>
      <c r="AA51">
        <v>54000</v>
      </c>
      <c r="AB51">
        <v>0</v>
      </c>
      <c r="AC51">
        <v>0</v>
      </c>
      <c r="AD51">
        <v>0</v>
      </c>
      <c r="AE51">
        <v>55080</v>
      </c>
      <c r="AF51">
        <v>0</v>
      </c>
      <c r="AG51">
        <v>0</v>
      </c>
      <c r="AH51">
        <v>0</v>
      </c>
      <c r="AI51">
        <v>9.11</v>
      </c>
      <c r="AJ51">
        <v>1</v>
      </c>
      <c r="AK51">
        <v>1</v>
      </c>
      <c r="AL51">
        <v>1</v>
      </c>
      <c r="AM51">
        <v>0</v>
      </c>
      <c r="AN51">
        <v>0</v>
      </c>
      <c r="AO51">
        <v>0</v>
      </c>
      <c r="AP51">
        <v>1</v>
      </c>
      <c r="AQ51">
        <v>0</v>
      </c>
      <c r="AR51">
        <v>0</v>
      </c>
      <c r="AS51" t="s">
        <v>6</v>
      </c>
      <c r="AT51">
        <v>5</v>
      </c>
      <c r="AU51" t="s">
        <v>41</v>
      </c>
      <c r="AV51">
        <v>0</v>
      </c>
      <c r="AW51">
        <v>1</v>
      </c>
      <c r="AX51">
        <v>-1</v>
      </c>
      <c r="AY51">
        <v>0</v>
      </c>
      <c r="AZ51">
        <v>0</v>
      </c>
      <c r="BA51" t="s">
        <v>6</v>
      </c>
      <c r="BB51">
        <v>0</v>
      </c>
      <c r="BC51">
        <v>0</v>
      </c>
      <c r="BD51">
        <v>0</v>
      </c>
      <c r="BE51">
        <v>0</v>
      </c>
      <c r="BF51">
        <v>0</v>
      </c>
      <c r="BG51">
        <v>0</v>
      </c>
      <c r="BH51">
        <v>0</v>
      </c>
      <c r="BI51">
        <v>0</v>
      </c>
      <c r="BJ51">
        <v>0</v>
      </c>
      <c r="BK51">
        <v>0</v>
      </c>
      <c r="BL51">
        <v>0</v>
      </c>
      <c r="BM51">
        <v>0</v>
      </c>
      <c r="BN51">
        <v>0</v>
      </c>
      <c r="BO51">
        <v>0</v>
      </c>
      <c r="BP51">
        <v>0</v>
      </c>
      <c r="BQ51">
        <v>0</v>
      </c>
      <c r="BR51">
        <v>0</v>
      </c>
      <c r="BS51">
        <v>0</v>
      </c>
      <c r="BT51">
        <v>0</v>
      </c>
      <c r="BU51">
        <v>0</v>
      </c>
      <c r="BV51">
        <v>0</v>
      </c>
      <c r="BW51">
        <v>0</v>
      </c>
      <c r="CV51">
        <v>0</v>
      </c>
      <c r="CW51">
        <v>0</v>
      </c>
      <c r="CX51" t="e">
        <f>ROUND(Y51*Source!I50,7)</f>
        <v>#REF!</v>
      </c>
      <c r="CY51">
        <f>AA51</f>
        <v>54000</v>
      </c>
      <c r="CZ51">
        <f>AE51</f>
        <v>55080</v>
      </c>
      <c r="DA51">
        <f>AI51</f>
        <v>9.11</v>
      </c>
      <c r="DB51">
        <f>ROUND((ROUND(AT51*CZ51,2)*ROUND(0.77,7)),2)</f>
        <v>212058</v>
      </c>
      <c r="DC51">
        <f>ROUND((ROUND(AT51*AG51,2)*ROUND(0.77,7)),2)</f>
        <v>0</v>
      </c>
      <c r="DD51" t="s">
        <v>6</v>
      </c>
      <c r="DE51" t="s">
        <v>6</v>
      </c>
      <c r="DF51" t="e">
        <f>ROUND(ROUND(AE51*AI51,0)*CX51,0)</f>
        <v>#REF!</v>
      </c>
      <c r="DG51" t="e">
        <f t="shared" si="14"/>
        <v>#REF!</v>
      </c>
      <c r="DH51" t="e">
        <f>Source!I50*SmtRes!Y51</f>
        <v>#REF!</v>
      </c>
      <c r="DI51">
        <f>AA51</f>
        <v>54000</v>
      </c>
      <c r="DJ51" t="e">
        <f>DF51</f>
        <v>#REF!</v>
      </c>
      <c r="DK51" t="e">
        <f>Source!BC50</f>
        <v>#REF!</v>
      </c>
      <c r="DL51" t="s">
        <v>6</v>
      </c>
      <c r="DM51">
        <v>0</v>
      </c>
      <c r="DN51" t="s">
        <v>6</v>
      </c>
      <c r="DO51">
        <v>0</v>
      </c>
      <c r="GP51">
        <v>1</v>
      </c>
      <c r="GQ51">
        <v>-1</v>
      </c>
      <c r="GR51">
        <v>-1</v>
      </c>
    </row>
    <row r="52" spans="1:200" x14ac:dyDescent="0.25">
      <c r="A52">
        <f>ROW(Source!A50)</f>
        <v>50</v>
      </c>
      <c r="B52">
        <v>66440962</v>
      </c>
      <c r="C52">
        <v>66441204</v>
      </c>
      <c r="D52">
        <v>48188139</v>
      </c>
      <c r="E52">
        <v>1</v>
      </c>
      <c r="F52">
        <v>1</v>
      </c>
      <c r="G52">
        <v>1</v>
      </c>
      <c r="H52">
        <v>3</v>
      </c>
      <c r="I52" t="s">
        <v>30</v>
      </c>
      <c r="J52" t="s">
        <v>69</v>
      </c>
      <c r="K52" t="s">
        <v>31</v>
      </c>
      <c r="L52">
        <v>1339</v>
      </c>
      <c r="N52">
        <v>1007</v>
      </c>
      <c r="O52" t="s">
        <v>22</v>
      </c>
      <c r="P52" t="s">
        <v>22</v>
      </c>
      <c r="Q52">
        <v>1</v>
      </c>
      <c r="W52">
        <v>0</v>
      </c>
      <c r="X52">
        <v>196736990</v>
      </c>
      <c r="Y52">
        <f>(AT52*ROUND(0.9,7))</f>
        <v>2.0699999999999998</v>
      </c>
      <c r="AA52">
        <v>3875</v>
      </c>
      <c r="AB52">
        <v>0</v>
      </c>
      <c r="AC52">
        <v>0</v>
      </c>
      <c r="AD52">
        <v>0</v>
      </c>
      <c r="AE52">
        <v>3952.5</v>
      </c>
      <c r="AF52">
        <v>0</v>
      </c>
      <c r="AG52">
        <v>0</v>
      </c>
      <c r="AH52">
        <v>0</v>
      </c>
      <c r="AI52">
        <v>9.11</v>
      </c>
      <c r="AJ52">
        <v>1</v>
      </c>
      <c r="AK52">
        <v>1</v>
      </c>
      <c r="AL52">
        <v>1</v>
      </c>
      <c r="AM52">
        <v>0</v>
      </c>
      <c r="AN52">
        <v>0</v>
      </c>
      <c r="AO52">
        <v>0</v>
      </c>
      <c r="AP52">
        <v>1</v>
      </c>
      <c r="AQ52">
        <v>0</v>
      </c>
      <c r="AR52">
        <v>0</v>
      </c>
      <c r="AS52" t="s">
        <v>6</v>
      </c>
      <c r="AT52">
        <v>2.2999999999999998</v>
      </c>
      <c r="AU52" t="s">
        <v>35</v>
      </c>
      <c r="AV52">
        <v>0</v>
      </c>
      <c r="AW52">
        <v>1</v>
      </c>
      <c r="AX52">
        <v>-1</v>
      </c>
      <c r="AY52">
        <v>0</v>
      </c>
      <c r="AZ52">
        <v>0</v>
      </c>
      <c r="BA52" t="s">
        <v>6</v>
      </c>
      <c r="BB52">
        <v>0</v>
      </c>
      <c r="BC52">
        <v>0</v>
      </c>
      <c r="BD52">
        <v>0</v>
      </c>
      <c r="BE52">
        <v>0</v>
      </c>
      <c r="BF52">
        <v>0</v>
      </c>
      <c r="BG52">
        <v>0</v>
      </c>
      <c r="BH52">
        <v>0</v>
      </c>
      <c r="BI52">
        <v>0</v>
      </c>
      <c r="BJ52">
        <v>0</v>
      </c>
      <c r="BK52">
        <v>0</v>
      </c>
      <c r="BL52">
        <v>0</v>
      </c>
      <c r="BM52">
        <v>0</v>
      </c>
      <c r="BN52">
        <v>0</v>
      </c>
      <c r="BO52">
        <v>0</v>
      </c>
      <c r="BP52">
        <v>0</v>
      </c>
      <c r="BQ52">
        <v>0</v>
      </c>
      <c r="BR52">
        <v>0</v>
      </c>
      <c r="BS52">
        <v>0</v>
      </c>
      <c r="BT52">
        <v>0</v>
      </c>
      <c r="BU52">
        <v>0</v>
      </c>
      <c r="BV52">
        <v>0</v>
      </c>
      <c r="BW52">
        <v>0</v>
      </c>
      <c r="CV52">
        <v>0</v>
      </c>
      <c r="CW52">
        <v>0</v>
      </c>
      <c r="CX52" t="e">
        <f>ROUND(Y52*Source!I50,7)</f>
        <v>#REF!</v>
      </c>
      <c r="CY52">
        <f>AA52</f>
        <v>3875</v>
      </c>
      <c r="CZ52">
        <f>AE52</f>
        <v>3952.5</v>
      </c>
      <c r="DA52">
        <f>AI52</f>
        <v>9.11</v>
      </c>
      <c r="DB52">
        <f>ROUND((ROUND(AT52*CZ52,2)*ROUND(0.9,7)),2)</f>
        <v>8181.68</v>
      </c>
      <c r="DC52">
        <f>ROUND((ROUND(AT52*AG52,2)*ROUND(0.9,7)),2)</f>
        <v>0</v>
      </c>
      <c r="DD52" t="s">
        <v>6</v>
      </c>
      <c r="DE52" t="s">
        <v>6</v>
      </c>
      <c r="DF52" t="e">
        <f>ROUND(ROUND(AE52*AI52,0)*CX52,0)</f>
        <v>#REF!</v>
      </c>
      <c r="DG52" t="e">
        <f t="shared" si="14"/>
        <v>#REF!</v>
      </c>
      <c r="DH52" t="e">
        <f>Source!I50*SmtRes!Y52</f>
        <v>#REF!</v>
      </c>
      <c r="DI52">
        <f>AA52</f>
        <v>3875</v>
      </c>
      <c r="DJ52" t="e">
        <f>DF52</f>
        <v>#REF!</v>
      </c>
      <c r="DK52" t="e">
        <f>Source!BC50</f>
        <v>#REF!</v>
      </c>
      <c r="DL52" t="s">
        <v>6</v>
      </c>
      <c r="DM52">
        <v>0</v>
      </c>
      <c r="DN52" t="s">
        <v>6</v>
      </c>
      <c r="DO52">
        <v>0</v>
      </c>
      <c r="GP52">
        <v>1</v>
      </c>
      <c r="GQ52">
        <v>-1</v>
      </c>
      <c r="GR52">
        <v>-1</v>
      </c>
    </row>
    <row r="53" spans="1:200" x14ac:dyDescent="0.25">
      <c r="A53">
        <f>ROW(Source!A53)</f>
        <v>53</v>
      </c>
      <c r="B53">
        <v>66440962</v>
      </c>
      <c r="C53">
        <v>66441224</v>
      </c>
      <c r="D53">
        <v>48043837</v>
      </c>
      <c r="E53">
        <v>68</v>
      </c>
      <c r="F53">
        <v>1</v>
      </c>
      <c r="G53">
        <v>1</v>
      </c>
      <c r="H53">
        <v>1</v>
      </c>
      <c r="I53" t="s">
        <v>791</v>
      </c>
      <c r="J53" t="s">
        <v>6</v>
      </c>
      <c r="K53" t="s">
        <v>792</v>
      </c>
      <c r="L53">
        <v>1191</v>
      </c>
      <c r="N53">
        <v>1013</v>
      </c>
      <c r="O53" t="s">
        <v>766</v>
      </c>
      <c r="P53" t="s">
        <v>766</v>
      </c>
      <c r="Q53">
        <v>1</v>
      </c>
      <c r="W53">
        <v>0</v>
      </c>
      <c r="X53">
        <v>1049124552</v>
      </c>
      <c r="Y53">
        <f t="shared" ref="Y53:Y55" si="15">AT53</f>
        <v>121</v>
      </c>
      <c r="AA53">
        <v>0</v>
      </c>
      <c r="AB53">
        <v>0</v>
      </c>
      <c r="AC53">
        <v>0</v>
      </c>
      <c r="AD53">
        <v>284.82</v>
      </c>
      <c r="AE53">
        <v>0</v>
      </c>
      <c r="AF53">
        <v>0</v>
      </c>
      <c r="AG53">
        <v>0</v>
      </c>
      <c r="AH53">
        <v>8.5299999999999994</v>
      </c>
      <c r="AI53">
        <v>1</v>
      </c>
      <c r="AJ53">
        <v>1</v>
      </c>
      <c r="AK53">
        <v>1</v>
      </c>
      <c r="AL53">
        <v>33.39</v>
      </c>
      <c r="AM53">
        <v>4</v>
      </c>
      <c r="AN53">
        <v>0</v>
      </c>
      <c r="AO53">
        <v>1</v>
      </c>
      <c r="AP53">
        <v>0</v>
      </c>
      <c r="AQ53">
        <v>0</v>
      </c>
      <c r="AR53">
        <v>0</v>
      </c>
      <c r="AS53" t="s">
        <v>6</v>
      </c>
      <c r="AT53">
        <v>121</v>
      </c>
      <c r="AU53" t="s">
        <v>6</v>
      </c>
      <c r="AV53">
        <v>1</v>
      </c>
      <c r="AW53">
        <v>2</v>
      </c>
      <c r="AX53">
        <v>66441235</v>
      </c>
      <c r="AY53">
        <v>1</v>
      </c>
      <c r="AZ53">
        <v>0</v>
      </c>
      <c r="BA53">
        <v>49</v>
      </c>
      <c r="BB53">
        <v>0</v>
      </c>
      <c r="BC53">
        <v>0</v>
      </c>
      <c r="BD53">
        <v>0</v>
      </c>
      <c r="BE53">
        <v>0</v>
      </c>
      <c r="BF53">
        <v>0</v>
      </c>
      <c r="BG53">
        <v>0</v>
      </c>
      <c r="BH53">
        <v>0</v>
      </c>
      <c r="BI53">
        <v>0</v>
      </c>
      <c r="BJ53">
        <v>0</v>
      </c>
      <c r="BK53">
        <v>0</v>
      </c>
      <c r="BL53">
        <v>0</v>
      </c>
      <c r="BM53">
        <v>0</v>
      </c>
      <c r="BN53">
        <v>0</v>
      </c>
      <c r="BO53">
        <v>0</v>
      </c>
      <c r="BP53">
        <v>0</v>
      </c>
      <c r="BQ53">
        <v>0</v>
      </c>
      <c r="BR53">
        <v>0</v>
      </c>
      <c r="BS53">
        <v>0</v>
      </c>
      <c r="BT53">
        <v>0</v>
      </c>
      <c r="BU53">
        <v>0</v>
      </c>
      <c r="BV53">
        <v>0</v>
      </c>
      <c r="BW53">
        <v>0</v>
      </c>
      <c r="CU53" t="e">
        <f>ROUND(AT53*Source!I53*AH53*AL53,0)</f>
        <v>#REF!</v>
      </c>
      <c r="CV53" t="e">
        <f>ROUND(Y53*Source!I53,7)</f>
        <v>#REF!</v>
      </c>
      <c r="CW53">
        <v>0</v>
      </c>
      <c r="CX53" t="e">
        <f>ROUND(Y53*Source!I53,7)</f>
        <v>#REF!</v>
      </c>
      <c r="CY53">
        <f>AD53</f>
        <v>284.82</v>
      </c>
      <c r="CZ53">
        <f>AH53</f>
        <v>8.5299999999999994</v>
      </c>
      <c r="DA53">
        <f>AL53</f>
        <v>33.39</v>
      </c>
      <c r="DB53">
        <f t="shared" ref="DB53:DB58" si="16">ROUND(ROUND(AT53*CZ53,2),2)</f>
        <v>1032.1300000000001</v>
      </c>
      <c r="DC53">
        <f t="shared" ref="DC53:DC58" si="17">ROUND(ROUND(AT53*AG53,2),2)</f>
        <v>0</v>
      </c>
      <c r="DD53" t="s">
        <v>6</v>
      </c>
      <c r="DE53" t="s">
        <v>6</v>
      </c>
      <c r="DF53" t="e">
        <f>ROUND(ROUND(AE53,0)*CX53,0)</f>
        <v>#REF!</v>
      </c>
      <c r="DG53" t="e">
        <f t="shared" si="14"/>
        <v>#REF!</v>
      </c>
      <c r="DH53" t="e">
        <f>Source!I53*SmtRes!Y53</f>
        <v>#REF!</v>
      </c>
      <c r="DI53">
        <f>AD53</f>
        <v>284.82</v>
      </c>
      <c r="DJ53">
        <f>EtalonRes!AB49</f>
        <v>8.5299999999999994</v>
      </c>
      <c r="DK53" t="e">
        <f>Source!BA53</f>
        <v>#REF!</v>
      </c>
      <c r="DL53" t="s">
        <v>6</v>
      </c>
      <c r="DM53">
        <v>0</v>
      </c>
      <c r="DN53" t="s">
        <v>6</v>
      </c>
      <c r="DO53">
        <v>0</v>
      </c>
      <c r="GQ53">
        <v>-1</v>
      </c>
      <c r="GR53">
        <v>-1</v>
      </c>
    </row>
    <row r="54" spans="1:200" x14ac:dyDescent="0.25">
      <c r="A54">
        <f>ROW(Source!A53)</f>
        <v>53</v>
      </c>
      <c r="B54">
        <v>66440962</v>
      </c>
      <c r="C54">
        <v>66441224</v>
      </c>
      <c r="D54">
        <v>48044033</v>
      </c>
      <c r="E54">
        <v>68</v>
      </c>
      <c r="F54">
        <v>1</v>
      </c>
      <c r="G54">
        <v>1</v>
      </c>
      <c r="H54">
        <v>1</v>
      </c>
      <c r="I54" t="s">
        <v>767</v>
      </c>
      <c r="J54" t="s">
        <v>6</v>
      </c>
      <c r="K54" t="s">
        <v>768</v>
      </c>
      <c r="L54">
        <v>1191</v>
      </c>
      <c r="N54">
        <v>1013</v>
      </c>
      <c r="O54" t="s">
        <v>766</v>
      </c>
      <c r="P54" t="s">
        <v>766</v>
      </c>
      <c r="Q54">
        <v>1</v>
      </c>
      <c r="W54">
        <v>0</v>
      </c>
      <c r="X54">
        <v>-1417349443</v>
      </c>
      <c r="Y54">
        <f t="shared" si="15"/>
        <v>4.1100000000000003</v>
      </c>
      <c r="AA54">
        <v>0</v>
      </c>
      <c r="AB54">
        <v>0</v>
      </c>
      <c r="AC54">
        <v>0</v>
      </c>
      <c r="AD54">
        <v>0</v>
      </c>
      <c r="AE54">
        <v>0</v>
      </c>
      <c r="AF54">
        <v>0</v>
      </c>
      <c r="AG54">
        <v>0</v>
      </c>
      <c r="AH54">
        <v>0</v>
      </c>
      <c r="AI54">
        <v>1</v>
      </c>
      <c r="AJ54">
        <v>1</v>
      </c>
      <c r="AK54">
        <v>33.39</v>
      </c>
      <c r="AL54">
        <v>1</v>
      </c>
      <c r="AM54">
        <v>4</v>
      </c>
      <c r="AN54">
        <v>0</v>
      </c>
      <c r="AO54">
        <v>1</v>
      </c>
      <c r="AP54">
        <v>0</v>
      </c>
      <c r="AQ54">
        <v>0</v>
      </c>
      <c r="AR54">
        <v>0</v>
      </c>
      <c r="AS54" t="s">
        <v>6</v>
      </c>
      <c r="AT54">
        <v>4.1100000000000003</v>
      </c>
      <c r="AU54" t="s">
        <v>6</v>
      </c>
      <c r="AV54">
        <v>2</v>
      </c>
      <c r="AW54">
        <v>2</v>
      </c>
      <c r="AX54">
        <v>66441236</v>
      </c>
      <c r="AY54">
        <v>1</v>
      </c>
      <c r="AZ54">
        <v>0</v>
      </c>
      <c r="BA54">
        <v>50</v>
      </c>
      <c r="BB54">
        <v>0</v>
      </c>
      <c r="BC54">
        <v>0</v>
      </c>
      <c r="BD54">
        <v>0</v>
      </c>
      <c r="BE54">
        <v>0</v>
      </c>
      <c r="BF54">
        <v>0</v>
      </c>
      <c r="BG54">
        <v>0</v>
      </c>
      <c r="BH54">
        <v>0</v>
      </c>
      <c r="BI54">
        <v>0</v>
      </c>
      <c r="BJ54">
        <v>0</v>
      </c>
      <c r="BK54">
        <v>0</v>
      </c>
      <c r="BL54">
        <v>0</v>
      </c>
      <c r="BM54">
        <v>0</v>
      </c>
      <c r="BN54">
        <v>0</v>
      </c>
      <c r="BO54">
        <v>0</v>
      </c>
      <c r="BP54">
        <v>0</v>
      </c>
      <c r="BQ54">
        <v>0</v>
      </c>
      <c r="BR54">
        <v>0</v>
      </c>
      <c r="BS54">
        <v>0</v>
      </c>
      <c r="BT54">
        <v>0</v>
      </c>
      <c r="BU54">
        <v>0</v>
      </c>
      <c r="BV54">
        <v>0</v>
      </c>
      <c r="BW54">
        <v>0</v>
      </c>
      <c r="CV54">
        <v>0</v>
      </c>
      <c r="CW54">
        <v>0</v>
      </c>
      <c r="CX54" t="e">
        <f>ROUND(Y54*Source!I53,7)</f>
        <v>#REF!</v>
      </c>
      <c r="CY54">
        <f>AD54</f>
        <v>0</v>
      </c>
      <c r="CZ54">
        <f>AH54</f>
        <v>0</v>
      </c>
      <c r="DA54">
        <f>AL54</f>
        <v>1</v>
      </c>
      <c r="DB54">
        <f t="shared" si="16"/>
        <v>0</v>
      </c>
      <c r="DC54">
        <f t="shared" si="17"/>
        <v>0</v>
      </c>
      <c r="DD54" t="s">
        <v>6</v>
      </c>
      <c r="DE54" t="s">
        <v>6</v>
      </c>
      <c r="DF54" t="e">
        <f>ROUND(ROUND(AE54,0)*CX54,0)</f>
        <v>#REF!</v>
      </c>
      <c r="DG54" t="e">
        <f t="shared" si="14"/>
        <v>#REF!</v>
      </c>
      <c r="DH54" t="e">
        <f>Source!I53*SmtRes!Y54</f>
        <v>#REF!</v>
      </c>
      <c r="DI54">
        <f>AD54</f>
        <v>0</v>
      </c>
      <c r="DJ54">
        <f>EtalonRes!AB50</f>
        <v>0</v>
      </c>
      <c r="DK54" t="e">
        <f>Source!BA53</f>
        <v>#REF!</v>
      </c>
      <c r="DL54" t="s">
        <v>6</v>
      </c>
      <c r="DM54">
        <v>0</v>
      </c>
      <c r="DN54" t="s">
        <v>6</v>
      </c>
      <c r="DO54">
        <v>0</v>
      </c>
      <c r="GQ54">
        <v>-1</v>
      </c>
      <c r="GR54">
        <v>-1</v>
      </c>
    </row>
    <row r="55" spans="1:200" x14ac:dyDescent="0.25">
      <c r="A55">
        <f>ROW(Source!A53)</f>
        <v>53</v>
      </c>
      <c r="B55">
        <v>66440962</v>
      </c>
      <c r="C55">
        <v>66441224</v>
      </c>
      <c r="D55">
        <v>48205516</v>
      </c>
      <c r="E55">
        <v>1</v>
      </c>
      <c r="F55">
        <v>1</v>
      </c>
      <c r="G55">
        <v>1</v>
      </c>
      <c r="H55">
        <v>2</v>
      </c>
      <c r="I55" t="s">
        <v>769</v>
      </c>
      <c r="J55" t="s">
        <v>770</v>
      </c>
      <c r="K55" t="s">
        <v>771</v>
      </c>
      <c r="L55">
        <v>1367</v>
      </c>
      <c r="N55">
        <v>1011</v>
      </c>
      <c r="O55" t="s">
        <v>772</v>
      </c>
      <c r="P55" t="s">
        <v>772</v>
      </c>
      <c r="Q55">
        <v>1</v>
      </c>
      <c r="W55">
        <v>0</v>
      </c>
      <c r="X55">
        <v>1227913401</v>
      </c>
      <c r="Y55">
        <f t="shared" si="15"/>
        <v>4.1100000000000003</v>
      </c>
      <c r="AA55">
        <v>0</v>
      </c>
      <c r="AB55">
        <v>1145.6600000000001</v>
      </c>
      <c r="AC55">
        <v>450.77</v>
      </c>
      <c r="AD55">
        <v>0</v>
      </c>
      <c r="AE55">
        <v>0</v>
      </c>
      <c r="AF55">
        <v>86.4</v>
      </c>
      <c r="AG55">
        <v>13.5</v>
      </c>
      <c r="AH55">
        <v>0</v>
      </c>
      <c r="AI55">
        <v>1</v>
      </c>
      <c r="AJ55">
        <v>13.26</v>
      </c>
      <c r="AK55">
        <v>33.39</v>
      </c>
      <c r="AL55">
        <v>1</v>
      </c>
      <c r="AM55">
        <v>4</v>
      </c>
      <c r="AN55">
        <v>0</v>
      </c>
      <c r="AO55">
        <v>1</v>
      </c>
      <c r="AP55">
        <v>0</v>
      </c>
      <c r="AQ55">
        <v>0</v>
      </c>
      <c r="AR55">
        <v>0</v>
      </c>
      <c r="AS55" t="s">
        <v>6</v>
      </c>
      <c r="AT55">
        <v>4.1100000000000003</v>
      </c>
      <c r="AU55" t="s">
        <v>6</v>
      </c>
      <c r="AV55">
        <v>0</v>
      </c>
      <c r="AW55">
        <v>2</v>
      </c>
      <c r="AX55">
        <v>66441237</v>
      </c>
      <c r="AY55">
        <v>1</v>
      </c>
      <c r="AZ55">
        <v>0</v>
      </c>
      <c r="BA55">
        <v>51</v>
      </c>
      <c r="BB55">
        <v>0</v>
      </c>
      <c r="BC55">
        <v>0</v>
      </c>
      <c r="BD55">
        <v>0</v>
      </c>
      <c r="BE55">
        <v>0</v>
      </c>
      <c r="BF55">
        <v>0</v>
      </c>
      <c r="BG55">
        <v>0</v>
      </c>
      <c r="BH55">
        <v>0</v>
      </c>
      <c r="BI55">
        <v>0</v>
      </c>
      <c r="BJ55">
        <v>0</v>
      </c>
      <c r="BK55">
        <v>0</v>
      </c>
      <c r="BL55">
        <v>0</v>
      </c>
      <c r="BM55">
        <v>0</v>
      </c>
      <c r="BN55">
        <v>0</v>
      </c>
      <c r="BO55">
        <v>0</v>
      </c>
      <c r="BP55">
        <v>0</v>
      </c>
      <c r="BQ55">
        <v>0</v>
      </c>
      <c r="BR55">
        <v>0</v>
      </c>
      <c r="BS55">
        <v>0</v>
      </c>
      <c r="BT55">
        <v>0</v>
      </c>
      <c r="BU55">
        <v>0</v>
      </c>
      <c r="BV55">
        <v>0</v>
      </c>
      <c r="BW55">
        <v>0</v>
      </c>
      <c r="CV55">
        <v>0</v>
      </c>
      <c r="CW55" t="e">
        <f>ROUND(Y55*Source!I53*DO55,7)</f>
        <v>#REF!</v>
      </c>
      <c r="CX55" t="e">
        <f>ROUND(Y55*Source!I53,7)</f>
        <v>#REF!</v>
      </c>
      <c r="CY55">
        <f>AB55</f>
        <v>1145.6600000000001</v>
      </c>
      <c r="CZ55">
        <f>AF55</f>
        <v>86.4</v>
      </c>
      <c r="DA55">
        <f>AJ55</f>
        <v>13.26</v>
      </c>
      <c r="DB55">
        <f t="shared" si="16"/>
        <v>355.1</v>
      </c>
      <c r="DC55">
        <f t="shared" si="17"/>
        <v>55.49</v>
      </c>
      <c r="DD55" t="s">
        <v>6</v>
      </c>
      <c r="DE55" t="s">
        <v>6</v>
      </c>
      <c r="DF55" t="e">
        <f>ROUND(ROUND(AE55,0)*CX55,0)</f>
        <v>#REF!</v>
      </c>
      <c r="DG55" t="e">
        <f>ROUND(ROUND(AF55*AJ55,0)*CX55,0)</f>
        <v>#REF!</v>
      </c>
      <c r="DH55" t="e">
        <f>Source!I53*SmtRes!Y55</f>
        <v>#REF!</v>
      </c>
      <c r="DI55">
        <f>AB55</f>
        <v>1145.6600000000001</v>
      </c>
      <c r="DJ55">
        <f>EtalonRes!Z51</f>
        <v>86.4</v>
      </c>
      <c r="DK55" t="e">
        <f>Source!BB53</f>
        <v>#REF!</v>
      </c>
      <c r="DL55" t="s">
        <v>6</v>
      </c>
      <c r="DM55">
        <v>0</v>
      </c>
      <c r="DN55" t="s">
        <v>6</v>
      </c>
      <c r="DO55">
        <v>0</v>
      </c>
      <c r="GQ55">
        <v>-1</v>
      </c>
      <c r="GR55">
        <v>-1</v>
      </c>
    </row>
    <row r="56" spans="1:200" x14ac:dyDescent="0.25">
      <c r="A56">
        <f>ROW(Source!A53)</f>
        <v>53</v>
      </c>
      <c r="B56">
        <v>66440962</v>
      </c>
      <c r="C56">
        <v>66441224</v>
      </c>
      <c r="D56">
        <v>48056368</v>
      </c>
      <c r="E56">
        <v>1</v>
      </c>
      <c r="F56">
        <v>1</v>
      </c>
      <c r="G56">
        <v>1</v>
      </c>
      <c r="H56">
        <v>3</v>
      </c>
      <c r="I56" t="s">
        <v>773</v>
      </c>
      <c r="J56" t="s">
        <v>774</v>
      </c>
      <c r="K56" t="s">
        <v>775</v>
      </c>
      <c r="L56">
        <v>1339</v>
      </c>
      <c r="N56">
        <v>1007</v>
      </c>
      <c r="O56" t="s">
        <v>22</v>
      </c>
      <c r="P56" t="s">
        <v>22</v>
      </c>
      <c r="Q56">
        <v>1</v>
      </c>
      <c r="W56">
        <v>0</v>
      </c>
      <c r="X56">
        <v>929815444</v>
      </c>
      <c r="Y56" s="66">
        <f>'4.Ведомость_списания'!F66</f>
        <v>0.3</v>
      </c>
      <c r="AA56">
        <v>22.23</v>
      </c>
      <c r="AB56">
        <v>0</v>
      </c>
      <c r="AC56">
        <v>0</v>
      </c>
      <c r="AD56">
        <v>0</v>
      </c>
      <c r="AE56">
        <v>2.44</v>
      </c>
      <c r="AF56">
        <v>0</v>
      </c>
      <c r="AG56">
        <v>0</v>
      </c>
      <c r="AH56">
        <v>0</v>
      </c>
      <c r="AI56">
        <v>9.11</v>
      </c>
      <c r="AJ56">
        <v>1</v>
      </c>
      <c r="AK56">
        <v>1</v>
      </c>
      <c r="AL56">
        <v>1</v>
      </c>
      <c r="AM56">
        <v>4</v>
      </c>
      <c r="AN56">
        <v>0</v>
      </c>
      <c r="AO56">
        <v>1</v>
      </c>
      <c r="AP56">
        <v>0</v>
      </c>
      <c r="AQ56">
        <v>0</v>
      </c>
      <c r="AR56">
        <v>0</v>
      </c>
      <c r="AS56" t="s">
        <v>6</v>
      </c>
      <c r="AT56">
        <v>0.3</v>
      </c>
      <c r="AU56" t="s">
        <v>6</v>
      </c>
      <c r="AV56">
        <v>0</v>
      </c>
      <c r="AW56">
        <v>2</v>
      </c>
      <c r="AX56">
        <v>66441238</v>
      </c>
      <c r="AY56">
        <v>1</v>
      </c>
      <c r="AZ56">
        <v>0</v>
      </c>
      <c r="BA56">
        <v>52</v>
      </c>
      <c r="BB56">
        <v>0</v>
      </c>
      <c r="BC56">
        <v>0</v>
      </c>
      <c r="BD56">
        <v>0</v>
      </c>
      <c r="BE56">
        <v>0</v>
      </c>
      <c r="BF56">
        <v>0</v>
      </c>
      <c r="BG56">
        <v>0</v>
      </c>
      <c r="BH56">
        <v>0</v>
      </c>
      <c r="BI56">
        <v>0</v>
      </c>
      <c r="BJ56">
        <v>0</v>
      </c>
      <c r="BK56">
        <v>0</v>
      </c>
      <c r="BL56">
        <v>0</v>
      </c>
      <c r="BM56">
        <v>0</v>
      </c>
      <c r="BN56">
        <v>0</v>
      </c>
      <c r="BO56">
        <v>0</v>
      </c>
      <c r="BP56">
        <v>0</v>
      </c>
      <c r="BQ56">
        <v>0</v>
      </c>
      <c r="BR56">
        <v>0</v>
      </c>
      <c r="BS56">
        <v>0</v>
      </c>
      <c r="BT56">
        <v>0</v>
      </c>
      <c r="BU56">
        <v>0</v>
      </c>
      <c r="BV56">
        <v>0</v>
      </c>
      <c r="BW56">
        <v>0</v>
      </c>
      <c r="CV56">
        <v>0</v>
      </c>
      <c r="CW56">
        <v>0</v>
      </c>
      <c r="CX56" t="e">
        <f>ROUND(Y56*Source!I53,7)</f>
        <v>#REF!</v>
      </c>
      <c r="CY56">
        <f t="shared" ref="CY56:CY62" si="18">AA56</f>
        <v>22.23</v>
      </c>
      <c r="CZ56">
        <f t="shared" ref="CZ56:CZ62" si="19">AE56</f>
        <v>2.44</v>
      </c>
      <c r="DA56">
        <f t="shared" ref="DA56:DA62" si="20">AI56</f>
        <v>9.11</v>
      </c>
      <c r="DB56">
        <f t="shared" si="16"/>
        <v>0.73</v>
      </c>
      <c r="DC56">
        <f t="shared" si="17"/>
        <v>0</v>
      </c>
      <c r="DD56" t="s">
        <v>6</v>
      </c>
      <c r="DE56" t="s">
        <v>6</v>
      </c>
      <c r="DF56" t="e">
        <f t="shared" ref="DF56:DF62" si="21">ROUND(ROUND(AE56*AI56,0)*CX56,0)</f>
        <v>#REF!</v>
      </c>
      <c r="DG56" t="e">
        <f t="shared" ref="DG56:DG64" si="22">ROUND(ROUND(AF56,0)*CX56,0)</f>
        <v>#REF!</v>
      </c>
      <c r="DH56" t="e">
        <f>Source!I53*SmtRes!Y56</f>
        <v>#REF!</v>
      </c>
      <c r="DI56">
        <f t="shared" ref="DI56:DI62" si="23">AA56</f>
        <v>22.23</v>
      </c>
      <c r="DJ56">
        <f>EtalonRes!Y52</f>
        <v>2.44</v>
      </c>
      <c r="DK56" t="e">
        <f>Source!BC53</f>
        <v>#REF!</v>
      </c>
      <c r="DL56" t="s">
        <v>6</v>
      </c>
      <c r="DM56">
        <v>0</v>
      </c>
      <c r="DN56" t="s">
        <v>6</v>
      </c>
      <c r="DO56">
        <v>0</v>
      </c>
      <c r="GQ56">
        <v>-1</v>
      </c>
      <c r="GR56">
        <v>-1</v>
      </c>
    </row>
    <row r="57" spans="1:200" x14ac:dyDescent="0.25">
      <c r="A57">
        <f>ROW(Source!A53)</f>
        <v>53</v>
      </c>
      <c r="B57">
        <v>66440962</v>
      </c>
      <c r="C57">
        <v>66441224</v>
      </c>
      <c r="D57">
        <v>48074349</v>
      </c>
      <c r="E57">
        <v>1</v>
      </c>
      <c r="F57">
        <v>1</v>
      </c>
      <c r="G57">
        <v>1</v>
      </c>
      <c r="H57">
        <v>3</v>
      </c>
      <c r="I57" t="s">
        <v>793</v>
      </c>
      <c r="J57" t="s">
        <v>794</v>
      </c>
      <c r="K57" t="s">
        <v>795</v>
      </c>
      <c r="L57">
        <v>1348</v>
      </c>
      <c r="N57">
        <v>1009</v>
      </c>
      <c r="O57" t="s">
        <v>147</v>
      </c>
      <c r="P57" t="s">
        <v>147</v>
      </c>
      <c r="Q57">
        <v>1000</v>
      </c>
      <c r="W57">
        <v>0</v>
      </c>
      <c r="X57">
        <v>-1997499102</v>
      </c>
      <c r="Y57" s="66">
        <f>'4.Ведомость_списания'!F67</f>
        <v>2.3E-3</v>
      </c>
      <c r="AA57">
        <v>54559.79</v>
      </c>
      <c r="AB57">
        <v>0</v>
      </c>
      <c r="AC57">
        <v>0</v>
      </c>
      <c r="AD57">
        <v>0</v>
      </c>
      <c r="AE57">
        <v>5989</v>
      </c>
      <c r="AF57">
        <v>0</v>
      </c>
      <c r="AG57">
        <v>0</v>
      </c>
      <c r="AH57">
        <v>0</v>
      </c>
      <c r="AI57">
        <v>9.11</v>
      </c>
      <c r="AJ57">
        <v>1</v>
      </c>
      <c r="AK57">
        <v>1</v>
      </c>
      <c r="AL57">
        <v>1</v>
      </c>
      <c r="AM57">
        <v>4</v>
      </c>
      <c r="AN57">
        <v>0</v>
      </c>
      <c r="AO57">
        <v>1</v>
      </c>
      <c r="AP57">
        <v>0</v>
      </c>
      <c r="AQ57">
        <v>0</v>
      </c>
      <c r="AR57">
        <v>0</v>
      </c>
      <c r="AS57" t="s">
        <v>6</v>
      </c>
      <c r="AT57">
        <v>2.3E-3</v>
      </c>
      <c r="AU57" t="s">
        <v>6</v>
      </c>
      <c r="AV57">
        <v>0</v>
      </c>
      <c r="AW57">
        <v>2</v>
      </c>
      <c r="AX57">
        <v>66441241</v>
      </c>
      <c r="AY57">
        <v>1</v>
      </c>
      <c r="AZ57">
        <v>0</v>
      </c>
      <c r="BA57">
        <v>55</v>
      </c>
      <c r="BB57">
        <v>0</v>
      </c>
      <c r="BC57">
        <v>0</v>
      </c>
      <c r="BD57">
        <v>0</v>
      </c>
      <c r="BE57">
        <v>0</v>
      </c>
      <c r="BF57">
        <v>0</v>
      </c>
      <c r="BG57">
        <v>0</v>
      </c>
      <c r="BH57">
        <v>0</v>
      </c>
      <c r="BI57">
        <v>0</v>
      </c>
      <c r="BJ57">
        <v>0</v>
      </c>
      <c r="BK57">
        <v>0</v>
      </c>
      <c r="BL57">
        <v>0</v>
      </c>
      <c r="BM57">
        <v>0</v>
      </c>
      <c r="BN57">
        <v>0</v>
      </c>
      <c r="BO57">
        <v>0</v>
      </c>
      <c r="BP57">
        <v>0</v>
      </c>
      <c r="BQ57">
        <v>0</v>
      </c>
      <c r="BR57">
        <v>0</v>
      </c>
      <c r="BS57">
        <v>0</v>
      </c>
      <c r="BT57">
        <v>0</v>
      </c>
      <c r="BU57">
        <v>0</v>
      </c>
      <c r="BV57">
        <v>0</v>
      </c>
      <c r="BW57">
        <v>0</v>
      </c>
      <c r="CV57">
        <v>0</v>
      </c>
      <c r="CW57">
        <v>0</v>
      </c>
      <c r="CX57" t="e">
        <f>ROUND(Y57*Source!I53,7)</f>
        <v>#REF!</v>
      </c>
      <c r="CY57">
        <f t="shared" si="18"/>
        <v>54559.79</v>
      </c>
      <c r="CZ57">
        <f t="shared" si="19"/>
        <v>5989</v>
      </c>
      <c r="DA57">
        <f t="shared" si="20"/>
        <v>9.11</v>
      </c>
      <c r="DB57">
        <f t="shared" si="16"/>
        <v>13.77</v>
      </c>
      <c r="DC57">
        <f t="shared" si="17"/>
        <v>0</v>
      </c>
      <c r="DD57" t="s">
        <v>6</v>
      </c>
      <c r="DE57" t="s">
        <v>6</v>
      </c>
      <c r="DF57" t="e">
        <f t="shared" si="21"/>
        <v>#REF!</v>
      </c>
      <c r="DG57" t="e">
        <f t="shared" si="22"/>
        <v>#REF!</v>
      </c>
      <c r="DH57" t="e">
        <f>Source!I53*SmtRes!Y57</f>
        <v>#REF!</v>
      </c>
      <c r="DI57">
        <f t="shared" si="23"/>
        <v>54559.79</v>
      </c>
      <c r="DJ57">
        <f>EtalonRes!Y55</f>
        <v>5989</v>
      </c>
      <c r="DK57" t="e">
        <f>Source!BC53</f>
        <v>#REF!</v>
      </c>
      <c r="DL57" t="s">
        <v>6</v>
      </c>
      <c r="DM57">
        <v>0</v>
      </c>
      <c r="DN57" t="s">
        <v>6</v>
      </c>
      <c r="DO57">
        <v>0</v>
      </c>
      <c r="GQ57">
        <v>-1</v>
      </c>
      <c r="GR57">
        <v>-1</v>
      </c>
    </row>
    <row r="58" spans="1:200" x14ac:dyDescent="0.25">
      <c r="A58">
        <f>ROW(Source!A53)</f>
        <v>53</v>
      </c>
      <c r="B58">
        <v>66440962</v>
      </c>
      <c r="C58">
        <v>66441224</v>
      </c>
      <c r="D58">
        <v>48079770</v>
      </c>
      <c r="E58">
        <v>1</v>
      </c>
      <c r="F58">
        <v>1</v>
      </c>
      <c r="G58">
        <v>1</v>
      </c>
      <c r="H58">
        <v>3</v>
      </c>
      <c r="I58" t="s">
        <v>776</v>
      </c>
      <c r="J58" t="s">
        <v>777</v>
      </c>
      <c r="K58" t="s">
        <v>778</v>
      </c>
      <c r="L58">
        <v>1339</v>
      </c>
      <c r="N58">
        <v>1007</v>
      </c>
      <c r="O58" t="s">
        <v>22</v>
      </c>
      <c r="P58" t="s">
        <v>22</v>
      </c>
      <c r="Q58">
        <v>1</v>
      </c>
      <c r="W58">
        <v>0</v>
      </c>
      <c r="X58">
        <v>170811211</v>
      </c>
      <c r="Y58" s="66">
        <f>'4.Ведомость_списания'!F68</f>
        <v>1.6E-2</v>
      </c>
      <c r="AA58">
        <v>9620.16</v>
      </c>
      <c r="AB58">
        <v>0</v>
      </c>
      <c r="AC58">
        <v>0</v>
      </c>
      <c r="AD58">
        <v>0</v>
      </c>
      <c r="AE58">
        <v>1056</v>
      </c>
      <c r="AF58">
        <v>0</v>
      </c>
      <c r="AG58">
        <v>0</v>
      </c>
      <c r="AH58">
        <v>0</v>
      </c>
      <c r="AI58">
        <v>9.11</v>
      </c>
      <c r="AJ58">
        <v>1</v>
      </c>
      <c r="AK58">
        <v>1</v>
      </c>
      <c r="AL58">
        <v>1</v>
      </c>
      <c r="AM58">
        <v>4</v>
      </c>
      <c r="AN58">
        <v>0</v>
      </c>
      <c r="AO58">
        <v>1</v>
      </c>
      <c r="AP58">
        <v>0</v>
      </c>
      <c r="AQ58">
        <v>0</v>
      </c>
      <c r="AR58">
        <v>0</v>
      </c>
      <c r="AS58" t="s">
        <v>6</v>
      </c>
      <c r="AT58">
        <v>1.6E-2</v>
      </c>
      <c r="AU58" t="s">
        <v>6</v>
      </c>
      <c r="AV58">
        <v>0</v>
      </c>
      <c r="AW58">
        <v>2</v>
      </c>
      <c r="AX58">
        <v>66441242</v>
      </c>
      <c r="AY58">
        <v>1</v>
      </c>
      <c r="AZ58">
        <v>0</v>
      </c>
      <c r="BA58">
        <v>56</v>
      </c>
      <c r="BB58">
        <v>0</v>
      </c>
      <c r="BC58">
        <v>0</v>
      </c>
      <c r="BD58">
        <v>0</v>
      </c>
      <c r="BE58">
        <v>0</v>
      </c>
      <c r="BF58">
        <v>0</v>
      </c>
      <c r="BG58">
        <v>0</v>
      </c>
      <c r="BH58">
        <v>0</v>
      </c>
      <c r="BI58">
        <v>0</v>
      </c>
      <c r="BJ58">
        <v>0</v>
      </c>
      <c r="BK58">
        <v>0</v>
      </c>
      <c r="BL58">
        <v>0</v>
      </c>
      <c r="BM58">
        <v>0</v>
      </c>
      <c r="BN58">
        <v>0</v>
      </c>
      <c r="BO58">
        <v>0</v>
      </c>
      <c r="BP58">
        <v>0</v>
      </c>
      <c r="BQ58">
        <v>0</v>
      </c>
      <c r="BR58">
        <v>0</v>
      </c>
      <c r="BS58">
        <v>0</v>
      </c>
      <c r="BT58">
        <v>0</v>
      </c>
      <c r="BU58">
        <v>0</v>
      </c>
      <c r="BV58">
        <v>0</v>
      </c>
      <c r="BW58">
        <v>0</v>
      </c>
      <c r="CV58">
        <v>0</v>
      </c>
      <c r="CW58">
        <v>0</v>
      </c>
      <c r="CX58" t="e">
        <f>ROUND(Y58*Source!I53,7)</f>
        <v>#REF!</v>
      </c>
      <c r="CY58">
        <f t="shared" si="18"/>
        <v>9620.16</v>
      </c>
      <c r="CZ58">
        <f t="shared" si="19"/>
        <v>1056</v>
      </c>
      <c r="DA58">
        <f t="shared" si="20"/>
        <v>9.11</v>
      </c>
      <c r="DB58">
        <f t="shared" si="16"/>
        <v>16.899999999999999</v>
      </c>
      <c r="DC58">
        <f t="shared" si="17"/>
        <v>0</v>
      </c>
      <c r="DD58" t="s">
        <v>6</v>
      </c>
      <c r="DE58" t="s">
        <v>6</v>
      </c>
      <c r="DF58" t="e">
        <f t="shared" si="21"/>
        <v>#REF!</v>
      </c>
      <c r="DG58" t="e">
        <f t="shared" si="22"/>
        <v>#REF!</v>
      </c>
      <c r="DH58" t="e">
        <f>Source!I53*SmtRes!Y58</f>
        <v>#REF!</v>
      </c>
      <c r="DI58">
        <f t="shared" si="23"/>
        <v>9620.16</v>
      </c>
      <c r="DJ58">
        <f>EtalonRes!Y56</f>
        <v>1056</v>
      </c>
      <c r="DK58" t="e">
        <f>Source!BC53</f>
        <v>#REF!</v>
      </c>
      <c r="DL58" t="s">
        <v>6</v>
      </c>
      <c r="DM58">
        <v>0</v>
      </c>
      <c r="DN58" t="s">
        <v>6</v>
      </c>
      <c r="DO58">
        <v>0</v>
      </c>
      <c r="GQ58">
        <v>-1</v>
      </c>
      <c r="GR58">
        <v>-1</v>
      </c>
    </row>
    <row r="59" spans="1:200" x14ac:dyDescent="0.25">
      <c r="A59">
        <f>ROW(Source!A53)</f>
        <v>53</v>
      </c>
      <c r="B59">
        <v>66440962</v>
      </c>
      <c r="C59">
        <v>66441224</v>
      </c>
      <c r="D59">
        <v>0</v>
      </c>
      <c r="E59">
        <v>1</v>
      </c>
      <c r="F59">
        <v>1</v>
      </c>
      <c r="G59">
        <v>1</v>
      </c>
      <c r="H59">
        <v>3</v>
      </c>
      <c r="I59" t="s">
        <v>37</v>
      </c>
      <c r="J59" t="s">
        <v>6</v>
      </c>
      <c r="K59" t="s">
        <v>46</v>
      </c>
      <c r="L59">
        <v>1407</v>
      </c>
      <c r="N59">
        <v>1013</v>
      </c>
      <c r="O59" t="s">
        <v>39</v>
      </c>
      <c r="P59" t="s">
        <v>39</v>
      </c>
      <c r="Q59">
        <v>1</v>
      </c>
      <c r="W59">
        <v>0</v>
      </c>
      <c r="X59">
        <v>-1631789213</v>
      </c>
      <c r="Y59">
        <f>(AT59*ROUND(0.77,7))</f>
        <v>2.59554037358</v>
      </c>
      <c r="AA59">
        <v>27607</v>
      </c>
      <c r="AB59">
        <v>0</v>
      </c>
      <c r="AC59">
        <v>0</v>
      </c>
      <c r="AD59">
        <v>0</v>
      </c>
      <c r="AE59">
        <v>28159.14</v>
      </c>
      <c r="AF59">
        <v>0</v>
      </c>
      <c r="AG59">
        <v>0</v>
      </c>
      <c r="AH59">
        <v>0</v>
      </c>
      <c r="AI59">
        <v>9.11</v>
      </c>
      <c r="AJ59">
        <v>1</v>
      </c>
      <c r="AK59">
        <v>1</v>
      </c>
      <c r="AL59">
        <v>1</v>
      </c>
      <c r="AM59">
        <v>0</v>
      </c>
      <c r="AN59">
        <v>0</v>
      </c>
      <c r="AO59">
        <v>0</v>
      </c>
      <c r="AP59">
        <v>1</v>
      </c>
      <c r="AQ59">
        <v>0</v>
      </c>
      <c r="AR59">
        <v>0</v>
      </c>
      <c r="AS59" t="s">
        <v>6</v>
      </c>
      <c r="AT59">
        <v>3.3708316539999998</v>
      </c>
      <c r="AU59" t="s">
        <v>41</v>
      </c>
      <c r="AV59">
        <v>0</v>
      </c>
      <c r="AW59">
        <v>1</v>
      </c>
      <c r="AX59">
        <v>-1</v>
      </c>
      <c r="AY59">
        <v>0</v>
      </c>
      <c r="AZ59">
        <v>0</v>
      </c>
      <c r="BA59" t="s">
        <v>6</v>
      </c>
      <c r="BB59">
        <v>0</v>
      </c>
      <c r="BC59">
        <v>0</v>
      </c>
      <c r="BD59">
        <v>0</v>
      </c>
      <c r="BE59">
        <v>0</v>
      </c>
      <c r="BF59">
        <v>0</v>
      </c>
      <c r="BG59">
        <v>0</v>
      </c>
      <c r="BH59">
        <v>0</v>
      </c>
      <c r="BI59">
        <v>0</v>
      </c>
      <c r="BJ59">
        <v>0</v>
      </c>
      <c r="BK59">
        <v>0</v>
      </c>
      <c r="BL59">
        <v>0</v>
      </c>
      <c r="BM59">
        <v>0</v>
      </c>
      <c r="BN59">
        <v>0</v>
      </c>
      <c r="BO59">
        <v>0</v>
      </c>
      <c r="BP59">
        <v>0</v>
      </c>
      <c r="BQ59">
        <v>0</v>
      </c>
      <c r="BR59">
        <v>0</v>
      </c>
      <c r="BS59">
        <v>0</v>
      </c>
      <c r="BT59">
        <v>0</v>
      </c>
      <c r="BU59">
        <v>0</v>
      </c>
      <c r="BV59">
        <v>0</v>
      </c>
      <c r="BW59">
        <v>0</v>
      </c>
      <c r="CV59">
        <v>0</v>
      </c>
      <c r="CW59">
        <v>0</v>
      </c>
      <c r="CX59" t="e">
        <f>ROUND(Y59*Source!I53,7)</f>
        <v>#REF!</v>
      </c>
      <c r="CY59">
        <f t="shared" si="18"/>
        <v>27607</v>
      </c>
      <c r="CZ59">
        <f t="shared" si="19"/>
        <v>28159.14</v>
      </c>
      <c r="DA59">
        <f t="shared" si="20"/>
        <v>9.11</v>
      </c>
      <c r="DB59">
        <f>ROUND((ROUND(AT59*CZ59,2)*ROUND(0.77,7)),2)</f>
        <v>73088.179999999993</v>
      </c>
      <c r="DC59">
        <f>ROUND((ROUND(AT59*AG59,2)*ROUND(0.77,7)),2)</f>
        <v>0</v>
      </c>
      <c r="DD59" t="s">
        <v>6</v>
      </c>
      <c r="DE59" t="s">
        <v>6</v>
      </c>
      <c r="DF59" t="e">
        <f t="shared" si="21"/>
        <v>#REF!</v>
      </c>
      <c r="DG59" t="e">
        <f t="shared" si="22"/>
        <v>#REF!</v>
      </c>
      <c r="DH59" t="e">
        <f>Source!I53*SmtRes!Y59</f>
        <v>#REF!</v>
      </c>
      <c r="DI59">
        <f t="shared" si="23"/>
        <v>27607</v>
      </c>
      <c r="DJ59" t="e">
        <f t="shared" ref="DJ59:DJ62" si="24">DF59</f>
        <v>#REF!</v>
      </c>
      <c r="DK59" t="e">
        <f>Source!BC53</f>
        <v>#REF!</v>
      </c>
      <c r="DL59" t="s">
        <v>6</v>
      </c>
      <c r="DM59">
        <v>0</v>
      </c>
      <c r="DN59" t="s">
        <v>6</v>
      </c>
      <c r="DO59">
        <v>0</v>
      </c>
      <c r="GP59">
        <v>1</v>
      </c>
      <c r="GQ59">
        <v>-1</v>
      </c>
      <c r="GR59">
        <v>-1</v>
      </c>
    </row>
    <row r="60" spans="1:200" x14ac:dyDescent="0.25">
      <c r="A60">
        <f>ROW(Source!A53)</f>
        <v>53</v>
      </c>
      <c r="B60">
        <v>66440962</v>
      </c>
      <c r="C60">
        <v>66441224</v>
      </c>
      <c r="D60">
        <v>0</v>
      </c>
      <c r="E60">
        <v>1</v>
      </c>
      <c r="F60">
        <v>1</v>
      </c>
      <c r="G60">
        <v>1</v>
      </c>
      <c r="H60">
        <v>3</v>
      </c>
      <c r="I60" t="s">
        <v>37</v>
      </c>
      <c r="J60" t="s">
        <v>6</v>
      </c>
      <c r="K60" t="s">
        <v>38</v>
      </c>
      <c r="L60">
        <v>1407</v>
      </c>
      <c r="N60">
        <v>1013</v>
      </c>
      <c r="O60" t="s">
        <v>39</v>
      </c>
      <c r="P60" t="s">
        <v>39</v>
      </c>
      <c r="Q60">
        <v>1</v>
      </c>
      <c r="W60">
        <v>0</v>
      </c>
      <c r="X60">
        <v>323380952</v>
      </c>
      <c r="Y60">
        <f>(AT60*ROUND(0.77,7))</f>
        <v>1.1221226655100001</v>
      </c>
      <c r="AA60">
        <v>54000</v>
      </c>
      <c r="AB60">
        <v>0</v>
      </c>
      <c r="AC60">
        <v>0</v>
      </c>
      <c r="AD60">
        <v>0</v>
      </c>
      <c r="AE60">
        <v>55080</v>
      </c>
      <c r="AF60">
        <v>0</v>
      </c>
      <c r="AG60">
        <v>0</v>
      </c>
      <c r="AH60">
        <v>0</v>
      </c>
      <c r="AI60">
        <v>9.11</v>
      </c>
      <c r="AJ60">
        <v>1</v>
      </c>
      <c r="AK60">
        <v>1</v>
      </c>
      <c r="AL60">
        <v>1</v>
      </c>
      <c r="AM60">
        <v>0</v>
      </c>
      <c r="AN60">
        <v>0</v>
      </c>
      <c r="AO60">
        <v>0</v>
      </c>
      <c r="AP60">
        <v>1</v>
      </c>
      <c r="AQ60">
        <v>0</v>
      </c>
      <c r="AR60">
        <v>0</v>
      </c>
      <c r="AS60" t="s">
        <v>6</v>
      </c>
      <c r="AT60">
        <v>1.457302163</v>
      </c>
      <c r="AU60" t="s">
        <v>41</v>
      </c>
      <c r="AV60">
        <v>0</v>
      </c>
      <c r="AW60">
        <v>1</v>
      </c>
      <c r="AX60">
        <v>-1</v>
      </c>
      <c r="AY60">
        <v>0</v>
      </c>
      <c r="AZ60">
        <v>0</v>
      </c>
      <c r="BA60" t="s">
        <v>6</v>
      </c>
      <c r="BB60">
        <v>0</v>
      </c>
      <c r="BC60">
        <v>0</v>
      </c>
      <c r="BD60">
        <v>0</v>
      </c>
      <c r="BE60">
        <v>0</v>
      </c>
      <c r="BF60">
        <v>0</v>
      </c>
      <c r="BG60">
        <v>0</v>
      </c>
      <c r="BH60">
        <v>0</v>
      </c>
      <c r="BI60">
        <v>0</v>
      </c>
      <c r="BJ60">
        <v>0</v>
      </c>
      <c r="BK60">
        <v>0</v>
      </c>
      <c r="BL60">
        <v>0</v>
      </c>
      <c r="BM60">
        <v>0</v>
      </c>
      <c r="BN60">
        <v>0</v>
      </c>
      <c r="BO60">
        <v>0</v>
      </c>
      <c r="BP60">
        <v>0</v>
      </c>
      <c r="BQ60">
        <v>0</v>
      </c>
      <c r="BR60">
        <v>0</v>
      </c>
      <c r="BS60">
        <v>0</v>
      </c>
      <c r="BT60">
        <v>0</v>
      </c>
      <c r="BU60">
        <v>0</v>
      </c>
      <c r="BV60">
        <v>0</v>
      </c>
      <c r="BW60">
        <v>0</v>
      </c>
      <c r="CV60">
        <v>0</v>
      </c>
      <c r="CW60">
        <v>0</v>
      </c>
      <c r="CX60" t="e">
        <f>ROUND(Y60*Source!I53,7)</f>
        <v>#REF!</v>
      </c>
      <c r="CY60">
        <f t="shared" si="18"/>
        <v>54000</v>
      </c>
      <c r="CZ60">
        <f t="shared" si="19"/>
        <v>55080</v>
      </c>
      <c r="DA60">
        <f t="shared" si="20"/>
        <v>9.11</v>
      </c>
      <c r="DB60">
        <f>ROUND((ROUND(AT60*CZ60,2)*ROUND(0.77,7)),2)</f>
        <v>61806.51</v>
      </c>
      <c r="DC60">
        <f>ROUND((ROUND(AT60*AG60,2)*ROUND(0.77,7)),2)</f>
        <v>0</v>
      </c>
      <c r="DD60" t="s">
        <v>6</v>
      </c>
      <c r="DE60" t="s">
        <v>6</v>
      </c>
      <c r="DF60" t="e">
        <f t="shared" si="21"/>
        <v>#REF!</v>
      </c>
      <c r="DG60" t="e">
        <f t="shared" si="22"/>
        <v>#REF!</v>
      </c>
      <c r="DH60" t="e">
        <f>Source!I53*SmtRes!Y60</f>
        <v>#REF!</v>
      </c>
      <c r="DI60">
        <f t="shared" si="23"/>
        <v>54000</v>
      </c>
      <c r="DJ60" t="e">
        <f t="shared" si="24"/>
        <v>#REF!</v>
      </c>
      <c r="DK60" t="e">
        <f>Source!BC53</f>
        <v>#REF!</v>
      </c>
      <c r="DL60" t="s">
        <v>6</v>
      </c>
      <c r="DM60">
        <v>0</v>
      </c>
      <c r="DN60" t="s">
        <v>6</v>
      </c>
      <c r="DO60">
        <v>0</v>
      </c>
      <c r="GP60">
        <v>1</v>
      </c>
      <c r="GQ60">
        <v>-1</v>
      </c>
      <c r="GR60">
        <v>-1</v>
      </c>
    </row>
    <row r="61" spans="1:200" x14ac:dyDescent="0.25">
      <c r="A61">
        <f>ROW(Source!A53)</f>
        <v>53</v>
      </c>
      <c r="B61">
        <v>66440962</v>
      </c>
      <c r="C61">
        <v>66441224</v>
      </c>
      <c r="D61">
        <v>0</v>
      </c>
      <c r="E61">
        <v>1</v>
      </c>
      <c r="F61">
        <v>1</v>
      </c>
      <c r="G61">
        <v>1</v>
      </c>
      <c r="H61">
        <v>3</v>
      </c>
      <c r="I61" t="s">
        <v>37</v>
      </c>
      <c r="J61" t="s">
        <v>6</v>
      </c>
      <c r="K61" t="s">
        <v>49</v>
      </c>
      <c r="L61">
        <v>1407</v>
      </c>
      <c r="N61">
        <v>1013</v>
      </c>
      <c r="O61" t="s">
        <v>39</v>
      </c>
      <c r="P61" t="s">
        <v>39</v>
      </c>
      <c r="Q61">
        <v>1</v>
      </c>
      <c r="W61">
        <v>0</v>
      </c>
      <c r="X61">
        <v>319472873</v>
      </c>
      <c r="Y61">
        <f>(AT61*ROUND(0.77,7))</f>
        <v>0.13230592528999999</v>
      </c>
      <c r="AA61">
        <v>30580</v>
      </c>
      <c r="AB61">
        <v>0</v>
      </c>
      <c r="AC61">
        <v>0</v>
      </c>
      <c r="AD61">
        <v>0</v>
      </c>
      <c r="AE61">
        <v>31191.599999999999</v>
      </c>
      <c r="AF61">
        <v>0</v>
      </c>
      <c r="AG61">
        <v>0</v>
      </c>
      <c r="AH61">
        <v>0</v>
      </c>
      <c r="AI61">
        <v>9.11</v>
      </c>
      <c r="AJ61">
        <v>1</v>
      </c>
      <c r="AK61">
        <v>1</v>
      </c>
      <c r="AL61">
        <v>1</v>
      </c>
      <c r="AM61">
        <v>0</v>
      </c>
      <c r="AN61">
        <v>0</v>
      </c>
      <c r="AO61">
        <v>0</v>
      </c>
      <c r="AP61">
        <v>1</v>
      </c>
      <c r="AQ61">
        <v>0</v>
      </c>
      <c r="AR61">
        <v>0</v>
      </c>
      <c r="AS61" t="s">
        <v>6</v>
      </c>
      <c r="AT61">
        <v>0.17182587699999999</v>
      </c>
      <c r="AU61" t="s">
        <v>41</v>
      </c>
      <c r="AV61">
        <v>0</v>
      </c>
      <c r="AW61">
        <v>1</v>
      </c>
      <c r="AX61">
        <v>-1</v>
      </c>
      <c r="AY61">
        <v>0</v>
      </c>
      <c r="AZ61">
        <v>0</v>
      </c>
      <c r="BA61" t="s">
        <v>6</v>
      </c>
      <c r="BB61">
        <v>0</v>
      </c>
      <c r="BC61">
        <v>0</v>
      </c>
      <c r="BD61">
        <v>0</v>
      </c>
      <c r="BE61">
        <v>0</v>
      </c>
      <c r="BF61">
        <v>0</v>
      </c>
      <c r="BG61">
        <v>0</v>
      </c>
      <c r="BH61">
        <v>0</v>
      </c>
      <c r="BI61">
        <v>0</v>
      </c>
      <c r="BJ61">
        <v>0</v>
      </c>
      <c r="BK61">
        <v>0</v>
      </c>
      <c r="BL61">
        <v>0</v>
      </c>
      <c r="BM61">
        <v>0</v>
      </c>
      <c r="BN61">
        <v>0</v>
      </c>
      <c r="BO61">
        <v>0</v>
      </c>
      <c r="BP61">
        <v>0</v>
      </c>
      <c r="BQ61">
        <v>0</v>
      </c>
      <c r="BR61">
        <v>0</v>
      </c>
      <c r="BS61">
        <v>0</v>
      </c>
      <c r="BT61">
        <v>0</v>
      </c>
      <c r="BU61">
        <v>0</v>
      </c>
      <c r="BV61">
        <v>0</v>
      </c>
      <c r="BW61">
        <v>0</v>
      </c>
      <c r="CV61">
        <v>0</v>
      </c>
      <c r="CW61">
        <v>0</v>
      </c>
      <c r="CX61" t="e">
        <f>ROUND(Y61*Source!I53,7)</f>
        <v>#REF!</v>
      </c>
      <c r="CY61">
        <f t="shared" si="18"/>
        <v>30580</v>
      </c>
      <c r="CZ61">
        <f t="shared" si="19"/>
        <v>31191.599999999999</v>
      </c>
      <c r="DA61">
        <f t="shared" si="20"/>
        <v>9.11</v>
      </c>
      <c r="DB61">
        <f>ROUND((ROUND(AT61*CZ61,2)*ROUND(0.77,7)),2)</f>
        <v>4126.83</v>
      </c>
      <c r="DC61">
        <f>ROUND((ROUND(AT61*AG61,2)*ROUND(0.77,7)),2)</f>
        <v>0</v>
      </c>
      <c r="DD61" t="s">
        <v>6</v>
      </c>
      <c r="DE61" t="s">
        <v>6</v>
      </c>
      <c r="DF61" t="e">
        <f t="shared" si="21"/>
        <v>#REF!</v>
      </c>
      <c r="DG61" t="e">
        <f t="shared" si="22"/>
        <v>#REF!</v>
      </c>
      <c r="DH61" t="e">
        <f>Source!I53*SmtRes!Y61</f>
        <v>#REF!</v>
      </c>
      <c r="DI61">
        <f t="shared" si="23"/>
        <v>30580</v>
      </c>
      <c r="DJ61" t="e">
        <f t="shared" si="24"/>
        <v>#REF!</v>
      </c>
      <c r="DK61" t="e">
        <f>Source!BC53</f>
        <v>#REF!</v>
      </c>
      <c r="DL61" t="s">
        <v>6</v>
      </c>
      <c r="DM61">
        <v>0</v>
      </c>
      <c r="DN61" t="s">
        <v>6</v>
      </c>
      <c r="DO61">
        <v>0</v>
      </c>
      <c r="GP61">
        <v>1</v>
      </c>
      <c r="GQ61">
        <v>-1</v>
      </c>
      <c r="GR61">
        <v>-1</v>
      </c>
    </row>
    <row r="62" spans="1:200" x14ac:dyDescent="0.25">
      <c r="A62">
        <f>ROW(Source!A53)</f>
        <v>53</v>
      </c>
      <c r="B62">
        <v>66440962</v>
      </c>
      <c r="C62">
        <v>66441224</v>
      </c>
      <c r="D62">
        <v>48188139</v>
      </c>
      <c r="E62">
        <v>1</v>
      </c>
      <c r="F62">
        <v>1</v>
      </c>
      <c r="G62">
        <v>1</v>
      </c>
      <c r="H62">
        <v>3</v>
      </c>
      <c r="I62" t="s">
        <v>30</v>
      </c>
      <c r="J62" t="s">
        <v>69</v>
      </c>
      <c r="K62" t="s">
        <v>31</v>
      </c>
      <c r="L62">
        <v>1339</v>
      </c>
      <c r="N62">
        <v>1007</v>
      </c>
      <c r="O62" t="s">
        <v>22</v>
      </c>
      <c r="P62" t="s">
        <v>22</v>
      </c>
      <c r="Q62">
        <v>1</v>
      </c>
      <c r="W62">
        <v>0</v>
      </c>
      <c r="X62">
        <v>196736990</v>
      </c>
      <c r="Y62">
        <f>(AT62*ROUND(0.9,7))</f>
        <v>2.0699999999999998</v>
      </c>
      <c r="AA62">
        <v>3875</v>
      </c>
      <c r="AB62">
        <v>0</v>
      </c>
      <c r="AC62">
        <v>0</v>
      </c>
      <c r="AD62">
        <v>0</v>
      </c>
      <c r="AE62">
        <v>3952.5</v>
      </c>
      <c r="AF62">
        <v>0</v>
      </c>
      <c r="AG62">
        <v>0</v>
      </c>
      <c r="AH62">
        <v>0</v>
      </c>
      <c r="AI62">
        <v>9.11</v>
      </c>
      <c r="AJ62">
        <v>1</v>
      </c>
      <c r="AK62">
        <v>1</v>
      </c>
      <c r="AL62">
        <v>1</v>
      </c>
      <c r="AM62">
        <v>0</v>
      </c>
      <c r="AN62">
        <v>0</v>
      </c>
      <c r="AO62">
        <v>0</v>
      </c>
      <c r="AP62">
        <v>1</v>
      </c>
      <c r="AQ62">
        <v>0</v>
      </c>
      <c r="AR62">
        <v>0</v>
      </c>
      <c r="AS62" t="s">
        <v>6</v>
      </c>
      <c r="AT62">
        <v>2.2999999999999998</v>
      </c>
      <c r="AU62" t="s">
        <v>35</v>
      </c>
      <c r="AV62">
        <v>0</v>
      </c>
      <c r="AW62">
        <v>1</v>
      </c>
      <c r="AX62">
        <v>-1</v>
      </c>
      <c r="AY62">
        <v>0</v>
      </c>
      <c r="AZ62">
        <v>0</v>
      </c>
      <c r="BA62" t="s">
        <v>6</v>
      </c>
      <c r="BB62">
        <v>0</v>
      </c>
      <c r="BC62">
        <v>0</v>
      </c>
      <c r="BD62">
        <v>0</v>
      </c>
      <c r="BE62">
        <v>0</v>
      </c>
      <c r="BF62">
        <v>0</v>
      </c>
      <c r="BG62">
        <v>0</v>
      </c>
      <c r="BH62">
        <v>0</v>
      </c>
      <c r="BI62">
        <v>0</v>
      </c>
      <c r="BJ62">
        <v>0</v>
      </c>
      <c r="BK62">
        <v>0</v>
      </c>
      <c r="BL62">
        <v>0</v>
      </c>
      <c r="BM62">
        <v>0</v>
      </c>
      <c r="BN62">
        <v>0</v>
      </c>
      <c r="BO62">
        <v>0</v>
      </c>
      <c r="BP62">
        <v>0</v>
      </c>
      <c r="BQ62">
        <v>0</v>
      </c>
      <c r="BR62">
        <v>0</v>
      </c>
      <c r="BS62">
        <v>0</v>
      </c>
      <c r="BT62">
        <v>0</v>
      </c>
      <c r="BU62">
        <v>0</v>
      </c>
      <c r="BV62">
        <v>0</v>
      </c>
      <c r="BW62">
        <v>0</v>
      </c>
      <c r="CV62">
        <v>0</v>
      </c>
      <c r="CW62">
        <v>0</v>
      </c>
      <c r="CX62" t="e">
        <f>ROUND(Y62*Source!I53,7)</f>
        <v>#REF!</v>
      </c>
      <c r="CY62">
        <f t="shared" si="18"/>
        <v>3875</v>
      </c>
      <c r="CZ62">
        <f t="shared" si="19"/>
        <v>3952.5</v>
      </c>
      <c r="DA62">
        <f t="shared" si="20"/>
        <v>9.11</v>
      </c>
      <c r="DB62">
        <f>ROUND((ROUND(AT62*CZ62,2)*ROUND(0.9,7)),2)</f>
        <v>8181.68</v>
      </c>
      <c r="DC62">
        <f>ROUND((ROUND(AT62*AG62,2)*ROUND(0.9,7)),2)</f>
        <v>0</v>
      </c>
      <c r="DD62" t="s">
        <v>6</v>
      </c>
      <c r="DE62" t="s">
        <v>6</v>
      </c>
      <c r="DF62" t="e">
        <f t="shared" si="21"/>
        <v>#REF!</v>
      </c>
      <c r="DG62" t="e">
        <f t="shared" si="22"/>
        <v>#REF!</v>
      </c>
      <c r="DH62" t="e">
        <f>Source!I53*SmtRes!Y62</f>
        <v>#REF!</v>
      </c>
      <c r="DI62">
        <f t="shared" si="23"/>
        <v>3875</v>
      </c>
      <c r="DJ62" t="e">
        <f t="shared" si="24"/>
        <v>#REF!</v>
      </c>
      <c r="DK62" t="e">
        <f>Source!BC53</f>
        <v>#REF!</v>
      </c>
      <c r="DL62" t="s">
        <v>6</v>
      </c>
      <c r="DM62">
        <v>0</v>
      </c>
      <c r="DN62" t="s">
        <v>6</v>
      </c>
      <c r="DO62">
        <v>0</v>
      </c>
      <c r="GP62">
        <v>1</v>
      </c>
      <c r="GQ62">
        <v>-1</v>
      </c>
      <c r="GR62">
        <v>-1</v>
      </c>
    </row>
    <row r="63" spans="1:200" x14ac:dyDescent="0.25">
      <c r="A63">
        <f>ROW(Source!A58)</f>
        <v>58</v>
      </c>
      <c r="B63">
        <v>66440962</v>
      </c>
      <c r="C63">
        <v>66441248</v>
      </c>
      <c r="D63">
        <v>48043837</v>
      </c>
      <c r="E63">
        <v>68</v>
      </c>
      <c r="F63">
        <v>1</v>
      </c>
      <c r="G63">
        <v>1</v>
      </c>
      <c r="H63">
        <v>1</v>
      </c>
      <c r="I63" t="s">
        <v>791</v>
      </c>
      <c r="J63" t="s">
        <v>6</v>
      </c>
      <c r="K63" t="s">
        <v>792</v>
      </c>
      <c r="L63">
        <v>1191</v>
      </c>
      <c r="N63">
        <v>1013</v>
      </c>
      <c r="O63" t="s">
        <v>766</v>
      </c>
      <c r="P63" t="s">
        <v>766</v>
      </c>
      <c r="Q63">
        <v>1</v>
      </c>
      <c r="W63">
        <v>0</v>
      </c>
      <c r="X63">
        <v>1049124552</v>
      </c>
      <c r="Y63">
        <f t="shared" ref="Y63:Y65" si="25">AT63</f>
        <v>121</v>
      </c>
      <c r="AA63">
        <v>0</v>
      </c>
      <c r="AB63">
        <v>0</v>
      </c>
      <c r="AC63">
        <v>0</v>
      </c>
      <c r="AD63">
        <v>284.82</v>
      </c>
      <c r="AE63">
        <v>0</v>
      </c>
      <c r="AF63">
        <v>0</v>
      </c>
      <c r="AG63">
        <v>0</v>
      </c>
      <c r="AH63">
        <v>8.5299999999999994</v>
      </c>
      <c r="AI63">
        <v>1</v>
      </c>
      <c r="AJ63">
        <v>1</v>
      </c>
      <c r="AK63">
        <v>1</v>
      </c>
      <c r="AL63">
        <v>33.39</v>
      </c>
      <c r="AM63">
        <v>4</v>
      </c>
      <c r="AN63">
        <v>0</v>
      </c>
      <c r="AO63">
        <v>1</v>
      </c>
      <c r="AP63">
        <v>0</v>
      </c>
      <c r="AQ63">
        <v>0</v>
      </c>
      <c r="AR63">
        <v>0</v>
      </c>
      <c r="AS63" t="s">
        <v>6</v>
      </c>
      <c r="AT63">
        <v>121</v>
      </c>
      <c r="AU63" t="s">
        <v>6</v>
      </c>
      <c r="AV63">
        <v>1</v>
      </c>
      <c r="AW63">
        <v>2</v>
      </c>
      <c r="AX63">
        <v>66441257</v>
      </c>
      <c r="AY63">
        <v>1</v>
      </c>
      <c r="AZ63">
        <v>0</v>
      </c>
      <c r="BA63">
        <v>57</v>
      </c>
      <c r="BB63">
        <v>0</v>
      </c>
      <c r="BC63">
        <v>0</v>
      </c>
      <c r="BD63">
        <v>0</v>
      </c>
      <c r="BE63">
        <v>0</v>
      </c>
      <c r="BF63">
        <v>0</v>
      </c>
      <c r="BG63">
        <v>0</v>
      </c>
      <c r="BH63">
        <v>0</v>
      </c>
      <c r="BI63">
        <v>0</v>
      </c>
      <c r="BJ63">
        <v>0</v>
      </c>
      <c r="BK63">
        <v>0</v>
      </c>
      <c r="BL63">
        <v>0</v>
      </c>
      <c r="BM63">
        <v>0</v>
      </c>
      <c r="BN63">
        <v>0</v>
      </c>
      <c r="BO63">
        <v>0</v>
      </c>
      <c r="BP63">
        <v>0</v>
      </c>
      <c r="BQ63">
        <v>0</v>
      </c>
      <c r="BR63">
        <v>0</v>
      </c>
      <c r="BS63">
        <v>0</v>
      </c>
      <c r="BT63">
        <v>0</v>
      </c>
      <c r="BU63">
        <v>0</v>
      </c>
      <c r="BV63">
        <v>0</v>
      </c>
      <c r="BW63">
        <v>0</v>
      </c>
      <c r="CU63" t="e">
        <f>ROUND(AT63*Source!I58*AH63*AL63,0)</f>
        <v>#REF!</v>
      </c>
      <c r="CV63" t="e">
        <f>ROUND(Y63*Source!I58,7)</f>
        <v>#REF!</v>
      </c>
      <c r="CW63">
        <v>0</v>
      </c>
      <c r="CX63" t="e">
        <f>ROUND(Y63*Source!I58,7)</f>
        <v>#REF!</v>
      </c>
      <c r="CY63">
        <f>AD63</f>
        <v>284.82</v>
      </c>
      <c r="CZ63">
        <f>AH63</f>
        <v>8.5299999999999994</v>
      </c>
      <c r="DA63">
        <f>AL63</f>
        <v>33.39</v>
      </c>
      <c r="DB63">
        <f t="shared" ref="DB63:DB68" si="26">ROUND(ROUND(AT63*CZ63,2),2)</f>
        <v>1032.1300000000001</v>
      </c>
      <c r="DC63">
        <f t="shared" ref="DC63:DC68" si="27">ROUND(ROUND(AT63*AG63,2),2)</f>
        <v>0</v>
      </c>
      <c r="DD63" t="s">
        <v>6</v>
      </c>
      <c r="DE63" t="s">
        <v>6</v>
      </c>
      <c r="DF63" t="e">
        <f>ROUND(ROUND(AE63,0)*CX63,0)</f>
        <v>#REF!</v>
      </c>
      <c r="DG63" t="e">
        <f t="shared" si="22"/>
        <v>#REF!</v>
      </c>
      <c r="DH63" t="e">
        <f>Source!I58*SmtRes!Y63</f>
        <v>#REF!</v>
      </c>
      <c r="DI63">
        <f>AD63</f>
        <v>284.82</v>
      </c>
      <c r="DJ63">
        <f>EtalonRes!AB57</f>
        <v>8.5299999999999994</v>
      </c>
      <c r="DK63" t="e">
        <f>Source!BA58</f>
        <v>#REF!</v>
      </c>
      <c r="DL63" t="s">
        <v>6</v>
      </c>
      <c r="DM63">
        <v>0</v>
      </c>
      <c r="DN63" t="s">
        <v>6</v>
      </c>
      <c r="DO63">
        <v>0</v>
      </c>
      <c r="GQ63">
        <v>-1</v>
      </c>
      <c r="GR63">
        <v>-1</v>
      </c>
    </row>
    <row r="64" spans="1:200" x14ac:dyDescent="0.25">
      <c r="A64">
        <f>ROW(Source!A58)</f>
        <v>58</v>
      </c>
      <c r="B64">
        <v>66440962</v>
      </c>
      <c r="C64">
        <v>66441248</v>
      </c>
      <c r="D64">
        <v>48044033</v>
      </c>
      <c r="E64">
        <v>68</v>
      </c>
      <c r="F64">
        <v>1</v>
      </c>
      <c r="G64">
        <v>1</v>
      </c>
      <c r="H64">
        <v>1</v>
      </c>
      <c r="I64" t="s">
        <v>767</v>
      </c>
      <c r="J64" t="s">
        <v>6</v>
      </c>
      <c r="K64" t="s">
        <v>768</v>
      </c>
      <c r="L64">
        <v>1191</v>
      </c>
      <c r="N64">
        <v>1013</v>
      </c>
      <c r="O64" t="s">
        <v>766</v>
      </c>
      <c r="P64" t="s">
        <v>766</v>
      </c>
      <c r="Q64">
        <v>1</v>
      </c>
      <c r="W64">
        <v>0</v>
      </c>
      <c r="X64">
        <v>-1417349443</v>
      </c>
      <c r="Y64">
        <f t="shared" si="25"/>
        <v>4.1100000000000003</v>
      </c>
      <c r="AA64">
        <v>0</v>
      </c>
      <c r="AB64">
        <v>0</v>
      </c>
      <c r="AC64">
        <v>0</v>
      </c>
      <c r="AD64">
        <v>0</v>
      </c>
      <c r="AE64">
        <v>0</v>
      </c>
      <c r="AF64">
        <v>0</v>
      </c>
      <c r="AG64">
        <v>0</v>
      </c>
      <c r="AH64">
        <v>0</v>
      </c>
      <c r="AI64">
        <v>1</v>
      </c>
      <c r="AJ64">
        <v>1</v>
      </c>
      <c r="AK64">
        <v>33.39</v>
      </c>
      <c r="AL64">
        <v>1</v>
      </c>
      <c r="AM64">
        <v>4</v>
      </c>
      <c r="AN64">
        <v>0</v>
      </c>
      <c r="AO64">
        <v>1</v>
      </c>
      <c r="AP64">
        <v>0</v>
      </c>
      <c r="AQ64">
        <v>0</v>
      </c>
      <c r="AR64">
        <v>0</v>
      </c>
      <c r="AS64" t="s">
        <v>6</v>
      </c>
      <c r="AT64">
        <v>4.1100000000000003</v>
      </c>
      <c r="AU64" t="s">
        <v>6</v>
      </c>
      <c r="AV64">
        <v>2</v>
      </c>
      <c r="AW64">
        <v>2</v>
      </c>
      <c r="AX64">
        <v>66441258</v>
      </c>
      <c r="AY64">
        <v>1</v>
      </c>
      <c r="AZ64">
        <v>0</v>
      </c>
      <c r="BA64">
        <v>58</v>
      </c>
      <c r="BB64">
        <v>0</v>
      </c>
      <c r="BC64">
        <v>0</v>
      </c>
      <c r="BD64">
        <v>0</v>
      </c>
      <c r="BE64">
        <v>0</v>
      </c>
      <c r="BF64">
        <v>0</v>
      </c>
      <c r="BG64">
        <v>0</v>
      </c>
      <c r="BH64">
        <v>0</v>
      </c>
      <c r="BI64">
        <v>0</v>
      </c>
      <c r="BJ64">
        <v>0</v>
      </c>
      <c r="BK64">
        <v>0</v>
      </c>
      <c r="BL64">
        <v>0</v>
      </c>
      <c r="BM64">
        <v>0</v>
      </c>
      <c r="BN64">
        <v>0</v>
      </c>
      <c r="BO64">
        <v>0</v>
      </c>
      <c r="BP64">
        <v>0</v>
      </c>
      <c r="BQ64">
        <v>0</v>
      </c>
      <c r="BR64">
        <v>0</v>
      </c>
      <c r="BS64">
        <v>0</v>
      </c>
      <c r="BT64">
        <v>0</v>
      </c>
      <c r="BU64">
        <v>0</v>
      </c>
      <c r="BV64">
        <v>0</v>
      </c>
      <c r="BW64">
        <v>0</v>
      </c>
      <c r="CV64">
        <v>0</v>
      </c>
      <c r="CW64">
        <v>0</v>
      </c>
      <c r="CX64" t="e">
        <f>ROUND(Y64*Source!I58,7)</f>
        <v>#REF!</v>
      </c>
      <c r="CY64">
        <f>AD64</f>
        <v>0</v>
      </c>
      <c r="CZ64">
        <f>AH64</f>
        <v>0</v>
      </c>
      <c r="DA64">
        <f>AL64</f>
        <v>1</v>
      </c>
      <c r="DB64">
        <f t="shared" si="26"/>
        <v>0</v>
      </c>
      <c r="DC64">
        <f t="shared" si="27"/>
        <v>0</v>
      </c>
      <c r="DD64" t="s">
        <v>6</v>
      </c>
      <c r="DE64" t="s">
        <v>6</v>
      </c>
      <c r="DF64" t="e">
        <f>ROUND(ROUND(AE64,0)*CX64,0)</f>
        <v>#REF!</v>
      </c>
      <c r="DG64" t="e">
        <f t="shared" si="22"/>
        <v>#REF!</v>
      </c>
      <c r="DH64" t="e">
        <f>Source!I58*SmtRes!Y64</f>
        <v>#REF!</v>
      </c>
      <c r="DI64">
        <f>AD64</f>
        <v>0</v>
      </c>
      <c r="DJ64">
        <f>EtalonRes!AB58</f>
        <v>0</v>
      </c>
      <c r="DK64" t="e">
        <f>Source!BA58</f>
        <v>#REF!</v>
      </c>
      <c r="DL64" t="s">
        <v>6</v>
      </c>
      <c r="DM64">
        <v>0</v>
      </c>
      <c r="DN64" t="s">
        <v>6</v>
      </c>
      <c r="DO64">
        <v>0</v>
      </c>
      <c r="GQ64">
        <v>-1</v>
      </c>
      <c r="GR64">
        <v>-1</v>
      </c>
    </row>
    <row r="65" spans="1:200" x14ac:dyDescent="0.25">
      <c r="A65">
        <f>ROW(Source!A58)</f>
        <v>58</v>
      </c>
      <c r="B65">
        <v>66440962</v>
      </c>
      <c r="C65">
        <v>66441248</v>
      </c>
      <c r="D65">
        <v>48205516</v>
      </c>
      <c r="E65">
        <v>1</v>
      </c>
      <c r="F65">
        <v>1</v>
      </c>
      <c r="G65">
        <v>1</v>
      </c>
      <c r="H65">
        <v>2</v>
      </c>
      <c r="I65" t="s">
        <v>769</v>
      </c>
      <c r="J65" t="s">
        <v>770</v>
      </c>
      <c r="K65" t="s">
        <v>771</v>
      </c>
      <c r="L65">
        <v>1367</v>
      </c>
      <c r="N65">
        <v>1011</v>
      </c>
      <c r="O65" t="s">
        <v>772</v>
      </c>
      <c r="P65" t="s">
        <v>772</v>
      </c>
      <c r="Q65">
        <v>1</v>
      </c>
      <c r="W65">
        <v>0</v>
      </c>
      <c r="X65">
        <v>1227913401</v>
      </c>
      <c r="Y65">
        <f t="shared" si="25"/>
        <v>4.1100000000000003</v>
      </c>
      <c r="AA65">
        <v>0</v>
      </c>
      <c r="AB65">
        <v>1145.6600000000001</v>
      </c>
      <c r="AC65">
        <v>450.77</v>
      </c>
      <c r="AD65">
        <v>0</v>
      </c>
      <c r="AE65">
        <v>0</v>
      </c>
      <c r="AF65">
        <v>86.4</v>
      </c>
      <c r="AG65">
        <v>13.5</v>
      </c>
      <c r="AH65">
        <v>0</v>
      </c>
      <c r="AI65">
        <v>1</v>
      </c>
      <c r="AJ65">
        <v>13.26</v>
      </c>
      <c r="AK65">
        <v>33.39</v>
      </c>
      <c r="AL65">
        <v>1</v>
      </c>
      <c r="AM65">
        <v>4</v>
      </c>
      <c r="AN65">
        <v>0</v>
      </c>
      <c r="AO65">
        <v>1</v>
      </c>
      <c r="AP65">
        <v>0</v>
      </c>
      <c r="AQ65">
        <v>0</v>
      </c>
      <c r="AR65">
        <v>0</v>
      </c>
      <c r="AS65" t="s">
        <v>6</v>
      </c>
      <c r="AT65">
        <v>4.1100000000000003</v>
      </c>
      <c r="AU65" t="s">
        <v>6</v>
      </c>
      <c r="AV65">
        <v>0</v>
      </c>
      <c r="AW65">
        <v>2</v>
      </c>
      <c r="AX65">
        <v>66441259</v>
      </c>
      <c r="AY65">
        <v>1</v>
      </c>
      <c r="AZ65">
        <v>0</v>
      </c>
      <c r="BA65">
        <v>59</v>
      </c>
      <c r="BB65">
        <v>0</v>
      </c>
      <c r="BC65">
        <v>0</v>
      </c>
      <c r="BD65">
        <v>0</v>
      </c>
      <c r="BE65">
        <v>0</v>
      </c>
      <c r="BF65">
        <v>0</v>
      </c>
      <c r="BG65">
        <v>0</v>
      </c>
      <c r="BH65">
        <v>0</v>
      </c>
      <c r="BI65">
        <v>0</v>
      </c>
      <c r="BJ65">
        <v>0</v>
      </c>
      <c r="BK65">
        <v>0</v>
      </c>
      <c r="BL65">
        <v>0</v>
      </c>
      <c r="BM65">
        <v>0</v>
      </c>
      <c r="BN65">
        <v>0</v>
      </c>
      <c r="BO65">
        <v>0</v>
      </c>
      <c r="BP65">
        <v>0</v>
      </c>
      <c r="BQ65">
        <v>0</v>
      </c>
      <c r="BR65">
        <v>0</v>
      </c>
      <c r="BS65">
        <v>0</v>
      </c>
      <c r="BT65">
        <v>0</v>
      </c>
      <c r="BU65">
        <v>0</v>
      </c>
      <c r="BV65">
        <v>0</v>
      </c>
      <c r="BW65">
        <v>0</v>
      </c>
      <c r="CV65">
        <v>0</v>
      </c>
      <c r="CW65" t="e">
        <f>ROUND(Y65*Source!I58*DO65,7)</f>
        <v>#REF!</v>
      </c>
      <c r="CX65" t="e">
        <f>ROUND(Y65*Source!I58,7)</f>
        <v>#REF!</v>
      </c>
      <c r="CY65">
        <f>AB65</f>
        <v>1145.6600000000001</v>
      </c>
      <c r="CZ65">
        <f>AF65</f>
        <v>86.4</v>
      </c>
      <c r="DA65">
        <f>AJ65</f>
        <v>13.26</v>
      </c>
      <c r="DB65">
        <f t="shared" si="26"/>
        <v>355.1</v>
      </c>
      <c r="DC65">
        <f t="shared" si="27"/>
        <v>55.49</v>
      </c>
      <c r="DD65" t="s">
        <v>6</v>
      </c>
      <c r="DE65" t="s">
        <v>6</v>
      </c>
      <c r="DF65" t="e">
        <f>ROUND(ROUND(AE65,0)*CX65,0)</f>
        <v>#REF!</v>
      </c>
      <c r="DG65" t="e">
        <f>ROUND(ROUND(AF65*AJ65,0)*CX65,0)</f>
        <v>#REF!</v>
      </c>
      <c r="DH65" t="e">
        <f>Source!I58*SmtRes!Y65</f>
        <v>#REF!</v>
      </c>
      <c r="DI65">
        <f>AB65</f>
        <v>1145.6600000000001</v>
      </c>
      <c r="DJ65">
        <f>EtalonRes!Z59</f>
        <v>86.4</v>
      </c>
      <c r="DK65" t="e">
        <f>Source!BB58</f>
        <v>#REF!</v>
      </c>
      <c r="DL65" t="s">
        <v>6</v>
      </c>
      <c r="DM65">
        <v>0</v>
      </c>
      <c r="DN65" t="s">
        <v>6</v>
      </c>
      <c r="DO65">
        <v>0</v>
      </c>
      <c r="GQ65">
        <v>-1</v>
      </c>
      <c r="GR65">
        <v>-1</v>
      </c>
    </row>
    <row r="66" spans="1:200" x14ac:dyDescent="0.25">
      <c r="A66">
        <f>ROW(Source!A58)</f>
        <v>58</v>
      </c>
      <c r="B66">
        <v>66440962</v>
      </c>
      <c r="C66">
        <v>66441248</v>
      </c>
      <c r="D66">
        <v>48056368</v>
      </c>
      <c r="E66">
        <v>1</v>
      </c>
      <c r="F66">
        <v>1</v>
      </c>
      <c r="G66">
        <v>1</v>
      </c>
      <c r="H66">
        <v>3</v>
      </c>
      <c r="I66" t="s">
        <v>773</v>
      </c>
      <c r="J66" t="s">
        <v>774</v>
      </c>
      <c r="K66" t="s">
        <v>775</v>
      </c>
      <c r="L66">
        <v>1339</v>
      </c>
      <c r="N66">
        <v>1007</v>
      </c>
      <c r="O66" t="s">
        <v>22</v>
      </c>
      <c r="P66" t="s">
        <v>22</v>
      </c>
      <c r="Q66">
        <v>1</v>
      </c>
      <c r="W66">
        <v>0</v>
      </c>
      <c r="X66">
        <v>929815444</v>
      </c>
      <c r="Y66" s="66">
        <f>'4.Ведомость_списания'!F74</f>
        <v>0.3</v>
      </c>
      <c r="AA66">
        <v>22.23</v>
      </c>
      <c r="AB66">
        <v>0</v>
      </c>
      <c r="AC66">
        <v>0</v>
      </c>
      <c r="AD66">
        <v>0</v>
      </c>
      <c r="AE66">
        <v>2.44</v>
      </c>
      <c r="AF66">
        <v>0</v>
      </c>
      <c r="AG66">
        <v>0</v>
      </c>
      <c r="AH66">
        <v>0</v>
      </c>
      <c r="AI66">
        <v>9.11</v>
      </c>
      <c r="AJ66">
        <v>1</v>
      </c>
      <c r="AK66">
        <v>1</v>
      </c>
      <c r="AL66">
        <v>1</v>
      </c>
      <c r="AM66">
        <v>4</v>
      </c>
      <c r="AN66">
        <v>0</v>
      </c>
      <c r="AO66">
        <v>1</v>
      </c>
      <c r="AP66">
        <v>0</v>
      </c>
      <c r="AQ66">
        <v>0</v>
      </c>
      <c r="AR66">
        <v>0</v>
      </c>
      <c r="AS66" t="s">
        <v>6</v>
      </c>
      <c r="AT66">
        <v>0.3</v>
      </c>
      <c r="AU66" t="s">
        <v>6</v>
      </c>
      <c r="AV66">
        <v>0</v>
      </c>
      <c r="AW66">
        <v>2</v>
      </c>
      <c r="AX66">
        <v>66441260</v>
      </c>
      <c r="AY66">
        <v>1</v>
      </c>
      <c r="AZ66">
        <v>0</v>
      </c>
      <c r="BA66">
        <v>60</v>
      </c>
      <c r="BB66">
        <v>0</v>
      </c>
      <c r="BC66">
        <v>0</v>
      </c>
      <c r="BD66">
        <v>0</v>
      </c>
      <c r="BE66">
        <v>0</v>
      </c>
      <c r="BF66">
        <v>0</v>
      </c>
      <c r="BG66">
        <v>0</v>
      </c>
      <c r="BH66">
        <v>0</v>
      </c>
      <c r="BI66">
        <v>0</v>
      </c>
      <c r="BJ66">
        <v>0</v>
      </c>
      <c r="BK66">
        <v>0</v>
      </c>
      <c r="BL66">
        <v>0</v>
      </c>
      <c r="BM66">
        <v>0</v>
      </c>
      <c r="BN66">
        <v>0</v>
      </c>
      <c r="BO66">
        <v>0</v>
      </c>
      <c r="BP66">
        <v>0</v>
      </c>
      <c r="BQ66">
        <v>0</v>
      </c>
      <c r="BR66">
        <v>0</v>
      </c>
      <c r="BS66">
        <v>0</v>
      </c>
      <c r="BT66">
        <v>0</v>
      </c>
      <c r="BU66">
        <v>0</v>
      </c>
      <c r="BV66">
        <v>0</v>
      </c>
      <c r="BW66">
        <v>0</v>
      </c>
      <c r="CV66">
        <v>0</v>
      </c>
      <c r="CW66">
        <v>0</v>
      </c>
      <c r="CX66" t="e">
        <f>ROUND(Y66*Source!I58,7)</f>
        <v>#REF!</v>
      </c>
      <c r="CY66">
        <f>AA66</f>
        <v>22.23</v>
      </c>
      <c r="CZ66">
        <f>AE66</f>
        <v>2.44</v>
      </c>
      <c r="DA66">
        <f>AI66</f>
        <v>9.11</v>
      </c>
      <c r="DB66">
        <f t="shared" si="26"/>
        <v>0.73</v>
      </c>
      <c r="DC66">
        <f t="shared" si="27"/>
        <v>0</v>
      </c>
      <c r="DD66" t="s">
        <v>6</v>
      </c>
      <c r="DE66" t="s">
        <v>6</v>
      </c>
      <c r="DF66" t="e">
        <f>ROUND(ROUND(AE66*AI66,0)*CX66,0)</f>
        <v>#REF!</v>
      </c>
      <c r="DG66" t="e">
        <f t="shared" ref="DG66:DG72" si="28">ROUND(ROUND(AF66,0)*CX66,0)</f>
        <v>#REF!</v>
      </c>
      <c r="DH66" t="e">
        <f>Source!I58*SmtRes!Y66</f>
        <v>#REF!</v>
      </c>
      <c r="DI66">
        <f>AA66</f>
        <v>22.23</v>
      </c>
      <c r="DJ66">
        <f>EtalonRes!Y60</f>
        <v>2.44</v>
      </c>
      <c r="DK66" t="e">
        <f>Source!BC58</f>
        <v>#REF!</v>
      </c>
      <c r="DL66" t="s">
        <v>6</v>
      </c>
      <c r="DM66">
        <v>0</v>
      </c>
      <c r="DN66" t="s">
        <v>6</v>
      </c>
      <c r="DO66">
        <v>0</v>
      </c>
      <c r="GQ66">
        <v>-1</v>
      </c>
      <c r="GR66">
        <v>-1</v>
      </c>
    </row>
    <row r="67" spans="1:200" x14ac:dyDescent="0.25">
      <c r="A67">
        <f>ROW(Source!A58)</f>
        <v>58</v>
      </c>
      <c r="B67">
        <v>66440962</v>
      </c>
      <c r="C67">
        <v>66441248</v>
      </c>
      <c r="D67">
        <v>48074349</v>
      </c>
      <c r="E67">
        <v>1</v>
      </c>
      <c r="F67">
        <v>1</v>
      </c>
      <c r="G67">
        <v>1</v>
      </c>
      <c r="H67">
        <v>3</v>
      </c>
      <c r="I67" t="s">
        <v>793</v>
      </c>
      <c r="J67" t="s">
        <v>794</v>
      </c>
      <c r="K67" t="s">
        <v>795</v>
      </c>
      <c r="L67">
        <v>1348</v>
      </c>
      <c r="N67">
        <v>1009</v>
      </c>
      <c r="O67" t="s">
        <v>147</v>
      </c>
      <c r="P67" t="s">
        <v>147</v>
      </c>
      <c r="Q67">
        <v>1000</v>
      </c>
      <c r="W67">
        <v>0</v>
      </c>
      <c r="X67">
        <v>-1997499102</v>
      </c>
      <c r="Y67" s="66">
        <f>'4.Ведомость_списания'!F75</f>
        <v>2.3E-3</v>
      </c>
      <c r="AA67">
        <v>54559.79</v>
      </c>
      <c r="AB67">
        <v>0</v>
      </c>
      <c r="AC67">
        <v>0</v>
      </c>
      <c r="AD67">
        <v>0</v>
      </c>
      <c r="AE67">
        <v>5989</v>
      </c>
      <c r="AF67">
        <v>0</v>
      </c>
      <c r="AG67">
        <v>0</v>
      </c>
      <c r="AH67">
        <v>0</v>
      </c>
      <c r="AI67">
        <v>9.11</v>
      </c>
      <c r="AJ67">
        <v>1</v>
      </c>
      <c r="AK67">
        <v>1</v>
      </c>
      <c r="AL67">
        <v>1</v>
      </c>
      <c r="AM67">
        <v>4</v>
      </c>
      <c r="AN67">
        <v>0</v>
      </c>
      <c r="AO67">
        <v>1</v>
      </c>
      <c r="AP67">
        <v>0</v>
      </c>
      <c r="AQ67">
        <v>0</v>
      </c>
      <c r="AR67">
        <v>0</v>
      </c>
      <c r="AS67" t="s">
        <v>6</v>
      </c>
      <c r="AT67">
        <v>2.3E-3</v>
      </c>
      <c r="AU67" t="s">
        <v>6</v>
      </c>
      <c r="AV67">
        <v>0</v>
      </c>
      <c r="AW67">
        <v>2</v>
      </c>
      <c r="AX67">
        <v>66441263</v>
      </c>
      <c r="AY67">
        <v>1</v>
      </c>
      <c r="AZ67">
        <v>0</v>
      </c>
      <c r="BA67">
        <v>63</v>
      </c>
      <c r="BB67">
        <v>0</v>
      </c>
      <c r="BC67">
        <v>0</v>
      </c>
      <c r="BD67">
        <v>0</v>
      </c>
      <c r="BE67">
        <v>0</v>
      </c>
      <c r="BF67">
        <v>0</v>
      </c>
      <c r="BG67">
        <v>0</v>
      </c>
      <c r="BH67">
        <v>0</v>
      </c>
      <c r="BI67">
        <v>0</v>
      </c>
      <c r="BJ67">
        <v>0</v>
      </c>
      <c r="BK67">
        <v>0</v>
      </c>
      <c r="BL67">
        <v>0</v>
      </c>
      <c r="BM67">
        <v>0</v>
      </c>
      <c r="BN67">
        <v>0</v>
      </c>
      <c r="BO67">
        <v>0</v>
      </c>
      <c r="BP67">
        <v>0</v>
      </c>
      <c r="BQ67">
        <v>0</v>
      </c>
      <c r="BR67">
        <v>0</v>
      </c>
      <c r="BS67">
        <v>0</v>
      </c>
      <c r="BT67">
        <v>0</v>
      </c>
      <c r="BU67">
        <v>0</v>
      </c>
      <c r="BV67">
        <v>0</v>
      </c>
      <c r="BW67">
        <v>0</v>
      </c>
      <c r="CV67">
        <v>0</v>
      </c>
      <c r="CW67">
        <v>0</v>
      </c>
      <c r="CX67" t="e">
        <f>ROUND(Y67*Source!I58,7)</f>
        <v>#REF!</v>
      </c>
      <c r="CY67">
        <f>AA67</f>
        <v>54559.79</v>
      </c>
      <c r="CZ67">
        <f>AE67</f>
        <v>5989</v>
      </c>
      <c r="DA67">
        <f>AI67</f>
        <v>9.11</v>
      </c>
      <c r="DB67">
        <f t="shared" si="26"/>
        <v>13.77</v>
      </c>
      <c r="DC67">
        <f t="shared" si="27"/>
        <v>0</v>
      </c>
      <c r="DD67" t="s">
        <v>6</v>
      </c>
      <c r="DE67" t="s">
        <v>6</v>
      </c>
      <c r="DF67" t="e">
        <f>ROUND(ROUND(AE67*AI67,0)*CX67,0)</f>
        <v>#REF!</v>
      </c>
      <c r="DG67" t="e">
        <f t="shared" si="28"/>
        <v>#REF!</v>
      </c>
      <c r="DH67" t="e">
        <f>Source!I58*SmtRes!Y67</f>
        <v>#REF!</v>
      </c>
      <c r="DI67">
        <f>AA67</f>
        <v>54559.79</v>
      </c>
      <c r="DJ67">
        <f>EtalonRes!Y63</f>
        <v>5989</v>
      </c>
      <c r="DK67" t="e">
        <f>Source!BC58</f>
        <v>#REF!</v>
      </c>
      <c r="DL67" t="s">
        <v>6</v>
      </c>
      <c r="DM67">
        <v>0</v>
      </c>
      <c r="DN67" t="s">
        <v>6</v>
      </c>
      <c r="DO67">
        <v>0</v>
      </c>
      <c r="GQ67">
        <v>-1</v>
      </c>
      <c r="GR67">
        <v>-1</v>
      </c>
    </row>
    <row r="68" spans="1:200" x14ac:dyDescent="0.25">
      <c r="A68">
        <f>ROW(Source!A58)</f>
        <v>58</v>
      </c>
      <c r="B68">
        <v>66440962</v>
      </c>
      <c r="C68">
        <v>66441248</v>
      </c>
      <c r="D68">
        <v>48079770</v>
      </c>
      <c r="E68">
        <v>1</v>
      </c>
      <c r="F68">
        <v>1</v>
      </c>
      <c r="G68">
        <v>1</v>
      </c>
      <c r="H68">
        <v>3</v>
      </c>
      <c r="I68" t="s">
        <v>776</v>
      </c>
      <c r="J68" t="s">
        <v>777</v>
      </c>
      <c r="K68" t="s">
        <v>778</v>
      </c>
      <c r="L68">
        <v>1339</v>
      </c>
      <c r="N68">
        <v>1007</v>
      </c>
      <c r="O68" t="s">
        <v>22</v>
      </c>
      <c r="P68" t="s">
        <v>22</v>
      </c>
      <c r="Q68">
        <v>1</v>
      </c>
      <c r="W68">
        <v>0</v>
      </c>
      <c r="X68">
        <v>170811211</v>
      </c>
      <c r="Y68" s="66">
        <f>'4.Ведомость_списания'!F76</f>
        <v>1.6E-2</v>
      </c>
      <c r="AA68">
        <v>9620.16</v>
      </c>
      <c r="AB68">
        <v>0</v>
      </c>
      <c r="AC68">
        <v>0</v>
      </c>
      <c r="AD68">
        <v>0</v>
      </c>
      <c r="AE68">
        <v>1056</v>
      </c>
      <c r="AF68">
        <v>0</v>
      </c>
      <c r="AG68">
        <v>0</v>
      </c>
      <c r="AH68">
        <v>0</v>
      </c>
      <c r="AI68">
        <v>9.11</v>
      </c>
      <c r="AJ68">
        <v>1</v>
      </c>
      <c r="AK68">
        <v>1</v>
      </c>
      <c r="AL68">
        <v>1</v>
      </c>
      <c r="AM68">
        <v>4</v>
      </c>
      <c r="AN68">
        <v>0</v>
      </c>
      <c r="AO68">
        <v>1</v>
      </c>
      <c r="AP68">
        <v>0</v>
      </c>
      <c r="AQ68">
        <v>0</v>
      </c>
      <c r="AR68">
        <v>0</v>
      </c>
      <c r="AS68" t="s">
        <v>6</v>
      </c>
      <c r="AT68">
        <v>1.6E-2</v>
      </c>
      <c r="AU68" t="s">
        <v>6</v>
      </c>
      <c r="AV68">
        <v>0</v>
      </c>
      <c r="AW68">
        <v>2</v>
      </c>
      <c r="AX68">
        <v>66441264</v>
      </c>
      <c r="AY68">
        <v>1</v>
      </c>
      <c r="AZ68">
        <v>0</v>
      </c>
      <c r="BA68">
        <v>64</v>
      </c>
      <c r="BB68">
        <v>0</v>
      </c>
      <c r="BC68">
        <v>0</v>
      </c>
      <c r="BD68">
        <v>0</v>
      </c>
      <c r="BE68">
        <v>0</v>
      </c>
      <c r="BF68">
        <v>0</v>
      </c>
      <c r="BG68">
        <v>0</v>
      </c>
      <c r="BH68">
        <v>0</v>
      </c>
      <c r="BI68">
        <v>0</v>
      </c>
      <c r="BJ68">
        <v>0</v>
      </c>
      <c r="BK68">
        <v>0</v>
      </c>
      <c r="BL68">
        <v>0</v>
      </c>
      <c r="BM68">
        <v>0</v>
      </c>
      <c r="BN68">
        <v>0</v>
      </c>
      <c r="BO68">
        <v>0</v>
      </c>
      <c r="BP68">
        <v>0</v>
      </c>
      <c r="BQ68">
        <v>0</v>
      </c>
      <c r="BR68">
        <v>0</v>
      </c>
      <c r="BS68">
        <v>0</v>
      </c>
      <c r="BT68">
        <v>0</v>
      </c>
      <c r="BU68">
        <v>0</v>
      </c>
      <c r="BV68">
        <v>0</v>
      </c>
      <c r="BW68">
        <v>0</v>
      </c>
      <c r="CV68">
        <v>0</v>
      </c>
      <c r="CW68">
        <v>0</v>
      </c>
      <c r="CX68" t="e">
        <f>ROUND(Y68*Source!I58,7)</f>
        <v>#REF!</v>
      </c>
      <c r="CY68">
        <f>AA68</f>
        <v>9620.16</v>
      </c>
      <c r="CZ68">
        <f>AE68</f>
        <v>1056</v>
      </c>
      <c r="DA68">
        <f>AI68</f>
        <v>9.11</v>
      </c>
      <c r="DB68">
        <f t="shared" si="26"/>
        <v>16.899999999999999</v>
      </c>
      <c r="DC68">
        <f t="shared" si="27"/>
        <v>0</v>
      </c>
      <c r="DD68" t="s">
        <v>6</v>
      </c>
      <c r="DE68" t="s">
        <v>6</v>
      </c>
      <c r="DF68" t="e">
        <f>ROUND(ROUND(AE68*AI68,0)*CX68,0)</f>
        <v>#REF!</v>
      </c>
      <c r="DG68" t="e">
        <f t="shared" si="28"/>
        <v>#REF!</v>
      </c>
      <c r="DH68" t="e">
        <f>Source!I58*SmtRes!Y68</f>
        <v>#REF!</v>
      </c>
      <c r="DI68">
        <f>AA68</f>
        <v>9620.16</v>
      </c>
      <c r="DJ68">
        <f>EtalonRes!Y64</f>
        <v>1056</v>
      </c>
      <c r="DK68" t="e">
        <f>Source!BC58</f>
        <v>#REF!</v>
      </c>
      <c r="DL68" t="s">
        <v>6</v>
      </c>
      <c r="DM68">
        <v>0</v>
      </c>
      <c r="DN68" t="s">
        <v>6</v>
      </c>
      <c r="DO68">
        <v>0</v>
      </c>
      <c r="GQ68">
        <v>-1</v>
      </c>
      <c r="GR68">
        <v>-1</v>
      </c>
    </row>
    <row r="69" spans="1:200" x14ac:dyDescent="0.25">
      <c r="A69">
        <f>ROW(Source!A58)</f>
        <v>58</v>
      </c>
      <c r="B69">
        <v>66440962</v>
      </c>
      <c r="C69">
        <v>66441248</v>
      </c>
      <c r="D69">
        <v>0</v>
      </c>
      <c r="E69">
        <v>1</v>
      </c>
      <c r="F69">
        <v>1</v>
      </c>
      <c r="G69">
        <v>1</v>
      </c>
      <c r="H69">
        <v>3</v>
      </c>
      <c r="I69" t="s">
        <v>37</v>
      </c>
      <c r="J69" t="s">
        <v>6</v>
      </c>
      <c r="K69" t="s">
        <v>46</v>
      </c>
      <c r="L69">
        <v>1407</v>
      </c>
      <c r="N69">
        <v>1013</v>
      </c>
      <c r="O69" t="s">
        <v>39</v>
      </c>
      <c r="P69" t="s">
        <v>39</v>
      </c>
      <c r="Q69">
        <v>1</v>
      </c>
      <c r="W69">
        <v>0</v>
      </c>
      <c r="X69">
        <v>-1631789213</v>
      </c>
      <c r="Y69">
        <f>(AT69*ROUND(0.77,7))</f>
        <v>3.85</v>
      </c>
      <c r="AA69">
        <v>27607</v>
      </c>
      <c r="AB69">
        <v>0</v>
      </c>
      <c r="AC69">
        <v>0</v>
      </c>
      <c r="AD69">
        <v>0</v>
      </c>
      <c r="AE69">
        <v>28159.14</v>
      </c>
      <c r="AF69">
        <v>0</v>
      </c>
      <c r="AG69">
        <v>0</v>
      </c>
      <c r="AH69">
        <v>0</v>
      </c>
      <c r="AI69">
        <v>9.11</v>
      </c>
      <c r="AJ69">
        <v>1</v>
      </c>
      <c r="AK69">
        <v>1</v>
      </c>
      <c r="AL69">
        <v>1</v>
      </c>
      <c r="AM69">
        <v>0</v>
      </c>
      <c r="AN69">
        <v>0</v>
      </c>
      <c r="AO69">
        <v>0</v>
      </c>
      <c r="AP69">
        <v>1</v>
      </c>
      <c r="AQ69">
        <v>0</v>
      </c>
      <c r="AR69">
        <v>0</v>
      </c>
      <c r="AS69" t="s">
        <v>6</v>
      </c>
      <c r="AT69">
        <v>5</v>
      </c>
      <c r="AU69" t="s">
        <v>41</v>
      </c>
      <c r="AV69">
        <v>0</v>
      </c>
      <c r="AW69">
        <v>1</v>
      </c>
      <c r="AX69">
        <v>-1</v>
      </c>
      <c r="AY69">
        <v>0</v>
      </c>
      <c r="AZ69">
        <v>0</v>
      </c>
      <c r="BA69" t="s">
        <v>6</v>
      </c>
      <c r="BB69">
        <v>0</v>
      </c>
      <c r="BC69">
        <v>0</v>
      </c>
      <c r="BD69">
        <v>0</v>
      </c>
      <c r="BE69">
        <v>0</v>
      </c>
      <c r="BF69">
        <v>0</v>
      </c>
      <c r="BG69">
        <v>0</v>
      </c>
      <c r="BH69">
        <v>0</v>
      </c>
      <c r="BI69">
        <v>0</v>
      </c>
      <c r="BJ69">
        <v>0</v>
      </c>
      <c r="BK69">
        <v>0</v>
      </c>
      <c r="BL69">
        <v>0</v>
      </c>
      <c r="BM69">
        <v>0</v>
      </c>
      <c r="BN69">
        <v>0</v>
      </c>
      <c r="BO69">
        <v>0</v>
      </c>
      <c r="BP69">
        <v>0</v>
      </c>
      <c r="BQ69">
        <v>0</v>
      </c>
      <c r="BR69">
        <v>0</v>
      </c>
      <c r="BS69">
        <v>0</v>
      </c>
      <c r="BT69">
        <v>0</v>
      </c>
      <c r="BU69">
        <v>0</v>
      </c>
      <c r="BV69">
        <v>0</v>
      </c>
      <c r="BW69">
        <v>0</v>
      </c>
      <c r="CV69">
        <v>0</v>
      </c>
      <c r="CW69">
        <v>0</v>
      </c>
      <c r="CX69" t="e">
        <f>ROUND(Y69*Source!I58,7)</f>
        <v>#REF!</v>
      </c>
      <c r="CY69">
        <f>AA69</f>
        <v>27607</v>
      </c>
      <c r="CZ69">
        <f>AE69</f>
        <v>28159.14</v>
      </c>
      <c r="DA69">
        <f>AI69</f>
        <v>9.11</v>
      </c>
      <c r="DB69">
        <f>ROUND((ROUND(AT69*CZ69,2)*ROUND(0.77,7)),2)</f>
        <v>108412.69</v>
      </c>
      <c r="DC69">
        <f>ROUND((ROUND(AT69*AG69,2)*ROUND(0.77,7)),2)</f>
        <v>0</v>
      </c>
      <c r="DD69" t="s">
        <v>6</v>
      </c>
      <c r="DE69" t="s">
        <v>6</v>
      </c>
      <c r="DF69" t="e">
        <f>ROUND(ROUND(AE69*AI69,0)*CX69,0)</f>
        <v>#REF!</v>
      </c>
      <c r="DG69" t="e">
        <f t="shared" si="28"/>
        <v>#REF!</v>
      </c>
      <c r="DH69" t="e">
        <f>Source!I58*SmtRes!Y69</f>
        <v>#REF!</v>
      </c>
      <c r="DI69">
        <f>AA69</f>
        <v>27607</v>
      </c>
      <c r="DJ69" t="e">
        <f>DF69</f>
        <v>#REF!</v>
      </c>
      <c r="DK69" t="e">
        <f>Source!BC58</f>
        <v>#REF!</v>
      </c>
      <c r="DL69" t="s">
        <v>6</v>
      </c>
      <c r="DM69">
        <v>0</v>
      </c>
      <c r="DN69" t="s">
        <v>6</v>
      </c>
      <c r="DO69">
        <v>0</v>
      </c>
      <c r="GP69">
        <v>1</v>
      </c>
      <c r="GQ69">
        <v>-1</v>
      </c>
      <c r="GR69">
        <v>-1</v>
      </c>
    </row>
    <row r="70" spans="1:200" x14ac:dyDescent="0.25">
      <c r="A70">
        <f>ROW(Source!A58)</f>
        <v>58</v>
      </c>
      <c r="B70">
        <v>66440962</v>
      </c>
      <c r="C70">
        <v>66441248</v>
      </c>
      <c r="D70">
        <v>48188139</v>
      </c>
      <c r="E70">
        <v>1</v>
      </c>
      <c r="F70">
        <v>1</v>
      </c>
      <c r="G70">
        <v>1</v>
      </c>
      <c r="H70">
        <v>3</v>
      </c>
      <c r="I70" t="s">
        <v>30</v>
      </c>
      <c r="J70" t="s">
        <v>69</v>
      </c>
      <c r="K70" t="s">
        <v>31</v>
      </c>
      <c r="L70">
        <v>1339</v>
      </c>
      <c r="N70">
        <v>1007</v>
      </c>
      <c r="O70" t="s">
        <v>22</v>
      </c>
      <c r="P70" t="s">
        <v>22</v>
      </c>
      <c r="Q70">
        <v>1</v>
      </c>
      <c r="W70">
        <v>0</v>
      </c>
      <c r="X70">
        <v>196736990</v>
      </c>
      <c r="Y70">
        <f>(AT70*ROUND(0.9,7))</f>
        <v>2.0699999999999998</v>
      </c>
      <c r="AA70">
        <v>3875</v>
      </c>
      <c r="AB70">
        <v>0</v>
      </c>
      <c r="AC70">
        <v>0</v>
      </c>
      <c r="AD70">
        <v>0</v>
      </c>
      <c r="AE70">
        <v>3952.5</v>
      </c>
      <c r="AF70">
        <v>0</v>
      </c>
      <c r="AG70">
        <v>0</v>
      </c>
      <c r="AH70">
        <v>0</v>
      </c>
      <c r="AI70">
        <v>9.11</v>
      </c>
      <c r="AJ70">
        <v>1</v>
      </c>
      <c r="AK70">
        <v>1</v>
      </c>
      <c r="AL70">
        <v>1</v>
      </c>
      <c r="AM70">
        <v>0</v>
      </c>
      <c r="AN70">
        <v>0</v>
      </c>
      <c r="AO70">
        <v>0</v>
      </c>
      <c r="AP70">
        <v>1</v>
      </c>
      <c r="AQ70">
        <v>0</v>
      </c>
      <c r="AR70">
        <v>0</v>
      </c>
      <c r="AS70" t="s">
        <v>6</v>
      </c>
      <c r="AT70">
        <v>2.2999999999999998</v>
      </c>
      <c r="AU70" t="s">
        <v>35</v>
      </c>
      <c r="AV70">
        <v>0</v>
      </c>
      <c r="AW70">
        <v>1</v>
      </c>
      <c r="AX70">
        <v>-1</v>
      </c>
      <c r="AY70">
        <v>0</v>
      </c>
      <c r="AZ70">
        <v>0</v>
      </c>
      <c r="BA70" t="s">
        <v>6</v>
      </c>
      <c r="BB70">
        <v>0</v>
      </c>
      <c r="BC70">
        <v>0</v>
      </c>
      <c r="BD70">
        <v>0</v>
      </c>
      <c r="BE70">
        <v>0</v>
      </c>
      <c r="BF70">
        <v>0</v>
      </c>
      <c r="BG70">
        <v>0</v>
      </c>
      <c r="BH70">
        <v>0</v>
      </c>
      <c r="BI70">
        <v>0</v>
      </c>
      <c r="BJ70">
        <v>0</v>
      </c>
      <c r="BK70">
        <v>0</v>
      </c>
      <c r="BL70">
        <v>0</v>
      </c>
      <c r="BM70">
        <v>0</v>
      </c>
      <c r="BN70">
        <v>0</v>
      </c>
      <c r="BO70">
        <v>0</v>
      </c>
      <c r="BP70">
        <v>0</v>
      </c>
      <c r="BQ70">
        <v>0</v>
      </c>
      <c r="BR70">
        <v>0</v>
      </c>
      <c r="BS70">
        <v>0</v>
      </c>
      <c r="BT70">
        <v>0</v>
      </c>
      <c r="BU70">
        <v>0</v>
      </c>
      <c r="BV70">
        <v>0</v>
      </c>
      <c r="BW70">
        <v>0</v>
      </c>
      <c r="CV70">
        <v>0</v>
      </c>
      <c r="CW70">
        <v>0</v>
      </c>
      <c r="CX70" t="e">
        <f>ROUND(Y70*Source!I58,7)</f>
        <v>#REF!</v>
      </c>
      <c r="CY70">
        <f>AA70</f>
        <v>3875</v>
      </c>
      <c r="CZ70">
        <f>AE70</f>
        <v>3952.5</v>
      </c>
      <c r="DA70">
        <f>AI70</f>
        <v>9.11</v>
      </c>
      <c r="DB70">
        <f>ROUND((ROUND(AT70*CZ70,2)*ROUND(0.9,7)),2)</f>
        <v>8181.68</v>
      </c>
      <c r="DC70">
        <f>ROUND((ROUND(AT70*AG70,2)*ROUND(0.9,7)),2)</f>
        <v>0</v>
      </c>
      <c r="DD70" t="s">
        <v>6</v>
      </c>
      <c r="DE70" t="s">
        <v>6</v>
      </c>
      <c r="DF70" t="e">
        <f>ROUND(ROUND(AE70*AI70,0)*CX70,0)</f>
        <v>#REF!</v>
      </c>
      <c r="DG70" t="e">
        <f t="shared" si="28"/>
        <v>#REF!</v>
      </c>
      <c r="DH70" t="e">
        <f>Source!I58*SmtRes!Y70</f>
        <v>#REF!</v>
      </c>
      <c r="DI70">
        <f>AA70</f>
        <v>3875</v>
      </c>
      <c r="DJ70" t="e">
        <f>DF70</f>
        <v>#REF!</v>
      </c>
      <c r="DK70" t="e">
        <f>Source!BC58</f>
        <v>#REF!</v>
      </c>
      <c r="DL70" t="s">
        <v>6</v>
      </c>
      <c r="DM70">
        <v>0</v>
      </c>
      <c r="DN70" t="s">
        <v>6</v>
      </c>
      <c r="DO70">
        <v>0</v>
      </c>
      <c r="GP70">
        <v>1</v>
      </c>
      <c r="GQ70">
        <v>-1</v>
      </c>
      <c r="GR70">
        <v>-1</v>
      </c>
    </row>
    <row r="71" spans="1:200" x14ac:dyDescent="0.25">
      <c r="A71">
        <f>ROW(Source!A61)</f>
        <v>61</v>
      </c>
      <c r="B71">
        <v>66440962</v>
      </c>
      <c r="C71">
        <v>66441268</v>
      </c>
      <c r="D71">
        <v>48043837</v>
      </c>
      <c r="E71">
        <v>68</v>
      </c>
      <c r="F71">
        <v>1</v>
      </c>
      <c r="G71">
        <v>1</v>
      </c>
      <c r="H71">
        <v>1</v>
      </c>
      <c r="I71" t="s">
        <v>791</v>
      </c>
      <c r="J71" t="s">
        <v>6</v>
      </c>
      <c r="K71" t="s">
        <v>792</v>
      </c>
      <c r="L71">
        <v>1191</v>
      </c>
      <c r="N71">
        <v>1013</v>
      </c>
      <c r="O71" t="s">
        <v>766</v>
      </c>
      <c r="P71" t="s">
        <v>766</v>
      </c>
      <c r="Q71">
        <v>1</v>
      </c>
      <c r="W71">
        <v>0</v>
      </c>
      <c r="X71">
        <v>1049124552</v>
      </c>
      <c r="Y71">
        <f t="shared" ref="Y71:Y73" si="29">AT71</f>
        <v>121</v>
      </c>
      <c r="AA71">
        <v>0</v>
      </c>
      <c r="AB71">
        <v>0</v>
      </c>
      <c r="AC71">
        <v>0</v>
      </c>
      <c r="AD71">
        <v>284.82</v>
      </c>
      <c r="AE71">
        <v>0</v>
      </c>
      <c r="AF71">
        <v>0</v>
      </c>
      <c r="AG71">
        <v>0</v>
      </c>
      <c r="AH71">
        <v>8.5299999999999994</v>
      </c>
      <c r="AI71">
        <v>1</v>
      </c>
      <c r="AJ71">
        <v>1</v>
      </c>
      <c r="AK71">
        <v>1</v>
      </c>
      <c r="AL71">
        <v>33.39</v>
      </c>
      <c r="AM71">
        <v>4</v>
      </c>
      <c r="AN71">
        <v>0</v>
      </c>
      <c r="AO71">
        <v>1</v>
      </c>
      <c r="AP71">
        <v>0</v>
      </c>
      <c r="AQ71">
        <v>0</v>
      </c>
      <c r="AR71">
        <v>0</v>
      </c>
      <c r="AS71" t="s">
        <v>6</v>
      </c>
      <c r="AT71">
        <v>121</v>
      </c>
      <c r="AU71" t="s">
        <v>6</v>
      </c>
      <c r="AV71">
        <v>1</v>
      </c>
      <c r="AW71">
        <v>2</v>
      </c>
      <c r="AX71">
        <v>66441277</v>
      </c>
      <c r="AY71">
        <v>1</v>
      </c>
      <c r="AZ71">
        <v>0</v>
      </c>
      <c r="BA71">
        <v>65</v>
      </c>
      <c r="BB71">
        <v>0</v>
      </c>
      <c r="BC71">
        <v>0</v>
      </c>
      <c r="BD71">
        <v>0</v>
      </c>
      <c r="BE71">
        <v>0</v>
      </c>
      <c r="BF71">
        <v>0</v>
      </c>
      <c r="BG71">
        <v>0</v>
      </c>
      <c r="BH71">
        <v>0</v>
      </c>
      <c r="BI71">
        <v>0</v>
      </c>
      <c r="BJ71">
        <v>0</v>
      </c>
      <c r="BK71">
        <v>0</v>
      </c>
      <c r="BL71">
        <v>0</v>
      </c>
      <c r="BM71">
        <v>0</v>
      </c>
      <c r="BN71">
        <v>0</v>
      </c>
      <c r="BO71">
        <v>0</v>
      </c>
      <c r="BP71">
        <v>0</v>
      </c>
      <c r="BQ71">
        <v>0</v>
      </c>
      <c r="BR71">
        <v>0</v>
      </c>
      <c r="BS71">
        <v>0</v>
      </c>
      <c r="BT71">
        <v>0</v>
      </c>
      <c r="BU71">
        <v>0</v>
      </c>
      <c r="BV71">
        <v>0</v>
      </c>
      <c r="BW71">
        <v>0</v>
      </c>
      <c r="CU71" t="e">
        <f>ROUND(AT71*Source!I61*AH71*AL71,0)</f>
        <v>#REF!</v>
      </c>
      <c r="CV71" t="e">
        <f>ROUND(Y71*Source!I61,7)</f>
        <v>#REF!</v>
      </c>
      <c r="CW71">
        <v>0</v>
      </c>
      <c r="CX71" t="e">
        <f>ROUND(Y71*Source!I61,7)</f>
        <v>#REF!</v>
      </c>
      <c r="CY71">
        <f>AD71</f>
        <v>284.82</v>
      </c>
      <c r="CZ71">
        <f>AH71</f>
        <v>8.5299999999999994</v>
      </c>
      <c r="DA71">
        <f>AL71</f>
        <v>33.39</v>
      </c>
      <c r="DB71">
        <f t="shared" ref="DB71:DB76" si="30">ROUND(ROUND(AT71*CZ71,2),2)</f>
        <v>1032.1300000000001</v>
      </c>
      <c r="DC71">
        <f t="shared" ref="DC71:DC76" si="31">ROUND(ROUND(AT71*AG71,2),2)</f>
        <v>0</v>
      </c>
      <c r="DD71" t="s">
        <v>6</v>
      </c>
      <c r="DE71" t="s">
        <v>6</v>
      </c>
      <c r="DF71" t="e">
        <f>ROUND(ROUND(AE71,0)*CX71,0)</f>
        <v>#REF!</v>
      </c>
      <c r="DG71" t="e">
        <f t="shared" si="28"/>
        <v>#REF!</v>
      </c>
      <c r="DH71" t="e">
        <f>Source!I61*SmtRes!Y71</f>
        <v>#REF!</v>
      </c>
      <c r="DI71">
        <f>AD71</f>
        <v>284.82</v>
      </c>
      <c r="DJ71">
        <f>EtalonRes!AB65</f>
        <v>8.5299999999999994</v>
      </c>
      <c r="DK71" t="e">
        <f>Source!BA61</f>
        <v>#REF!</v>
      </c>
      <c r="DL71" t="s">
        <v>6</v>
      </c>
      <c r="DM71">
        <v>0</v>
      </c>
      <c r="DN71" t="s">
        <v>6</v>
      </c>
      <c r="DO71">
        <v>0</v>
      </c>
      <c r="GQ71">
        <v>-1</v>
      </c>
      <c r="GR71">
        <v>-1</v>
      </c>
    </row>
    <row r="72" spans="1:200" x14ac:dyDescent="0.25">
      <c r="A72">
        <f>ROW(Source!A61)</f>
        <v>61</v>
      </c>
      <c r="B72">
        <v>66440962</v>
      </c>
      <c r="C72">
        <v>66441268</v>
      </c>
      <c r="D72">
        <v>48044033</v>
      </c>
      <c r="E72">
        <v>68</v>
      </c>
      <c r="F72">
        <v>1</v>
      </c>
      <c r="G72">
        <v>1</v>
      </c>
      <c r="H72">
        <v>1</v>
      </c>
      <c r="I72" t="s">
        <v>767</v>
      </c>
      <c r="J72" t="s">
        <v>6</v>
      </c>
      <c r="K72" t="s">
        <v>768</v>
      </c>
      <c r="L72">
        <v>1191</v>
      </c>
      <c r="N72">
        <v>1013</v>
      </c>
      <c r="O72" t="s">
        <v>766</v>
      </c>
      <c r="P72" t="s">
        <v>766</v>
      </c>
      <c r="Q72">
        <v>1</v>
      </c>
      <c r="W72">
        <v>0</v>
      </c>
      <c r="X72">
        <v>-1417349443</v>
      </c>
      <c r="Y72">
        <f t="shared" si="29"/>
        <v>4.1100000000000003</v>
      </c>
      <c r="AA72">
        <v>0</v>
      </c>
      <c r="AB72">
        <v>0</v>
      </c>
      <c r="AC72">
        <v>0</v>
      </c>
      <c r="AD72">
        <v>0</v>
      </c>
      <c r="AE72">
        <v>0</v>
      </c>
      <c r="AF72">
        <v>0</v>
      </c>
      <c r="AG72">
        <v>0</v>
      </c>
      <c r="AH72">
        <v>0</v>
      </c>
      <c r="AI72">
        <v>1</v>
      </c>
      <c r="AJ72">
        <v>1</v>
      </c>
      <c r="AK72">
        <v>33.39</v>
      </c>
      <c r="AL72">
        <v>1</v>
      </c>
      <c r="AM72">
        <v>4</v>
      </c>
      <c r="AN72">
        <v>0</v>
      </c>
      <c r="AO72">
        <v>1</v>
      </c>
      <c r="AP72">
        <v>0</v>
      </c>
      <c r="AQ72">
        <v>0</v>
      </c>
      <c r="AR72">
        <v>0</v>
      </c>
      <c r="AS72" t="s">
        <v>6</v>
      </c>
      <c r="AT72">
        <v>4.1100000000000003</v>
      </c>
      <c r="AU72" t="s">
        <v>6</v>
      </c>
      <c r="AV72">
        <v>2</v>
      </c>
      <c r="AW72">
        <v>2</v>
      </c>
      <c r="AX72">
        <v>66441278</v>
      </c>
      <c r="AY72">
        <v>1</v>
      </c>
      <c r="AZ72">
        <v>0</v>
      </c>
      <c r="BA72">
        <v>66</v>
      </c>
      <c r="BB72">
        <v>0</v>
      </c>
      <c r="BC72">
        <v>0</v>
      </c>
      <c r="BD72">
        <v>0</v>
      </c>
      <c r="BE72">
        <v>0</v>
      </c>
      <c r="BF72">
        <v>0</v>
      </c>
      <c r="BG72">
        <v>0</v>
      </c>
      <c r="BH72">
        <v>0</v>
      </c>
      <c r="BI72">
        <v>0</v>
      </c>
      <c r="BJ72">
        <v>0</v>
      </c>
      <c r="BK72">
        <v>0</v>
      </c>
      <c r="BL72">
        <v>0</v>
      </c>
      <c r="BM72">
        <v>0</v>
      </c>
      <c r="BN72">
        <v>0</v>
      </c>
      <c r="BO72">
        <v>0</v>
      </c>
      <c r="BP72">
        <v>0</v>
      </c>
      <c r="BQ72">
        <v>0</v>
      </c>
      <c r="BR72">
        <v>0</v>
      </c>
      <c r="BS72">
        <v>0</v>
      </c>
      <c r="BT72">
        <v>0</v>
      </c>
      <c r="BU72">
        <v>0</v>
      </c>
      <c r="BV72">
        <v>0</v>
      </c>
      <c r="BW72">
        <v>0</v>
      </c>
      <c r="CV72">
        <v>0</v>
      </c>
      <c r="CW72">
        <v>0</v>
      </c>
      <c r="CX72" t="e">
        <f>ROUND(Y72*Source!I61,7)</f>
        <v>#REF!</v>
      </c>
      <c r="CY72">
        <f>AD72</f>
        <v>0</v>
      </c>
      <c r="CZ72">
        <f>AH72</f>
        <v>0</v>
      </c>
      <c r="DA72">
        <f>AL72</f>
        <v>1</v>
      </c>
      <c r="DB72">
        <f t="shared" si="30"/>
        <v>0</v>
      </c>
      <c r="DC72">
        <f t="shared" si="31"/>
        <v>0</v>
      </c>
      <c r="DD72" t="s">
        <v>6</v>
      </c>
      <c r="DE72" t="s">
        <v>6</v>
      </c>
      <c r="DF72" t="e">
        <f>ROUND(ROUND(AE72,0)*CX72,0)</f>
        <v>#REF!</v>
      </c>
      <c r="DG72" t="e">
        <f t="shared" si="28"/>
        <v>#REF!</v>
      </c>
      <c r="DH72" t="e">
        <f>Source!I61*SmtRes!Y72</f>
        <v>#REF!</v>
      </c>
      <c r="DI72">
        <f>AD72</f>
        <v>0</v>
      </c>
      <c r="DJ72">
        <f>EtalonRes!AB66</f>
        <v>0</v>
      </c>
      <c r="DK72" t="e">
        <f>Source!BA61</f>
        <v>#REF!</v>
      </c>
      <c r="DL72" t="s">
        <v>6</v>
      </c>
      <c r="DM72">
        <v>0</v>
      </c>
      <c r="DN72" t="s">
        <v>6</v>
      </c>
      <c r="DO72">
        <v>0</v>
      </c>
      <c r="GQ72">
        <v>-1</v>
      </c>
      <c r="GR72">
        <v>-1</v>
      </c>
    </row>
    <row r="73" spans="1:200" x14ac:dyDescent="0.25">
      <c r="A73">
        <f>ROW(Source!A61)</f>
        <v>61</v>
      </c>
      <c r="B73">
        <v>66440962</v>
      </c>
      <c r="C73">
        <v>66441268</v>
      </c>
      <c r="D73">
        <v>48205516</v>
      </c>
      <c r="E73">
        <v>1</v>
      </c>
      <c r="F73">
        <v>1</v>
      </c>
      <c r="G73">
        <v>1</v>
      </c>
      <c r="H73">
        <v>2</v>
      </c>
      <c r="I73" t="s">
        <v>769</v>
      </c>
      <c r="J73" t="s">
        <v>770</v>
      </c>
      <c r="K73" t="s">
        <v>771</v>
      </c>
      <c r="L73">
        <v>1367</v>
      </c>
      <c r="N73">
        <v>1011</v>
      </c>
      <c r="O73" t="s">
        <v>772</v>
      </c>
      <c r="P73" t="s">
        <v>772</v>
      </c>
      <c r="Q73">
        <v>1</v>
      </c>
      <c r="W73">
        <v>0</v>
      </c>
      <c r="X73">
        <v>1227913401</v>
      </c>
      <c r="Y73">
        <f t="shared" si="29"/>
        <v>4.1100000000000003</v>
      </c>
      <c r="AA73">
        <v>0</v>
      </c>
      <c r="AB73">
        <v>1145.6600000000001</v>
      </c>
      <c r="AC73">
        <v>450.77</v>
      </c>
      <c r="AD73">
        <v>0</v>
      </c>
      <c r="AE73">
        <v>0</v>
      </c>
      <c r="AF73">
        <v>86.4</v>
      </c>
      <c r="AG73">
        <v>13.5</v>
      </c>
      <c r="AH73">
        <v>0</v>
      </c>
      <c r="AI73">
        <v>1</v>
      </c>
      <c r="AJ73">
        <v>13.26</v>
      </c>
      <c r="AK73">
        <v>33.39</v>
      </c>
      <c r="AL73">
        <v>1</v>
      </c>
      <c r="AM73">
        <v>4</v>
      </c>
      <c r="AN73">
        <v>0</v>
      </c>
      <c r="AO73">
        <v>1</v>
      </c>
      <c r="AP73">
        <v>0</v>
      </c>
      <c r="AQ73">
        <v>0</v>
      </c>
      <c r="AR73">
        <v>0</v>
      </c>
      <c r="AS73" t="s">
        <v>6</v>
      </c>
      <c r="AT73">
        <v>4.1100000000000003</v>
      </c>
      <c r="AU73" t="s">
        <v>6</v>
      </c>
      <c r="AV73">
        <v>0</v>
      </c>
      <c r="AW73">
        <v>2</v>
      </c>
      <c r="AX73">
        <v>66441279</v>
      </c>
      <c r="AY73">
        <v>1</v>
      </c>
      <c r="AZ73">
        <v>0</v>
      </c>
      <c r="BA73">
        <v>67</v>
      </c>
      <c r="BB73">
        <v>0</v>
      </c>
      <c r="BC73">
        <v>0</v>
      </c>
      <c r="BD73">
        <v>0</v>
      </c>
      <c r="BE73">
        <v>0</v>
      </c>
      <c r="BF73">
        <v>0</v>
      </c>
      <c r="BG73">
        <v>0</v>
      </c>
      <c r="BH73">
        <v>0</v>
      </c>
      <c r="BI73">
        <v>0</v>
      </c>
      <c r="BJ73">
        <v>0</v>
      </c>
      <c r="BK73">
        <v>0</v>
      </c>
      <c r="BL73">
        <v>0</v>
      </c>
      <c r="BM73">
        <v>0</v>
      </c>
      <c r="BN73">
        <v>0</v>
      </c>
      <c r="BO73">
        <v>0</v>
      </c>
      <c r="BP73">
        <v>0</v>
      </c>
      <c r="BQ73">
        <v>0</v>
      </c>
      <c r="BR73">
        <v>0</v>
      </c>
      <c r="BS73">
        <v>0</v>
      </c>
      <c r="BT73">
        <v>0</v>
      </c>
      <c r="BU73">
        <v>0</v>
      </c>
      <c r="BV73">
        <v>0</v>
      </c>
      <c r="BW73">
        <v>0</v>
      </c>
      <c r="CV73">
        <v>0</v>
      </c>
      <c r="CW73" t="e">
        <f>ROUND(Y73*Source!I61*DO73,7)</f>
        <v>#REF!</v>
      </c>
      <c r="CX73" t="e">
        <f>ROUND(Y73*Source!I61,7)</f>
        <v>#REF!</v>
      </c>
      <c r="CY73">
        <f>AB73</f>
        <v>1145.6600000000001</v>
      </c>
      <c r="CZ73">
        <f>AF73</f>
        <v>86.4</v>
      </c>
      <c r="DA73">
        <f>AJ73</f>
        <v>13.26</v>
      </c>
      <c r="DB73">
        <f t="shared" si="30"/>
        <v>355.1</v>
      </c>
      <c r="DC73">
        <f t="shared" si="31"/>
        <v>55.49</v>
      </c>
      <c r="DD73" t="s">
        <v>6</v>
      </c>
      <c r="DE73" t="s">
        <v>6</v>
      </c>
      <c r="DF73" t="e">
        <f>ROUND(ROUND(AE73,0)*CX73,0)</f>
        <v>#REF!</v>
      </c>
      <c r="DG73" t="e">
        <f>ROUND(ROUND(AF73*AJ73,0)*CX73,0)</f>
        <v>#REF!</v>
      </c>
      <c r="DH73" t="e">
        <f>Source!I61*SmtRes!Y73</f>
        <v>#REF!</v>
      </c>
      <c r="DI73">
        <f>AB73</f>
        <v>1145.6600000000001</v>
      </c>
      <c r="DJ73">
        <f>EtalonRes!Z67</f>
        <v>86.4</v>
      </c>
      <c r="DK73" t="e">
        <f>Source!BB61</f>
        <v>#REF!</v>
      </c>
      <c r="DL73" t="s">
        <v>6</v>
      </c>
      <c r="DM73">
        <v>0</v>
      </c>
      <c r="DN73" t="s">
        <v>6</v>
      </c>
      <c r="DO73">
        <v>0</v>
      </c>
      <c r="GQ73">
        <v>-1</v>
      </c>
      <c r="GR73">
        <v>-1</v>
      </c>
    </row>
    <row r="74" spans="1:200" x14ac:dyDescent="0.25">
      <c r="A74">
        <f>ROW(Source!A61)</f>
        <v>61</v>
      </c>
      <c r="B74">
        <v>66440962</v>
      </c>
      <c r="C74">
        <v>66441268</v>
      </c>
      <c r="D74">
        <v>48056368</v>
      </c>
      <c r="E74">
        <v>1</v>
      </c>
      <c r="F74">
        <v>1</v>
      </c>
      <c r="G74">
        <v>1</v>
      </c>
      <c r="H74">
        <v>3</v>
      </c>
      <c r="I74" t="s">
        <v>773</v>
      </c>
      <c r="J74" t="s">
        <v>774</v>
      </c>
      <c r="K74" t="s">
        <v>775</v>
      </c>
      <c r="L74">
        <v>1339</v>
      </c>
      <c r="N74">
        <v>1007</v>
      </c>
      <c r="O74" t="s">
        <v>22</v>
      </c>
      <c r="P74" t="s">
        <v>22</v>
      </c>
      <c r="Q74">
        <v>1</v>
      </c>
      <c r="W74">
        <v>0</v>
      </c>
      <c r="X74">
        <v>929815444</v>
      </c>
      <c r="Y74" s="66">
        <f>'4.Ведомость_списания'!F80</f>
        <v>0.3</v>
      </c>
      <c r="AA74">
        <v>22.23</v>
      </c>
      <c r="AB74">
        <v>0</v>
      </c>
      <c r="AC74">
        <v>0</v>
      </c>
      <c r="AD74">
        <v>0</v>
      </c>
      <c r="AE74">
        <v>2.44</v>
      </c>
      <c r="AF74">
        <v>0</v>
      </c>
      <c r="AG74">
        <v>0</v>
      </c>
      <c r="AH74">
        <v>0</v>
      </c>
      <c r="AI74">
        <v>9.11</v>
      </c>
      <c r="AJ74">
        <v>1</v>
      </c>
      <c r="AK74">
        <v>1</v>
      </c>
      <c r="AL74">
        <v>1</v>
      </c>
      <c r="AM74">
        <v>4</v>
      </c>
      <c r="AN74">
        <v>0</v>
      </c>
      <c r="AO74">
        <v>1</v>
      </c>
      <c r="AP74">
        <v>0</v>
      </c>
      <c r="AQ74">
        <v>0</v>
      </c>
      <c r="AR74">
        <v>0</v>
      </c>
      <c r="AS74" t="s">
        <v>6</v>
      </c>
      <c r="AT74">
        <v>0.3</v>
      </c>
      <c r="AU74" t="s">
        <v>6</v>
      </c>
      <c r="AV74">
        <v>0</v>
      </c>
      <c r="AW74">
        <v>2</v>
      </c>
      <c r="AX74">
        <v>66441280</v>
      </c>
      <c r="AY74">
        <v>1</v>
      </c>
      <c r="AZ74">
        <v>0</v>
      </c>
      <c r="BA74">
        <v>68</v>
      </c>
      <c r="BB74">
        <v>0</v>
      </c>
      <c r="BC74">
        <v>0</v>
      </c>
      <c r="BD74">
        <v>0</v>
      </c>
      <c r="BE74">
        <v>0</v>
      </c>
      <c r="BF74">
        <v>0</v>
      </c>
      <c r="BG74">
        <v>0</v>
      </c>
      <c r="BH74">
        <v>0</v>
      </c>
      <c r="BI74">
        <v>0</v>
      </c>
      <c r="BJ74">
        <v>0</v>
      </c>
      <c r="BK74">
        <v>0</v>
      </c>
      <c r="BL74">
        <v>0</v>
      </c>
      <c r="BM74">
        <v>0</v>
      </c>
      <c r="BN74">
        <v>0</v>
      </c>
      <c r="BO74">
        <v>0</v>
      </c>
      <c r="BP74">
        <v>0</v>
      </c>
      <c r="BQ74">
        <v>0</v>
      </c>
      <c r="BR74">
        <v>0</v>
      </c>
      <c r="BS74">
        <v>0</v>
      </c>
      <c r="BT74">
        <v>0</v>
      </c>
      <c r="BU74">
        <v>0</v>
      </c>
      <c r="BV74">
        <v>0</v>
      </c>
      <c r="BW74">
        <v>0</v>
      </c>
      <c r="CV74">
        <v>0</v>
      </c>
      <c r="CW74">
        <v>0</v>
      </c>
      <c r="CX74" t="e">
        <f>ROUND(Y74*Source!I61,7)</f>
        <v>#REF!</v>
      </c>
      <c r="CY74">
        <f>AA74</f>
        <v>22.23</v>
      </c>
      <c r="CZ74">
        <f>AE74</f>
        <v>2.44</v>
      </c>
      <c r="DA74">
        <f>AI74</f>
        <v>9.11</v>
      </c>
      <c r="DB74">
        <f t="shared" si="30"/>
        <v>0.73</v>
      </c>
      <c r="DC74">
        <f t="shared" si="31"/>
        <v>0</v>
      </c>
      <c r="DD74" t="s">
        <v>6</v>
      </c>
      <c r="DE74" t="s">
        <v>6</v>
      </c>
      <c r="DF74" t="e">
        <f>ROUND(ROUND(AE74*AI74,0)*CX74,0)</f>
        <v>#REF!</v>
      </c>
      <c r="DG74" t="e">
        <f t="shared" ref="DG74:DG80" si="32">ROUND(ROUND(AF74,0)*CX74,0)</f>
        <v>#REF!</v>
      </c>
      <c r="DH74" t="e">
        <f>Source!I61*SmtRes!Y74</f>
        <v>#REF!</v>
      </c>
      <c r="DI74">
        <f>AA74</f>
        <v>22.23</v>
      </c>
      <c r="DJ74">
        <f>EtalonRes!Y68</f>
        <v>2.44</v>
      </c>
      <c r="DK74" t="e">
        <f>Source!BC61</f>
        <v>#REF!</v>
      </c>
      <c r="DL74" t="s">
        <v>6</v>
      </c>
      <c r="DM74">
        <v>0</v>
      </c>
      <c r="DN74" t="s">
        <v>6</v>
      </c>
      <c r="DO74">
        <v>0</v>
      </c>
      <c r="GQ74">
        <v>-1</v>
      </c>
      <c r="GR74">
        <v>-1</v>
      </c>
    </row>
    <row r="75" spans="1:200" x14ac:dyDescent="0.25">
      <c r="A75">
        <f>ROW(Source!A61)</f>
        <v>61</v>
      </c>
      <c r="B75">
        <v>66440962</v>
      </c>
      <c r="C75">
        <v>66441268</v>
      </c>
      <c r="D75">
        <v>48074349</v>
      </c>
      <c r="E75">
        <v>1</v>
      </c>
      <c r="F75">
        <v>1</v>
      </c>
      <c r="G75">
        <v>1</v>
      </c>
      <c r="H75">
        <v>3</v>
      </c>
      <c r="I75" t="s">
        <v>793</v>
      </c>
      <c r="J75" t="s">
        <v>794</v>
      </c>
      <c r="K75" t="s">
        <v>795</v>
      </c>
      <c r="L75">
        <v>1348</v>
      </c>
      <c r="N75">
        <v>1009</v>
      </c>
      <c r="O75" t="s">
        <v>147</v>
      </c>
      <c r="P75" t="s">
        <v>147</v>
      </c>
      <c r="Q75">
        <v>1000</v>
      </c>
      <c r="W75">
        <v>0</v>
      </c>
      <c r="X75">
        <v>-1997499102</v>
      </c>
      <c r="Y75" s="66">
        <f>'4.Ведомость_списания'!F81</f>
        <v>2.3E-3</v>
      </c>
      <c r="AA75">
        <v>54559.79</v>
      </c>
      <c r="AB75">
        <v>0</v>
      </c>
      <c r="AC75">
        <v>0</v>
      </c>
      <c r="AD75">
        <v>0</v>
      </c>
      <c r="AE75">
        <v>5989</v>
      </c>
      <c r="AF75">
        <v>0</v>
      </c>
      <c r="AG75">
        <v>0</v>
      </c>
      <c r="AH75">
        <v>0</v>
      </c>
      <c r="AI75">
        <v>9.11</v>
      </c>
      <c r="AJ75">
        <v>1</v>
      </c>
      <c r="AK75">
        <v>1</v>
      </c>
      <c r="AL75">
        <v>1</v>
      </c>
      <c r="AM75">
        <v>4</v>
      </c>
      <c r="AN75">
        <v>0</v>
      </c>
      <c r="AO75">
        <v>1</v>
      </c>
      <c r="AP75">
        <v>0</v>
      </c>
      <c r="AQ75">
        <v>0</v>
      </c>
      <c r="AR75">
        <v>0</v>
      </c>
      <c r="AS75" t="s">
        <v>6</v>
      </c>
      <c r="AT75">
        <v>2.3E-3</v>
      </c>
      <c r="AU75" t="s">
        <v>6</v>
      </c>
      <c r="AV75">
        <v>0</v>
      </c>
      <c r="AW75">
        <v>2</v>
      </c>
      <c r="AX75">
        <v>66441283</v>
      </c>
      <c r="AY75">
        <v>1</v>
      </c>
      <c r="AZ75">
        <v>0</v>
      </c>
      <c r="BA75">
        <v>71</v>
      </c>
      <c r="BB75">
        <v>0</v>
      </c>
      <c r="BC75">
        <v>0</v>
      </c>
      <c r="BD75">
        <v>0</v>
      </c>
      <c r="BE75">
        <v>0</v>
      </c>
      <c r="BF75">
        <v>0</v>
      </c>
      <c r="BG75">
        <v>0</v>
      </c>
      <c r="BH75">
        <v>0</v>
      </c>
      <c r="BI75">
        <v>0</v>
      </c>
      <c r="BJ75">
        <v>0</v>
      </c>
      <c r="BK75">
        <v>0</v>
      </c>
      <c r="BL75">
        <v>0</v>
      </c>
      <c r="BM75">
        <v>0</v>
      </c>
      <c r="BN75">
        <v>0</v>
      </c>
      <c r="BO75">
        <v>0</v>
      </c>
      <c r="BP75">
        <v>0</v>
      </c>
      <c r="BQ75">
        <v>0</v>
      </c>
      <c r="BR75">
        <v>0</v>
      </c>
      <c r="BS75">
        <v>0</v>
      </c>
      <c r="BT75">
        <v>0</v>
      </c>
      <c r="BU75">
        <v>0</v>
      </c>
      <c r="BV75">
        <v>0</v>
      </c>
      <c r="BW75">
        <v>0</v>
      </c>
      <c r="CV75">
        <v>0</v>
      </c>
      <c r="CW75">
        <v>0</v>
      </c>
      <c r="CX75" t="e">
        <f>ROUND(Y75*Source!I61,7)</f>
        <v>#REF!</v>
      </c>
      <c r="CY75">
        <f>AA75</f>
        <v>54559.79</v>
      </c>
      <c r="CZ75">
        <f>AE75</f>
        <v>5989</v>
      </c>
      <c r="DA75">
        <f>AI75</f>
        <v>9.11</v>
      </c>
      <c r="DB75">
        <f t="shared" si="30"/>
        <v>13.77</v>
      </c>
      <c r="DC75">
        <f t="shared" si="31"/>
        <v>0</v>
      </c>
      <c r="DD75" t="s">
        <v>6</v>
      </c>
      <c r="DE75" t="s">
        <v>6</v>
      </c>
      <c r="DF75" t="e">
        <f>ROUND(ROUND(AE75*AI75,0)*CX75,0)</f>
        <v>#REF!</v>
      </c>
      <c r="DG75" t="e">
        <f t="shared" si="32"/>
        <v>#REF!</v>
      </c>
      <c r="DH75" t="e">
        <f>Source!I61*SmtRes!Y75</f>
        <v>#REF!</v>
      </c>
      <c r="DI75">
        <f>AA75</f>
        <v>54559.79</v>
      </c>
      <c r="DJ75">
        <f>EtalonRes!Y71</f>
        <v>5989</v>
      </c>
      <c r="DK75" t="e">
        <f>Source!BC61</f>
        <v>#REF!</v>
      </c>
      <c r="DL75" t="s">
        <v>6</v>
      </c>
      <c r="DM75">
        <v>0</v>
      </c>
      <c r="DN75" t="s">
        <v>6</v>
      </c>
      <c r="DO75">
        <v>0</v>
      </c>
      <c r="GQ75">
        <v>-1</v>
      </c>
      <c r="GR75">
        <v>-1</v>
      </c>
    </row>
    <row r="76" spans="1:200" x14ac:dyDescent="0.25">
      <c r="A76">
        <f>ROW(Source!A61)</f>
        <v>61</v>
      </c>
      <c r="B76">
        <v>66440962</v>
      </c>
      <c r="C76">
        <v>66441268</v>
      </c>
      <c r="D76">
        <v>48079770</v>
      </c>
      <c r="E76">
        <v>1</v>
      </c>
      <c r="F76">
        <v>1</v>
      </c>
      <c r="G76">
        <v>1</v>
      </c>
      <c r="H76">
        <v>3</v>
      </c>
      <c r="I76" t="s">
        <v>776</v>
      </c>
      <c r="J76" t="s">
        <v>777</v>
      </c>
      <c r="K76" t="s">
        <v>778</v>
      </c>
      <c r="L76">
        <v>1339</v>
      </c>
      <c r="N76">
        <v>1007</v>
      </c>
      <c r="O76" t="s">
        <v>22</v>
      </c>
      <c r="P76" t="s">
        <v>22</v>
      </c>
      <c r="Q76">
        <v>1</v>
      </c>
      <c r="W76">
        <v>0</v>
      </c>
      <c r="X76">
        <v>170811211</v>
      </c>
      <c r="Y76" s="66">
        <f>'4.Ведомость_списания'!F82</f>
        <v>1.6E-2</v>
      </c>
      <c r="AA76">
        <v>9620.16</v>
      </c>
      <c r="AB76">
        <v>0</v>
      </c>
      <c r="AC76">
        <v>0</v>
      </c>
      <c r="AD76">
        <v>0</v>
      </c>
      <c r="AE76">
        <v>1056</v>
      </c>
      <c r="AF76">
        <v>0</v>
      </c>
      <c r="AG76">
        <v>0</v>
      </c>
      <c r="AH76">
        <v>0</v>
      </c>
      <c r="AI76">
        <v>9.11</v>
      </c>
      <c r="AJ76">
        <v>1</v>
      </c>
      <c r="AK76">
        <v>1</v>
      </c>
      <c r="AL76">
        <v>1</v>
      </c>
      <c r="AM76">
        <v>4</v>
      </c>
      <c r="AN76">
        <v>0</v>
      </c>
      <c r="AO76">
        <v>1</v>
      </c>
      <c r="AP76">
        <v>0</v>
      </c>
      <c r="AQ76">
        <v>0</v>
      </c>
      <c r="AR76">
        <v>0</v>
      </c>
      <c r="AS76" t="s">
        <v>6</v>
      </c>
      <c r="AT76">
        <v>1.6E-2</v>
      </c>
      <c r="AU76" t="s">
        <v>6</v>
      </c>
      <c r="AV76">
        <v>0</v>
      </c>
      <c r="AW76">
        <v>2</v>
      </c>
      <c r="AX76">
        <v>66441284</v>
      </c>
      <c r="AY76">
        <v>1</v>
      </c>
      <c r="AZ76">
        <v>0</v>
      </c>
      <c r="BA76">
        <v>72</v>
      </c>
      <c r="BB76">
        <v>0</v>
      </c>
      <c r="BC76">
        <v>0</v>
      </c>
      <c r="BD76">
        <v>0</v>
      </c>
      <c r="BE76">
        <v>0</v>
      </c>
      <c r="BF76">
        <v>0</v>
      </c>
      <c r="BG76">
        <v>0</v>
      </c>
      <c r="BH76">
        <v>0</v>
      </c>
      <c r="BI76">
        <v>0</v>
      </c>
      <c r="BJ76">
        <v>0</v>
      </c>
      <c r="BK76">
        <v>0</v>
      </c>
      <c r="BL76">
        <v>0</v>
      </c>
      <c r="BM76">
        <v>0</v>
      </c>
      <c r="BN76">
        <v>0</v>
      </c>
      <c r="BO76">
        <v>0</v>
      </c>
      <c r="BP76">
        <v>0</v>
      </c>
      <c r="BQ76">
        <v>0</v>
      </c>
      <c r="BR76">
        <v>0</v>
      </c>
      <c r="BS76">
        <v>0</v>
      </c>
      <c r="BT76">
        <v>0</v>
      </c>
      <c r="BU76">
        <v>0</v>
      </c>
      <c r="BV76">
        <v>0</v>
      </c>
      <c r="BW76">
        <v>0</v>
      </c>
      <c r="CV76">
        <v>0</v>
      </c>
      <c r="CW76">
        <v>0</v>
      </c>
      <c r="CX76" t="e">
        <f>ROUND(Y76*Source!I61,7)</f>
        <v>#REF!</v>
      </c>
      <c r="CY76">
        <f>AA76</f>
        <v>9620.16</v>
      </c>
      <c r="CZ76">
        <f>AE76</f>
        <v>1056</v>
      </c>
      <c r="DA76">
        <f>AI76</f>
        <v>9.11</v>
      </c>
      <c r="DB76">
        <f t="shared" si="30"/>
        <v>16.899999999999999</v>
      </c>
      <c r="DC76">
        <f t="shared" si="31"/>
        <v>0</v>
      </c>
      <c r="DD76" t="s">
        <v>6</v>
      </c>
      <c r="DE76" t="s">
        <v>6</v>
      </c>
      <c r="DF76" t="e">
        <f>ROUND(ROUND(AE76*AI76,0)*CX76,0)</f>
        <v>#REF!</v>
      </c>
      <c r="DG76" t="e">
        <f t="shared" si="32"/>
        <v>#REF!</v>
      </c>
      <c r="DH76" t="e">
        <f>Source!I61*SmtRes!Y76</f>
        <v>#REF!</v>
      </c>
      <c r="DI76">
        <f>AA76</f>
        <v>9620.16</v>
      </c>
      <c r="DJ76">
        <f>EtalonRes!Y72</f>
        <v>1056</v>
      </c>
      <c r="DK76" t="e">
        <f>Source!BC61</f>
        <v>#REF!</v>
      </c>
      <c r="DL76" t="s">
        <v>6</v>
      </c>
      <c r="DM76">
        <v>0</v>
      </c>
      <c r="DN76" t="s">
        <v>6</v>
      </c>
      <c r="DO76">
        <v>0</v>
      </c>
      <c r="GQ76">
        <v>-1</v>
      </c>
      <c r="GR76">
        <v>-1</v>
      </c>
    </row>
    <row r="77" spans="1:200" x14ac:dyDescent="0.25">
      <c r="A77">
        <f>ROW(Source!A61)</f>
        <v>61</v>
      </c>
      <c r="B77">
        <v>66440962</v>
      </c>
      <c r="C77">
        <v>66441268</v>
      </c>
      <c r="D77">
        <v>0</v>
      </c>
      <c r="E77">
        <v>1</v>
      </c>
      <c r="F77">
        <v>1</v>
      </c>
      <c r="G77">
        <v>1</v>
      </c>
      <c r="H77">
        <v>3</v>
      </c>
      <c r="I77" t="s">
        <v>37</v>
      </c>
      <c r="J77" t="s">
        <v>6</v>
      </c>
      <c r="K77" t="s">
        <v>113</v>
      </c>
      <c r="L77">
        <v>1407</v>
      </c>
      <c r="N77">
        <v>1013</v>
      </c>
      <c r="O77" t="s">
        <v>39</v>
      </c>
      <c r="P77" t="s">
        <v>39</v>
      </c>
      <c r="Q77">
        <v>1</v>
      </c>
      <c r="W77">
        <v>0</v>
      </c>
      <c r="X77">
        <v>512165514</v>
      </c>
      <c r="Y77">
        <f>(AT77*ROUND(0.77,7))</f>
        <v>3.85</v>
      </c>
      <c r="AA77">
        <v>21670</v>
      </c>
      <c r="AB77">
        <v>0</v>
      </c>
      <c r="AC77">
        <v>0</v>
      </c>
      <c r="AD77">
        <v>0</v>
      </c>
      <c r="AE77">
        <v>22103.4</v>
      </c>
      <c r="AF77">
        <v>0</v>
      </c>
      <c r="AG77">
        <v>0</v>
      </c>
      <c r="AH77">
        <v>0</v>
      </c>
      <c r="AI77">
        <v>9.11</v>
      </c>
      <c r="AJ77">
        <v>1</v>
      </c>
      <c r="AK77">
        <v>1</v>
      </c>
      <c r="AL77">
        <v>1</v>
      </c>
      <c r="AM77">
        <v>0</v>
      </c>
      <c r="AN77">
        <v>0</v>
      </c>
      <c r="AO77">
        <v>0</v>
      </c>
      <c r="AP77">
        <v>1</v>
      </c>
      <c r="AQ77">
        <v>0</v>
      </c>
      <c r="AR77">
        <v>0</v>
      </c>
      <c r="AS77" t="s">
        <v>6</v>
      </c>
      <c r="AT77">
        <v>5</v>
      </c>
      <c r="AU77" t="s">
        <v>41</v>
      </c>
      <c r="AV77">
        <v>0</v>
      </c>
      <c r="AW77">
        <v>1</v>
      </c>
      <c r="AX77">
        <v>-1</v>
      </c>
      <c r="AY77">
        <v>0</v>
      </c>
      <c r="AZ77">
        <v>0</v>
      </c>
      <c r="BA77" t="s">
        <v>6</v>
      </c>
      <c r="BB77">
        <v>0</v>
      </c>
      <c r="BC77">
        <v>0</v>
      </c>
      <c r="BD77">
        <v>0</v>
      </c>
      <c r="BE77">
        <v>0</v>
      </c>
      <c r="BF77">
        <v>0</v>
      </c>
      <c r="BG77">
        <v>0</v>
      </c>
      <c r="BH77">
        <v>0</v>
      </c>
      <c r="BI77">
        <v>0</v>
      </c>
      <c r="BJ77">
        <v>0</v>
      </c>
      <c r="BK77">
        <v>0</v>
      </c>
      <c r="BL77">
        <v>0</v>
      </c>
      <c r="BM77">
        <v>0</v>
      </c>
      <c r="BN77">
        <v>0</v>
      </c>
      <c r="BO77">
        <v>0</v>
      </c>
      <c r="BP77">
        <v>0</v>
      </c>
      <c r="BQ77">
        <v>0</v>
      </c>
      <c r="BR77">
        <v>0</v>
      </c>
      <c r="BS77">
        <v>0</v>
      </c>
      <c r="BT77">
        <v>0</v>
      </c>
      <c r="BU77">
        <v>0</v>
      </c>
      <c r="BV77">
        <v>0</v>
      </c>
      <c r="BW77">
        <v>0</v>
      </c>
      <c r="CV77">
        <v>0</v>
      </c>
      <c r="CW77">
        <v>0</v>
      </c>
      <c r="CX77" t="e">
        <f>ROUND(Y77*Source!I61,7)</f>
        <v>#REF!</v>
      </c>
      <c r="CY77">
        <f>AA77</f>
        <v>21670</v>
      </c>
      <c r="CZ77">
        <f>AE77</f>
        <v>22103.4</v>
      </c>
      <c r="DA77">
        <f>AI77</f>
        <v>9.11</v>
      </c>
      <c r="DB77">
        <f>ROUND((ROUND(AT77*CZ77,2)*ROUND(0.77,7)),2)</f>
        <v>85098.09</v>
      </c>
      <c r="DC77">
        <f>ROUND((ROUND(AT77*AG77,2)*ROUND(0.77,7)),2)</f>
        <v>0</v>
      </c>
      <c r="DD77" t="s">
        <v>6</v>
      </c>
      <c r="DE77" t="s">
        <v>6</v>
      </c>
      <c r="DF77" t="e">
        <f>ROUND(ROUND(AE77*AI77,0)*CX77,0)</f>
        <v>#REF!</v>
      </c>
      <c r="DG77" t="e">
        <f t="shared" si="32"/>
        <v>#REF!</v>
      </c>
      <c r="DH77" t="e">
        <f>Source!I61*SmtRes!Y77</f>
        <v>#REF!</v>
      </c>
      <c r="DI77">
        <f>AA77</f>
        <v>21670</v>
      </c>
      <c r="DJ77" t="e">
        <f>DF77</f>
        <v>#REF!</v>
      </c>
      <c r="DK77" t="e">
        <f>Source!BC61</f>
        <v>#REF!</v>
      </c>
      <c r="DL77" t="s">
        <v>6</v>
      </c>
      <c r="DM77">
        <v>0</v>
      </c>
      <c r="DN77" t="s">
        <v>6</v>
      </c>
      <c r="DO77">
        <v>0</v>
      </c>
      <c r="GP77">
        <v>1</v>
      </c>
      <c r="GQ77">
        <v>-1</v>
      </c>
      <c r="GR77">
        <v>-1</v>
      </c>
    </row>
    <row r="78" spans="1:200" x14ac:dyDescent="0.25">
      <c r="A78">
        <f>ROW(Source!A61)</f>
        <v>61</v>
      </c>
      <c r="B78">
        <v>66440962</v>
      </c>
      <c r="C78">
        <v>66441268</v>
      </c>
      <c r="D78">
        <v>48188139</v>
      </c>
      <c r="E78">
        <v>1</v>
      </c>
      <c r="F78">
        <v>1</v>
      </c>
      <c r="G78">
        <v>1</v>
      </c>
      <c r="H78">
        <v>3</v>
      </c>
      <c r="I78" t="s">
        <v>30</v>
      </c>
      <c r="J78" t="s">
        <v>69</v>
      </c>
      <c r="K78" t="s">
        <v>31</v>
      </c>
      <c r="L78">
        <v>1339</v>
      </c>
      <c r="N78">
        <v>1007</v>
      </c>
      <c r="O78" t="s">
        <v>22</v>
      </c>
      <c r="P78" t="s">
        <v>22</v>
      </c>
      <c r="Q78">
        <v>1</v>
      </c>
      <c r="W78">
        <v>0</v>
      </c>
      <c r="X78">
        <v>196736990</v>
      </c>
      <c r="Y78">
        <f>(AT78*ROUND(0.9,7))</f>
        <v>2.0699999999999998</v>
      </c>
      <c r="AA78">
        <v>3875</v>
      </c>
      <c r="AB78">
        <v>0</v>
      </c>
      <c r="AC78">
        <v>0</v>
      </c>
      <c r="AD78">
        <v>0</v>
      </c>
      <c r="AE78">
        <v>3952.5</v>
      </c>
      <c r="AF78">
        <v>0</v>
      </c>
      <c r="AG78">
        <v>0</v>
      </c>
      <c r="AH78">
        <v>0</v>
      </c>
      <c r="AI78">
        <v>9.11</v>
      </c>
      <c r="AJ78">
        <v>1</v>
      </c>
      <c r="AK78">
        <v>1</v>
      </c>
      <c r="AL78">
        <v>1</v>
      </c>
      <c r="AM78">
        <v>0</v>
      </c>
      <c r="AN78">
        <v>0</v>
      </c>
      <c r="AO78">
        <v>0</v>
      </c>
      <c r="AP78">
        <v>1</v>
      </c>
      <c r="AQ78">
        <v>0</v>
      </c>
      <c r="AR78">
        <v>0</v>
      </c>
      <c r="AS78" t="s">
        <v>6</v>
      </c>
      <c r="AT78">
        <v>2.2999999999999998</v>
      </c>
      <c r="AU78" t="s">
        <v>35</v>
      </c>
      <c r="AV78">
        <v>0</v>
      </c>
      <c r="AW78">
        <v>1</v>
      </c>
      <c r="AX78">
        <v>-1</v>
      </c>
      <c r="AY78">
        <v>0</v>
      </c>
      <c r="AZ78">
        <v>0</v>
      </c>
      <c r="BA78" t="s">
        <v>6</v>
      </c>
      <c r="BB78">
        <v>0</v>
      </c>
      <c r="BC78">
        <v>0</v>
      </c>
      <c r="BD78">
        <v>0</v>
      </c>
      <c r="BE78">
        <v>0</v>
      </c>
      <c r="BF78">
        <v>0</v>
      </c>
      <c r="BG78">
        <v>0</v>
      </c>
      <c r="BH78">
        <v>0</v>
      </c>
      <c r="BI78">
        <v>0</v>
      </c>
      <c r="BJ78">
        <v>0</v>
      </c>
      <c r="BK78">
        <v>0</v>
      </c>
      <c r="BL78">
        <v>0</v>
      </c>
      <c r="BM78">
        <v>0</v>
      </c>
      <c r="BN78">
        <v>0</v>
      </c>
      <c r="BO78">
        <v>0</v>
      </c>
      <c r="BP78">
        <v>0</v>
      </c>
      <c r="BQ78">
        <v>0</v>
      </c>
      <c r="BR78">
        <v>0</v>
      </c>
      <c r="BS78">
        <v>0</v>
      </c>
      <c r="BT78">
        <v>0</v>
      </c>
      <c r="BU78">
        <v>0</v>
      </c>
      <c r="BV78">
        <v>0</v>
      </c>
      <c r="BW78">
        <v>0</v>
      </c>
      <c r="CV78">
        <v>0</v>
      </c>
      <c r="CW78">
        <v>0</v>
      </c>
      <c r="CX78" t="e">
        <f>ROUND(Y78*Source!I61,7)</f>
        <v>#REF!</v>
      </c>
      <c r="CY78">
        <f>AA78</f>
        <v>3875</v>
      </c>
      <c r="CZ78">
        <f>AE78</f>
        <v>3952.5</v>
      </c>
      <c r="DA78">
        <f>AI78</f>
        <v>9.11</v>
      </c>
      <c r="DB78">
        <f>ROUND((ROUND(AT78*CZ78,2)*ROUND(0.9,7)),2)</f>
        <v>8181.68</v>
      </c>
      <c r="DC78">
        <f>ROUND((ROUND(AT78*AG78,2)*ROUND(0.9,7)),2)</f>
        <v>0</v>
      </c>
      <c r="DD78" t="s">
        <v>6</v>
      </c>
      <c r="DE78" t="s">
        <v>6</v>
      </c>
      <c r="DF78" t="e">
        <f>ROUND(ROUND(AE78*AI78,0)*CX78,0)</f>
        <v>#REF!</v>
      </c>
      <c r="DG78" t="e">
        <f t="shared" si="32"/>
        <v>#REF!</v>
      </c>
      <c r="DH78" t="e">
        <f>Source!I61*SmtRes!Y78</f>
        <v>#REF!</v>
      </c>
      <c r="DI78">
        <f>AA78</f>
        <v>3875</v>
      </c>
      <c r="DJ78" t="e">
        <f>DF78</f>
        <v>#REF!</v>
      </c>
      <c r="DK78" t="e">
        <f>Source!BC61</f>
        <v>#REF!</v>
      </c>
      <c r="DL78" t="s">
        <v>6</v>
      </c>
      <c r="DM78">
        <v>0</v>
      </c>
      <c r="DN78" t="s">
        <v>6</v>
      </c>
      <c r="DO78">
        <v>0</v>
      </c>
      <c r="GP78">
        <v>1</v>
      </c>
      <c r="GQ78">
        <v>-1</v>
      </c>
      <c r="GR78">
        <v>-1</v>
      </c>
    </row>
    <row r="79" spans="1:200" x14ac:dyDescent="0.25">
      <c r="A79">
        <f>ROW(Source!A64)</f>
        <v>64</v>
      </c>
      <c r="B79">
        <v>66440962</v>
      </c>
      <c r="C79">
        <v>66441288</v>
      </c>
      <c r="D79">
        <v>48043837</v>
      </c>
      <c r="E79">
        <v>68</v>
      </c>
      <c r="F79">
        <v>1</v>
      </c>
      <c r="G79">
        <v>1</v>
      </c>
      <c r="H79">
        <v>1</v>
      </c>
      <c r="I79" t="s">
        <v>791</v>
      </c>
      <c r="J79" t="s">
        <v>6</v>
      </c>
      <c r="K79" t="s">
        <v>792</v>
      </c>
      <c r="L79">
        <v>1191</v>
      </c>
      <c r="N79">
        <v>1013</v>
      </c>
      <c r="O79" t="s">
        <v>766</v>
      </c>
      <c r="P79" t="s">
        <v>766</v>
      </c>
      <c r="Q79">
        <v>1</v>
      </c>
      <c r="W79">
        <v>0</v>
      </c>
      <c r="X79">
        <v>1049124552</v>
      </c>
      <c r="Y79">
        <f t="shared" ref="Y79:Y81" si="33">AT79</f>
        <v>121</v>
      </c>
      <c r="AA79">
        <v>0</v>
      </c>
      <c r="AB79">
        <v>0</v>
      </c>
      <c r="AC79">
        <v>0</v>
      </c>
      <c r="AD79">
        <v>284.82</v>
      </c>
      <c r="AE79">
        <v>0</v>
      </c>
      <c r="AF79">
        <v>0</v>
      </c>
      <c r="AG79">
        <v>0</v>
      </c>
      <c r="AH79">
        <v>8.5299999999999994</v>
      </c>
      <c r="AI79">
        <v>1</v>
      </c>
      <c r="AJ79">
        <v>1</v>
      </c>
      <c r="AK79">
        <v>1</v>
      </c>
      <c r="AL79">
        <v>33.39</v>
      </c>
      <c r="AM79">
        <v>4</v>
      </c>
      <c r="AN79">
        <v>0</v>
      </c>
      <c r="AO79">
        <v>1</v>
      </c>
      <c r="AP79">
        <v>0</v>
      </c>
      <c r="AQ79">
        <v>0</v>
      </c>
      <c r="AR79">
        <v>0</v>
      </c>
      <c r="AS79" t="s">
        <v>6</v>
      </c>
      <c r="AT79">
        <v>121</v>
      </c>
      <c r="AU79" t="s">
        <v>6</v>
      </c>
      <c r="AV79">
        <v>1</v>
      </c>
      <c r="AW79">
        <v>2</v>
      </c>
      <c r="AX79">
        <v>66441297</v>
      </c>
      <c r="AY79">
        <v>1</v>
      </c>
      <c r="AZ79">
        <v>0</v>
      </c>
      <c r="BA79">
        <v>73</v>
      </c>
      <c r="BB79">
        <v>0</v>
      </c>
      <c r="BC79">
        <v>0</v>
      </c>
      <c r="BD79">
        <v>0</v>
      </c>
      <c r="BE79">
        <v>0</v>
      </c>
      <c r="BF79">
        <v>0</v>
      </c>
      <c r="BG79">
        <v>0</v>
      </c>
      <c r="BH79">
        <v>0</v>
      </c>
      <c r="BI79">
        <v>0</v>
      </c>
      <c r="BJ79">
        <v>0</v>
      </c>
      <c r="BK79">
        <v>0</v>
      </c>
      <c r="BL79">
        <v>0</v>
      </c>
      <c r="BM79">
        <v>0</v>
      </c>
      <c r="BN79">
        <v>0</v>
      </c>
      <c r="BO79">
        <v>0</v>
      </c>
      <c r="BP79">
        <v>0</v>
      </c>
      <c r="BQ79">
        <v>0</v>
      </c>
      <c r="BR79">
        <v>0</v>
      </c>
      <c r="BS79">
        <v>0</v>
      </c>
      <c r="BT79">
        <v>0</v>
      </c>
      <c r="BU79">
        <v>0</v>
      </c>
      <c r="BV79">
        <v>0</v>
      </c>
      <c r="BW79">
        <v>0</v>
      </c>
      <c r="CU79" t="e">
        <f>ROUND(AT79*Source!I64*AH79*AL79,0)</f>
        <v>#REF!</v>
      </c>
      <c r="CV79" t="e">
        <f>ROUND(Y79*Source!I64,7)</f>
        <v>#REF!</v>
      </c>
      <c r="CW79">
        <v>0</v>
      </c>
      <c r="CX79" t="e">
        <f>ROUND(Y79*Source!I64,7)</f>
        <v>#REF!</v>
      </c>
      <c r="CY79">
        <f>AD79</f>
        <v>284.82</v>
      </c>
      <c r="CZ79">
        <f>AH79</f>
        <v>8.5299999999999994</v>
      </c>
      <c r="DA79">
        <f>AL79</f>
        <v>33.39</v>
      </c>
      <c r="DB79">
        <f t="shared" ref="DB79:DB84" si="34">ROUND(ROUND(AT79*CZ79,2),2)</f>
        <v>1032.1300000000001</v>
      </c>
      <c r="DC79">
        <f t="shared" ref="DC79:DC84" si="35">ROUND(ROUND(AT79*AG79,2),2)</f>
        <v>0</v>
      </c>
      <c r="DD79" t="s">
        <v>6</v>
      </c>
      <c r="DE79" t="s">
        <v>6</v>
      </c>
      <c r="DF79" t="e">
        <f>ROUND(ROUND(AE79,0)*CX79,0)</f>
        <v>#REF!</v>
      </c>
      <c r="DG79" t="e">
        <f t="shared" si="32"/>
        <v>#REF!</v>
      </c>
      <c r="DH79" t="e">
        <f>Source!I64*SmtRes!Y79</f>
        <v>#REF!</v>
      </c>
      <c r="DI79">
        <f>AD79</f>
        <v>284.82</v>
      </c>
      <c r="DJ79">
        <f>EtalonRes!AB73</f>
        <v>8.5299999999999994</v>
      </c>
      <c r="DK79" t="e">
        <f>Source!BA64</f>
        <v>#REF!</v>
      </c>
      <c r="DL79" t="s">
        <v>6</v>
      </c>
      <c r="DM79">
        <v>0</v>
      </c>
      <c r="DN79" t="s">
        <v>6</v>
      </c>
      <c r="DO79">
        <v>0</v>
      </c>
      <c r="GQ79">
        <v>-1</v>
      </c>
      <c r="GR79">
        <v>-1</v>
      </c>
    </row>
    <row r="80" spans="1:200" x14ac:dyDescent="0.25">
      <c r="A80">
        <f>ROW(Source!A64)</f>
        <v>64</v>
      </c>
      <c r="B80">
        <v>66440962</v>
      </c>
      <c r="C80">
        <v>66441288</v>
      </c>
      <c r="D80">
        <v>48044033</v>
      </c>
      <c r="E80">
        <v>68</v>
      </c>
      <c r="F80">
        <v>1</v>
      </c>
      <c r="G80">
        <v>1</v>
      </c>
      <c r="H80">
        <v>1</v>
      </c>
      <c r="I80" t="s">
        <v>767</v>
      </c>
      <c r="J80" t="s">
        <v>6</v>
      </c>
      <c r="K80" t="s">
        <v>768</v>
      </c>
      <c r="L80">
        <v>1191</v>
      </c>
      <c r="N80">
        <v>1013</v>
      </c>
      <c r="O80" t="s">
        <v>766</v>
      </c>
      <c r="P80" t="s">
        <v>766</v>
      </c>
      <c r="Q80">
        <v>1</v>
      </c>
      <c r="W80">
        <v>0</v>
      </c>
      <c r="X80">
        <v>-1417349443</v>
      </c>
      <c r="Y80">
        <f t="shared" si="33"/>
        <v>4.1100000000000003</v>
      </c>
      <c r="AA80">
        <v>0</v>
      </c>
      <c r="AB80">
        <v>0</v>
      </c>
      <c r="AC80">
        <v>0</v>
      </c>
      <c r="AD80">
        <v>0</v>
      </c>
      <c r="AE80">
        <v>0</v>
      </c>
      <c r="AF80">
        <v>0</v>
      </c>
      <c r="AG80">
        <v>0</v>
      </c>
      <c r="AH80">
        <v>0</v>
      </c>
      <c r="AI80">
        <v>1</v>
      </c>
      <c r="AJ80">
        <v>1</v>
      </c>
      <c r="AK80">
        <v>33.39</v>
      </c>
      <c r="AL80">
        <v>1</v>
      </c>
      <c r="AM80">
        <v>4</v>
      </c>
      <c r="AN80">
        <v>0</v>
      </c>
      <c r="AO80">
        <v>1</v>
      </c>
      <c r="AP80">
        <v>0</v>
      </c>
      <c r="AQ80">
        <v>0</v>
      </c>
      <c r="AR80">
        <v>0</v>
      </c>
      <c r="AS80" t="s">
        <v>6</v>
      </c>
      <c r="AT80">
        <v>4.1100000000000003</v>
      </c>
      <c r="AU80" t="s">
        <v>6</v>
      </c>
      <c r="AV80">
        <v>2</v>
      </c>
      <c r="AW80">
        <v>2</v>
      </c>
      <c r="AX80">
        <v>66441298</v>
      </c>
      <c r="AY80">
        <v>1</v>
      </c>
      <c r="AZ80">
        <v>0</v>
      </c>
      <c r="BA80">
        <v>74</v>
      </c>
      <c r="BB80">
        <v>0</v>
      </c>
      <c r="BC80">
        <v>0</v>
      </c>
      <c r="BD80">
        <v>0</v>
      </c>
      <c r="BE80">
        <v>0</v>
      </c>
      <c r="BF80">
        <v>0</v>
      </c>
      <c r="BG80">
        <v>0</v>
      </c>
      <c r="BH80">
        <v>0</v>
      </c>
      <c r="BI80">
        <v>0</v>
      </c>
      <c r="BJ80">
        <v>0</v>
      </c>
      <c r="BK80">
        <v>0</v>
      </c>
      <c r="BL80">
        <v>0</v>
      </c>
      <c r="BM80">
        <v>0</v>
      </c>
      <c r="BN80">
        <v>0</v>
      </c>
      <c r="BO80">
        <v>0</v>
      </c>
      <c r="BP80">
        <v>0</v>
      </c>
      <c r="BQ80">
        <v>0</v>
      </c>
      <c r="BR80">
        <v>0</v>
      </c>
      <c r="BS80">
        <v>0</v>
      </c>
      <c r="BT80">
        <v>0</v>
      </c>
      <c r="BU80">
        <v>0</v>
      </c>
      <c r="BV80">
        <v>0</v>
      </c>
      <c r="BW80">
        <v>0</v>
      </c>
      <c r="CV80">
        <v>0</v>
      </c>
      <c r="CW80">
        <v>0</v>
      </c>
      <c r="CX80" t="e">
        <f>ROUND(Y80*Source!I64,7)</f>
        <v>#REF!</v>
      </c>
      <c r="CY80">
        <f>AD80</f>
        <v>0</v>
      </c>
      <c r="CZ80">
        <f>AH80</f>
        <v>0</v>
      </c>
      <c r="DA80">
        <f>AL80</f>
        <v>1</v>
      </c>
      <c r="DB80">
        <f t="shared" si="34"/>
        <v>0</v>
      </c>
      <c r="DC80">
        <f t="shared" si="35"/>
        <v>0</v>
      </c>
      <c r="DD80" t="s">
        <v>6</v>
      </c>
      <c r="DE80" t="s">
        <v>6</v>
      </c>
      <c r="DF80" t="e">
        <f>ROUND(ROUND(AE80,0)*CX80,0)</f>
        <v>#REF!</v>
      </c>
      <c r="DG80" t="e">
        <f t="shared" si="32"/>
        <v>#REF!</v>
      </c>
      <c r="DH80" t="e">
        <f>Source!I64*SmtRes!Y80</f>
        <v>#REF!</v>
      </c>
      <c r="DI80">
        <f>AD80</f>
        <v>0</v>
      </c>
      <c r="DJ80">
        <f>EtalonRes!AB74</f>
        <v>0</v>
      </c>
      <c r="DK80" t="e">
        <f>Source!BA64</f>
        <v>#REF!</v>
      </c>
      <c r="DL80" t="s">
        <v>6</v>
      </c>
      <c r="DM80">
        <v>0</v>
      </c>
      <c r="DN80" t="s">
        <v>6</v>
      </c>
      <c r="DO80">
        <v>0</v>
      </c>
      <c r="GQ80">
        <v>-1</v>
      </c>
      <c r="GR80">
        <v>-1</v>
      </c>
    </row>
    <row r="81" spans="1:200" x14ac:dyDescent="0.25">
      <c r="A81">
        <f>ROW(Source!A64)</f>
        <v>64</v>
      </c>
      <c r="B81">
        <v>66440962</v>
      </c>
      <c r="C81">
        <v>66441288</v>
      </c>
      <c r="D81">
        <v>48205516</v>
      </c>
      <c r="E81">
        <v>1</v>
      </c>
      <c r="F81">
        <v>1</v>
      </c>
      <c r="G81">
        <v>1</v>
      </c>
      <c r="H81">
        <v>2</v>
      </c>
      <c r="I81" t="s">
        <v>769</v>
      </c>
      <c r="J81" t="s">
        <v>770</v>
      </c>
      <c r="K81" t="s">
        <v>771</v>
      </c>
      <c r="L81">
        <v>1367</v>
      </c>
      <c r="N81">
        <v>1011</v>
      </c>
      <c r="O81" t="s">
        <v>772</v>
      </c>
      <c r="P81" t="s">
        <v>772</v>
      </c>
      <c r="Q81">
        <v>1</v>
      </c>
      <c r="W81">
        <v>0</v>
      </c>
      <c r="X81">
        <v>1227913401</v>
      </c>
      <c r="Y81">
        <f t="shared" si="33"/>
        <v>4.1100000000000003</v>
      </c>
      <c r="AA81">
        <v>0</v>
      </c>
      <c r="AB81">
        <v>1145.6600000000001</v>
      </c>
      <c r="AC81">
        <v>450.77</v>
      </c>
      <c r="AD81">
        <v>0</v>
      </c>
      <c r="AE81">
        <v>0</v>
      </c>
      <c r="AF81">
        <v>86.4</v>
      </c>
      <c r="AG81">
        <v>13.5</v>
      </c>
      <c r="AH81">
        <v>0</v>
      </c>
      <c r="AI81">
        <v>1</v>
      </c>
      <c r="AJ81">
        <v>13.26</v>
      </c>
      <c r="AK81">
        <v>33.39</v>
      </c>
      <c r="AL81">
        <v>1</v>
      </c>
      <c r="AM81">
        <v>4</v>
      </c>
      <c r="AN81">
        <v>0</v>
      </c>
      <c r="AO81">
        <v>1</v>
      </c>
      <c r="AP81">
        <v>0</v>
      </c>
      <c r="AQ81">
        <v>0</v>
      </c>
      <c r="AR81">
        <v>0</v>
      </c>
      <c r="AS81" t="s">
        <v>6</v>
      </c>
      <c r="AT81">
        <v>4.1100000000000003</v>
      </c>
      <c r="AU81" t="s">
        <v>6</v>
      </c>
      <c r="AV81">
        <v>0</v>
      </c>
      <c r="AW81">
        <v>2</v>
      </c>
      <c r="AX81">
        <v>66441299</v>
      </c>
      <c r="AY81">
        <v>1</v>
      </c>
      <c r="AZ81">
        <v>0</v>
      </c>
      <c r="BA81">
        <v>75</v>
      </c>
      <c r="BB81">
        <v>0</v>
      </c>
      <c r="BC81">
        <v>0</v>
      </c>
      <c r="BD81">
        <v>0</v>
      </c>
      <c r="BE81">
        <v>0</v>
      </c>
      <c r="BF81">
        <v>0</v>
      </c>
      <c r="BG81">
        <v>0</v>
      </c>
      <c r="BH81">
        <v>0</v>
      </c>
      <c r="BI81">
        <v>0</v>
      </c>
      <c r="BJ81">
        <v>0</v>
      </c>
      <c r="BK81">
        <v>0</v>
      </c>
      <c r="BL81">
        <v>0</v>
      </c>
      <c r="BM81">
        <v>0</v>
      </c>
      <c r="BN81">
        <v>0</v>
      </c>
      <c r="BO81">
        <v>0</v>
      </c>
      <c r="BP81">
        <v>0</v>
      </c>
      <c r="BQ81">
        <v>0</v>
      </c>
      <c r="BR81">
        <v>0</v>
      </c>
      <c r="BS81">
        <v>0</v>
      </c>
      <c r="BT81">
        <v>0</v>
      </c>
      <c r="BU81">
        <v>0</v>
      </c>
      <c r="BV81">
        <v>0</v>
      </c>
      <c r="BW81">
        <v>0</v>
      </c>
      <c r="CV81">
        <v>0</v>
      </c>
      <c r="CW81" t="e">
        <f>ROUND(Y81*Source!I64*DO81,7)</f>
        <v>#REF!</v>
      </c>
      <c r="CX81" t="e">
        <f>ROUND(Y81*Source!I64,7)</f>
        <v>#REF!</v>
      </c>
      <c r="CY81">
        <f>AB81</f>
        <v>1145.6600000000001</v>
      </c>
      <c r="CZ81">
        <f>AF81</f>
        <v>86.4</v>
      </c>
      <c r="DA81">
        <f>AJ81</f>
        <v>13.26</v>
      </c>
      <c r="DB81">
        <f t="shared" si="34"/>
        <v>355.1</v>
      </c>
      <c r="DC81">
        <f t="shared" si="35"/>
        <v>55.49</v>
      </c>
      <c r="DD81" t="s">
        <v>6</v>
      </c>
      <c r="DE81" t="s">
        <v>6</v>
      </c>
      <c r="DF81" t="e">
        <f>ROUND(ROUND(AE81,0)*CX81,0)</f>
        <v>#REF!</v>
      </c>
      <c r="DG81" t="e">
        <f>ROUND(ROUND(AF81*AJ81,0)*CX81,0)</f>
        <v>#REF!</v>
      </c>
      <c r="DH81" t="e">
        <f>Source!I64*SmtRes!Y81</f>
        <v>#REF!</v>
      </c>
      <c r="DI81">
        <f>AB81</f>
        <v>1145.6600000000001</v>
      </c>
      <c r="DJ81">
        <f>EtalonRes!Z75</f>
        <v>86.4</v>
      </c>
      <c r="DK81" t="e">
        <f>Source!BB64</f>
        <v>#REF!</v>
      </c>
      <c r="DL81" t="s">
        <v>6</v>
      </c>
      <c r="DM81">
        <v>0</v>
      </c>
      <c r="DN81" t="s">
        <v>6</v>
      </c>
      <c r="DO81">
        <v>0</v>
      </c>
      <c r="GQ81">
        <v>-1</v>
      </c>
      <c r="GR81">
        <v>-1</v>
      </c>
    </row>
    <row r="82" spans="1:200" x14ac:dyDescent="0.25">
      <c r="A82">
        <f>ROW(Source!A64)</f>
        <v>64</v>
      </c>
      <c r="B82">
        <v>66440962</v>
      </c>
      <c r="C82">
        <v>66441288</v>
      </c>
      <c r="D82">
        <v>48056368</v>
      </c>
      <c r="E82">
        <v>1</v>
      </c>
      <c r="F82">
        <v>1</v>
      </c>
      <c r="G82">
        <v>1</v>
      </c>
      <c r="H82">
        <v>3</v>
      </c>
      <c r="I82" t="s">
        <v>773</v>
      </c>
      <c r="J82" t="s">
        <v>774</v>
      </c>
      <c r="K82" t="s">
        <v>775</v>
      </c>
      <c r="L82">
        <v>1339</v>
      </c>
      <c r="N82">
        <v>1007</v>
      </c>
      <c r="O82" t="s">
        <v>22</v>
      </c>
      <c r="P82" t="s">
        <v>22</v>
      </c>
      <c r="Q82">
        <v>1</v>
      </c>
      <c r="W82">
        <v>0</v>
      </c>
      <c r="X82">
        <v>929815444</v>
      </c>
      <c r="Y82" s="66">
        <f>'4.Ведомость_списания'!F86</f>
        <v>0.3</v>
      </c>
      <c r="AA82">
        <v>22.23</v>
      </c>
      <c r="AB82">
        <v>0</v>
      </c>
      <c r="AC82">
        <v>0</v>
      </c>
      <c r="AD82">
        <v>0</v>
      </c>
      <c r="AE82">
        <v>2.44</v>
      </c>
      <c r="AF82">
        <v>0</v>
      </c>
      <c r="AG82">
        <v>0</v>
      </c>
      <c r="AH82">
        <v>0</v>
      </c>
      <c r="AI82">
        <v>9.11</v>
      </c>
      <c r="AJ82">
        <v>1</v>
      </c>
      <c r="AK82">
        <v>1</v>
      </c>
      <c r="AL82">
        <v>1</v>
      </c>
      <c r="AM82">
        <v>4</v>
      </c>
      <c r="AN82">
        <v>0</v>
      </c>
      <c r="AO82">
        <v>1</v>
      </c>
      <c r="AP82">
        <v>0</v>
      </c>
      <c r="AQ82">
        <v>0</v>
      </c>
      <c r="AR82">
        <v>0</v>
      </c>
      <c r="AS82" t="s">
        <v>6</v>
      </c>
      <c r="AT82">
        <v>0.3</v>
      </c>
      <c r="AU82" t="s">
        <v>6</v>
      </c>
      <c r="AV82">
        <v>0</v>
      </c>
      <c r="AW82">
        <v>2</v>
      </c>
      <c r="AX82">
        <v>66441300</v>
      </c>
      <c r="AY82">
        <v>1</v>
      </c>
      <c r="AZ82">
        <v>0</v>
      </c>
      <c r="BA82">
        <v>76</v>
      </c>
      <c r="BB82">
        <v>0</v>
      </c>
      <c r="BC82">
        <v>0</v>
      </c>
      <c r="BD82">
        <v>0</v>
      </c>
      <c r="BE82">
        <v>0</v>
      </c>
      <c r="BF82">
        <v>0</v>
      </c>
      <c r="BG82">
        <v>0</v>
      </c>
      <c r="BH82">
        <v>0</v>
      </c>
      <c r="BI82">
        <v>0</v>
      </c>
      <c r="BJ82">
        <v>0</v>
      </c>
      <c r="BK82">
        <v>0</v>
      </c>
      <c r="BL82">
        <v>0</v>
      </c>
      <c r="BM82">
        <v>0</v>
      </c>
      <c r="BN82">
        <v>0</v>
      </c>
      <c r="BO82">
        <v>0</v>
      </c>
      <c r="BP82">
        <v>0</v>
      </c>
      <c r="BQ82">
        <v>0</v>
      </c>
      <c r="BR82">
        <v>0</v>
      </c>
      <c r="BS82">
        <v>0</v>
      </c>
      <c r="BT82">
        <v>0</v>
      </c>
      <c r="BU82">
        <v>0</v>
      </c>
      <c r="BV82">
        <v>0</v>
      </c>
      <c r="BW82">
        <v>0</v>
      </c>
      <c r="CV82">
        <v>0</v>
      </c>
      <c r="CW82">
        <v>0</v>
      </c>
      <c r="CX82" t="e">
        <f>ROUND(Y82*Source!I64,7)</f>
        <v>#REF!</v>
      </c>
      <c r="CY82">
        <f>AA82</f>
        <v>22.23</v>
      </c>
      <c r="CZ82">
        <f>AE82</f>
        <v>2.44</v>
      </c>
      <c r="DA82">
        <f>AI82</f>
        <v>9.11</v>
      </c>
      <c r="DB82">
        <f t="shared" si="34"/>
        <v>0.73</v>
      </c>
      <c r="DC82">
        <f t="shared" si="35"/>
        <v>0</v>
      </c>
      <c r="DD82" t="s">
        <v>6</v>
      </c>
      <c r="DE82" t="s">
        <v>6</v>
      </c>
      <c r="DF82" t="e">
        <f>ROUND(ROUND(AE82*AI82,0)*CX82,0)</f>
        <v>#REF!</v>
      </c>
      <c r="DG82" t="e">
        <f t="shared" ref="DG82:DG89" si="36">ROUND(ROUND(AF82,0)*CX82,0)</f>
        <v>#REF!</v>
      </c>
      <c r="DH82" t="e">
        <f>Source!I64*SmtRes!Y82</f>
        <v>#REF!</v>
      </c>
      <c r="DI82">
        <f>AA82</f>
        <v>22.23</v>
      </c>
      <c r="DJ82">
        <f>EtalonRes!Y76</f>
        <v>2.44</v>
      </c>
      <c r="DK82" t="e">
        <f>Source!BC64</f>
        <v>#REF!</v>
      </c>
      <c r="DL82" t="s">
        <v>6</v>
      </c>
      <c r="DM82">
        <v>0</v>
      </c>
      <c r="DN82" t="s">
        <v>6</v>
      </c>
      <c r="DO82">
        <v>0</v>
      </c>
      <c r="GQ82">
        <v>-1</v>
      </c>
      <c r="GR82">
        <v>-1</v>
      </c>
    </row>
    <row r="83" spans="1:200" x14ac:dyDescent="0.25">
      <c r="A83">
        <f>ROW(Source!A64)</f>
        <v>64</v>
      </c>
      <c r="B83">
        <v>66440962</v>
      </c>
      <c r="C83">
        <v>66441288</v>
      </c>
      <c r="D83">
        <v>48074349</v>
      </c>
      <c r="E83">
        <v>1</v>
      </c>
      <c r="F83">
        <v>1</v>
      </c>
      <c r="G83">
        <v>1</v>
      </c>
      <c r="H83">
        <v>3</v>
      </c>
      <c r="I83" t="s">
        <v>793</v>
      </c>
      <c r="J83" t="s">
        <v>794</v>
      </c>
      <c r="K83" t="s">
        <v>795</v>
      </c>
      <c r="L83">
        <v>1348</v>
      </c>
      <c r="N83">
        <v>1009</v>
      </c>
      <c r="O83" t="s">
        <v>147</v>
      </c>
      <c r="P83" t="s">
        <v>147</v>
      </c>
      <c r="Q83">
        <v>1000</v>
      </c>
      <c r="W83">
        <v>0</v>
      </c>
      <c r="X83">
        <v>-1997499102</v>
      </c>
      <c r="Y83" s="66">
        <f>'4.Ведомость_списания'!F87</f>
        <v>2.3E-3</v>
      </c>
      <c r="AA83">
        <v>54559.79</v>
      </c>
      <c r="AB83">
        <v>0</v>
      </c>
      <c r="AC83">
        <v>0</v>
      </c>
      <c r="AD83">
        <v>0</v>
      </c>
      <c r="AE83">
        <v>5989</v>
      </c>
      <c r="AF83">
        <v>0</v>
      </c>
      <c r="AG83">
        <v>0</v>
      </c>
      <c r="AH83">
        <v>0</v>
      </c>
      <c r="AI83">
        <v>9.11</v>
      </c>
      <c r="AJ83">
        <v>1</v>
      </c>
      <c r="AK83">
        <v>1</v>
      </c>
      <c r="AL83">
        <v>1</v>
      </c>
      <c r="AM83">
        <v>4</v>
      </c>
      <c r="AN83">
        <v>0</v>
      </c>
      <c r="AO83">
        <v>1</v>
      </c>
      <c r="AP83">
        <v>0</v>
      </c>
      <c r="AQ83">
        <v>0</v>
      </c>
      <c r="AR83">
        <v>0</v>
      </c>
      <c r="AS83" t="s">
        <v>6</v>
      </c>
      <c r="AT83">
        <v>2.3E-3</v>
      </c>
      <c r="AU83" t="s">
        <v>6</v>
      </c>
      <c r="AV83">
        <v>0</v>
      </c>
      <c r="AW83">
        <v>2</v>
      </c>
      <c r="AX83">
        <v>66441303</v>
      </c>
      <c r="AY83">
        <v>1</v>
      </c>
      <c r="AZ83">
        <v>0</v>
      </c>
      <c r="BA83">
        <v>79</v>
      </c>
      <c r="BB83">
        <v>0</v>
      </c>
      <c r="BC83">
        <v>0</v>
      </c>
      <c r="BD83">
        <v>0</v>
      </c>
      <c r="BE83">
        <v>0</v>
      </c>
      <c r="BF83">
        <v>0</v>
      </c>
      <c r="BG83">
        <v>0</v>
      </c>
      <c r="BH83">
        <v>0</v>
      </c>
      <c r="BI83">
        <v>0</v>
      </c>
      <c r="BJ83">
        <v>0</v>
      </c>
      <c r="BK83">
        <v>0</v>
      </c>
      <c r="BL83">
        <v>0</v>
      </c>
      <c r="BM83">
        <v>0</v>
      </c>
      <c r="BN83">
        <v>0</v>
      </c>
      <c r="BO83">
        <v>0</v>
      </c>
      <c r="BP83">
        <v>0</v>
      </c>
      <c r="BQ83">
        <v>0</v>
      </c>
      <c r="BR83">
        <v>0</v>
      </c>
      <c r="BS83">
        <v>0</v>
      </c>
      <c r="BT83">
        <v>0</v>
      </c>
      <c r="BU83">
        <v>0</v>
      </c>
      <c r="BV83">
        <v>0</v>
      </c>
      <c r="BW83">
        <v>0</v>
      </c>
      <c r="CV83">
        <v>0</v>
      </c>
      <c r="CW83">
        <v>0</v>
      </c>
      <c r="CX83" t="e">
        <f>ROUND(Y83*Source!I64,7)</f>
        <v>#REF!</v>
      </c>
      <c r="CY83">
        <f>AA83</f>
        <v>54559.79</v>
      </c>
      <c r="CZ83">
        <f>AE83</f>
        <v>5989</v>
      </c>
      <c r="DA83">
        <f>AI83</f>
        <v>9.11</v>
      </c>
      <c r="DB83">
        <f t="shared" si="34"/>
        <v>13.77</v>
      </c>
      <c r="DC83">
        <f t="shared" si="35"/>
        <v>0</v>
      </c>
      <c r="DD83" t="s">
        <v>6</v>
      </c>
      <c r="DE83" t="s">
        <v>6</v>
      </c>
      <c r="DF83" t="e">
        <f>ROUND(ROUND(AE83*AI83,0)*CX83,0)</f>
        <v>#REF!</v>
      </c>
      <c r="DG83" t="e">
        <f t="shared" si="36"/>
        <v>#REF!</v>
      </c>
      <c r="DH83" t="e">
        <f>Source!I64*SmtRes!Y83</f>
        <v>#REF!</v>
      </c>
      <c r="DI83">
        <f>AA83</f>
        <v>54559.79</v>
      </c>
      <c r="DJ83">
        <f>EtalonRes!Y79</f>
        <v>5989</v>
      </c>
      <c r="DK83" t="e">
        <f>Source!BC64</f>
        <v>#REF!</v>
      </c>
      <c r="DL83" t="s">
        <v>6</v>
      </c>
      <c r="DM83">
        <v>0</v>
      </c>
      <c r="DN83" t="s">
        <v>6</v>
      </c>
      <c r="DO83">
        <v>0</v>
      </c>
      <c r="GQ83">
        <v>-1</v>
      </c>
      <c r="GR83">
        <v>-1</v>
      </c>
    </row>
    <row r="84" spans="1:200" x14ac:dyDescent="0.25">
      <c r="A84">
        <f>ROW(Source!A64)</f>
        <v>64</v>
      </c>
      <c r="B84">
        <v>66440962</v>
      </c>
      <c r="C84">
        <v>66441288</v>
      </c>
      <c r="D84">
        <v>48079770</v>
      </c>
      <c r="E84">
        <v>1</v>
      </c>
      <c r="F84">
        <v>1</v>
      </c>
      <c r="G84">
        <v>1</v>
      </c>
      <c r="H84">
        <v>3</v>
      </c>
      <c r="I84" t="s">
        <v>776</v>
      </c>
      <c r="J84" t="s">
        <v>777</v>
      </c>
      <c r="K84" t="s">
        <v>778</v>
      </c>
      <c r="L84">
        <v>1339</v>
      </c>
      <c r="N84">
        <v>1007</v>
      </c>
      <c r="O84" t="s">
        <v>22</v>
      </c>
      <c r="P84" t="s">
        <v>22</v>
      </c>
      <c r="Q84">
        <v>1</v>
      </c>
      <c r="W84">
        <v>0</v>
      </c>
      <c r="X84">
        <v>170811211</v>
      </c>
      <c r="Y84" s="66">
        <f>'4.Ведомость_списания'!F88</f>
        <v>1.6E-2</v>
      </c>
      <c r="AA84">
        <v>9620.16</v>
      </c>
      <c r="AB84">
        <v>0</v>
      </c>
      <c r="AC84">
        <v>0</v>
      </c>
      <c r="AD84">
        <v>0</v>
      </c>
      <c r="AE84">
        <v>1056</v>
      </c>
      <c r="AF84">
        <v>0</v>
      </c>
      <c r="AG84">
        <v>0</v>
      </c>
      <c r="AH84">
        <v>0</v>
      </c>
      <c r="AI84">
        <v>9.11</v>
      </c>
      <c r="AJ84">
        <v>1</v>
      </c>
      <c r="AK84">
        <v>1</v>
      </c>
      <c r="AL84">
        <v>1</v>
      </c>
      <c r="AM84">
        <v>4</v>
      </c>
      <c r="AN84">
        <v>0</v>
      </c>
      <c r="AO84">
        <v>1</v>
      </c>
      <c r="AP84">
        <v>0</v>
      </c>
      <c r="AQ84">
        <v>0</v>
      </c>
      <c r="AR84">
        <v>0</v>
      </c>
      <c r="AS84" t="s">
        <v>6</v>
      </c>
      <c r="AT84">
        <v>1.6E-2</v>
      </c>
      <c r="AU84" t="s">
        <v>6</v>
      </c>
      <c r="AV84">
        <v>0</v>
      </c>
      <c r="AW84">
        <v>2</v>
      </c>
      <c r="AX84">
        <v>66441304</v>
      </c>
      <c r="AY84">
        <v>1</v>
      </c>
      <c r="AZ84">
        <v>0</v>
      </c>
      <c r="BA84">
        <v>80</v>
      </c>
      <c r="BB84">
        <v>0</v>
      </c>
      <c r="BC84">
        <v>0</v>
      </c>
      <c r="BD84">
        <v>0</v>
      </c>
      <c r="BE84">
        <v>0</v>
      </c>
      <c r="BF84">
        <v>0</v>
      </c>
      <c r="BG84">
        <v>0</v>
      </c>
      <c r="BH84">
        <v>0</v>
      </c>
      <c r="BI84">
        <v>0</v>
      </c>
      <c r="BJ84">
        <v>0</v>
      </c>
      <c r="BK84">
        <v>0</v>
      </c>
      <c r="BL84">
        <v>0</v>
      </c>
      <c r="BM84">
        <v>0</v>
      </c>
      <c r="BN84">
        <v>0</v>
      </c>
      <c r="BO84">
        <v>0</v>
      </c>
      <c r="BP84">
        <v>0</v>
      </c>
      <c r="BQ84">
        <v>0</v>
      </c>
      <c r="BR84">
        <v>0</v>
      </c>
      <c r="BS84">
        <v>0</v>
      </c>
      <c r="BT84">
        <v>0</v>
      </c>
      <c r="BU84">
        <v>0</v>
      </c>
      <c r="BV84">
        <v>0</v>
      </c>
      <c r="BW84">
        <v>0</v>
      </c>
      <c r="CV84">
        <v>0</v>
      </c>
      <c r="CW84">
        <v>0</v>
      </c>
      <c r="CX84" t="e">
        <f>ROUND(Y84*Source!I64,7)</f>
        <v>#REF!</v>
      </c>
      <c r="CY84">
        <f>AA84</f>
        <v>9620.16</v>
      </c>
      <c r="CZ84">
        <f>AE84</f>
        <v>1056</v>
      </c>
      <c r="DA84">
        <f>AI84</f>
        <v>9.11</v>
      </c>
      <c r="DB84">
        <f t="shared" si="34"/>
        <v>16.899999999999999</v>
      </c>
      <c r="DC84">
        <f t="shared" si="35"/>
        <v>0</v>
      </c>
      <c r="DD84" t="s">
        <v>6</v>
      </c>
      <c r="DE84" t="s">
        <v>6</v>
      </c>
      <c r="DF84" t="e">
        <f>ROUND(ROUND(AE84*AI84,0)*CX84,0)</f>
        <v>#REF!</v>
      </c>
      <c r="DG84" t="e">
        <f t="shared" si="36"/>
        <v>#REF!</v>
      </c>
      <c r="DH84" t="e">
        <f>Source!I64*SmtRes!Y84</f>
        <v>#REF!</v>
      </c>
      <c r="DI84">
        <f>AA84</f>
        <v>9620.16</v>
      </c>
      <c r="DJ84">
        <f>EtalonRes!Y80</f>
        <v>1056</v>
      </c>
      <c r="DK84" t="e">
        <f>Source!BC64</f>
        <v>#REF!</v>
      </c>
      <c r="DL84" t="s">
        <v>6</v>
      </c>
      <c r="DM84">
        <v>0</v>
      </c>
      <c r="DN84" t="s">
        <v>6</v>
      </c>
      <c r="DO84">
        <v>0</v>
      </c>
      <c r="GQ84">
        <v>-1</v>
      </c>
      <c r="GR84">
        <v>-1</v>
      </c>
    </row>
    <row r="85" spans="1:200" x14ac:dyDescent="0.25">
      <c r="A85">
        <f>ROW(Source!A64)</f>
        <v>64</v>
      </c>
      <c r="B85">
        <v>66440962</v>
      </c>
      <c r="C85">
        <v>66441288</v>
      </c>
      <c r="D85">
        <v>0</v>
      </c>
      <c r="E85">
        <v>1</v>
      </c>
      <c r="F85">
        <v>1</v>
      </c>
      <c r="G85">
        <v>1</v>
      </c>
      <c r="H85">
        <v>3</v>
      </c>
      <c r="I85" t="s">
        <v>37</v>
      </c>
      <c r="J85" t="s">
        <v>6</v>
      </c>
      <c r="K85" t="s">
        <v>52</v>
      </c>
      <c r="L85">
        <v>1407</v>
      </c>
      <c r="N85">
        <v>1013</v>
      </c>
      <c r="O85" t="s">
        <v>39</v>
      </c>
      <c r="P85" t="s">
        <v>39</v>
      </c>
      <c r="Q85">
        <v>1</v>
      </c>
      <c r="W85">
        <v>0</v>
      </c>
      <c r="X85">
        <v>-1024098938</v>
      </c>
      <c r="Y85">
        <f>(AT85*ROUND(0.77,7))</f>
        <v>3.85</v>
      </c>
      <c r="AA85">
        <v>16250</v>
      </c>
      <c r="AB85">
        <v>0</v>
      </c>
      <c r="AC85">
        <v>0</v>
      </c>
      <c r="AD85">
        <v>0</v>
      </c>
      <c r="AE85">
        <v>16575</v>
      </c>
      <c r="AF85">
        <v>0</v>
      </c>
      <c r="AG85">
        <v>0</v>
      </c>
      <c r="AH85">
        <v>0</v>
      </c>
      <c r="AI85">
        <v>9.11</v>
      </c>
      <c r="AJ85">
        <v>1</v>
      </c>
      <c r="AK85">
        <v>1</v>
      </c>
      <c r="AL85">
        <v>1</v>
      </c>
      <c r="AM85">
        <v>0</v>
      </c>
      <c r="AN85">
        <v>0</v>
      </c>
      <c r="AO85">
        <v>0</v>
      </c>
      <c r="AP85">
        <v>1</v>
      </c>
      <c r="AQ85">
        <v>0</v>
      </c>
      <c r="AR85">
        <v>0</v>
      </c>
      <c r="AS85" t="s">
        <v>6</v>
      </c>
      <c r="AT85">
        <v>5</v>
      </c>
      <c r="AU85" t="s">
        <v>41</v>
      </c>
      <c r="AV85">
        <v>0</v>
      </c>
      <c r="AW85">
        <v>1</v>
      </c>
      <c r="AX85">
        <v>-1</v>
      </c>
      <c r="AY85">
        <v>0</v>
      </c>
      <c r="AZ85">
        <v>0</v>
      </c>
      <c r="BA85" t="s">
        <v>6</v>
      </c>
      <c r="BB85">
        <v>0</v>
      </c>
      <c r="BC85">
        <v>0</v>
      </c>
      <c r="BD85">
        <v>0</v>
      </c>
      <c r="BE85">
        <v>0</v>
      </c>
      <c r="BF85">
        <v>0</v>
      </c>
      <c r="BG85">
        <v>0</v>
      </c>
      <c r="BH85">
        <v>0</v>
      </c>
      <c r="BI85">
        <v>0</v>
      </c>
      <c r="BJ85">
        <v>0</v>
      </c>
      <c r="BK85">
        <v>0</v>
      </c>
      <c r="BL85">
        <v>0</v>
      </c>
      <c r="BM85">
        <v>0</v>
      </c>
      <c r="BN85">
        <v>0</v>
      </c>
      <c r="BO85">
        <v>0</v>
      </c>
      <c r="BP85">
        <v>0</v>
      </c>
      <c r="BQ85">
        <v>0</v>
      </c>
      <c r="BR85">
        <v>0</v>
      </c>
      <c r="BS85">
        <v>0</v>
      </c>
      <c r="BT85">
        <v>0</v>
      </c>
      <c r="BU85">
        <v>0</v>
      </c>
      <c r="BV85">
        <v>0</v>
      </c>
      <c r="BW85">
        <v>0</v>
      </c>
      <c r="CV85">
        <v>0</v>
      </c>
      <c r="CW85">
        <v>0</v>
      </c>
      <c r="CX85" t="e">
        <f>ROUND(Y85*Source!I64,7)</f>
        <v>#REF!</v>
      </c>
      <c r="CY85">
        <f>AA85</f>
        <v>16250</v>
      </c>
      <c r="CZ85">
        <f>AE85</f>
        <v>16575</v>
      </c>
      <c r="DA85">
        <f>AI85</f>
        <v>9.11</v>
      </c>
      <c r="DB85">
        <f>ROUND((ROUND(AT85*CZ85,2)*ROUND(0.77,7)),2)</f>
        <v>63813.75</v>
      </c>
      <c r="DC85">
        <f>ROUND((ROUND(AT85*AG85,2)*ROUND(0.77,7)),2)</f>
        <v>0</v>
      </c>
      <c r="DD85" t="s">
        <v>6</v>
      </c>
      <c r="DE85" t="s">
        <v>6</v>
      </c>
      <c r="DF85" t="e">
        <f>ROUND(ROUND(AE85*AI85,0)*CX85,0)</f>
        <v>#REF!</v>
      </c>
      <c r="DG85" t="e">
        <f t="shared" si="36"/>
        <v>#REF!</v>
      </c>
      <c r="DH85" t="e">
        <f>Source!I64*SmtRes!Y85</f>
        <v>#REF!</v>
      </c>
      <c r="DI85">
        <f>AA85</f>
        <v>16250</v>
      </c>
      <c r="DJ85" t="e">
        <f>DF85</f>
        <v>#REF!</v>
      </c>
      <c r="DK85" t="e">
        <f>Source!BC64</f>
        <v>#REF!</v>
      </c>
      <c r="DL85" t="s">
        <v>6</v>
      </c>
      <c r="DM85">
        <v>0</v>
      </c>
      <c r="DN85" t="s">
        <v>6</v>
      </c>
      <c r="DO85">
        <v>0</v>
      </c>
      <c r="GP85">
        <v>1</v>
      </c>
      <c r="GQ85">
        <v>-1</v>
      </c>
      <c r="GR85">
        <v>-1</v>
      </c>
    </row>
    <row r="86" spans="1:200" x14ac:dyDescent="0.25">
      <c r="A86">
        <f>ROW(Source!A64)</f>
        <v>64</v>
      </c>
      <c r="B86">
        <v>66440962</v>
      </c>
      <c r="C86">
        <v>66441288</v>
      </c>
      <c r="D86">
        <v>0</v>
      </c>
      <c r="E86">
        <v>0</v>
      </c>
      <c r="F86">
        <v>1</v>
      </c>
      <c r="G86">
        <v>1</v>
      </c>
      <c r="H86">
        <v>3</v>
      </c>
      <c r="I86" t="s">
        <v>30</v>
      </c>
      <c r="J86" t="s">
        <v>69</v>
      </c>
      <c r="K86" t="s">
        <v>31</v>
      </c>
      <c r="L86">
        <v>1339</v>
      </c>
      <c r="N86">
        <v>1007</v>
      </c>
      <c r="O86" t="s">
        <v>22</v>
      </c>
      <c r="P86" t="s">
        <v>22</v>
      </c>
      <c r="Q86">
        <v>1</v>
      </c>
      <c r="W86">
        <v>0</v>
      </c>
      <c r="X86">
        <v>284297518</v>
      </c>
      <c r="Y86">
        <f>(AT86*ROUND(0.9,7))</f>
        <v>2.0699999999999998</v>
      </c>
      <c r="AA86">
        <v>3875</v>
      </c>
      <c r="AB86">
        <v>0</v>
      </c>
      <c r="AC86">
        <v>0</v>
      </c>
      <c r="AD86">
        <v>0</v>
      </c>
      <c r="AE86">
        <v>3952.5</v>
      </c>
      <c r="AF86">
        <v>0</v>
      </c>
      <c r="AG86">
        <v>0</v>
      </c>
      <c r="AH86">
        <v>0</v>
      </c>
      <c r="AI86">
        <v>9.11</v>
      </c>
      <c r="AJ86">
        <v>1</v>
      </c>
      <c r="AK86">
        <v>1</v>
      </c>
      <c r="AL86">
        <v>1</v>
      </c>
      <c r="AM86">
        <v>0</v>
      </c>
      <c r="AN86">
        <v>0</v>
      </c>
      <c r="AO86">
        <v>0</v>
      </c>
      <c r="AP86">
        <v>1</v>
      </c>
      <c r="AQ86">
        <v>0</v>
      </c>
      <c r="AR86">
        <v>0</v>
      </c>
      <c r="AS86" t="s">
        <v>6</v>
      </c>
      <c r="AT86">
        <v>2.2999999999999998</v>
      </c>
      <c r="AU86" t="s">
        <v>35</v>
      </c>
      <c r="AV86">
        <v>0</v>
      </c>
      <c r="AW86">
        <v>1</v>
      </c>
      <c r="AX86">
        <v>-1</v>
      </c>
      <c r="AY86">
        <v>0</v>
      </c>
      <c r="AZ86">
        <v>0</v>
      </c>
      <c r="BA86" t="s">
        <v>6</v>
      </c>
      <c r="BB86">
        <v>0</v>
      </c>
      <c r="BC86">
        <v>0</v>
      </c>
      <c r="BD86">
        <v>0</v>
      </c>
      <c r="BE86">
        <v>0</v>
      </c>
      <c r="BF86">
        <v>0</v>
      </c>
      <c r="BG86">
        <v>0</v>
      </c>
      <c r="BH86">
        <v>0</v>
      </c>
      <c r="BI86">
        <v>0</v>
      </c>
      <c r="BJ86">
        <v>0</v>
      </c>
      <c r="BK86">
        <v>0</v>
      </c>
      <c r="BL86">
        <v>0</v>
      </c>
      <c r="BM86">
        <v>0</v>
      </c>
      <c r="BN86">
        <v>0</v>
      </c>
      <c r="BO86">
        <v>0</v>
      </c>
      <c r="BP86">
        <v>0</v>
      </c>
      <c r="BQ86">
        <v>0</v>
      </c>
      <c r="BR86">
        <v>0</v>
      </c>
      <c r="BS86">
        <v>0</v>
      </c>
      <c r="BT86">
        <v>0</v>
      </c>
      <c r="BU86">
        <v>0</v>
      </c>
      <c r="BV86">
        <v>0</v>
      </c>
      <c r="BW86">
        <v>0</v>
      </c>
      <c r="CV86">
        <v>0</v>
      </c>
      <c r="CW86">
        <v>0</v>
      </c>
      <c r="CX86" t="e">
        <f>ROUND(Y86*Source!I64,7)</f>
        <v>#REF!</v>
      </c>
      <c r="CY86">
        <f>AA86</f>
        <v>3875</v>
      </c>
      <c r="CZ86">
        <f>AE86</f>
        <v>3952.5</v>
      </c>
      <c r="DA86">
        <f>AI86</f>
        <v>9.11</v>
      </c>
      <c r="DB86">
        <f>ROUND((ROUND(AT86*CZ86,2)*ROUND(0.9,7)),2)</f>
        <v>8181.68</v>
      </c>
      <c r="DC86">
        <f>ROUND((ROUND(AT86*AG86,2)*ROUND(0.9,7)),2)</f>
        <v>0</v>
      </c>
      <c r="DD86" t="s">
        <v>6</v>
      </c>
      <c r="DE86" t="s">
        <v>6</v>
      </c>
      <c r="DF86" t="e">
        <f>ROUND(ROUND(AE86*AI86,0)*CX86,0)</f>
        <v>#REF!</v>
      </c>
      <c r="DG86" t="e">
        <f t="shared" si="36"/>
        <v>#REF!</v>
      </c>
      <c r="DH86" t="e">
        <f>Source!I64*SmtRes!Y86</f>
        <v>#REF!</v>
      </c>
      <c r="DI86">
        <f>AA86</f>
        <v>3875</v>
      </c>
      <c r="DJ86" t="e">
        <f>DF86</f>
        <v>#REF!</v>
      </c>
      <c r="DK86" t="e">
        <f>Source!BC64</f>
        <v>#REF!</v>
      </c>
      <c r="DL86" t="s">
        <v>6</v>
      </c>
      <c r="DM86">
        <v>0</v>
      </c>
      <c r="DN86" t="s">
        <v>6</v>
      </c>
      <c r="DO86">
        <v>0</v>
      </c>
      <c r="GP86">
        <v>1</v>
      </c>
      <c r="GQ86">
        <v>-1</v>
      </c>
      <c r="GR86">
        <v>-1</v>
      </c>
    </row>
    <row r="87" spans="1:200" x14ac:dyDescent="0.25">
      <c r="A87">
        <f>ROW(Source!A67)</f>
        <v>67</v>
      </c>
      <c r="B87">
        <v>66440962</v>
      </c>
      <c r="C87">
        <v>66441307</v>
      </c>
      <c r="D87">
        <v>48043879</v>
      </c>
      <c r="E87">
        <v>68</v>
      </c>
      <c r="F87">
        <v>1</v>
      </c>
      <c r="G87">
        <v>1</v>
      </c>
      <c r="H87">
        <v>1</v>
      </c>
      <c r="I87" t="s">
        <v>796</v>
      </c>
      <c r="J87" t="s">
        <v>6</v>
      </c>
      <c r="K87" t="s">
        <v>797</v>
      </c>
      <c r="L87">
        <v>1191</v>
      </c>
      <c r="N87">
        <v>1013</v>
      </c>
      <c r="O87" t="s">
        <v>766</v>
      </c>
      <c r="P87" t="s">
        <v>766</v>
      </c>
      <c r="Q87">
        <v>1</v>
      </c>
      <c r="W87">
        <v>0</v>
      </c>
      <c r="X87">
        <v>-1111239348</v>
      </c>
      <c r="Y87">
        <f>(AT87*ROUND(0.75,7))</f>
        <v>16.424999999999997</v>
      </c>
      <c r="AA87">
        <v>0</v>
      </c>
      <c r="AB87">
        <v>0</v>
      </c>
      <c r="AC87">
        <v>0</v>
      </c>
      <c r="AD87">
        <v>321.20999999999998</v>
      </c>
      <c r="AE87">
        <v>0</v>
      </c>
      <c r="AF87">
        <v>0</v>
      </c>
      <c r="AG87">
        <v>0</v>
      </c>
      <c r="AH87">
        <v>9.6199999999999992</v>
      </c>
      <c r="AI87">
        <v>1</v>
      </c>
      <c r="AJ87">
        <v>1</v>
      </c>
      <c r="AK87">
        <v>1</v>
      </c>
      <c r="AL87">
        <v>33.39</v>
      </c>
      <c r="AM87">
        <v>4</v>
      </c>
      <c r="AN87">
        <v>0</v>
      </c>
      <c r="AO87">
        <v>1</v>
      </c>
      <c r="AP87">
        <v>1</v>
      </c>
      <c r="AQ87">
        <v>0</v>
      </c>
      <c r="AR87">
        <v>0</v>
      </c>
      <c r="AS87" t="s">
        <v>6</v>
      </c>
      <c r="AT87">
        <v>21.9</v>
      </c>
      <c r="AU87" t="s">
        <v>123</v>
      </c>
      <c r="AV87">
        <v>1</v>
      </c>
      <c r="AW87">
        <v>2</v>
      </c>
      <c r="AX87">
        <v>66441309</v>
      </c>
      <c r="AY87">
        <v>1</v>
      </c>
      <c r="AZ87">
        <v>0</v>
      </c>
      <c r="BA87">
        <v>81</v>
      </c>
      <c r="BB87">
        <v>0</v>
      </c>
      <c r="BC87">
        <v>0</v>
      </c>
      <c r="BD87">
        <v>0</v>
      </c>
      <c r="BE87">
        <v>0</v>
      </c>
      <c r="BF87">
        <v>0</v>
      </c>
      <c r="BG87">
        <v>0</v>
      </c>
      <c r="BH87">
        <v>0</v>
      </c>
      <c r="BI87">
        <v>0</v>
      </c>
      <c r="BJ87">
        <v>0</v>
      </c>
      <c r="BK87">
        <v>0</v>
      </c>
      <c r="BL87">
        <v>0</v>
      </c>
      <c r="BM87">
        <v>0</v>
      </c>
      <c r="BN87">
        <v>0</v>
      </c>
      <c r="BO87">
        <v>0</v>
      </c>
      <c r="BP87">
        <v>0</v>
      </c>
      <c r="BQ87">
        <v>0</v>
      </c>
      <c r="BR87">
        <v>0</v>
      </c>
      <c r="BS87">
        <v>0</v>
      </c>
      <c r="BT87">
        <v>0</v>
      </c>
      <c r="BU87">
        <v>0</v>
      </c>
      <c r="BV87">
        <v>0</v>
      </c>
      <c r="BW87">
        <v>0</v>
      </c>
      <c r="CU87" t="e">
        <f>ROUND(AT87*Source!I67*AH87*AL87,0)</f>
        <v>#REF!</v>
      </c>
      <c r="CV87" t="e">
        <f>ROUND(Y87*Source!I67,7)</f>
        <v>#REF!</v>
      </c>
      <c r="CW87">
        <v>0</v>
      </c>
      <c r="CX87" t="e">
        <f>ROUND(Y87*Source!I67,7)</f>
        <v>#REF!</v>
      </c>
      <c r="CY87">
        <f>AD87</f>
        <v>321.20999999999998</v>
      </c>
      <c r="CZ87">
        <f>AH87</f>
        <v>9.6199999999999992</v>
      </c>
      <c r="DA87">
        <f>AL87</f>
        <v>33.39</v>
      </c>
      <c r="DB87">
        <f>ROUND((ROUND(AT87*CZ87,2)*ROUND(0.75,7)),2)</f>
        <v>158.01</v>
      </c>
      <c r="DC87">
        <f>ROUND((ROUND(AT87*AG87,2)*ROUND(0.75,7)),2)</f>
        <v>0</v>
      </c>
      <c r="DD87" t="s">
        <v>6</v>
      </c>
      <c r="DE87" t="s">
        <v>6</v>
      </c>
      <c r="DF87" t="e">
        <f t="shared" ref="DF87:DF92" si="37">ROUND(ROUND(AE87,0)*CX87,0)</f>
        <v>#REF!</v>
      </c>
      <c r="DG87" t="e">
        <f t="shared" si="36"/>
        <v>#REF!</v>
      </c>
      <c r="DH87" t="e">
        <f>Source!I67*SmtRes!Y87</f>
        <v>#REF!</v>
      </c>
      <c r="DI87">
        <f>AD87</f>
        <v>321.20999999999998</v>
      </c>
      <c r="DJ87">
        <f>EtalonRes!AB81</f>
        <v>9.6199999999999992</v>
      </c>
      <c r="DK87" t="e">
        <f>Source!BA67</f>
        <v>#REF!</v>
      </c>
      <c r="DL87" t="s">
        <v>6</v>
      </c>
      <c r="DM87">
        <v>0</v>
      </c>
      <c r="DN87" t="s">
        <v>6</v>
      </c>
      <c r="DO87">
        <v>0</v>
      </c>
      <c r="GQ87">
        <v>-1</v>
      </c>
      <c r="GR87">
        <v>-1</v>
      </c>
    </row>
    <row r="88" spans="1:200" x14ac:dyDescent="0.25">
      <c r="A88">
        <f>ROW(Source!A69)</f>
        <v>69</v>
      </c>
      <c r="B88">
        <v>66440962</v>
      </c>
      <c r="C88">
        <v>66441312</v>
      </c>
      <c r="D88">
        <v>48043811</v>
      </c>
      <c r="E88">
        <v>68</v>
      </c>
      <c r="F88">
        <v>1</v>
      </c>
      <c r="G88">
        <v>1</v>
      </c>
      <c r="H88">
        <v>1</v>
      </c>
      <c r="I88" t="s">
        <v>798</v>
      </c>
      <c r="J88" t="s">
        <v>6</v>
      </c>
      <c r="K88" t="s">
        <v>799</v>
      </c>
      <c r="L88">
        <v>1191</v>
      </c>
      <c r="N88">
        <v>1013</v>
      </c>
      <c r="O88" t="s">
        <v>766</v>
      </c>
      <c r="P88" t="s">
        <v>766</v>
      </c>
      <c r="Q88">
        <v>1</v>
      </c>
      <c r="W88">
        <v>0</v>
      </c>
      <c r="X88">
        <v>-366857280</v>
      </c>
      <c r="Y88">
        <f t="shared" ref="Y88:Y119" si="38">AT88</f>
        <v>10.92</v>
      </c>
      <c r="AA88">
        <v>0</v>
      </c>
      <c r="AB88">
        <v>0</v>
      </c>
      <c r="AC88">
        <v>0</v>
      </c>
      <c r="AD88">
        <v>265.12</v>
      </c>
      <c r="AE88">
        <v>0</v>
      </c>
      <c r="AF88">
        <v>0</v>
      </c>
      <c r="AG88">
        <v>0</v>
      </c>
      <c r="AH88">
        <v>7.94</v>
      </c>
      <c r="AI88">
        <v>1</v>
      </c>
      <c r="AJ88">
        <v>1</v>
      </c>
      <c r="AK88">
        <v>1</v>
      </c>
      <c r="AL88">
        <v>33.39</v>
      </c>
      <c r="AM88">
        <v>4</v>
      </c>
      <c r="AN88">
        <v>0</v>
      </c>
      <c r="AO88">
        <v>1</v>
      </c>
      <c r="AP88">
        <v>0</v>
      </c>
      <c r="AQ88">
        <v>0</v>
      </c>
      <c r="AR88">
        <v>0</v>
      </c>
      <c r="AS88" t="s">
        <v>6</v>
      </c>
      <c r="AT88">
        <v>10.92</v>
      </c>
      <c r="AU88" t="s">
        <v>6</v>
      </c>
      <c r="AV88">
        <v>1</v>
      </c>
      <c r="AW88">
        <v>2</v>
      </c>
      <c r="AX88">
        <v>66441321</v>
      </c>
      <c r="AY88">
        <v>1</v>
      </c>
      <c r="AZ88">
        <v>0</v>
      </c>
      <c r="BA88">
        <v>82</v>
      </c>
      <c r="BB88">
        <v>0</v>
      </c>
      <c r="BC88">
        <v>0</v>
      </c>
      <c r="BD88">
        <v>0</v>
      </c>
      <c r="BE88">
        <v>0</v>
      </c>
      <c r="BF88">
        <v>0</v>
      </c>
      <c r="BG88">
        <v>0</v>
      </c>
      <c r="BH88">
        <v>0</v>
      </c>
      <c r="BI88">
        <v>0</v>
      </c>
      <c r="BJ88">
        <v>0</v>
      </c>
      <c r="BK88">
        <v>0</v>
      </c>
      <c r="BL88">
        <v>0</v>
      </c>
      <c r="BM88">
        <v>0</v>
      </c>
      <c r="BN88">
        <v>0</v>
      </c>
      <c r="BO88">
        <v>0</v>
      </c>
      <c r="BP88">
        <v>0</v>
      </c>
      <c r="BQ88">
        <v>0</v>
      </c>
      <c r="BR88">
        <v>0</v>
      </c>
      <c r="BS88">
        <v>0</v>
      </c>
      <c r="BT88">
        <v>0</v>
      </c>
      <c r="BU88">
        <v>0</v>
      </c>
      <c r="BV88">
        <v>0</v>
      </c>
      <c r="BW88">
        <v>0</v>
      </c>
      <c r="CU88" t="e">
        <f>ROUND(AT88*Source!I69*AH88*AL88,0)</f>
        <v>#REF!</v>
      </c>
      <c r="CV88" t="e">
        <f>ROUND(Y88*Source!I69,7)</f>
        <v>#REF!</v>
      </c>
      <c r="CW88">
        <v>0</v>
      </c>
      <c r="CX88" t="e">
        <f>ROUND(Y88*Source!I69,7)</f>
        <v>#REF!</v>
      </c>
      <c r="CY88">
        <f>AD88</f>
        <v>265.12</v>
      </c>
      <c r="CZ88">
        <f>AH88</f>
        <v>7.94</v>
      </c>
      <c r="DA88">
        <f>AL88</f>
        <v>33.39</v>
      </c>
      <c r="DB88">
        <f t="shared" ref="DB88:DB119" si="39">ROUND(ROUND(AT88*CZ88,2),2)</f>
        <v>86.7</v>
      </c>
      <c r="DC88">
        <f t="shared" ref="DC88:DC119" si="40">ROUND(ROUND(AT88*AG88,2),2)</f>
        <v>0</v>
      </c>
      <c r="DD88" t="s">
        <v>6</v>
      </c>
      <c r="DE88" t="s">
        <v>6</v>
      </c>
      <c r="DF88" t="e">
        <f t="shared" si="37"/>
        <v>#REF!</v>
      </c>
      <c r="DG88" t="e">
        <f t="shared" si="36"/>
        <v>#REF!</v>
      </c>
      <c r="DH88" t="e">
        <f>Source!I69*SmtRes!Y88</f>
        <v>#REF!</v>
      </c>
      <c r="DI88">
        <f>AD88</f>
        <v>265.12</v>
      </c>
      <c r="DJ88">
        <f>EtalonRes!AB82</f>
        <v>7.94</v>
      </c>
      <c r="DK88" t="e">
        <f>Source!BA69</f>
        <v>#REF!</v>
      </c>
      <c r="DL88" t="s">
        <v>6</v>
      </c>
      <c r="DM88">
        <v>0</v>
      </c>
      <c r="DN88" t="s">
        <v>6</v>
      </c>
      <c r="DO88">
        <v>0</v>
      </c>
      <c r="GQ88">
        <v>-1</v>
      </c>
      <c r="GR88">
        <v>-1</v>
      </c>
    </row>
    <row r="89" spans="1:200" x14ac:dyDescent="0.25">
      <c r="A89">
        <f>ROW(Source!A69)</f>
        <v>69</v>
      </c>
      <c r="B89">
        <v>66440962</v>
      </c>
      <c r="C89">
        <v>66441312</v>
      </c>
      <c r="D89">
        <v>48044033</v>
      </c>
      <c r="E89">
        <v>68</v>
      </c>
      <c r="F89">
        <v>1</v>
      </c>
      <c r="G89">
        <v>1</v>
      </c>
      <c r="H89">
        <v>1</v>
      </c>
      <c r="I89" t="s">
        <v>767</v>
      </c>
      <c r="J89" t="s">
        <v>6</v>
      </c>
      <c r="K89" t="s">
        <v>768</v>
      </c>
      <c r="L89">
        <v>1191</v>
      </c>
      <c r="N89">
        <v>1013</v>
      </c>
      <c r="O89" t="s">
        <v>766</v>
      </c>
      <c r="P89" t="s">
        <v>766</v>
      </c>
      <c r="Q89">
        <v>1</v>
      </c>
      <c r="W89">
        <v>0</v>
      </c>
      <c r="X89">
        <v>-1417349443</v>
      </c>
      <c r="Y89">
        <f t="shared" si="38"/>
        <v>0.27</v>
      </c>
      <c r="AA89">
        <v>0</v>
      </c>
      <c r="AB89">
        <v>0</v>
      </c>
      <c r="AC89">
        <v>0</v>
      </c>
      <c r="AD89">
        <v>0</v>
      </c>
      <c r="AE89">
        <v>0</v>
      </c>
      <c r="AF89">
        <v>0</v>
      </c>
      <c r="AG89">
        <v>0</v>
      </c>
      <c r="AH89">
        <v>0</v>
      </c>
      <c r="AI89">
        <v>1</v>
      </c>
      <c r="AJ89">
        <v>1</v>
      </c>
      <c r="AK89">
        <v>33.39</v>
      </c>
      <c r="AL89">
        <v>1</v>
      </c>
      <c r="AM89">
        <v>4</v>
      </c>
      <c r="AN89">
        <v>0</v>
      </c>
      <c r="AO89">
        <v>1</v>
      </c>
      <c r="AP89">
        <v>0</v>
      </c>
      <c r="AQ89">
        <v>0</v>
      </c>
      <c r="AR89">
        <v>0</v>
      </c>
      <c r="AS89" t="s">
        <v>6</v>
      </c>
      <c r="AT89">
        <v>0.27</v>
      </c>
      <c r="AU89" t="s">
        <v>6</v>
      </c>
      <c r="AV89">
        <v>2</v>
      </c>
      <c r="AW89">
        <v>2</v>
      </c>
      <c r="AX89">
        <v>66441322</v>
      </c>
      <c r="AY89">
        <v>1</v>
      </c>
      <c r="AZ89">
        <v>0</v>
      </c>
      <c r="BA89">
        <v>83</v>
      </c>
      <c r="BB89">
        <v>0</v>
      </c>
      <c r="BC89">
        <v>0</v>
      </c>
      <c r="BD89">
        <v>0</v>
      </c>
      <c r="BE89">
        <v>0</v>
      </c>
      <c r="BF89">
        <v>0</v>
      </c>
      <c r="BG89">
        <v>0</v>
      </c>
      <c r="BH89">
        <v>0</v>
      </c>
      <c r="BI89">
        <v>0</v>
      </c>
      <c r="BJ89">
        <v>0</v>
      </c>
      <c r="BK89">
        <v>0</v>
      </c>
      <c r="BL89">
        <v>0</v>
      </c>
      <c r="BM89">
        <v>0</v>
      </c>
      <c r="BN89">
        <v>0</v>
      </c>
      <c r="BO89">
        <v>0</v>
      </c>
      <c r="BP89">
        <v>0</v>
      </c>
      <c r="BQ89">
        <v>0</v>
      </c>
      <c r="BR89">
        <v>0</v>
      </c>
      <c r="BS89">
        <v>0</v>
      </c>
      <c r="BT89">
        <v>0</v>
      </c>
      <c r="BU89">
        <v>0</v>
      </c>
      <c r="BV89">
        <v>0</v>
      </c>
      <c r="BW89">
        <v>0</v>
      </c>
      <c r="CV89">
        <v>0</v>
      </c>
      <c r="CW89">
        <v>0</v>
      </c>
      <c r="CX89" t="e">
        <f>ROUND(Y89*Source!I69,7)</f>
        <v>#REF!</v>
      </c>
      <c r="CY89">
        <f>AD89</f>
        <v>0</v>
      </c>
      <c r="CZ89">
        <f>AH89</f>
        <v>0</v>
      </c>
      <c r="DA89">
        <f>AL89</f>
        <v>1</v>
      </c>
      <c r="DB89">
        <f t="shared" si="39"/>
        <v>0</v>
      </c>
      <c r="DC89">
        <f t="shared" si="40"/>
        <v>0</v>
      </c>
      <c r="DD89" t="s">
        <v>6</v>
      </c>
      <c r="DE89" t="s">
        <v>6</v>
      </c>
      <c r="DF89" t="e">
        <f t="shared" si="37"/>
        <v>#REF!</v>
      </c>
      <c r="DG89" t="e">
        <f t="shared" si="36"/>
        <v>#REF!</v>
      </c>
      <c r="DH89" t="e">
        <f>Source!I69*SmtRes!Y89</f>
        <v>#REF!</v>
      </c>
      <c r="DI89">
        <f>AD89</f>
        <v>0</v>
      </c>
      <c r="DJ89">
        <f>EtalonRes!AB83</f>
        <v>0</v>
      </c>
      <c r="DK89" t="e">
        <f>Source!BA69</f>
        <v>#REF!</v>
      </c>
      <c r="DL89" t="s">
        <v>6</v>
      </c>
      <c r="DM89">
        <v>0</v>
      </c>
      <c r="DN89" t="s">
        <v>6</v>
      </c>
      <c r="DO89">
        <v>0</v>
      </c>
      <c r="GQ89">
        <v>-1</v>
      </c>
      <c r="GR89">
        <v>-1</v>
      </c>
    </row>
    <row r="90" spans="1:200" x14ac:dyDescent="0.25">
      <c r="A90">
        <f>ROW(Source!A69)</f>
        <v>69</v>
      </c>
      <c r="B90">
        <v>66440962</v>
      </c>
      <c r="C90">
        <v>66441312</v>
      </c>
      <c r="D90">
        <v>48205891</v>
      </c>
      <c r="E90">
        <v>1</v>
      </c>
      <c r="F90">
        <v>1</v>
      </c>
      <c r="G90">
        <v>1</v>
      </c>
      <c r="H90">
        <v>2</v>
      </c>
      <c r="I90" t="s">
        <v>800</v>
      </c>
      <c r="J90" t="s">
        <v>801</v>
      </c>
      <c r="K90" t="s">
        <v>802</v>
      </c>
      <c r="L90">
        <v>1367</v>
      </c>
      <c r="N90">
        <v>1011</v>
      </c>
      <c r="O90" t="s">
        <v>772</v>
      </c>
      <c r="P90" t="s">
        <v>772</v>
      </c>
      <c r="Q90">
        <v>1</v>
      </c>
      <c r="W90">
        <v>0</v>
      </c>
      <c r="X90">
        <v>999127525</v>
      </c>
      <c r="Y90">
        <f t="shared" si="38"/>
        <v>0.13</v>
      </c>
      <c r="AA90">
        <v>0</v>
      </c>
      <c r="AB90">
        <v>164.29</v>
      </c>
      <c r="AC90">
        <v>335.9</v>
      </c>
      <c r="AD90">
        <v>0</v>
      </c>
      <c r="AE90">
        <v>0</v>
      </c>
      <c r="AF90">
        <v>12.39</v>
      </c>
      <c r="AG90">
        <v>10.06</v>
      </c>
      <c r="AH90">
        <v>0</v>
      </c>
      <c r="AI90">
        <v>1</v>
      </c>
      <c r="AJ90">
        <v>13.26</v>
      </c>
      <c r="AK90">
        <v>33.39</v>
      </c>
      <c r="AL90">
        <v>1</v>
      </c>
      <c r="AM90">
        <v>4</v>
      </c>
      <c r="AN90">
        <v>0</v>
      </c>
      <c r="AO90">
        <v>1</v>
      </c>
      <c r="AP90">
        <v>0</v>
      </c>
      <c r="AQ90">
        <v>0</v>
      </c>
      <c r="AR90">
        <v>0</v>
      </c>
      <c r="AS90" t="s">
        <v>6</v>
      </c>
      <c r="AT90">
        <v>0.13</v>
      </c>
      <c r="AU90" t="s">
        <v>6</v>
      </c>
      <c r="AV90">
        <v>0</v>
      </c>
      <c r="AW90">
        <v>2</v>
      </c>
      <c r="AX90">
        <v>66441323</v>
      </c>
      <c r="AY90">
        <v>1</v>
      </c>
      <c r="AZ90">
        <v>0</v>
      </c>
      <c r="BA90">
        <v>84</v>
      </c>
      <c r="BB90">
        <v>0</v>
      </c>
      <c r="BC90">
        <v>0</v>
      </c>
      <c r="BD90">
        <v>0</v>
      </c>
      <c r="BE90">
        <v>0</v>
      </c>
      <c r="BF90">
        <v>0</v>
      </c>
      <c r="BG90">
        <v>0</v>
      </c>
      <c r="BH90">
        <v>0</v>
      </c>
      <c r="BI90">
        <v>0</v>
      </c>
      <c r="BJ90">
        <v>0</v>
      </c>
      <c r="BK90">
        <v>0</v>
      </c>
      <c r="BL90">
        <v>0</v>
      </c>
      <c r="BM90">
        <v>0</v>
      </c>
      <c r="BN90">
        <v>0</v>
      </c>
      <c r="BO90">
        <v>0</v>
      </c>
      <c r="BP90">
        <v>0</v>
      </c>
      <c r="BQ90">
        <v>0</v>
      </c>
      <c r="BR90">
        <v>0</v>
      </c>
      <c r="BS90">
        <v>0</v>
      </c>
      <c r="BT90">
        <v>0</v>
      </c>
      <c r="BU90">
        <v>0</v>
      </c>
      <c r="BV90">
        <v>0</v>
      </c>
      <c r="BW90">
        <v>0</v>
      </c>
      <c r="CV90">
        <v>0</v>
      </c>
      <c r="CW90" t="e">
        <f>ROUND(Y90*Source!I69*DO90,7)</f>
        <v>#REF!</v>
      </c>
      <c r="CX90" t="e">
        <f>ROUND(Y90*Source!I69,7)</f>
        <v>#REF!</v>
      </c>
      <c r="CY90">
        <f>AB90</f>
        <v>164.29</v>
      </c>
      <c r="CZ90">
        <f>AF90</f>
        <v>12.39</v>
      </c>
      <c r="DA90">
        <f>AJ90</f>
        <v>13.26</v>
      </c>
      <c r="DB90">
        <f t="shared" si="39"/>
        <v>1.61</v>
      </c>
      <c r="DC90">
        <f t="shared" si="40"/>
        <v>1.31</v>
      </c>
      <c r="DD90" t="s">
        <v>6</v>
      </c>
      <c r="DE90" t="s">
        <v>6</v>
      </c>
      <c r="DF90" t="e">
        <f t="shared" si="37"/>
        <v>#REF!</v>
      </c>
      <c r="DG90" t="e">
        <f>ROUND(ROUND(AF90*AJ90,0)*CX90,0)</f>
        <v>#REF!</v>
      </c>
      <c r="DH90" t="e">
        <f>Source!I69*SmtRes!Y90</f>
        <v>#REF!</v>
      </c>
      <c r="DI90">
        <f>AB90</f>
        <v>164.29</v>
      </c>
      <c r="DJ90">
        <f>EtalonRes!Z84</f>
        <v>12.39</v>
      </c>
      <c r="DK90" t="e">
        <f>Source!BB69</f>
        <v>#REF!</v>
      </c>
      <c r="DL90" t="s">
        <v>6</v>
      </c>
      <c r="DM90">
        <v>0</v>
      </c>
      <c r="DN90" t="s">
        <v>6</v>
      </c>
      <c r="DO90">
        <v>0</v>
      </c>
      <c r="GQ90">
        <v>-1</v>
      </c>
      <c r="GR90">
        <v>-1</v>
      </c>
    </row>
    <row r="91" spans="1:200" x14ac:dyDescent="0.25">
      <c r="A91">
        <f>ROW(Source!A69)</f>
        <v>69</v>
      </c>
      <c r="B91">
        <v>66440962</v>
      </c>
      <c r="C91">
        <v>66441312</v>
      </c>
      <c r="D91">
        <v>48206504</v>
      </c>
      <c r="E91">
        <v>1</v>
      </c>
      <c r="F91">
        <v>1</v>
      </c>
      <c r="G91">
        <v>1</v>
      </c>
      <c r="H91">
        <v>2</v>
      </c>
      <c r="I91" t="s">
        <v>788</v>
      </c>
      <c r="J91" t="s">
        <v>789</v>
      </c>
      <c r="K91" t="s">
        <v>790</v>
      </c>
      <c r="L91">
        <v>1367</v>
      </c>
      <c r="N91">
        <v>1011</v>
      </c>
      <c r="O91" t="s">
        <v>772</v>
      </c>
      <c r="P91" t="s">
        <v>772</v>
      </c>
      <c r="Q91">
        <v>1</v>
      </c>
      <c r="W91">
        <v>0</v>
      </c>
      <c r="X91">
        <v>2001246382</v>
      </c>
      <c r="Y91">
        <f t="shared" si="38"/>
        <v>0.14000000000000001</v>
      </c>
      <c r="AA91">
        <v>0</v>
      </c>
      <c r="AB91">
        <v>871.31</v>
      </c>
      <c r="AC91">
        <v>387.32</v>
      </c>
      <c r="AD91">
        <v>0</v>
      </c>
      <c r="AE91">
        <v>0</v>
      </c>
      <c r="AF91">
        <v>65.709999999999994</v>
      </c>
      <c r="AG91">
        <v>11.6</v>
      </c>
      <c r="AH91">
        <v>0</v>
      </c>
      <c r="AI91">
        <v>1</v>
      </c>
      <c r="AJ91">
        <v>13.26</v>
      </c>
      <c r="AK91">
        <v>33.39</v>
      </c>
      <c r="AL91">
        <v>1</v>
      </c>
      <c r="AM91">
        <v>4</v>
      </c>
      <c r="AN91">
        <v>0</v>
      </c>
      <c r="AO91">
        <v>1</v>
      </c>
      <c r="AP91">
        <v>0</v>
      </c>
      <c r="AQ91">
        <v>0</v>
      </c>
      <c r="AR91">
        <v>0</v>
      </c>
      <c r="AS91" t="s">
        <v>6</v>
      </c>
      <c r="AT91">
        <v>0.14000000000000001</v>
      </c>
      <c r="AU91" t="s">
        <v>6</v>
      </c>
      <c r="AV91">
        <v>0</v>
      </c>
      <c r="AW91">
        <v>2</v>
      </c>
      <c r="AX91">
        <v>66441324</v>
      </c>
      <c r="AY91">
        <v>1</v>
      </c>
      <c r="AZ91">
        <v>0</v>
      </c>
      <c r="BA91">
        <v>85</v>
      </c>
      <c r="BB91">
        <v>0</v>
      </c>
      <c r="BC91">
        <v>0</v>
      </c>
      <c r="BD91">
        <v>0</v>
      </c>
      <c r="BE91">
        <v>0</v>
      </c>
      <c r="BF91">
        <v>0</v>
      </c>
      <c r="BG91">
        <v>0</v>
      </c>
      <c r="BH91">
        <v>0</v>
      </c>
      <c r="BI91">
        <v>0</v>
      </c>
      <c r="BJ91">
        <v>0</v>
      </c>
      <c r="BK91">
        <v>0</v>
      </c>
      <c r="BL91">
        <v>0</v>
      </c>
      <c r="BM91">
        <v>0</v>
      </c>
      <c r="BN91">
        <v>0</v>
      </c>
      <c r="BO91">
        <v>0</v>
      </c>
      <c r="BP91">
        <v>0</v>
      </c>
      <c r="BQ91">
        <v>0</v>
      </c>
      <c r="BR91">
        <v>0</v>
      </c>
      <c r="BS91">
        <v>0</v>
      </c>
      <c r="BT91">
        <v>0</v>
      </c>
      <c r="BU91">
        <v>0</v>
      </c>
      <c r="BV91">
        <v>0</v>
      </c>
      <c r="BW91">
        <v>0</v>
      </c>
      <c r="CV91">
        <v>0</v>
      </c>
      <c r="CW91" t="e">
        <f>ROUND(Y91*Source!I69*DO91,7)</f>
        <v>#REF!</v>
      </c>
      <c r="CX91" t="e">
        <f>ROUND(Y91*Source!I69,7)</f>
        <v>#REF!</v>
      </c>
      <c r="CY91">
        <f>AB91</f>
        <v>871.31</v>
      </c>
      <c r="CZ91">
        <f>AF91</f>
        <v>65.709999999999994</v>
      </c>
      <c r="DA91">
        <f>AJ91</f>
        <v>13.26</v>
      </c>
      <c r="DB91">
        <f t="shared" si="39"/>
        <v>9.1999999999999993</v>
      </c>
      <c r="DC91">
        <f t="shared" si="40"/>
        <v>1.62</v>
      </c>
      <c r="DD91" t="s">
        <v>6</v>
      </c>
      <c r="DE91" t="s">
        <v>6</v>
      </c>
      <c r="DF91" t="e">
        <f t="shared" si="37"/>
        <v>#REF!</v>
      </c>
      <c r="DG91" t="e">
        <f>ROUND(ROUND(AF91*AJ91,0)*CX91,0)</f>
        <v>#REF!</v>
      </c>
      <c r="DH91" t="e">
        <f>Source!I69*SmtRes!Y91</f>
        <v>#REF!</v>
      </c>
      <c r="DI91">
        <f>AB91</f>
        <v>871.31</v>
      </c>
      <c r="DJ91">
        <f>EtalonRes!Z85</f>
        <v>65.709999999999994</v>
      </c>
      <c r="DK91" t="e">
        <f>Source!BB69</f>
        <v>#REF!</v>
      </c>
      <c r="DL91" t="s">
        <v>6</v>
      </c>
      <c r="DM91">
        <v>0</v>
      </c>
      <c r="DN91" t="s">
        <v>6</v>
      </c>
      <c r="DO91">
        <v>0</v>
      </c>
      <c r="GQ91">
        <v>-1</v>
      </c>
      <c r="GR91">
        <v>-1</v>
      </c>
    </row>
    <row r="92" spans="1:200" x14ac:dyDescent="0.25">
      <c r="A92">
        <f>ROW(Source!A69)</f>
        <v>69</v>
      </c>
      <c r="B92">
        <v>66440962</v>
      </c>
      <c r="C92">
        <v>66441312</v>
      </c>
      <c r="D92">
        <v>48207143</v>
      </c>
      <c r="E92">
        <v>1</v>
      </c>
      <c r="F92">
        <v>1</v>
      </c>
      <c r="G92">
        <v>1</v>
      </c>
      <c r="H92">
        <v>2</v>
      </c>
      <c r="I92" t="s">
        <v>803</v>
      </c>
      <c r="J92" t="s">
        <v>804</v>
      </c>
      <c r="K92" t="s">
        <v>805</v>
      </c>
      <c r="L92">
        <v>1367</v>
      </c>
      <c r="N92">
        <v>1011</v>
      </c>
      <c r="O92" t="s">
        <v>772</v>
      </c>
      <c r="P92" t="s">
        <v>772</v>
      </c>
      <c r="Q92">
        <v>1</v>
      </c>
      <c r="W92">
        <v>0</v>
      </c>
      <c r="X92">
        <v>-1611071061</v>
      </c>
      <c r="Y92">
        <f t="shared" si="38"/>
        <v>0.85</v>
      </c>
      <c r="AA92">
        <v>0</v>
      </c>
      <c r="AB92">
        <v>90.43</v>
      </c>
      <c r="AC92">
        <v>0</v>
      </c>
      <c r="AD92">
        <v>0</v>
      </c>
      <c r="AE92">
        <v>0</v>
      </c>
      <c r="AF92">
        <v>6.82</v>
      </c>
      <c r="AG92">
        <v>0</v>
      </c>
      <c r="AH92">
        <v>0</v>
      </c>
      <c r="AI92">
        <v>1</v>
      </c>
      <c r="AJ92">
        <v>13.26</v>
      </c>
      <c r="AK92">
        <v>33.39</v>
      </c>
      <c r="AL92">
        <v>1</v>
      </c>
      <c r="AM92">
        <v>4</v>
      </c>
      <c r="AN92">
        <v>0</v>
      </c>
      <c r="AO92">
        <v>1</v>
      </c>
      <c r="AP92">
        <v>0</v>
      </c>
      <c r="AQ92">
        <v>0</v>
      </c>
      <c r="AR92">
        <v>0</v>
      </c>
      <c r="AS92" t="s">
        <v>6</v>
      </c>
      <c r="AT92">
        <v>0.85</v>
      </c>
      <c r="AU92" t="s">
        <v>6</v>
      </c>
      <c r="AV92">
        <v>0</v>
      </c>
      <c r="AW92">
        <v>2</v>
      </c>
      <c r="AX92">
        <v>66441325</v>
      </c>
      <c r="AY92">
        <v>1</v>
      </c>
      <c r="AZ92">
        <v>0</v>
      </c>
      <c r="BA92">
        <v>86</v>
      </c>
      <c r="BB92">
        <v>0</v>
      </c>
      <c r="BC92">
        <v>0</v>
      </c>
      <c r="BD92">
        <v>0</v>
      </c>
      <c r="BE92">
        <v>0</v>
      </c>
      <c r="BF92">
        <v>0</v>
      </c>
      <c r="BG92">
        <v>0</v>
      </c>
      <c r="BH92">
        <v>0</v>
      </c>
      <c r="BI92">
        <v>0</v>
      </c>
      <c r="BJ92">
        <v>0</v>
      </c>
      <c r="BK92">
        <v>0</v>
      </c>
      <c r="BL92">
        <v>0</v>
      </c>
      <c r="BM92">
        <v>0</v>
      </c>
      <c r="BN92">
        <v>0</v>
      </c>
      <c r="BO92">
        <v>0</v>
      </c>
      <c r="BP92">
        <v>0</v>
      </c>
      <c r="BQ92">
        <v>0</v>
      </c>
      <c r="BR92">
        <v>0</v>
      </c>
      <c r="BS92">
        <v>0</v>
      </c>
      <c r="BT92">
        <v>0</v>
      </c>
      <c r="BU92">
        <v>0</v>
      </c>
      <c r="BV92">
        <v>0</v>
      </c>
      <c r="BW92">
        <v>0</v>
      </c>
      <c r="CV92">
        <v>0</v>
      </c>
      <c r="CW92" t="e">
        <f>ROUND(Y92*Source!I69*DO92,7)</f>
        <v>#REF!</v>
      </c>
      <c r="CX92" t="e">
        <f>ROUND(Y92*Source!I69,7)</f>
        <v>#REF!</v>
      </c>
      <c r="CY92">
        <f>AB92</f>
        <v>90.43</v>
      </c>
      <c r="CZ92">
        <f>AF92</f>
        <v>6.82</v>
      </c>
      <c r="DA92">
        <f>AJ92</f>
        <v>13.26</v>
      </c>
      <c r="DB92">
        <f t="shared" si="39"/>
        <v>5.8</v>
      </c>
      <c r="DC92">
        <f t="shared" si="40"/>
        <v>0</v>
      </c>
      <c r="DD92" t="s">
        <v>6</v>
      </c>
      <c r="DE92" t="s">
        <v>6</v>
      </c>
      <c r="DF92" t="e">
        <f t="shared" si="37"/>
        <v>#REF!</v>
      </c>
      <c r="DG92" t="e">
        <f>ROUND(ROUND(AF92*AJ92,0)*CX92,0)</f>
        <v>#REF!</v>
      </c>
      <c r="DH92" t="e">
        <f>Source!I69*SmtRes!Y92</f>
        <v>#REF!</v>
      </c>
      <c r="DI92">
        <f>AB92</f>
        <v>90.43</v>
      </c>
      <c r="DJ92">
        <f>EtalonRes!Z86</f>
        <v>6.82</v>
      </c>
      <c r="DK92" t="e">
        <f>Source!BB69</f>
        <v>#REF!</v>
      </c>
      <c r="DL92" t="s">
        <v>6</v>
      </c>
      <c r="DM92">
        <v>0</v>
      </c>
      <c r="DN92" t="s">
        <v>6</v>
      </c>
      <c r="DO92">
        <v>0</v>
      </c>
      <c r="GQ92">
        <v>-1</v>
      </c>
      <c r="GR92">
        <v>-1</v>
      </c>
    </row>
    <row r="93" spans="1:200" x14ac:dyDescent="0.25">
      <c r="A93">
        <f>ROW(Source!A69)</f>
        <v>69</v>
      </c>
      <c r="B93">
        <v>66440962</v>
      </c>
      <c r="C93">
        <v>66441312</v>
      </c>
      <c r="D93">
        <v>48056368</v>
      </c>
      <c r="E93">
        <v>1</v>
      </c>
      <c r="F93">
        <v>1</v>
      </c>
      <c r="G93">
        <v>1</v>
      </c>
      <c r="H93">
        <v>3</v>
      </c>
      <c r="I93" t="s">
        <v>773</v>
      </c>
      <c r="J93" t="s">
        <v>774</v>
      </c>
      <c r="K93" t="s">
        <v>775</v>
      </c>
      <c r="L93">
        <v>1339</v>
      </c>
      <c r="N93">
        <v>1007</v>
      </c>
      <c r="O93" t="s">
        <v>22</v>
      </c>
      <c r="P93" t="s">
        <v>22</v>
      </c>
      <c r="Q93">
        <v>1</v>
      </c>
      <c r="W93">
        <v>0</v>
      </c>
      <c r="X93">
        <v>929815444</v>
      </c>
      <c r="Y93" s="66">
        <f>'4.Ведомость_списания'!F94</f>
        <v>0.27</v>
      </c>
      <c r="AA93">
        <v>22.23</v>
      </c>
      <c r="AB93">
        <v>0</v>
      </c>
      <c r="AC93">
        <v>0</v>
      </c>
      <c r="AD93">
        <v>0</v>
      </c>
      <c r="AE93">
        <v>2.44</v>
      </c>
      <c r="AF93">
        <v>0</v>
      </c>
      <c r="AG93">
        <v>0</v>
      </c>
      <c r="AH93">
        <v>0</v>
      </c>
      <c r="AI93">
        <v>9.11</v>
      </c>
      <c r="AJ93">
        <v>1</v>
      </c>
      <c r="AK93">
        <v>1</v>
      </c>
      <c r="AL93">
        <v>1</v>
      </c>
      <c r="AM93">
        <v>4</v>
      </c>
      <c r="AN93">
        <v>0</v>
      </c>
      <c r="AO93">
        <v>1</v>
      </c>
      <c r="AP93">
        <v>0</v>
      </c>
      <c r="AQ93">
        <v>0</v>
      </c>
      <c r="AR93">
        <v>0</v>
      </c>
      <c r="AS93" t="s">
        <v>6</v>
      </c>
      <c r="AT93">
        <v>0.27</v>
      </c>
      <c r="AU93" t="s">
        <v>6</v>
      </c>
      <c r="AV93">
        <v>0</v>
      </c>
      <c r="AW93">
        <v>2</v>
      </c>
      <c r="AX93">
        <v>66441326</v>
      </c>
      <c r="AY93">
        <v>1</v>
      </c>
      <c r="AZ93">
        <v>0</v>
      </c>
      <c r="BA93">
        <v>87</v>
      </c>
      <c r="BB93">
        <v>0</v>
      </c>
      <c r="BC93">
        <v>0</v>
      </c>
      <c r="BD93">
        <v>0</v>
      </c>
      <c r="BE93">
        <v>0</v>
      </c>
      <c r="BF93">
        <v>0</v>
      </c>
      <c r="BG93">
        <v>0</v>
      </c>
      <c r="BH93">
        <v>0</v>
      </c>
      <c r="BI93">
        <v>0</v>
      </c>
      <c r="BJ93">
        <v>0</v>
      </c>
      <c r="BK93">
        <v>0</v>
      </c>
      <c r="BL93">
        <v>0</v>
      </c>
      <c r="BM93">
        <v>0</v>
      </c>
      <c r="BN93">
        <v>0</v>
      </c>
      <c r="BO93">
        <v>0</v>
      </c>
      <c r="BP93">
        <v>0</v>
      </c>
      <c r="BQ93">
        <v>0</v>
      </c>
      <c r="BR93">
        <v>0</v>
      </c>
      <c r="BS93">
        <v>0</v>
      </c>
      <c r="BT93">
        <v>0</v>
      </c>
      <c r="BU93">
        <v>0</v>
      </c>
      <c r="BV93">
        <v>0</v>
      </c>
      <c r="BW93">
        <v>0</v>
      </c>
      <c r="CV93">
        <v>0</v>
      </c>
      <c r="CW93">
        <v>0</v>
      </c>
      <c r="CX93" t="e">
        <f>ROUND(Y93*Source!I69,7)</f>
        <v>#REF!</v>
      </c>
      <c r="CY93">
        <f>AA93</f>
        <v>22.23</v>
      </c>
      <c r="CZ93">
        <f>AE93</f>
        <v>2.44</v>
      </c>
      <c r="DA93">
        <f>AI93</f>
        <v>9.11</v>
      </c>
      <c r="DB93">
        <f t="shared" si="39"/>
        <v>0.66</v>
      </c>
      <c r="DC93">
        <f t="shared" si="40"/>
        <v>0</v>
      </c>
      <c r="DD93" t="s">
        <v>6</v>
      </c>
      <c r="DE93" t="s">
        <v>6</v>
      </c>
      <c r="DF93" t="e">
        <f>ROUND(ROUND(AE93*AI93,0)*CX93,0)</f>
        <v>#REF!</v>
      </c>
      <c r="DG93" t="e">
        <f>ROUND(ROUND(AF93,0)*CX93,0)</f>
        <v>#REF!</v>
      </c>
      <c r="DH93" t="e">
        <f>Source!I69*SmtRes!Y93</f>
        <v>#REF!</v>
      </c>
      <c r="DI93">
        <f>AA93</f>
        <v>22.23</v>
      </c>
      <c r="DJ93">
        <f>EtalonRes!Y87</f>
        <v>2.44</v>
      </c>
      <c r="DK93" t="e">
        <f>Source!BC69</f>
        <v>#REF!</v>
      </c>
      <c r="DL93" t="s">
        <v>6</v>
      </c>
      <c r="DM93">
        <v>0</v>
      </c>
      <c r="DN93" t="s">
        <v>6</v>
      </c>
      <c r="DO93">
        <v>0</v>
      </c>
      <c r="GQ93">
        <v>-1</v>
      </c>
      <c r="GR93">
        <v>-1</v>
      </c>
    </row>
    <row r="94" spans="1:200" x14ac:dyDescent="0.25">
      <c r="A94">
        <f>ROW(Source!A69)</f>
        <v>69</v>
      </c>
      <c r="B94">
        <v>66440962</v>
      </c>
      <c r="C94">
        <v>66441312</v>
      </c>
      <c r="D94">
        <v>49528794</v>
      </c>
      <c r="E94">
        <v>1</v>
      </c>
      <c r="F94">
        <v>1</v>
      </c>
      <c r="G94">
        <v>1</v>
      </c>
      <c r="H94">
        <v>3</v>
      </c>
      <c r="I94" t="s">
        <v>130</v>
      </c>
      <c r="J94" t="s">
        <v>133</v>
      </c>
      <c r="K94" t="s">
        <v>131</v>
      </c>
      <c r="L94">
        <v>1346</v>
      </c>
      <c r="N94">
        <v>1009</v>
      </c>
      <c r="O94" t="s">
        <v>132</v>
      </c>
      <c r="P94" t="s">
        <v>132</v>
      </c>
      <c r="Q94">
        <v>1</v>
      </c>
      <c r="W94">
        <v>0</v>
      </c>
      <c r="X94">
        <v>-18016592</v>
      </c>
      <c r="Y94">
        <f t="shared" si="38"/>
        <v>315</v>
      </c>
      <c r="AA94">
        <v>45.64</v>
      </c>
      <c r="AB94">
        <v>0</v>
      </c>
      <c r="AC94">
        <v>0</v>
      </c>
      <c r="AD94">
        <v>0</v>
      </c>
      <c r="AE94">
        <v>5.01</v>
      </c>
      <c r="AF94">
        <v>0</v>
      </c>
      <c r="AG94">
        <v>0</v>
      </c>
      <c r="AH94">
        <v>0</v>
      </c>
      <c r="AI94">
        <v>9.11</v>
      </c>
      <c r="AJ94">
        <v>1</v>
      </c>
      <c r="AK94">
        <v>1</v>
      </c>
      <c r="AL94">
        <v>1</v>
      </c>
      <c r="AM94">
        <v>0</v>
      </c>
      <c r="AN94">
        <v>0</v>
      </c>
      <c r="AO94">
        <v>0</v>
      </c>
      <c r="AP94">
        <v>1</v>
      </c>
      <c r="AQ94">
        <v>0</v>
      </c>
      <c r="AR94">
        <v>0</v>
      </c>
      <c r="AS94" t="s">
        <v>6</v>
      </c>
      <c r="AT94">
        <v>315</v>
      </c>
      <c r="AU94" t="s">
        <v>6</v>
      </c>
      <c r="AV94">
        <v>0</v>
      </c>
      <c r="AW94">
        <v>1</v>
      </c>
      <c r="AX94">
        <v>-1</v>
      </c>
      <c r="AY94">
        <v>0</v>
      </c>
      <c r="AZ94">
        <v>0</v>
      </c>
      <c r="BA94" t="s">
        <v>6</v>
      </c>
      <c r="BB94">
        <v>0</v>
      </c>
      <c r="BC94">
        <v>0</v>
      </c>
      <c r="BD94">
        <v>0</v>
      </c>
      <c r="BE94">
        <v>0</v>
      </c>
      <c r="BF94">
        <v>0</v>
      </c>
      <c r="BG94">
        <v>0</v>
      </c>
      <c r="BH94">
        <v>0</v>
      </c>
      <c r="BI94">
        <v>0</v>
      </c>
      <c r="BJ94">
        <v>0</v>
      </c>
      <c r="BK94">
        <v>0</v>
      </c>
      <c r="BL94">
        <v>0</v>
      </c>
      <c r="BM94">
        <v>0</v>
      </c>
      <c r="BN94">
        <v>0</v>
      </c>
      <c r="BO94">
        <v>0</v>
      </c>
      <c r="BP94">
        <v>0</v>
      </c>
      <c r="BQ94">
        <v>0</v>
      </c>
      <c r="BR94">
        <v>0</v>
      </c>
      <c r="BS94">
        <v>0</v>
      </c>
      <c r="BT94">
        <v>0</v>
      </c>
      <c r="BU94">
        <v>0</v>
      </c>
      <c r="BV94">
        <v>0</v>
      </c>
      <c r="BW94">
        <v>0</v>
      </c>
      <c r="CV94">
        <v>0</v>
      </c>
      <c r="CW94">
        <v>0</v>
      </c>
      <c r="CX94" t="e">
        <f>ROUND(Y94*Source!I69,7)</f>
        <v>#REF!</v>
      </c>
      <c r="CY94">
        <f>AA94</f>
        <v>45.64</v>
      </c>
      <c r="CZ94">
        <f>AE94</f>
        <v>5.01</v>
      </c>
      <c r="DA94">
        <f>AI94</f>
        <v>9.11</v>
      </c>
      <c r="DB94">
        <f t="shared" si="39"/>
        <v>1578.15</v>
      </c>
      <c r="DC94">
        <f t="shared" si="40"/>
        <v>0</v>
      </c>
      <c r="DD94" t="s">
        <v>6</v>
      </c>
      <c r="DE94" t="s">
        <v>6</v>
      </c>
      <c r="DF94" t="e">
        <f>ROUND(ROUND(AE94*AI94,0)*CX94,0)</f>
        <v>#REF!</v>
      </c>
      <c r="DG94" t="e">
        <f>ROUND(ROUND(AF94,0)*CX94,0)</f>
        <v>#REF!</v>
      </c>
      <c r="DH94" t="e">
        <f>Source!I69*SmtRes!Y94</f>
        <v>#REF!</v>
      </c>
      <c r="DI94">
        <f>AA94</f>
        <v>45.64</v>
      </c>
      <c r="DJ94" t="e">
        <f>DF94</f>
        <v>#REF!</v>
      </c>
      <c r="DK94" t="e">
        <f>Source!BC69</f>
        <v>#REF!</v>
      </c>
      <c r="DL94" t="s">
        <v>6</v>
      </c>
      <c r="DM94">
        <v>0</v>
      </c>
      <c r="DN94" t="s">
        <v>6</v>
      </c>
      <c r="DO94">
        <v>0</v>
      </c>
      <c r="GP94">
        <v>1</v>
      </c>
      <c r="GQ94">
        <v>-1</v>
      </c>
      <c r="GR94">
        <v>-1</v>
      </c>
    </row>
    <row r="95" spans="1:200" x14ac:dyDescent="0.25">
      <c r="A95">
        <f>ROW(Source!A71)</f>
        <v>71</v>
      </c>
      <c r="B95">
        <v>66440962</v>
      </c>
      <c r="C95">
        <v>66441330</v>
      </c>
      <c r="D95">
        <v>49510695</v>
      </c>
      <c r="E95">
        <v>70</v>
      </c>
      <c r="F95">
        <v>1</v>
      </c>
      <c r="G95">
        <v>1</v>
      </c>
      <c r="H95">
        <v>1</v>
      </c>
      <c r="I95" t="s">
        <v>806</v>
      </c>
      <c r="J95" t="s">
        <v>6</v>
      </c>
      <c r="K95" t="s">
        <v>807</v>
      </c>
      <c r="L95">
        <v>1191</v>
      </c>
      <c r="N95">
        <v>1013</v>
      </c>
      <c r="O95" t="s">
        <v>766</v>
      </c>
      <c r="P95" t="s">
        <v>766</v>
      </c>
      <c r="Q95">
        <v>1</v>
      </c>
      <c r="W95">
        <v>0</v>
      </c>
      <c r="X95">
        <v>-844220143</v>
      </c>
      <c r="Y95">
        <f t="shared" si="38"/>
        <v>44.66</v>
      </c>
      <c r="AA95">
        <v>0</v>
      </c>
      <c r="AB95">
        <v>0</v>
      </c>
      <c r="AC95">
        <v>0</v>
      </c>
      <c r="AD95">
        <v>270.13</v>
      </c>
      <c r="AE95">
        <v>0</v>
      </c>
      <c r="AF95">
        <v>0</v>
      </c>
      <c r="AG95">
        <v>0</v>
      </c>
      <c r="AH95">
        <v>8.09</v>
      </c>
      <c r="AI95">
        <v>1</v>
      </c>
      <c r="AJ95">
        <v>1</v>
      </c>
      <c r="AK95">
        <v>1</v>
      </c>
      <c r="AL95">
        <v>33.39</v>
      </c>
      <c r="AM95">
        <v>4</v>
      </c>
      <c r="AN95">
        <v>0</v>
      </c>
      <c r="AO95">
        <v>1</v>
      </c>
      <c r="AP95">
        <v>0</v>
      </c>
      <c r="AQ95">
        <v>0</v>
      </c>
      <c r="AR95">
        <v>0</v>
      </c>
      <c r="AS95" t="s">
        <v>6</v>
      </c>
      <c r="AT95">
        <v>44.66</v>
      </c>
      <c r="AU95" t="s">
        <v>6</v>
      </c>
      <c r="AV95">
        <v>1</v>
      </c>
      <c r="AW95">
        <v>2</v>
      </c>
      <c r="AX95">
        <v>66441342</v>
      </c>
      <c r="AY95">
        <v>1</v>
      </c>
      <c r="AZ95">
        <v>0</v>
      </c>
      <c r="BA95">
        <v>89</v>
      </c>
      <c r="BB95">
        <v>0</v>
      </c>
      <c r="BC95">
        <v>0</v>
      </c>
      <c r="BD95">
        <v>0</v>
      </c>
      <c r="BE95">
        <v>0</v>
      </c>
      <c r="BF95">
        <v>0</v>
      </c>
      <c r="BG95">
        <v>0</v>
      </c>
      <c r="BH95">
        <v>0</v>
      </c>
      <c r="BI95">
        <v>0</v>
      </c>
      <c r="BJ95">
        <v>0</v>
      </c>
      <c r="BK95">
        <v>0</v>
      </c>
      <c r="BL95">
        <v>0</v>
      </c>
      <c r="BM95">
        <v>0</v>
      </c>
      <c r="BN95">
        <v>0</v>
      </c>
      <c r="BO95">
        <v>0</v>
      </c>
      <c r="BP95">
        <v>0</v>
      </c>
      <c r="BQ95">
        <v>0</v>
      </c>
      <c r="BR95">
        <v>0</v>
      </c>
      <c r="BS95">
        <v>0</v>
      </c>
      <c r="BT95">
        <v>0</v>
      </c>
      <c r="BU95">
        <v>0</v>
      </c>
      <c r="BV95">
        <v>0</v>
      </c>
      <c r="BW95">
        <v>0</v>
      </c>
      <c r="CU95" t="e">
        <f>ROUND(AT95*Source!I71*AH95*AL95,0)</f>
        <v>#REF!</v>
      </c>
      <c r="CV95" t="e">
        <f>ROUND(Y95*Source!I71,7)</f>
        <v>#REF!</v>
      </c>
      <c r="CW95">
        <v>0</v>
      </c>
      <c r="CX95" t="e">
        <f>ROUND(Y95*Source!I71,7)</f>
        <v>#REF!</v>
      </c>
      <c r="CY95">
        <f>AD95</f>
        <v>270.13</v>
      </c>
      <c r="CZ95">
        <f>AH95</f>
        <v>8.09</v>
      </c>
      <c r="DA95">
        <f>AL95</f>
        <v>33.39</v>
      </c>
      <c r="DB95">
        <f t="shared" si="39"/>
        <v>361.3</v>
      </c>
      <c r="DC95">
        <f t="shared" si="40"/>
        <v>0</v>
      </c>
      <c r="DD95" t="s">
        <v>6</v>
      </c>
      <c r="DE95" t="s">
        <v>6</v>
      </c>
      <c r="DF95" t="e">
        <f>ROUND(ROUND(AE95,0)*CX95,0)</f>
        <v>#REF!</v>
      </c>
      <c r="DG95" t="e">
        <f>ROUND(ROUND(AF95,0)*CX95,0)</f>
        <v>#REF!</v>
      </c>
      <c r="DH95" t="e">
        <f>Source!I71*SmtRes!Y95</f>
        <v>#REF!</v>
      </c>
      <c r="DI95">
        <f>AD95</f>
        <v>270.13</v>
      </c>
      <c r="DJ95">
        <f>EtalonRes!AB89</f>
        <v>8.09</v>
      </c>
      <c r="DK95" t="e">
        <f>Source!BA71</f>
        <v>#REF!</v>
      </c>
      <c r="DL95" t="s">
        <v>6</v>
      </c>
      <c r="DM95">
        <v>0</v>
      </c>
      <c r="DN95" t="s">
        <v>6</v>
      </c>
      <c r="DO95">
        <v>0</v>
      </c>
      <c r="GQ95">
        <v>-1</v>
      </c>
      <c r="GR95">
        <v>-1</v>
      </c>
    </row>
    <row r="96" spans="1:200" x14ac:dyDescent="0.25">
      <c r="A96">
        <f>ROW(Source!A71)</f>
        <v>71</v>
      </c>
      <c r="B96">
        <v>66440962</v>
      </c>
      <c r="C96">
        <v>66441330</v>
      </c>
      <c r="D96">
        <v>49510905</v>
      </c>
      <c r="E96">
        <v>70</v>
      </c>
      <c r="F96">
        <v>1</v>
      </c>
      <c r="G96">
        <v>1</v>
      </c>
      <c r="H96">
        <v>1</v>
      </c>
      <c r="I96" t="s">
        <v>767</v>
      </c>
      <c r="J96" t="s">
        <v>6</v>
      </c>
      <c r="K96" t="s">
        <v>768</v>
      </c>
      <c r="L96">
        <v>1191</v>
      </c>
      <c r="N96">
        <v>1013</v>
      </c>
      <c r="O96" t="s">
        <v>766</v>
      </c>
      <c r="P96" t="s">
        <v>766</v>
      </c>
      <c r="Q96">
        <v>1</v>
      </c>
      <c r="W96">
        <v>0</v>
      </c>
      <c r="X96">
        <v>-1417349443</v>
      </c>
      <c r="Y96">
        <f t="shared" si="38"/>
        <v>0.24</v>
      </c>
      <c r="AA96">
        <v>0</v>
      </c>
      <c r="AB96">
        <v>0</v>
      </c>
      <c r="AC96">
        <v>0</v>
      </c>
      <c r="AD96">
        <v>0</v>
      </c>
      <c r="AE96">
        <v>0</v>
      </c>
      <c r="AF96">
        <v>0</v>
      </c>
      <c r="AG96">
        <v>0</v>
      </c>
      <c r="AH96">
        <v>0</v>
      </c>
      <c r="AI96">
        <v>1</v>
      </c>
      <c r="AJ96">
        <v>1</v>
      </c>
      <c r="AK96">
        <v>33.39</v>
      </c>
      <c r="AL96">
        <v>1</v>
      </c>
      <c r="AM96">
        <v>4</v>
      </c>
      <c r="AN96">
        <v>0</v>
      </c>
      <c r="AO96">
        <v>1</v>
      </c>
      <c r="AP96">
        <v>0</v>
      </c>
      <c r="AQ96">
        <v>0</v>
      </c>
      <c r="AR96">
        <v>0</v>
      </c>
      <c r="AS96" t="s">
        <v>6</v>
      </c>
      <c r="AT96">
        <v>0.24</v>
      </c>
      <c r="AU96" t="s">
        <v>6</v>
      </c>
      <c r="AV96">
        <v>2</v>
      </c>
      <c r="AW96">
        <v>2</v>
      </c>
      <c r="AX96">
        <v>66441343</v>
      </c>
      <c r="AY96">
        <v>1</v>
      </c>
      <c r="AZ96">
        <v>0</v>
      </c>
      <c r="BA96">
        <v>90</v>
      </c>
      <c r="BB96">
        <v>0</v>
      </c>
      <c r="BC96">
        <v>0</v>
      </c>
      <c r="BD96">
        <v>0</v>
      </c>
      <c r="BE96">
        <v>0</v>
      </c>
      <c r="BF96">
        <v>0</v>
      </c>
      <c r="BG96">
        <v>0</v>
      </c>
      <c r="BH96">
        <v>0</v>
      </c>
      <c r="BI96">
        <v>0</v>
      </c>
      <c r="BJ96">
        <v>0</v>
      </c>
      <c r="BK96">
        <v>0</v>
      </c>
      <c r="BL96">
        <v>0</v>
      </c>
      <c r="BM96">
        <v>0</v>
      </c>
      <c r="BN96">
        <v>0</v>
      </c>
      <c r="BO96">
        <v>0</v>
      </c>
      <c r="BP96">
        <v>0</v>
      </c>
      <c r="BQ96">
        <v>0</v>
      </c>
      <c r="BR96">
        <v>0</v>
      </c>
      <c r="BS96">
        <v>0</v>
      </c>
      <c r="BT96">
        <v>0</v>
      </c>
      <c r="BU96">
        <v>0</v>
      </c>
      <c r="BV96">
        <v>0</v>
      </c>
      <c r="BW96">
        <v>0</v>
      </c>
      <c r="CV96">
        <v>0</v>
      </c>
      <c r="CW96">
        <v>0</v>
      </c>
      <c r="CX96" t="e">
        <f>ROUND(Y96*Source!I71,7)</f>
        <v>#REF!</v>
      </c>
      <c r="CY96">
        <f>AD96</f>
        <v>0</v>
      </c>
      <c r="CZ96">
        <f>AH96</f>
        <v>0</v>
      </c>
      <c r="DA96">
        <f>AL96</f>
        <v>1</v>
      </c>
      <c r="DB96">
        <f t="shared" si="39"/>
        <v>0</v>
      </c>
      <c r="DC96">
        <f t="shared" si="40"/>
        <v>0</v>
      </c>
      <c r="DD96" t="s">
        <v>6</v>
      </c>
      <c r="DE96" t="s">
        <v>6</v>
      </c>
      <c r="DF96" t="e">
        <f>ROUND(ROUND(AE96,0)*CX96,0)</f>
        <v>#REF!</v>
      </c>
      <c r="DG96" t="e">
        <f>ROUND(ROUND(AF96,0)*CX96,0)</f>
        <v>#REF!</v>
      </c>
      <c r="DH96" t="e">
        <f>Source!I71*SmtRes!Y96</f>
        <v>#REF!</v>
      </c>
      <c r="DI96">
        <f>AD96</f>
        <v>0</v>
      </c>
      <c r="DJ96">
        <f>EtalonRes!AB90</f>
        <v>0</v>
      </c>
      <c r="DK96" t="e">
        <f>Source!BA71</f>
        <v>#REF!</v>
      </c>
      <c r="DL96" t="s">
        <v>6</v>
      </c>
      <c r="DM96">
        <v>0</v>
      </c>
      <c r="DN96" t="s">
        <v>6</v>
      </c>
      <c r="DO96">
        <v>0</v>
      </c>
      <c r="GQ96">
        <v>-1</v>
      </c>
      <c r="GR96">
        <v>-1</v>
      </c>
    </row>
    <row r="97" spans="1:200" x14ac:dyDescent="0.25">
      <c r="A97">
        <f>ROW(Source!A71)</f>
        <v>71</v>
      </c>
      <c r="B97">
        <v>66440962</v>
      </c>
      <c r="C97">
        <v>66441330</v>
      </c>
      <c r="D97">
        <v>49672708</v>
      </c>
      <c r="E97">
        <v>1</v>
      </c>
      <c r="F97">
        <v>1</v>
      </c>
      <c r="G97">
        <v>1</v>
      </c>
      <c r="H97">
        <v>2</v>
      </c>
      <c r="I97" t="s">
        <v>808</v>
      </c>
      <c r="J97" t="s">
        <v>809</v>
      </c>
      <c r="K97" t="s">
        <v>810</v>
      </c>
      <c r="L97">
        <v>1367</v>
      </c>
      <c r="N97">
        <v>1011</v>
      </c>
      <c r="O97" t="s">
        <v>772</v>
      </c>
      <c r="P97" t="s">
        <v>772</v>
      </c>
      <c r="Q97">
        <v>1</v>
      </c>
      <c r="W97">
        <v>0</v>
      </c>
      <c r="X97">
        <v>208619310</v>
      </c>
      <c r="Y97">
        <f t="shared" si="38"/>
        <v>0.49</v>
      </c>
      <c r="AA97">
        <v>0</v>
      </c>
      <c r="AB97">
        <v>22.54</v>
      </c>
      <c r="AC97">
        <v>0</v>
      </c>
      <c r="AD97">
        <v>0</v>
      </c>
      <c r="AE97">
        <v>0</v>
      </c>
      <c r="AF97">
        <v>1.7</v>
      </c>
      <c r="AG97">
        <v>0</v>
      </c>
      <c r="AH97">
        <v>0</v>
      </c>
      <c r="AI97">
        <v>1</v>
      </c>
      <c r="AJ97">
        <v>13.26</v>
      </c>
      <c r="AK97">
        <v>33.39</v>
      </c>
      <c r="AL97">
        <v>1</v>
      </c>
      <c r="AM97">
        <v>4</v>
      </c>
      <c r="AN97">
        <v>0</v>
      </c>
      <c r="AO97">
        <v>1</v>
      </c>
      <c r="AP97">
        <v>0</v>
      </c>
      <c r="AQ97">
        <v>0</v>
      </c>
      <c r="AR97">
        <v>0</v>
      </c>
      <c r="AS97" t="s">
        <v>6</v>
      </c>
      <c r="AT97">
        <v>0.49</v>
      </c>
      <c r="AU97" t="s">
        <v>6</v>
      </c>
      <c r="AV97">
        <v>0</v>
      </c>
      <c r="AW97">
        <v>2</v>
      </c>
      <c r="AX97">
        <v>66441344</v>
      </c>
      <c r="AY97">
        <v>1</v>
      </c>
      <c r="AZ97">
        <v>0</v>
      </c>
      <c r="BA97">
        <v>91</v>
      </c>
      <c r="BB97">
        <v>0</v>
      </c>
      <c r="BC97">
        <v>0</v>
      </c>
      <c r="BD97">
        <v>0</v>
      </c>
      <c r="BE97">
        <v>0</v>
      </c>
      <c r="BF97">
        <v>0</v>
      </c>
      <c r="BG97">
        <v>0</v>
      </c>
      <c r="BH97">
        <v>0</v>
      </c>
      <c r="BI97">
        <v>0</v>
      </c>
      <c r="BJ97">
        <v>0</v>
      </c>
      <c r="BK97">
        <v>0</v>
      </c>
      <c r="BL97">
        <v>0</v>
      </c>
      <c r="BM97">
        <v>0</v>
      </c>
      <c r="BN97">
        <v>0</v>
      </c>
      <c r="BO97">
        <v>0</v>
      </c>
      <c r="BP97">
        <v>0</v>
      </c>
      <c r="BQ97">
        <v>0</v>
      </c>
      <c r="BR97">
        <v>0</v>
      </c>
      <c r="BS97">
        <v>0</v>
      </c>
      <c r="BT97">
        <v>0</v>
      </c>
      <c r="BU97">
        <v>0</v>
      </c>
      <c r="BV97">
        <v>0</v>
      </c>
      <c r="BW97">
        <v>0</v>
      </c>
      <c r="CV97">
        <v>0</v>
      </c>
      <c r="CW97" t="e">
        <f>ROUND(Y97*Source!I71*DO97,7)</f>
        <v>#REF!</v>
      </c>
      <c r="CX97" t="e">
        <f>ROUND(Y97*Source!I71,7)</f>
        <v>#REF!</v>
      </c>
      <c r="CY97">
        <f>AB97</f>
        <v>22.54</v>
      </c>
      <c r="CZ97">
        <f>AF97</f>
        <v>1.7</v>
      </c>
      <c r="DA97">
        <f>AJ97</f>
        <v>13.26</v>
      </c>
      <c r="DB97">
        <f t="shared" si="39"/>
        <v>0.83</v>
      </c>
      <c r="DC97">
        <f t="shared" si="40"/>
        <v>0</v>
      </c>
      <c r="DD97" t="s">
        <v>6</v>
      </c>
      <c r="DE97" t="s">
        <v>6</v>
      </c>
      <c r="DF97" t="e">
        <f>ROUND(ROUND(AE97,0)*CX97,0)</f>
        <v>#REF!</v>
      </c>
      <c r="DG97" t="e">
        <f>ROUND(ROUND(AF97*AJ97,0)*CX97,0)</f>
        <v>#REF!</v>
      </c>
      <c r="DH97" t="e">
        <f>Source!I71*SmtRes!Y97</f>
        <v>#REF!</v>
      </c>
      <c r="DI97">
        <f>AB97</f>
        <v>22.54</v>
      </c>
      <c r="DJ97">
        <f>EtalonRes!Z91</f>
        <v>1.7</v>
      </c>
      <c r="DK97" t="e">
        <f>Source!BB71</f>
        <v>#REF!</v>
      </c>
      <c r="DL97" t="s">
        <v>6</v>
      </c>
      <c r="DM97">
        <v>0</v>
      </c>
      <c r="DN97" t="s">
        <v>6</v>
      </c>
      <c r="DO97">
        <v>0</v>
      </c>
      <c r="GQ97">
        <v>-1</v>
      </c>
      <c r="GR97">
        <v>-1</v>
      </c>
    </row>
    <row r="98" spans="1:200" x14ac:dyDescent="0.25">
      <c r="A98">
        <f>ROW(Source!A71)</f>
        <v>71</v>
      </c>
      <c r="B98">
        <v>66440962</v>
      </c>
      <c r="C98">
        <v>66441330</v>
      </c>
      <c r="D98">
        <v>49673503</v>
      </c>
      <c r="E98">
        <v>1</v>
      </c>
      <c r="F98">
        <v>1</v>
      </c>
      <c r="G98">
        <v>1</v>
      </c>
      <c r="H98">
        <v>2</v>
      </c>
      <c r="I98" t="s">
        <v>788</v>
      </c>
      <c r="J98" t="s">
        <v>789</v>
      </c>
      <c r="K98" t="s">
        <v>790</v>
      </c>
      <c r="L98">
        <v>1367</v>
      </c>
      <c r="N98">
        <v>1011</v>
      </c>
      <c r="O98" t="s">
        <v>772</v>
      </c>
      <c r="P98" t="s">
        <v>772</v>
      </c>
      <c r="Q98">
        <v>1</v>
      </c>
      <c r="W98">
        <v>0</v>
      </c>
      <c r="X98">
        <v>509054691</v>
      </c>
      <c r="Y98">
        <f t="shared" si="38"/>
        <v>0.24</v>
      </c>
      <c r="AA98">
        <v>0</v>
      </c>
      <c r="AB98">
        <v>871.31</v>
      </c>
      <c r="AC98">
        <v>387.32</v>
      </c>
      <c r="AD98">
        <v>0</v>
      </c>
      <c r="AE98">
        <v>0</v>
      </c>
      <c r="AF98">
        <v>65.709999999999994</v>
      </c>
      <c r="AG98">
        <v>11.6</v>
      </c>
      <c r="AH98">
        <v>0</v>
      </c>
      <c r="AI98">
        <v>1</v>
      </c>
      <c r="AJ98">
        <v>13.26</v>
      </c>
      <c r="AK98">
        <v>33.39</v>
      </c>
      <c r="AL98">
        <v>1</v>
      </c>
      <c r="AM98">
        <v>4</v>
      </c>
      <c r="AN98">
        <v>0</v>
      </c>
      <c r="AO98">
        <v>1</v>
      </c>
      <c r="AP98">
        <v>0</v>
      </c>
      <c r="AQ98">
        <v>0</v>
      </c>
      <c r="AR98">
        <v>0</v>
      </c>
      <c r="AS98" t="s">
        <v>6</v>
      </c>
      <c r="AT98">
        <v>0.24</v>
      </c>
      <c r="AU98" t="s">
        <v>6</v>
      </c>
      <c r="AV98">
        <v>0</v>
      </c>
      <c r="AW98">
        <v>2</v>
      </c>
      <c r="AX98">
        <v>66441345</v>
      </c>
      <c r="AY98">
        <v>1</v>
      </c>
      <c r="AZ98">
        <v>0</v>
      </c>
      <c r="BA98">
        <v>92</v>
      </c>
      <c r="BB98">
        <v>0</v>
      </c>
      <c r="BC98">
        <v>0</v>
      </c>
      <c r="BD98">
        <v>0</v>
      </c>
      <c r="BE98">
        <v>0</v>
      </c>
      <c r="BF98">
        <v>0</v>
      </c>
      <c r="BG98">
        <v>0</v>
      </c>
      <c r="BH98">
        <v>0</v>
      </c>
      <c r="BI98">
        <v>0</v>
      </c>
      <c r="BJ98">
        <v>0</v>
      </c>
      <c r="BK98">
        <v>0</v>
      </c>
      <c r="BL98">
        <v>0</v>
      </c>
      <c r="BM98">
        <v>0</v>
      </c>
      <c r="BN98">
        <v>0</v>
      </c>
      <c r="BO98">
        <v>0</v>
      </c>
      <c r="BP98">
        <v>0</v>
      </c>
      <c r="BQ98">
        <v>0</v>
      </c>
      <c r="BR98">
        <v>0</v>
      </c>
      <c r="BS98">
        <v>0</v>
      </c>
      <c r="BT98">
        <v>0</v>
      </c>
      <c r="BU98">
        <v>0</v>
      </c>
      <c r="BV98">
        <v>0</v>
      </c>
      <c r="BW98">
        <v>0</v>
      </c>
      <c r="CV98">
        <v>0</v>
      </c>
      <c r="CW98" t="e">
        <f>ROUND(Y98*Source!I71*DO98,7)</f>
        <v>#REF!</v>
      </c>
      <c r="CX98" t="e">
        <f>ROUND(Y98*Source!I71,7)</f>
        <v>#REF!</v>
      </c>
      <c r="CY98">
        <f>AB98</f>
        <v>871.31</v>
      </c>
      <c r="CZ98">
        <f>AF98</f>
        <v>65.709999999999994</v>
      </c>
      <c r="DA98">
        <f>AJ98</f>
        <v>13.26</v>
      </c>
      <c r="DB98">
        <f t="shared" si="39"/>
        <v>15.77</v>
      </c>
      <c r="DC98">
        <f t="shared" si="40"/>
        <v>2.78</v>
      </c>
      <c r="DD98" t="s">
        <v>6</v>
      </c>
      <c r="DE98" t="s">
        <v>6</v>
      </c>
      <c r="DF98" t="e">
        <f>ROUND(ROUND(AE98,0)*CX98,0)</f>
        <v>#REF!</v>
      </c>
      <c r="DG98" t="e">
        <f>ROUND(ROUND(AF98*AJ98,0)*CX98,0)</f>
        <v>#REF!</v>
      </c>
      <c r="DH98" t="e">
        <f>Source!I71*SmtRes!Y98</f>
        <v>#REF!</v>
      </c>
      <c r="DI98">
        <f>AB98</f>
        <v>871.31</v>
      </c>
      <c r="DJ98">
        <f>EtalonRes!Z92</f>
        <v>65.709999999999994</v>
      </c>
      <c r="DK98" t="e">
        <f>Source!BB71</f>
        <v>#REF!</v>
      </c>
      <c r="DL98" t="s">
        <v>6</v>
      </c>
      <c r="DM98">
        <v>0</v>
      </c>
      <c r="DN98" t="s">
        <v>6</v>
      </c>
      <c r="DO98">
        <v>0</v>
      </c>
      <c r="GQ98">
        <v>-1</v>
      </c>
      <c r="GR98">
        <v>-1</v>
      </c>
    </row>
    <row r="99" spans="1:200" x14ac:dyDescent="0.25">
      <c r="A99">
        <f>ROW(Source!A71)</f>
        <v>71</v>
      </c>
      <c r="B99">
        <v>66440962</v>
      </c>
      <c r="C99">
        <v>66441330</v>
      </c>
      <c r="D99">
        <v>49523203</v>
      </c>
      <c r="E99">
        <v>1</v>
      </c>
      <c r="F99">
        <v>1</v>
      </c>
      <c r="G99">
        <v>1</v>
      </c>
      <c r="H99">
        <v>3</v>
      </c>
      <c r="I99" t="s">
        <v>773</v>
      </c>
      <c r="J99" t="s">
        <v>774</v>
      </c>
      <c r="K99" t="s">
        <v>775</v>
      </c>
      <c r="L99">
        <v>1339</v>
      </c>
      <c r="N99">
        <v>1007</v>
      </c>
      <c r="O99" t="s">
        <v>22</v>
      </c>
      <c r="P99" t="s">
        <v>22</v>
      </c>
      <c r="Q99">
        <v>1</v>
      </c>
      <c r="W99">
        <v>0</v>
      </c>
      <c r="X99">
        <v>-143474561</v>
      </c>
      <c r="Y99" s="66">
        <f>'4.Ведомость_списания'!F97</f>
        <v>3.2000000000000002E-3</v>
      </c>
      <c r="AA99">
        <v>22.23</v>
      </c>
      <c r="AB99">
        <v>0</v>
      </c>
      <c r="AC99">
        <v>0</v>
      </c>
      <c r="AD99">
        <v>0</v>
      </c>
      <c r="AE99">
        <v>2.44</v>
      </c>
      <c r="AF99">
        <v>0</v>
      </c>
      <c r="AG99">
        <v>0</v>
      </c>
      <c r="AH99">
        <v>0</v>
      </c>
      <c r="AI99">
        <v>9.11</v>
      </c>
      <c r="AJ99">
        <v>1</v>
      </c>
      <c r="AK99">
        <v>1</v>
      </c>
      <c r="AL99">
        <v>1</v>
      </c>
      <c r="AM99">
        <v>4</v>
      </c>
      <c r="AN99">
        <v>0</v>
      </c>
      <c r="AO99">
        <v>1</v>
      </c>
      <c r="AP99">
        <v>0</v>
      </c>
      <c r="AQ99">
        <v>0</v>
      </c>
      <c r="AR99">
        <v>0</v>
      </c>
      <c r="AS99" t="s">
        <v>6</v>
      </c>
      <c r="AT99">
        <v>3.2000000000000002E-3</v>
      </c>
      <c r="AU99" t="s">
        <v>6</v>
      </c>
      <c r="AV99">
        <v>0</v>
      </c>
      <c r="AW99">
        <v>2</v>
      </c>
      <c r="AX99">
        <v>66441346</v>
      </c>
      <c r="AY99">
        <v>1</v>
      </c>
      <c r="AZ99">
        <v>0</v>
      </c>
      <c r="BA99">
        <v>93</v>
      </c>
      <c r="BB99">
        <v>0</v>
      </c>
      <c r="BC99">
        <v>0</v>
      </c>
      <c r="BD99">
        <v>0</v>
      </c>
      <c r="BE99">
        <v>0</v>
      </c>
      <c r="BF99">
        <v>0</v>
      </c>
      <c r="BG99">
        <v>0</v>
      </c>
      <c r="BH99">
        <v>0</v>
      </c>
      <c r="BI99">
        <v>0</v>
      </c>
      <c r="BJ99">
        <v>0</v>
      </c>
      <c r="BK99">
        <v>0</v>
      </c>
      <c r="BL99">
        <v>0</v>
      </c>
      <c r="BM99">
        <v>0</v>
      </c>
      <c r="BN99">
        <v>0</v>
      </c>
      <c r="BO99">
        <v>0</v>
      </c>
      <c r="BP99">
        <v>0</v>
      </c>
      <c r="BQ99">
        <v>0</v>
      </c>
      <c r="BR99">
        <v>0</v>
      </c>
      <c r="BS99">
        <v>0</v>
      </c>
      <c r="BT99">
        <v>0</v>
      </c>
      <c r="BU99">
        <v>0</v>
      </c>
      <c r="BV99">
        <v>0</v>
      </c>
      <c r="BW99">
        <v>0</v>
      </c>
      <c r="CV99">
        <v>0</v>
      </c>
      <c r="CW99">
        <v>0</v>
      </c>
      <c r="CX99" t="e">
        <f>ROUND(Y99*Source!I71,7)</f>
        <v>#REF!</v>
      </c>
      <c r="CY99">
        <f t="shared" ref="CY99:CY105" si="41">AA99</f>
        <v>22.23</v>
      </c>
      <c r="CZ99">
        <f t="shared" ref="CZ99:CZ105" si="42">AE99</f>
        <v>2.44</v>
      </c>
      <c r="DA99">
        <f t="shared" ref="DA99:DA105" si="43">AI99</f>
        <v>9.11</v>
      </c>
      <c r="DB99">
        <f t="shared" si="39"/>
        <v>0.01</v>
      </c>
      <c r="DC99">
        <f t="shared" si="40"/>
        <v>0</v>
      </c>
      <c r="DD99" t="s">
        <v>6</v>
      </c>
      <c r="DE99" t="s">
        <v>6</v>
      </c>
      <c r="DF99" t="e">
        <f t="shared" ref="DF99:DF105" si="44">ROUND(ROUND(AE99*AI99,0)*CX99,0)</f>
        <v>#REF!</v>
      </c>
      <c r="DG99" t="e">
        <f t="shared" ref="DG99:DG107" si="45">ROUND(ROUND(AF99,0)*CX99,0)</f>
        <v>#REF!</v>
      </c>
      <c r="DH99" t="e">
        <f>Source!I71*SmtRes!Y99</f>
        <v>#REF!</v>
      </c>
      <c r="DI99">
        <f t="shared" ref="DI99:DI105" si="46">AA99</f>
        <v>22.23</v>
      </c>
      <c r="DJ99">
        <f>EtalonRes!Y93</f>
        <v>2.44</v>
      </c>
      <c r="DK99" t="e">
        <f>Source!BC71</f>
        <v>#REF!</v>
      </c>
      <c r="DL99" t="s">
        <v>6</v>
      </c>
      <c r="DM99">
        <v>0</v>
      </c>
      <c r="DN99" t="s">
        <v>6</v>
      </c>
      <c r="DO99">
        <v>0</v>
      </c>
      <c r="GQ99">
        <v>-1</v>
      </c>
      <c r="GR99">
        <v>-1</v>
      </c>
    </row>
    <row r="100" spans="1:200" x14ac:dyDescent="0.25">
      <c r="A100">
        <f>ROW(Source!A71)</f>
        <v>71</v>
      </c>
      <c r="B100">
        <v>66440962</v>
      </c>
      <c r="C100">
        <v>66441330</v>
      </c>
      <c r="D100">
        <v>49527726</v>
      </c>
      <c r="E100">
        <v>1</v>
      </c>
      <c r="F100">
        <v>1</v>
      </c>
      <c r="G100">
        <v>1</v>
      </c>
      <c r="H100">
        <v>3</v>
      </c>
      <c r="I100" t="s">
        <v>145</v>
      </c>
      <c r="J100" t="s">
        <v>148</v>
      </c>
      <c r="K100" t="s">
        <v>146</v>
      </c>
      <c r="L100">
        <v>1348</v>
      </c>
      <c r="N100">
        <v>1009</v>
      </c>
      <c r="O100" t="s">
        <v>147</v>
      </c>
      <c r="P100" t="s">
        <v>147</v>
      </c>
      <c r="Q100">
        <v>1000</v>
      </c>
      <c r="W100">
        <v>1</v>
      </c>
      <c r="X100">
        <v>1174253204</v>
      </c>
      <c r="Y100">
        <f t="shared" si="38"/>
        <v>-1.1000000000000001E-3</v>
      </c>
      <c r="AA100">
        <v>6691.3</v>
      </c>
      <c r="AB100">
        <v>0</v>
      </c>
      <c r="AC100">
        <v>0</v>
      </c>
      <c r="AD100">
        <v>0</v>
      </c>
      <c r="AE100">
        <v>734.5</v>
      </c>
      <c r="AF100">
        <v>0</v>
      </c>
      <c r="AG100">
        <v>0</v>
      </c>
      <c r="AH100">
        <v>0</v>
      </c>
      <c r="AI100">
        <v>9.11</v>
      </c>
      <c r="AJ100">
        <v>1</v>
      </c>
      <c r="AK100">
        <v>1</v>
      </c>
      <c r="AL100">
        <v>1</v>
      </c>
      <c r="AM100">
        <v>4</v>
      </c>
      <c r="AN100">
        <v>0</v>
      </c>
      <c r="AO100">
        <v>1</v>
      </c>
      <c r="AP100">
        <v>0</v>
      </c>
      <c r="AQ100">
        <v>0</v>
      </c>
      <c r="AR100">
        <v>0</v>
      </c>
      <c r="AS100" t="s">
        <v>6</v>
      </c>
      <c r="AT100">
        <v>-1.1000000000000001E-3</v>
      </c>
      <c r="AU100" t="s">
        <v>6</v>
      </c>
      <c r="AV100">
        <v>0</v>
      </c>
      <c r="AW100">
        <v>2</v>
      </c>
      <c r="AX100">
        <v>66441347</v>
      </c>
      <c r="AY100">
        <v>1</v>
      </c>
      <c r="AZ100">
        <v>6144</v>
      </c>
      <c r="BA100">
        <v>94</v>
      </c>
      <c r="BB100">
        <v>0</v>
      </c>
      <c r="BC100">
        <v>0</v>
      </c>
      <c r="BD100">
        <v>0</v>
      </c>
      <c r="BE100">
        <v>0</v>
      </c>
      <c r="BF100">
        <v>0</v>
      </c>
      <c r="BG100">
        <v>0</v>
      </c>
      <c r="BH100">
        <v>0</v>
      </c>
      <c r="BI100">
        <v>0</v>
      </c>
      <c r="BJ100">
        <v>0</v>
      </c>
      <c r="BK100">
        <v>0</v>
      </c>
      <c r="BL100">
        <v>0</v>
      </c>
      <c r="BM100">
        <v>0</v>
      </c>
      <c r="BN100">
        <v>0</v>
      </c>
      <c r="BO100">
        <v>0</v>
      </c>
      <c r="BP100">
        <v>0</v>
      </c>
      <c r="BQ100">
        <v>0</v>
      </c>
      <c r="BR100">
        <v>0</v>
      </c>
      <c r="BS100">
        <v>0</v>
      </c>
      <c r="BT100">
        <v>0</v>
      </c>
      <c r="BU100">
        <v>0</v>
      </c>
      <c r="BV100">
        <v>0</v>
      </c>
      <c r="BW100">
        <v>0</v>
      </c>
      <c r="CV100">
        <v>0</v>
      </c>
      <c r="CW100">
        <v>0</v>
      </c>
      <c r="CX100" t="e">
        <f>ROUND(Y100*Source!I71,7)</f>
        <v>#REF!</v>
      </c>
      <c r="CY100">
        <f t="shared" si="41"/>
        <v>6691.3</v>
      </c>
      <c r="CZ100">
        <f t="shared" si="42"/>
        <v>734.5</v>
      </c>
      <c r="DA100">
        <f t="shared" si="43"/>
        <v>9.11</v>
      </c>
      <c r="DB100">
        <f t="shared" si="39"/>
        <v>-0.81</v>
      </c>
      <c r="DC100">
        <f t="shared" si="40"/>
        <v>0</v>
      </c>
      <c r="DD100" t="s">
        <v>6</v>
      </c>
      <c r="DE100" t="s">
        <v>6</v>
      </c>
      <c r="DF100" t="e">
        <f t="shared" si="44"/>
        <v>#REF!</v>
      </c>
      <c r="DG100" t="e">
        <f t="shared" si="45"/>
        <v>#REF!</v>
      </c>
      <c r="DH100" t="e">
        <f>Source!I71*SmtRes!Y100</f>
        <v>#REF!</v>
      </c>
      <c r="DI100">
        <f t="shared" si="46"/>
        <v>6691.3</v>
      </c>
      <c r="DJ100">
        <f>EtalonRes!Y94</f>
        <v>734.5</v>
      </c>
      <c r="DK100" t="e">
        <f>Source!BC71</f>
        <v>#REF!</v>
      </c>
      <c r="DL100" t="s">
        <v>6</v>
      </c>
      <c r="DM100">
        <v>0</v>
      </c>
      <c r="DN100" t="s">
        <v>6</v>
      </c>
      <c r="DO100">
        <v>0</v>
      </c>
      <c r="GP100">
        <v>0</v>
      </c>
      <c r="GQ100">
        <v>-1</v>
      </c>
      <c r="GR100">
        <v>-1</v>
      </c>
    </row>
    <row r="101" spans="1:200" x14ac:dyDescent="0.25">
      <c r="A101">
        <f>ROW(Source!A71)</f>
        <v>71</v>
      </c>
      <c r="B101">
        <v>66440962</v>
      </c>
      <c r="C101">
        <v>66441330</v>
      </c>
      <c r="D101">
        <v>49542609</v>
      </c>
      <c r="E101">
        <v>1</v>
      </c>
      <c r="F101">
        <v>1</v>
      </c>
      <c r="G101">
        <v>1</v>
      </c>
      <c r="H101">
        <v>3</v>
      </c>
      <c r="I101" t="s">
        <v>150</v>
      </c>
      <c r="J101" t="s">
        <v>152</v>
      </c>
      <c r="K101" t="s">
        <v>151</v>
      </c>
      <c r="L101">
        <v>1348</v>
      </c>
      <c r="N101">
        <v>1009</v>
      </c>
      <c r="O101" t="s">
        <v>147</v>
      </c>
      <c r="P101" t="s">
        <v>147</v>
      </c>
      <c r="Q101">
        <v>1000</v>
      </c>
      <c r="W101">
        <v>1</v>
      </c>
      <c r="X101">
        <v>2041074766</v>
      </c>
      <c r="Y101">
        <f t="shared" si="38"/>
        <v>-5.0000000000000001E-4</v>
      </c>
      <c r="AA101">
        <v>92922</v>
      </c>
      <c r="AB101">
        <v>0</v>
      </c>
      <c r="AC101">
        <v>0</v>
      </c>
      <c r="AD101">
        <v>0</v>
      </c>
      <c r="AE101">
        <v>10200</v>
      </c>
      <c r="AF101">
        <v>0</v>
      </c>
      <c r="AG101">
        <v>0</v>
      </c>
      <c r="AH101">
        <v>0</v>
      </c>
      <c r="AI101">
        <v>9.11</v>
      </c>
      <c r="AJ101">
        <v>1</v>
      </c>
      <c r="AK101">
        <v>1</v>
      </c>
      <c r="AL101">
        <v>1</v>
      </c>
      <c r="AM101">
        <v>4</v>
      </c>
      <c r="AN101">
        <v>0</v>
      </c>
      <c r="AO101">
        <v>1</v>
      </c>
      <c r="AP101">
        <v>0</v>
      </c>
      <c r="AQ101">
        <v>0</v>
      </c>
      <c r="AR101">
        <v>0</v>
      </c>
      <c r="AS101" t="s">
        <v>6</v>
      </c>
      <c r="AT101">
        <v>-5.0000000000000001E-4</v>
      </c>
      <c r="AU101" t="s">
        <v>6</v>
      </c>
      <c r="AV101">
        <v>0</v>
      </c>
      <c r="AW101">
        <v>2</v>
      </c>
      <c r="AX101">
        <v>66441349</v>
      </c>
      <c r="AY101">
        <v>1</v>
      </c>
      <c r="AZ101">
        <v>6144</v>
      </c>
      <c r="BA101">
        <v>96</v>
      </c>
      <c r="BB101">
        <v>0</v>
      </c>
      <c r="BC101">
        <v>0</v>
      </c>
      <c r="BD101">
        <v>0</v>
      </c>
      <c r="BE101">
        <v>0</v>
      </c>
      <c r="BF101">
        <v>0</v>
      </c>
      <c r="BG101">
        <v>0</v>
      </c>
      <c r="BH101">
        <v>0</v>
      </c>
      <c r="BI101">
        <v>0</v>
      </c>
      <c r="BJ101">
        <v>0</v>
      </c>
      <c r="BK101">
        <v>0</v>
      </c>
      <c r="BL101">
        <v>0</v>
      </c>
      <c r="BM101">
        <v>0</v>
      </c>
      <c r="BN101">
        <v>0</v>
      </c>
      <c r="BO101">
        <v>0</v>
      </c>
      <c r="BP101">
        <v>0</v>
      </c>
      <c r="BQ101">
        <v>0</v>
      </c>
      <c r="BR101">
        <v>0</v>
      </c>
      <c r="BS101">
        <v>0</v>
      </c>
      <c r="BT101">
        <v>0</v>
      </c>
      <c r="BU101">
        <v>0</v>
      </c>
      <c r="BV101">
        <v>0</v>
      </c>
      <c r="BW101">
        <v>0</v>
      </c>
      <c r="CV101">
        <v>0</v>
      </c>
      <c r="CW101">
        <v>0</v>
      </c>
      <c r="CX101" t="e">
        <f>ROUND(Y101*Source!I71,7)</f>
        <v>#REF!</v>
      </c>
      <c r="CY101">
        <f t="shared" si="41"/>
        <v>92922</v>
      </c>
      <c r="CZ101">
        <f t="shared" si="42"/>
        <v>10200</v>
      </c>
      <c r="DA101">
        <f t="shared" si="43"/>
        <v>9.11</v>
      </c>
      <c r="DB101">
        <f t="shared" si="39"/>
        <v>-5.0999999999999996</v>
      </c>
      <c r="DC101">
        <f t="shared" si="40"/>
        <v>0</v>
      </c>
      <c r="DD101" t="s">
        <v>6</v>
      </c>
      <c r="DE101" t="s">
        <v>6</v>
      </c>
      <c r="DF101" t="e">
        <f t="shared" si="44"/>
        <v>#REF!</v>
      </c>
      <c r="DG101" t="e">
        <f t="shared" si="45"/>
        <v>#REF!</v>
      </c>
      <c r="DH101" t="e">
        <f>Source!I71*SmtRes!Y101</f>
        <v>#REF!</v>
      </c>
      <c r="DI101">
        <f t="shared" si="46"/>
        <v>92922</v>
      </c>
      <c r="DJ101">
        <f>EtalonRes!Y96</f>
        <v>10200</v>
      </c>
      <c r="DK101" t="e">
        <f>Source!BC71</f>
        <v>#REF!</v>
      </c>
      <c r="DL101" t="s">
        <v>6</v>
      </c>
      <c r="DM101">
        <v>0</v>
      </c>
      <c r="DN101" t="s">
        <v>6</v>
      </c>
      <c r="DO101">
        <v>0</v>
      </c>
      <c r="GP101">
        <v>0</v>
      </c>
      <c r="GQ101">
        <v>-1</v>
      </c>
      <c r="GR101">
        <v>-1</v>
      </c>
    </row>
    <row r="102" spans="1:200" x14ac:dyDescent="0.25">
      <c r="A102">
        <f>ROW(Source!A71)</f>
        <v>71</v>
      </c>
      <c r="B102">
        <v>66440962</v>
      </c>
      <c r="C102">
        <v>66441330</v>
      </c>
      <c r="D102">
        <v>49542647</v>
      </c>
      <c r="E102">
        <v>1</v>
      </c>
      <c r="F102">
        <v>1</v>
      </c>
      <c r="G102">
        <v>1</v>
      </c>
      <c r="H102">
        <v>3</v>
      </c>
      <c r="I102" t="s">
        <v>154</v>
      </c>
      <c r="J102" t="s">
        <v>156</v>
      </c>
      <c r="K102" t="s">
        <v>155</v>
      </c>
      <c r="L102">
        <v>1348</v>
      </c>
      <c r="N102">
        <v>1009</v>
      </c>
      <c r="O102" t="s">
        <v>147</v>
      </c>
      <c r="P102" t="s">
        <v>147</v>
      </c>
      <c r="Q102">
        <v>1000</v>
      </c>
      <c r="W102">
        <v>1</v>
      </c>
      <c r="X102">
        <v>-120483918</v>
      </c>
      <c r="Y102">
        <f t="shared" si="38"/>
        <v>-9.4999999999999998E-3</v>
      </c>
      <c r="AA102">
        <v>40586.870000000003</v>
      </c>
      <c r="AB102">
        <v>0</v>
      </c>
      <c r="AC102">
        <v>0</v>
      </c>
      <c r="AD102">
        <v>0</v>
      </c>
      <c r="AE102">
        <v>4455.2</v>
      </c>
      <c r="AF102">
        <v>0</v>
      </c>
      <c r="AG102">
        <v>0</v>
      </c>
      <c r="AH102">
        <v>0</v>
      </c>
      <c r="AI102">
        <v>9.11</v>
      </c>
      <c r="AJ102">
        <v>1</v>
      </c>
      <c r="AK102">
        <v>1</v>
      </c>
      <c r="AL102">
        <v>1</v>
      </c>
      <c r="AM102">
        <v>4</v>
      </c>
      <c r="AN102">
        <v>0</v>
      </c>
      <c r="AO102">
        <v>1</v>
      </c>
      <c r="AP102">
        <v>0</v>
      </c>
      <c r="AQ102">
        <v>0</v>
      </c>
      <c r="AR102">
        <v>0</v>
      </c>
      <c r="AS102" t="s">
        <v>6</v>
      </c>
      <c r="AT102">
        <v>-9.4999999999999998E-3</v>
      </c>
      <c r="AU102" t="s">
        <v>6</v>
      </c>
      <c r="AV102">
        <v>0</v>
      </c>
      <c r="AW102">
        <v>2</v>
      </c>
      <c r="AX102">
        <v>66441350</v>
      </c>
      <c r="AY102">
        <v>1</v>
      </c>
      <c r="AZ102">
        <v>6144</v>
      </c>
      <c r="BA102">
        <v>97</v>
      </c>
      <c r="BB102">
        <v>0</v>
      </c>
      <c r="BC102">
        <v>0</v>
      </c>
      <c r="BD102">
        <v>0</v>
      </c>
      <c r="BE102">
        <v>0</v>
      </c>
      <c r="BF102">
        <v>0</v>
      </c>
      <c r="BG102">
        <v>0</v>
      </c>
      <c r="BH102">
        <v>0</v>
      </c>
      <c r="BI102">
        <v>0</v>
      </c>
      <c r="BJ102">
        <v>0</v>
      </c>
      <c r="BK102">
        <v>0</v>
      </c>
      <c r="BL102">
        <v>0</v>
      </c>
      <c r="BM102">
        <v>0</v>
      </c>
      <c r="BN102">
        <v>0</v>
      </c>
      <c r="BO102">
        <v>0</v>
      </c>
      <c r="BP102">
        <v>0</v>
      </c>
      <c r="BQ102">
        <v>0</v>
      </c>
      <c r="BR102">
        <v>0</v>
      </c>
      <c r="BS102">
        <v>0</v>
      </c>
      <c r="BT102">
        <v>0</v>
      </c>
      <c r="BU102">
        <v>0</v>
      </c>
      <c r="BV102">
        <v>0</v>
      </c>
      <c r="BW102">
        <v>0</v>
      </c>
      <c r="CV102">
        <v>0</v>
      </c>
      <c r="CW102">
        <v>0</v>
      </c>
      <c r="CX102" t="e">
        <f>ROUND(Y102*Source!I71,7)</f>
        <v>#REF!</v>
      </c>
      <c r="CY102">
        <f t="shared" si="41"/>
        <v>40586.870000000003</v>
      </c>
      <c r="CZ102">
        <f t="shared" si="42"/>
        <v>4455.2</v>
      </c>
      <c r="DA102">
        <f t="shared" si="43"/>
        <v>9.11</v>
      </c>
      <c r="DB102">
        <f t="shared" si="39"/>
        <v>-42.32</v>
      </c>
      <c r="DC102">
        <f t="shared" si="40"/>
        <v>0</v>
      </c>
      <c r="DD102" t="s">
        <v>6</v>
      </c>
      <c r="DE102" t="s">
        <v>6</v>
      </c>
      <c r="DF102" t="e">
        <f t="shared" si="44"/>
        <v>#REF!</v>
      </c>
      <c r="DG102" t="e">
        <f t="shared" si="45"/>
        <v>#REF!</v>
      </c>
      <c r="DH102" t="e">
        <f>Source!I71*SmtRes!Y102</f>
        <v>#REF!</v>
      </c>
      <c r="DI102">
        <f t="shared" si="46"/>
        <v>40586.870000000003</v>
      </c>
      <c r="DJ102">
        <f>EtalonRes!Y97</f>
        <v>4455.2</v>
      </c>
      <c r="DK102" t="e">
        <f>Source!BC71</f>
        <v>#REF!</v>
      </c>
      <c r="DL102" t="s">
        <v>6</v>
      </c>
      <c r="DM102">
        <v>0</v>
      </c>
      <c r="DN102" t="s">
        <v>6</v>
      </c>
      <c r="DO102">
        <v>0</v>
      </c>
      <c r="GP102">
        <v>0</v>
      </c>
      <c r="GQ102">
        <v>-1</v>
      </c>
      <c r="GR102">
        <v>-1</v>
      </c>
    </row>
    <row r="103" spans="1:200" x14ac:dyDescent="0.25">
      <c r="A103">
        <f>ROW(Source!A71)</f>
        <v>71</v>
      </c>
      <c r="B103">
        <v>66440962</v>
      </c>
      <c r="C103">
        <v>66441330</v>
      </c>
      <c r="D103">
        <v>49543601</v>
      </c>
      <c r="E103">
        <v>1</v>
      </c>
      <c r="F103">
        <v>1</v>
      </c>
      <c r="G103">
        <v>1</v>
      </c>
      <c r="H103">
        <v>3</v>
      </c>
      <c r="I103" t="s">
        <v>158</v>
      </c>
      <c r="J103" t="s">
        <v>160</v>
      </c>
      <c r="K103" t="s">
        <v>159</v>
      </c>
      <c r="L103">
        <v>1348</v>
      </c>
      <c r="N103">
        <v>1009</v>
      </c>
      <c r="O103" t="s">
        <v>147</v>
      </c>
      <c r="P103" t="s">
        <v>147</v>
      </c>
      <c r="Q103">
        <v>1000</v>
      </c>
      <c r="W103">
        <v>1</v>
      </c>
      <c r="X103">
        <v>1291003592</v>
      </c>
      <c r="Y103">
        <f t="shared" si="38"/>
        <v>-0.05</v>
      </c>
      <c r="AA103">
        <v>51471.5</v>
      </c>
      <c r="AB103">
        <v>0</v>
      </c>
      <c r="AC103">
        <v>0</v>
      </c>
      <c r="AD103">
        <v>0</v>
      </c>
      <c r="AE103">
        <v>5650</v>
      </c>
      <c r="AF103">
        <v>0</v>
      </c>
      <c r="AG103">
        <v>0</v>
      </c>
      <c r="AH103">
        <v>0</v>
      </c>
      <c r="AI103">
        <v>9.11</v>
      </c>
      <c r="AJ103">
        <v>1</v>
      </c>
      <c r="AK103">
        <v>1</v>
      </c>
      <c r="AL103">
        <v>1</v>
      </c>
      <c r="AM103">
        <v>4</v>
      </c>
      <c r="AN103">
        <v>0</v>
      </c>
      <c r="AO103">
        <v>1</v>
      </c>
      <c r="AP103">
        <v>0</v>
      </c>
      <c r="AQ103">
        <v>0</v>
      </c>
      <c r="AR103">
        <v>0</v>
      </c>
      <c r="AS103" t="s">
        <v>6</v>
      </c>
      <c r="AT103">
        <v>-0.05</v>
      </c>
      <c r="AU103" t="s">
        <v>6</v>
      </c>
      <c r="AV103">
        <v>0</v>
      </c>
      <c r="AW103">
        <v>2</v>
      </c>
      <c r="AX103">
        <v>66441351</v>
      </c>
      <c r="AY103">
        <v>1</v>
      </c>
      <c r="AZ103">
        <v>6144</v>
      </c>
      <c r="BA103">
        <v>98</v>
      </c>
      <c r="BB103">
        <v>0</v>
      </c>
      <c r="BC103">
        <v>0</v>
      </c>
      <c r="BD103">
        <v>0</v>
      </c>
      <c r="BE103">
        <v>0</v>
      </c>
      <c r="BF103">
        <v>0</v>
      </c>
      <c r="BG103">
        <v>0</v>
      </c>
      <c r="BH103">
        <v>0</v>
      </c>
      <c r="BI103">
        <v>0</v>
      </c>
      <c r="BJ103">
        <v>0</v>
      </c>
      <c r="BK103">
        <v>0</v>
      </c>
      <c r="BL103">
        <v>0</v>
      </c>
      <c r="BM103">
        <v>0</v>
      </c>
      <c r="BN103">
        <v>0</v>
      </c>
      <c r="BO103">
        <v>0</v>
      </c>
      <c r="BP103">
        <v>0</v>
      </c>
      <c r="BQ103">
        <v>0</v>
      </c>
      <c r="BR103">
        <v>0</v>
      </c>
      <c r="BS103">
        <v>0</v>
      </c>
      <c r="BT103">
        <v>0</v>
      </c>
      <c r="BU103">
        <v>0</v>
      </c>
      <c r="BV103">
        <v>0</v>
      </c>
      <c r="BW103">
        <v>0</v>
      </c>
      <c r="CV103">
        <v>0</v>
      </c>
      <c r="CW103">
        <v>0</v>
      </c>
      <c r="CX103" t="e">
        <f>ROUND(Y103*Source!I71,7)</f>
        <v>#REF!</v>
      </c>
      <c r="CY103">
        <f t="shared" si="41"/>
        <v>51471.5</v>
      </c>
      <c r="CZ103">
        <f t="shared" si="42"/>
        <v>5650</v>
      </c>
      <c r="DA103">
        <f t="shared" si="43"/>
        <v>9.11</v>
      </c>
      <c r="DB103">
        <f t="shared" si="39"/>
        <v>-282.5</v>
      </c>
      <c r="DC103">
        <f t="shared" si="40"/>
        <v>0</v>
      </c>
      <c r="DD103" t="s">
        <v>6</v>
      </c>
      <c r="DE103" t="s">
        <v>6</v>
      </c>
      <c r="DF103" t="e">
        <f t="shared" si="44"/>
        <v>#REF!</v>
      </c>
      <c r="DG103" t="e">
        <f t="shared" si="45"/>
        <v>#REF!</v>
      </c>
      <c r="DH103" t="e">
        <f>Source!I71*SmtRes!Y103</f>
        <v>#REF!</v>
      </c>
      <c r="DI103">
        <f t="shared" si="46"/>
        <v>51471.5</v>
      </c>
      <c r="DJ103">
        <f>EtalonRes!Y98</f>
        <v>5650</v>
      </c>
      <c r="DK103" t="e">
        <f>Source!BC71</f>
        <v>#REF!</v>
      </c>
      <c r="DL103" t="s">
        <v>6</v>
      </c>
      <c r="DM103">
        <v>0</v>
      </c>
      <c r="DN103" t="s">
        <v>6</v>
      </c>
      <c r="DO103">
        <v>0</v>
      </c>
      <c r="GP103">
        <v>0</v>
      </c>
      <c r="GQ103">
        <v>-1</v>
      </c>
      <c r="GR103">
        <v>-1</v>
      </c>
    </row>
    <row r="104" spans="1:200" x14ac:dyDescent="0.25">
      <c r="A104">
        <f>ROW(Source!A71)</f>
        <v>71</v>
      </c>
      <c r="B104">
        <v>66440962</v>
      </c>
      <c r="C104">
        <v>66441330</v>
      </c>
      <c r="D104">
        <v>49546817</v>
      </c>
      <c r="E104">
        <v>1</v>
      </c>
      <c r="F104">
        <v>1</v>
      </c>
      <c r="G104">
        <v>1</v>
      </c>
      <c r="H104">
        <v>3</v>
      </c>
      <c r="I104" t="s">
        <v>162</v>
      </c>
      <c r="J104" t="s">
        <v>164</v>
      </c>
      <c r="K104" t="s">
        <v>163</v>
      </c>
      <c r="L104">
        <v>1339</v>
      </c>
      <c r="N104">
        <v>1007</v>
      </c>
      <c r="O104" t="s">
        <v>22</v>
      </c>
      <c r="P104" t="s">
        <v>22</v>
      </c>
      <c r="Q104">
        <v>1</v>
      </c>
      <c r="W104">
        <v>1</v>
      </c>
      <c r="X104">
        <v>-330517304</v>
      </c>
      <c r="Y104">
        <f t="shared" si="38"/>
        <v>-0.09</v>
      </c>
      <c r="AA104">
        <v>10522.05</v>
      </c>
      <c r="AB104">
        <v>0</v>
      </c>
      <c r="AC104">
        <v>0</v>
      </c>
      <c r="AD104">
        <v>0</v>
      </c>
      <c r="AE104">
        <v>1155</v>
      </c>
      <c r="AF104">
        <v>0</v>
      </c>
      <c r="AG104">
        <v>0</v>
      </c>
      <c r="AH104">
        <v>0</v>
      </c>
      <c r="AI104">
        <v>9.11</v>
      </c>
      <c r="AJ104">
        <v>1</v>
      </c>
      <c r="AK104">
        <v>1</v>
      </c>
      <c r="AL104">
        <v>1</v>
      </c>
      <c r="AM104">
        <v>4</v>
      </c>
      <c r="AN104">
        <v>0</v>
      </c>
      <c r="AO104">
        <v>1</v>
      </c>
      <c r="AP104">
        <v>0</v>
      </c>
      <c r="AQ104">
        <v>0</v>
      </c>
      <c r="AR104">
        <v>0</v>
      </c>
      <c r="AS104" t="s">
        <v>6</v>
      </c>
      <c r="AT104">
        <v>-0.09</v>
      </c>
      <c r="AU104" t="s">
        <v>6</v>
      </c>
      <c r="AV104">
        <v>0</v>
      </c>
      <c r="AW104">
        <v>2</v>
      </c>
      <c r="AX104">
        <v>66441352</v>
      </c>
      <c r="AY104">
        <v>1</v>
      </c>
      <c r="AZ104">
        <v>6144</v>
      </c>
      <c r="BA104">
        <v>99</v>
      </c>
      <c r="BB104">
        <v>0</v>
      </c>
      <c r="BC104">
        <v>0</v>
      </c>
      <c r="BD104">
        <v>0</v>
      </c>
      <c r="BE104">
        <v>0</v>
      </c>
      <c r="BF104">
        <v>0</v>
      </c>
      <c r="BG104">
        <v>0</v>
      </c>
      <c r="BH104">
        <v>0</v>
      </c>
      <c r="BI104">
        <v>0</v>
      </c>
      <c r="BJ104">
        <v>0</v>
      </c>
      <c r="BK104">
        <v>0</v>
      </c>
      <c r="BL104">
        <v>0</v>
      </c>
      <c r="BM104">
        <v>0</v>
      </c>
      <c r="BN104">
        <v>0</v>
      </c>
      <c r="BO104">
        <v>0</v>
      </c>
      <c r="BP104">
        <v>0</v>
      </c>
      <c r="BQ104">
        <v>0</v>
      </c>
      <c r="BR104">
        <v>0</v>
      </c>
      <c r="BS104">
        <v>0</v>
      </c>
      <c r="BT104">
        <v>0</v>
      </c>
      <c r="BU104">
        <v>0</v>
      </c>
      <c r="BV104">
        <v>0</v>
      </c>
      <c r="BW104">
        <v>0</v>
      </c>
      <c r="CV104">
        <v>0</v>
      </c>
      <c r="CW104">
        <v>0</v>
      </c>
      <c r="CX104" t="e">
        <f>ROUND(Y104*Source!I71,7)</f>
        <v>#REF!</v>
      </c>
      <c r="CY104">
        <f t="shared" si="41"/>
        <v>10522.05</v>
      </c>
      <c r="CZ104">
        <f t="shared" si="42"/>
        <v>1155</v>
      </c>
      <c r="DA104">
        <f t="shared" si="43"/>
        <v>9.11</v>
      </c>
      <c r="DB104">
        <f t="shared" si="39"/>
        <v>-103.95</v>
      </c>
      <c r="DC104">
        <f t="shared" si="40"/>
        <v>0</v>
      </c>
      <c r="DD104" t="s">
        <v>6</v>
      </c>
      <c r="DE104" t="s">
        <v>6</v>
      </c>
      <c r="DF104" t="e">
        <f t="shared" si="44"/>
        <v>#REF!</v>
      </c>
      <c r="DG104" t="e">
        <f t="shared" si="45"/>
        <v>#REF!</v>
      </c>
      <c r="DH104" t="e">
        <f>Source!I71*SmtRes!Y104</f>
        <v>#REF!</v>
      </c>
      <c r="DI104">
        <f t="shared" si="46"/>
        <v>10522.05</v>
      </c>
      <c r="DJ104">
        <f>EtalonRes!Y99</f>
        <v>1155</v>
      </c>
      <c r="DK104" t="e">
        <f>Source!BC71</f>
        <v>#REF!</v>
      </c>
      <c r="DL104" t="s">
        <v>6</v>
      </c>
      <c r="DM104">
        <v>0</v>
      </c>
      <c r="DN104" t="s">
        <v>6</v>
      </c>
      <c r="DO104">
        <v>0</v>
      </c>
      <c r="GP104">
        <v>0</v>
      </c>
      <c r="GQ104">
        <v>-1</v>
      </c>
      <c r="GR104">
        <v>-1</v>
      </c>
    </row>
    <row r="105" spans="1:200" x14ac:dyDescent="0.25">
      <c r="A105">
        <f>ROW(Source!A71)</f>
        <v>71</v>
      </c>
      <c r="B105">
        <v>66440962</v>
      </c>
      <c r="C105">
        <v>66441330</v>
      </c>
      <c r="D105">
        <v>0</v>
      </c>
      <c r="E105">
        <v>1</v>
      </c>
      <c r="F105">
        <v>1</v>
      </c>
      <c r="G105">
        <v>1</v>
      </c>
      <c r="H105">
        <v>3</v>
      </c>
      <c r="I105" t="s">
        <v>30</v>
      </c>
      <c r="J105" t="s">
        <v>6</v>
      </c>
      <c r="K105" t="s">
        <v>31</v>
      </c>
      <c r="L105">
        <v>1339</v>
      </c>
      <c r="N105">
        <v>1007</v>
      </c>
      <c r="O105" t="s">
        <v>22</v>
      </c>
      <c r="P105" t="s">
        <v>22</v>
      </c>
      <c r="Q105">
        <v>1</v>
      </c>
      <c r="W105">
        <v>0</v>
      </c>
      <c r="X105">
        <v>-2107955517</v>
      </c>
      <c r="Y105">
        <f t="shared" si="38"/>
        <v>1.04</v>
      </c>
      <c r="AA105">
        <v>3875</v>
      </c>
      <c r="AB105">
        <v>0</v>
      </c>
      <c r="AC105">
        <v>0</v>
      </c>
      <c r="AD105">
        <v>0</v>
      </c>
      <c r="AE105">
        <v>3952.5</v>
      </c>
      <c r="AF105">
        <v>0</v>
      </c>
      <c r="AG105">
        <v>0</v>
      </c>
      <c r="AH105">
        <v>0</v>
      </c>
      <c r="AI105">
        <v>9.11</v>
      </c>
      <c r="AJ105">
        <v>1</v>
      </c>
      <c r="AK105">
        <v>1</v>
      </c>
      <c r="AL105">
        <v>1</v>
      </c>
      <c r="AM105">
        <v>0</v>
      </c>
      <c r="AN105">
        <v>0</v>
      </c>
      <c r="AO105">
        <v>0</v>
      </c>
      <c r="AP105">
        <v>1</v>
      </c>
      <c r="AQ105">
        <v>0</v>
      </c>
      <c r="AR105">
        <v>0</v>
      </c>
      <c r="AS105" t="s">
        <v>6</v>
      </c>
      <c r="AT105">
        <v>1.04</v>
      </c>
      <c r="AU105" t="s">
        <v>6</v>
      </c>
      <c r="AV105">
        <v>0</v>
      </c>
      <c r="AW105">
        <v>1</v>
      </c>
      <c r="AX105">
        <v>-1</v>
      </c>
      <c r="AY105">
        <v>0</v>
      </c>
      <c r="AZ105">
        <v>0</v>
      </c>
      <c r="BA105" t="s">
        <v>6</v>
      </c>
      <c r="BB105">
        <v>0</v>
      </c>
      <c r="BC105">
        <v>0</v>
      </c>
      <c r="BD105">
        <v>0</v>
      </c>
      <c r="BE105">
        <v>0</v>
      </c>
      <c r="BF105">
        <v>0</v>
      </c>
      <c r="BG105">
        <v>0</v>
      </c>
      <c r="BH105">
        <v>0</v>
      </c>
      <c r="BI105">
        <v>0</v>
      </c>
      <c r="BJ105">
        <v>0</v>
      </c>
      <c r="BK105">
        <v>0</v>
      </c>
      <c r="BL105">
        <v>0</v>
      </c>
      <c r="BM105">
        <v>0</v>
      </c>
      <c r="BN105">
        <v>0</v>
      </c>
      <c r="BO105">
        <v>0</v>
      </c>
      <c r="BP105">
        <v>0</v>
      </c>
      <c r="BQ105">
        <v>0</v>
      </c>
      <c r="BR105">
        <v>0</v>
      </c>
      <c r="BS105">
        <v>0</v>
      </c>
      <c r="BT105">
        <v>0</v>
      </c>
      <c r="BU105">
        <v>0</v>
      </c>
      <c r="BV105">
        <v>0</v>
      </c>
      <c r="BW105">
        <v>0</v>
      </c>
      <c r="CV105">
        <v>0</v>
      </c>
      <c r="CW105">
        <v>0</v>
      </c>
      <c r="CX105" t="e">
        <f>ROUND(Y105*Source!I71,7)</f>
        <v>#REF!</v>
      </c>
      <c r="CY105">
        <f t="shared" si="41"/>
        <v>3875</v>
      </c>
      <c r="CZ105">
        <f t="shared" si="42"/>
        <v>3952.5</v>
      </c>
      <c r="DA105">
        <f t="shared" si="43"/>
        <v>9.11</v>
      </c>
      <c r="DB105">
        <f t="shared" si="39"/>
        <v>4110.6000000000004</v>
      </c>
      <c r="DC105">
        <f t="shared" si="40"/>
        <v>0</v>
      </c>
      <c r="DD105" t="s">
        <v>6</v>
      </c>
      <c r="DE105" t="s">
        <v>6</v>
      </c>
      <c r="DF105" t="e">
        <f t="shared" si="44"/>
        <v>#REF!</v>
      </c>
      <c r="DG105" t="e">
        <f t="shared" si="45"/>
        <v>#REF!</v>
      </c>
      <c r="DH105" t="e">
        <f>Source!I71*SmtRes!Y105</f>
        <v>#REF!</v>
      </c>
      <c r="DI105">
        <f t="shared" si="46"/>
        <v>3875</v>
      </c>
      <c r="DJ105" t="e">
        <f t="shared" ref="DJ105" si="47">DF105</f>
        <v>#REF!</v>
      </c>
      <c r="DK105" t="e">
        <f>Source!BC71</f>
        <v>#REF!</v>
      </c>
      <c r="DL105" t="s">
        <v>6</v>
      </c>
      <c r="DM105">
        <v>0</v>
      </c>
      <c r="DN105" t="s">
        <v>6</v>
      </c>
      <c r="DO105">
        <v>0</v>
      </c>
      <c r="GP105">
        <v>1</v>
      </c>
      <c r="GQ105">
        <v>-1</v>
      </c>
      <c r="GR105">
        <v>-1</v>
      </c>
    </row>
    <row r="106" spans="1:200" x14ac:dyDescent="0.25">
      <c r="A106">
        <f>ROW(Source!A79)</f>
        <v>79</v>
      </c>
      <c r="B106">
        <v>66440962</v>
      </c>
      <c r="C106">
        <v>66441361</v>
      </c>
      <c r="D106">
        <v>49510731</v>
      </c>
      <c r="E106">
        <v>70</v>
      </c>
      <c r="F106">
        <v>1</v>
      </c>
      <c r="G106">
        <v>1</v>
      </c>
      <c r="H106">
        <v>1</v>
      </c>
      <c r="I106" t="s">
        <v>811</v>
      </c>
      <c r="J106" t="s">
        <v>6</v>
      </c>
      <c r="K106" t="s">
        <v>812</v>
      </c>
      <c r="L106">
        <v>1191</v>
      </c>
      <c r="N106">
        <v>1013</v>
      </c>
      <c r="O106" t="s">
        <v>766</v>
      </c>
      <c r="P106" t="s">
        <v>766</v>
      </c>
      <c r="Q106">
        <v>1</v>
      </c>
      <c r="W106">
        <v>0</v>
      </c>
      <c r="X106">
        <v>1893946532</v>
      </c>
      <c r="Y106">
        <f t="shared" si="38"/>
        <v>4.1399999999999997</v>
      </c>
      <c r="AA106">
        <v>0</v>
      </c>
      <c r="AB106">
        <v>0</v>
      </c>
      <c r="AC106">
        <v>0</v>
      </c>
      <c r="AD106">
        <v>302.85000000000002</v>
      </c>
      <c r="AE106">
        <v>0</v>
      </c>
      <c r="AF106">
        <v>0</v>
      </c>
      <c r="AG106">
        <v>0</v>
      </c>
      <c r="AH106">
        <v>9.07</v>
      </c>
      <c r="AI106">
        <v>1</v>
      </c>
      <c r="AJ106">
        <v>1</v>
      </c>
      <c r="AK106">
        <v>1</v>
      </c>
      <c r="AL106">
        <v>33.39</v>
      </c>
      <c r="AM106">
        <v>4</v>
      </c>
      <c r="AN106">
        <v>0</v>
      </c>
      <c r="AO106">
        <v>1</v>
      </c>
      <c r="AP106">
        <v>1</v>
      </c>
      <c r="AQ106">
        <v>0</v>
      </c>
      <c r="AR106">
        <v>0</v>
      </c>
      <c r="AS106" t="s">
        <v>6</v>
      </c>
      <c r="AT106">
        <v>4.1399999999999997</v>
      </c>
      <c r="AU106" t="s">
        <v>6</v>
      </c>
      <c r="AV106">
        <v>1</v>
      </c>
      <c r="AW106">
        <v>2</v>
      </c>
      <c r="AX106">
        <v>66441368</v>
      </c>
      <c r="AY106">
        <v>1</v>
      </c>
      <c r="AZ106">
        <v>0</v>
      </c>
      <c r="BA106">
        <v>100</v>
      </c>
      <c r="BB106">
        <v>0</v>
      </c>
      <c r="BC106">
        <v>0</v>
      </c>
      <c r="BD106">
        <v>0</v>
      </c>
      <c r="BE106">
        <v>0</v>
      </c>
      <c r="BF106">
        <v>0</v>
      </c>
      <c r="BG106">
        <v>0</v>
      </c>
      <c r="BH106">
        <v>0</v>
      </c>
      <c r="BI106">
        <v>0</v>
      </c>
      <c r="BJ106">
        <v>0</v>
      </c>
      <c r="BK106">
        <v>0</v>
      </c>
      <c r="BL106">
        <v>0</v>
      </c>
      <c r="BM106">
        <v>0</v>
      </c>
      <c r="BN106">
        <v>0</v>
      </c>
      <c r="BO106">
        <v>0</v>
      </c>
      <c r="BP106">
        <v>0</v>
      </c>
      <c r="BQ106">
        <v>0</v>
      </c>
      <c r="BR106">
        <v>0</v>
      </c>
      <c r="BS106">
        <v>0</v>
      </c>
      <c r="BT106">
        <v>0</v>
      </c>
      <c r="BU106">
        <v>0</v>
      </c>
      <c r="BV106">
        <v>0</v>
      </c>
      <c r="BW106">
        <v>0</v>
      </c>
      <c r="CU106" t="e">
        <f>ROUND(AT106*Source!I79*AH106*AL106,0)</f>
        <v>#REF!</v>
      </c>
      <c r="CV106" t="e">
        <f>ROUND(Y106*Source!I79,7)</f>
        <v>#REF!</v>
      </c>
      <c r="CW106">
        <v>0</v>
      </c>
      <c r="CX106" t="e">
        <f>ROUND(Y106*Source!I79,7)</f>
        <v>#REF!</v>
      </c>
      <c r="CY106">
        <f>AD106</f>
        <v>302.85000000000002</v>
      </c>
      <c r="CZ106">
        <f>AH106</f>
        <v>9.07</v>
      </c>
      <c r="DA106">
        <f>AL106</f>
        <v>33.39</v>
      </c>
      <c r="DB106">
        <f t="shared" si="39"/>
        <v>37.549999999999997</v>
      </c>
      <c r="DC106">
        <f t="shared" si="40"/>
        <v>0</v>
      </c>
      <c r="DD106" t="s">
        <v>6</v>
      </c>
      <c r="DE106" t="s">
        <v>6</v>
      </c>
      <c r="DF106" t="e">
        <f>ROUND(ROUND(AE106,0)*CX106,0)</f>
        <v>#REF!</v>
      </c>
      <c r="DG106" t="e">
        <f t="shared" si="45"/>
        <v>#REF!</v>
      </c>
      <c r="DH106" t="e">
        <f>Source!I79*SmtRes!Y106</f>
        <v>#REF!</v>
      </c>
      <c r="DI106">
        <f>AD106</f>
        <v>302.85000000000002</v>
      </c>
      <c r="DJ106">
        <f>EtalonRes!AB100</f>
        <v>9.07</v>
      </c>
      <c r="DK106" t="e">
        <f>Source!BA79</f>
        <v>#REF!</v>
      </c>
      <c r="DL106" t="s">
        <v>6</v>
      </c>
      <c r="DM106">
        <v>0</v>
      </c>
      <c r="DN106" t="s">
        <v>6</v>
      </c>
      <c r="DO106">
        <v>0</v>
      </c>
      <c r="GQ106">
        <v>-1</v>
      </c>
      <c r="GR106">
        <v>-1</v>
      </c>
    </row>
    <row r="107" spans="1:200" x14ac:dyDescent="0.25">
      <c r="A107">
        <f>ROW(Source!A79)</f>
        <v>79</v>
      </c>
      <c r="B107">
        <v>66440962</v>
      </c>
      <c r="C107">
        <v>66441361</v>
      </c>
      <c r="D107">
        <v>49510905</v>
      </c>
      <c r="E107">
        <v>70</v>
      </c>
      <c r="F107">
        <v>1</v>
      </c>
      <c r="G107">
        <v>1</v>
      </c>
      <c r="H107">
        <v>1</v>
      </c>
      <c r="I107" t="s">
        <v>767</v>
      </c>
      <c r="J107" t="s">
        <v>6</v>
      </c>
      <c r="K107" t="s">
        <v>768</v>
      </c>
      <c r="L107">
        <v>1191</v>
      </c>
      <c r="N107">
        <v>1013</v>
      </c>
      <c r="O107" t="s">
        <v>766</v>
      </c>
      <c r="P107" t="s">
        <v>766</v>
      </c>
      <c r="Q107">
        <v>1</v>
      </c>
      <c r="W107">
        <v>0</v>
      </c>
      <c r="X107">
        <v>-1417349443</v>
      </c>
      <c r="Y107">
        <f t="shared" si="38"/>
        <v>0.11</v>
      </c>
      <c r="AA107">
        <v>0</v>
      </c>
      <c r="AB107">
        <v>0</v>
      </c>
      <c r="AC107">
        <v>0</v>
      </c>
      <c r="AD107">
        <v>0</v>
      </c>
      <c r="AE107">
        <v>0</v>
      </c>
      <c r="AF107">
        <v>0</v>
      </c>
      <c r="AG107">
        <v>0</v>
      </c>
      <c r="AH107">
        <v>0</v>
      </c>
      <c r="AI107">
        <v>1</v>
      </c>
      <c r="AJ107">
        <v>1</v>
      </c>
      <c r="AK107">
        <v>33.39</v>
      </c>
      <c r="AL107">
        <v>1</v>
      </c>
      <c r="AM107">
        <v>4</v>
      </c>
      <c r="AN107">
        <v>0</v>
      </c>
      <c r="AO107">
        <v>1</v>
      </c>
      <c r="AP107">
        <v>1</v>
      </c>
      <c r="AQ107">
        <v>0</v>
      </c>
      <c r="AR107">
        <v>0</v>
      </c>
      <c r="AS107" t="s">
        <v>6</v>
      </c>
      <c r="AT107">
        <v>0.11</v>
      </c>
      <c r="AU107" t="s">
        <v>6</v>
      </c>
      <c r="AV107">
        <v>2</v>
      </c>
      <c r="AW107">
        <v>2</v>
      </c>
      <c r="AX107">
        <v>66441369</v>
      </c>
      <c r="AY107">
        <v>1</v>
      </c>
      <c r="AZ107">
        <v>0</v>
      </c>
      <c r="BA107">
        <v>101</v>
      </c>
      <c r="BB107">
        <v>0</v>
      </c>
      <c r="BC107">
        <v>0</v>
      </c>
      <c r="BD107">
        <v>0</v>
      </c>
      <c r="BE107">
        <v>0</v>
      </c>
      <c r="BF107">
        <v>0</v>
      </c>
      <c r="BG107">
        <v>0</v>
      </c>
      <c r="BH107">
        <v>0</v>
      </c>
      <c r="BI107">
        <v>0</v>
      </c>
      <c r="BJ107">
        <v>0</v>
      </c>
      <c r="BK107">
        <v>0</v>
      </c>
      <c r="BL107">
        <v>0</v>
      </c>
      <c r="BM107">
        <v>0</v>
      </c>
      <c r="BN107">
        <v>0</v>
      </c>
      <c r="BO107">
        <v>0</v>
      </c>
      <c r="BP107">
        <v>0</v>
      </c>
      <c r="BQ107">
        <v>0</v>
      </c>
      <c r="BR107">
        <v>0</v>
      </c>
      <c r="BS107">
        <v>0</v>
      </c>
      <c r="BT107">
        <v>0</v>
      </c>
      <c r="BU107">
        <v>0</v>
      </c>
      <c r="BV107">
        <v>0</v>
      </c>
      <c r="BW107">
        <v>0</v>
      </c>
      <c r="CV107">
        <v>0</v>
      </c>
      <c r="CW107">
        <v>0</v>
      </c>
      <c r="CX107" t="e">
        <f>ROUND(Y107*Source!I79,7)</f>
        <v>#REF!</v>
      </c>
      <c r="CY107">
        <f>AD107</f>
        <v>0</v>
      </c>
      <c r="CZ107">
        <f>AH107</f>
        <v>0</v>
      </c>
      <c r="DA107">
        <f>AL107</f>
        <v>1</v>
      </c>
      <c r="DB107">
        <f t="shared" si="39"/>
        <v>0</v>
      </c>
      <c r="DC107">
        <f t="shared" si="40"/>
        <v>0</v>
      </c>
      <c r="DD107" t="s">
        <v>6</v>
      </c>
      <c r="DE107" t="s">
        <v>6</v>
      </c>
      <c r="DF107" t="e">
        <f>ROUND(ROUND(AE107,0)*CX107,0)</f>
        <v>#REF!</v>
      </c>
      <c r="DG107" t="e">
        <f t="shared" si="45"/>
        <v>#REF!</v>
      </c>
      <c r="DH107" t="e">
        <f>Source!I79*SmtRes!Y107</f>
        <v>#REF!</v>
      </c>
      <c r="DI107">
        <f>AD107</f>
        <v>0</v>
      </c>
      <c r="DJ107">
        <f>EtalonRes!AB101</f>
        <v>0</v>
      </c>
      <c r="DK107" t="e">
        <f>Source!BA79</f>
        <v>#REF!</v>
      </c>
      <c r="DL107" t="s">
        <v>6</v>
      </c>
      <c r="DM107">
        <v>0</v>
      </c>
      <c r="DN107" t="s">
        <v>6</v>
      </c>
      <c r="DO107">
        <v>0</v>
      </c>
      <c r="GQ107">
        <v>-1</v>
      </c>
      <c r="GR107">
        <v>-1</v>
      </c>
    </row>
    <row r="108" spans="1:200" x14ac:dyDescent="0.25">
      <c r="A108">
        <f>ROW(Source!A79)</f>
        <v>79</v>
      </c>
      <c r="B108">
        <v>66440962</v>
      </c>
      <c r="C108">
        <v>66441361</v>
      </c>
      <c r="D108">
        <v>49673503</v>
      </c>
      <c r="E108">
        <v>1</v>
      </c>
      <c r="F108">
        <v>1</v>
      </c>
      <c r="G108">
        <v>1</v>
      </c>
      <c r="H108">
        <v>2</v>
      </c>
      <c r="I108" t="s">
        <v>788</v>
      </c>
      <c r="J108" t="s">
        <v>789</v>
      </c>
      <c r="K108" t="s">
        <v>790</v>
      </c>
      <c r="L108">
        <v>1367</v>
      </c>
      <c r="N108">
        <v>1011</v>
      </c>
      <c r="O108" t="s">
        <v>772</v>
      </c>
      <c r="P108" t="s">
        <v>772</v>
      </c>
      <c r="Q108">
        <v>1</v>
      </c>
      <c r="W108">
        <v>0</v>
      </c>
      <c r="X108">
        <v>509054691</v>
      </c>
      <c r="Y108">
        <f t="shared" si="38"/>
        <v>0.11</v>
      </c>
      <c r="AA108">
        <v>0</v>
      </c>
      <c r="AB108">
        <v>871.31</v>
      </c>
      <c r="AC108">
        <v>387.32</v>
      </c>
      <c r="AD108">
        <v>0</v>
      </c>
      <c r="AE108">
        <v>0</v>
      </c>
      <c r="AF108">
        <v>65.709999999999994</v>
      </c>
      <c r="AG108">
        <v>11.6</v>
      </c>
      <c r="AH108">
        <v>0</v>
      </c>
      <c r="AI108">
        <v>1</v>
      </c>
      <c r="AJ108">
        <v>13.26</v>
      </c>
      <c r="AK108">
        <v>33.39</v>
      </c>
      <c r="AL108">
        <v>1</v>
      </c>
      <c r="AM108">
        <v>4</v>
      </c>
      <c r="AN108">
        <v>0</v>
      </c>
      <c r="AO108">
        <v>1</v>
      </c>
      <c r="AP108">
        <v>1</v>
      </c>
      <c r="AQ108">
        <v>0</v>
      </c>
      <c r="AR108">
        <v>0</v>
      </c>
      <c r="AS108" t="s">
        <v>6</v>
      </c>
      <c r="AT108">
        <v>0.11</v>
      </c>
      <c r="AU108" t="s">
        <v>6</v>
      </c>
      <c r="AV108">
        <v>0</v>
      </c>
      <c r="AW108">
        <v>2</v>
      </c>
      <c r="AX108">
        <v>66441370</v>
      </c>
      <c r="AY108">
        <v>1</v>
      </c>
      <c r="AZ108">
        <v>0</v>
      </c>
      <c r="BA108">
        <v>102</v>
      </c>
      <c r="BB108">
        <v>0</v>
      </c>
      <c r="BC108">
        <v>0</v>
      </c>
      <c r="BD108">
        <v>0</v>
      </c>
      <c r="BE108">
        <v>0</v>
      </c>
      <c r="BF108">
        <v>0</v>
      </c>
      <c r="BG108">
        <v>0</v>
      </c>
      <c r="BH108">
        <v>0</v>
      </c>
      <c r="BI108">
        <v>0</v>
      </c>
      <c r="BJ108">
        <v>0</v>
      </c>
      <c r="BK108">
        <v>0</v>
      </c>
      <c r="BL108">
        <v>0</v>
      </c>
      <c r="BM108">
        <v>0</v>
      </c>
      <c r="BN108">
        <v>0</v>
      </c>
      <c r="BO108">
        <v>0</v>
      </c>
      <c r="BP108">
        <v>0</v>
      </c>
      <c r="BQ108">
        <v>0</v>
      </c>
      <c r="BR108">
        <v>0</v>
      </c>
      <c r="BS108">
        <v>0</v>
      </c>
      <c r="BT108">
        <v>0</v>
      </c>
      <c r="BU108">
        <v>0</v>
      </c>
      <c r="BV108">
        <v>0</v>
      </c>
      <c r="BW108">
        <v>0</v>
      </c>
      <c r="CV108">
        <v>0</v>
      </c>
      <c r="CW108" t="e">
        <f>ROUND(Y108*Source!I79*DO108,7)</f>
        <v>#REF!</v>
      </c>
      <c r="CX108" t="e">
        <f>ROUND(Y108*Source!I79,7)</f>
        <v>#REF!</v>
      </c>
      <c r="CY108">
        <f>AB108</f>
        <v>871.31</v>
      </c>
      <c r="CZ108">
        <f>AF108</f>
        <v>65.709999999999994</v>
      </c>
      <c r="DA108">
        <f>AJ108</f>
        <v>13.26</v>
      </c>
      <c r="DB108">
        <f t="shared" si="39"/>
        <v>7.23</v>
      </c>
      <c r="DC108">
        <f t="shared" si="40"/>
        <v>1.28</v>
      </c>
      <c r="DD108" t="s">
        <v>6</v>
      </c>
      <c r="DE108" t="s">
        <v>6</v>
      </c>
      <c r="DF108" t="e">
        <f>ROUND(ROUND(AE108,0)*CX108,0)</f>
        <v>#REF!</v>
      </c>
      <c r="DG108" t="e">
        <f>ROUND(ROUND(AF108*AJ108,0)*CX108,0)</f>
        <v>#REF!</v>
      </c>
      <c r="DH108" t="e">
        <f>Source!I79*SmtRes!Y108</f>
        <v>#REF!</v>
      </c>
      <c r="DI108">
        <f>AB108</f>
        <v>871.31</v>
      </c>
      <c r="DJ108">
        <f>EtalonRes!Z102</f>
        <v>65.709999999999994</v>
      </c>
      <c r="DK108" t="e">
        <f>Source!BB79</f>
        <v>#REF!</v>
      </c>
      <c r="DL108" t="s">
        <v>6</v>
      </c>
      <c r="DM108">
        <v>0</v>
      </c>
      <c r="DN108" t="s">
        <v>6</v>
      </c>
      <c r="DO108">
        <v>0</v>
      </c>
      <c r="GQ108">
        <v>-1</v>
      </c>
      <c r="GR108">
        <v>-1</v>
      </c>
    </row>
    <row r="109" spans="1:200" x14ac:dyDescent="0.25">
      <c r="A109">
        <f>ROW(Source!A79)</f>
        <v>79</v>
      </c>
      <c r="B109">
        <v>66440962</v>
      </c>
      <c r="C109">
        <v>66441361</v>
      </c>
      <c r="D109">
        <v>49523711</v>
      </c>
      <c r="E109">
        <v>1</v>
      </c>
      <c r="F109">
        <v>1</v>
      </c>
      <c r="G109">
        <v>1</v>
      </c>
      <c r="H109">
        <v>3</v>
      </c>
      <c r="I109" t="s">
        <v>177</v>
      </c>
      <c r="J109" t="s">
        <v>179</v>
      </c>
      <c r="K109" t="s">
        <v>178</v>
      </c>
      <c r="L109">
        <v>1308</v>
      </c>
      <c r="N109">
        <v>1003</v>
      </c>
      <c r="O109" t="s">
        <v>169</v>
      </c>
      <c r="P109" t="s">
        <v>169</v>
      </c>
      <c r="Q109">
        <v>100</v>
      </c>
      <c r="W109">
        <v>1</v>
      </c>
      <c r="X109">
        <v>-1956247989</v>
      </c>
      <c r="Y109">
        <f t="shared" si="38"/>
        <v>-1.05</v>
      </c>
      <c r="AA109">
        <v>22775</v>
      </c>
      <c r="AB109">
        <v>0</v>
      </c>
      <c r="AC109">
        <v>0</v>
      </c>
      <c r="AD109">
        <v>0</v>
      </c>
      <c r="AE109">
        <v>2500</v>
      </c>
      <c r="AF109">
        <v>0</v>
      </c>
      <c r="AG109">
        <v>0</v>
      </c>
      <c r="AH109">
        <v>0</v>
      </c>
      <c r="AI109">
        <v>9.11</v>
      </c>
      <c r="AJ109">
        <v>1</v>
      </c>
      <c r="AK109">
        <v>1</v>
      </c>
      <c r="AL109">
        <v>1</v>
      </c>
      <c r="AM109">
        <v>4</v>
      </c>
      <c r="AN109">
        <v>0</v>
      </c>
      <c r="AO109">
        <v>1</v>
      </c>
      <c r="AP109">
        <v>1</v>
      </c>
      <c r="AQ109">
        <v>0</v>
      </c>
      <c r="AR109">
        <v>0</v>
      </c>
      <c r="AS109" t="s">
        <v>6</v>
      </c>
      <c r="AT109">
        <v>-1.05</v>
      </c>
      <c r="AU109" t="s">
        <v>6</v>
      </c>
      <c r="AV109">
        <v>0</v>
      </c>
      <c r="AW109">
        <v>2</v>
      </c>
      <c r="AX109">
        <v>66441371</v>
      </c>
      <c r="AY109">
        <v>1</v>
      </c>
      <c r="AZ109">
        <v>6144</v>
      </c>
      <c r="BA109">
        <v>103</v>
      </c>
      <c r="BB109">
        <v>0</v>
      </c>
      <c r="BC109">
        <v>0</v>
      </c>
      <c r="BD109">
        <v>0</v>
      </c>
      <c r="BE109">
        <v>0</v>
      </c>
      <c r="BF109">
        <v>0</v>
      </c>
      <c r="BG109">
        <v>0</v>
      </c>
      <c r="BH109">
        <v>0</v>
      </c>
      <c r="BI109">
        <v>0</v>
      </c>
      <c r="BJ109">
        <v>0</v>
      </c>
      <c r="BK109">
        <v>0</v>
      </c>
      <c r="BL109">
        <v>0</v>
      </c>
      <c r="BM109">
        <v>0</v>
      </c>
      <c r="BN109">
        <v>0</v>
      </c>
      <c r="BO109">
        <v>0</v>
      </c>
      <c r="BP109">
        <v>0</v>
      </c>
      <c r="BQ109">
        <v>0</v>
      </c>
      <c r="BR109">
        <v>0</v>
      </c>
      <c r="BS109">
        <v>0</v>
      </c>
      <c r="BT109">
        <v>0</v>
      </c>
      <c r="BU109">
        <v>0</v>
      </c>
      <c r="BV109">
        <v>0</v>
      </c>
      <c r="BW109">
        <v>0</v>
      </c>
      <c r="CV109">
        <v>0</v>
      </c>
      <c r="CW109">
        <v>0</v>
      </c>
      <c r="CX109" t="e">
        <f>ROUND(Y109*Source!I79,7)</f>
        <v>#REF!</v>
      </c>
      <c r="CY109">
        <f>AA109</f>
        <v>22775</v>
      </c>
      <c r="CZ109">
        <f>AE109</f>
        <v>2500</v>
      </c>
      <c r="DA109">
        <f>AI109</f>
        <v>9.11</v>
      </c>
      <c r="DB109">
        <f t="shared" si="39"/>
        <v>-2625</v>
      </c>
      <c r="DC109">
        <f t="shared" si="40"/>
        <v>0</v>
      </c>
      <c r="DD109" t="s">
        <v>6</v>
      </c>
      <c r="DE109" t="s">
        <v>6</v>
      </c>
      <c r="DF109" t="e">
        <f>ROUND(ROUND(AE109*AI109,0)*CX109,0)</f>
        <v>#REF!</v>
      </c>
      <c r="DG109" t="e">
        <f>ROUND(ROUND(AF109,0)*CX109,0)</f>
        <v>#REF!</v>
      </c>
      <c r="DH109" t="e">
        <f>Source!I79*SmtRes!Y109</f>
        <v>#REF!</v>
      </c>
      <c r="DI109">
        <f>AA109</f>
        <v>22775</v>
      </c>
      <c r="DJ109">
        <f>EtalonRes!Y103</f>
        <v>2500</v>
      </c>
      <c r="DK109" t="e">
        <f>Source!BC79</f>
        <v>#REF!</v>
      </c>
      <c r="DL109" t="s">
        <v>6</v>
      </c>
      <c r="DM109">
        <v>0</v>
      </c>
      <c r="DN109" t="s">
        <v>6</v>
      </c>
      <c r="DO109">
        <v>0</v>
      </c>
      <c r="GP109">
        <v>0</v>
      </c>
      <c r="GQ109">
        <v>-1</v>
      </c>
      <c r="GR109">
        <v>-1</v>
      </c>
    </row>
    <row r="110" spans="1:200" x14ac:dyDescent="0.25">
      <c r="A110">
        <f>ROW(Source!A79)</f>
        <v>79</v>
      </c>
      <c r="B110">
        <v>66440962</v>
      </c>
      <c r="C110">
        <v>66441361</v>
      </c>
      <c r="D110">
        <v>49523794</v>
      </c>
      <c r="E110">
        <v>1</v>
      </c>
      <c r="F110">
        <v>1</v>
      </c>
      <c r="G110">
        <v>1</v>
      </c>
      <c r="H110">
        <v>3</v>
      </c>
      <c r="I110" t="s">
        <v>181</v>
      </c>
      <c r="J110" t="s">
        <v>183</v>
      </c>
      <c r="K110" t="s">
        <v>182</v>
      </c>
      <c r="L110">
        <v>1308</v>
      </c>
      <c r="N110">
        <v>1003</v>
      </c>
      <c r="O110" t="s">
        <v>169</v>
      </c>
      <c r="P110" t="s">
        <v>169</v>
      </c>
      <c r="Q110">
        <v>100</v>
      </c>
      <c r="W110">
        <v>0</v>
      </c>
      <c r="X110">
        <v>-1961875177</v>
      </c>
      <c r="Y110">
        <f t="shared" si="38"/>
        <v>1.05</v>
      </c>
      <c r="AA110">
        <v>2960.75</v>
      </c>
      <c r="AB110">
        <v>0</v>
      </c>
      <c r="AC110">
        <v>0</v>
      </c>
      <c r="AD110">
        <v>0</v>
      </c>
      <c r="AE110">
        <v>325</v>
      </c>
      <c r="AF110">
        <v>0</v>
      </c>
      <c r="AG110">
        <v>0</v>
      </c>
      <c r="AH110">
        <v>0</v>
      </c>
      <c r="AI110">
        <v>9.11</v>
      </c>
      <c r="AJ110">
        <v>1</v>
      </c>
      <c r="AK110">
        <v>1</v>
      </c>
      <c r="AL110">
        <v>1</v>
      </c>
      <c r="AM110">
        <v>0</v>
      </c>
      <c r="AN110">
        <v>0</v>
      </c>
      <c r="AO110">
        <v>0</v>
      </c>
      <c r="AP110">
        <v>0</v>
      </c>
      <c r="AQ110">
        <v>0</v>
      </c>
      <c r="AR110">
        <v>0</v>
      </c>
      <c r="AS110" t="s">
        <v>6</v>
      </c>
      <c r="AT110">
        <v>1.05</v>
      </c>
      <c r="AU110" t="s">
        <v>6</v>
      </c>
      <c r="AV110">
        <v>0</v>
      </c>
      <c r="AW110">
        <v>1</v>
      </c>
      <c r="AX110">
        <v>-1</v>
      </c>
      <c r="AY110">
        <v>0</v>
      </c>
      <c r="AZ110">
        <v>0</v>
      </c>
      <c r="BA110" t="s">
        <v>6</v>
      </c>
      <c r="BB110">
        <v>0</v>
      </c>
      <c r="BC110">
        <v>0</v>
      </c>
      <c r="BD110">
        <v>0</v>
      </c>
      <c r="BE110">
        <v>0</v>
      </c>
      <c r="BF110">
        <v>0</v>
      </c>
      <c r="BG110">
        <v>0</v>
      </c>
      <c r="BH110">
        <v>0</v>
      </c>
      <c r="BI110">
        <v>0</v>
      </c>
      <c r="BJ110">
        <v>0</v>
      </c>
      <c r="BK110">
        <v>0</v>
      </c>
      <c r="BL110">
        <v>0</v>
      </c>
      <c r="BM110">
        <v>0</v>
      </c>
      <c r="BN110">
        <v>0</v>
      </c>
      <c r="BO110">
        <v>0</v>
      </c>
      <c r="BP110">
        <v>0</v>
      </c>
      <c r="BQ110">
        <v>0</v>
      </c>
      <c r="BR110">
        <v>0</v>
      </c>
      <c r="BS110">
        <v>0</v>
      </c>
      <c r="BT110">
        <v>0</v>
      </c>
      <c r="BU110">
        <v>0</v>
      </c>
      <c r="BV110">
        <v>0</v>
      </c>
      <c r="BW110">
        <v>0</v>
      </c>
      <c r="CV110">
        <v>0</v>
      </c>
      <c r="CW110">
        <v>0</v>
      </c>
      <c r="CX110" t="e">
        <f>ROUND(Y110*Source!I79,7)</f>
        <v>#REF!</v>
      </c>
      <c r="CY110">
        <f>AA110</f>
        <v>2960.75</v>
      </c>
      <c r="CZ110">
        <f>AE110</f>
        <v>325</v>
      </c>
      <c r="DA110">
        <f>AI110</f>
        <v>9.11</v>
      </c>
      <c r="DB110">
        <f t="shared" si="39"/>
        <v>341.25</v>
      </c>
      <c r="DC110">
        <f t="shared" si="40"/>
        <v>0</v>
      </c>
      <c r="DD110" t="s">
        <v>6</v>
      </c>
      <c r="DE110" t="s">
        <v>6</v>
      </c>
      <c r="DF110" t="e">
        <f>ROUND(ROUND(AE110*AI110,0)*CX110,0)</f>
        <v>#REF!</v>
      </c>
      <c r="DG110" t="e">
        <f>ROUND(ROUND(AF110,0)*CX110,0)</f>
        <v>#REF!</v>
      </c>
      <c r="DH110" t="e">
        <f>Source!I79*SmtRes!Y110</f>
        <v>#REF!</v>
      </c>
      <c r="DI110">
        <f>AA110</f>
        <v>2960.75</v>
      </c>
      <c r="DJ110" t="e">
        <f>DF110</f>
        <v>#REF!</v>
      </c>
      <c r="DK110" t="e">
        <f>Source!BC79</f>
        <v>#REF!</v>
      </c>
      <c r="DL110" t="s">
        <v>6</v>
      </c>
      <c r="DM110">
        <v>0</v>
      </c>
      <c r="DN110" t="s">
        <v>6</v>
      </c>
      <c r="DO110">
        <v>0</v>
      </c>
      <c r="GP110">
        <v>1</v>
      </c>
      <c r="GQ110">
        <v>-1</v>
      </c>
      <c r="GR110">
        <v>-1</v>
      </c>
    </row>
    <row r="111" spans="1:200" x14ac:dyDescent="0.25">
      <c r="A111">
        <f>ROW(Source!A82)</f>
        <v>82</v>
      </c>
      <c r="B111">
        <v>66440962</v>
      </c>
      <c r="C111">
        <v>66441374</v>
      </c>
      <c r="D111">
        <v>49510743</v>
      </c>
      <c r="E111">
        <v>70</v>
      </c>
      <c r="F111">
        <v>1</v>
      </c>
      <c r="G111">
        <v>1</v>
      </c>
      <c r="H111">
        <v>1</v>
      </c>
      <c r="I111" t="s">
        <v>783</v>
      </c>
      <c r="J111" t="s">
        <v>6</v>
      </c>
      <c r="K111" t="s">
        <v>784</v>
      </c>
      <c r="L111">
        <v>1191</v>
      </c>
      <c r="N111">
        <v>1013</v>
      </c>
      <c r="O111" t="s">
        <v>766</v>
      </c>
      <c r="P111" t="s">
        <v>766</v>
      </c>
      <c r="Q111">
        <v>1</v>
      </c>
      <c r="W111">
        <v>0</v>
      </c>
      <c r="X111">
        <v>-881424154</v>
      </c>
      <c r="Y111">
        <f t="shared" si="38"/>
        <v>19</v>
      </c>
      <c r="AA111">
        <v>0</v>
      </c>
      <c r="AB111">
        <v>0</v>
      </c>
      <c r="AC111">
        <v>0</v>
      </c>
      <c r="AD111">
        <v>310.19</v>
      </c>
      <c r="AE111">
        <v>0</v>
      </c>
      <c r="AF111">
        <v>0</v>
      </c>
      <c r="AG111">
        <v>0</v>
      </c>
      <c r="AH111">
        <v>9.2899999999999991</v>
      </c>
      <c r="AI111">
        <v>1</v>
      </c>
      <c r="AJ111">
        <v>1</v>
      </c>
      <c r="AK111">
        <v>1</v>
      </c>
      <c r="AL111">
        <v>33.39</v>
      </c>
      <c r="AM111">
        <v>4</v>
      </c>
      <c r="AN111">
        <v>0</v>
      </c>
      <c r="AO111">
        <v>1</v>
      </c>
      <c r="AP111">
        <v>0</v>
      </c>
      <c r="AQ111">
        <v>0</v>
      </c>
      <c r="AR111">
        <v>0</v>
      </c>
      <c r="AS111" t="s">
        <v>6</v>
      </c>
      <c r="AT111">
        <v>19</v>
      </c>
      <c r="AU111" t="s">
        <v>6</v>
      </c>
      <c r="AV111">
        <v>1</v>
      </c>
      <c r="AW111">
        <v>2</v>
      </c>
      <c r="AX111">
        <v>66441380</v>
      </c>
      <c r="AY111">
        <v>1</v>
      </c>
      <c r="AZ111">
        <v>0</v>
      </c>
      <c r="BA111">
        <v>104</v>
      </c>
      <c r="BB111">
        <v>0</v>
      </c>
      <c r="BC111">
        <v>0</v>
      </c>
      <c r="BD111">
        <v>0</v>
      </c>
      <c r="BE111">
        <v>0</v>
      </c>
      <c r="BF111">
        <v>0</v>
      </c>
      <c r="BG111">
        <v>0</v>
      </c>
      <c r="BH111">
        <v>0</v>
      </c>
      <c r="BI111">
        <v>0</v>
      </c>
      <c r="BJ111">
        <v>0</v>
      </c>
      <c r="BK111">
        <v>0</v>
      </c>
      <c r="BL111">
        <v>0</v>
      </c>
      <c r="BM111">
        <v>0</v>
      </c>
      <c r="BN111">
        <v>0</v>
      </c>
      <c r="BO111">
        <v>0</v>
      </c>
      <c r="BP111">
        <v>0</v>
      </c>
      <c r="BQ111">
        <v>0</v>
      </c>
      <c r="BR111">
        <v>0</v>
      </c>
      <c r="BS111">
        <v>0</v>
      </c>
      <c r="BT111">
        <v>0</v>
      </c>
      <c r="BU111">
        <v>0</v>
      </c>
      <c r="BV111">
        <v>0</v>
      </c>
      <c r="BW111">
        <v>0</v>
      </c>
      <c r="CU111" t="e">
        <f>ROUND(AT111*Source!I82*AH111*AL111,0)</f>
        <v>#REF!</v>
      </c>
      <c r="CV111" t="e">
        <f>ROUND(Y111*Source!I82,7)</f>
        <v>#REF!</v>
      </c>
      <c r="CW111">
        <v>0</v>
      </c>
      <c r="CX111" t="e">
        <f>ROUND(Y111*Source!I82,7)</f>
        <v>#REF!</v>
      </c>
      <c r="CY111">
        <f>AD111</f>
        <v>310.19</v>
      </c>
      <c r="CZ111">
        <f>AH111</f>
        <v>9.2899999999999991</v>
      </c>
      <c r="DA111">
        <f>AL111</f>
        <v>33.39</v>
      </c>
      <c r="DB111">
        <f t="shared" si="39"/>
        <v>176.51</v>
      </c>
      <c r="DC111">
        <f t="shared" si="40"/>
        <v>0</v>
      </c>
      <c r="DD111" t="s">
        <v>6</v>
      </c>
      <c r="DE111" t="s">
        <v>6</v>
      </c>
      <c r="DF111" t="e">
        <f>ROUND(ROUND(AE111,0)*CX111,0)</f>
        <v>#REF!</v>
      </c>
      <c r="DG111" t="e">
        <f>ROUND(ROUND(AF111,0)*CX111,0)</f>
        <v>#REF!</v>
      </c>
      <c r="DH111" t="e">
        <f>Source!I82*SmtRes!Y111</f>
        <v>#REF!</v>
      </c>
      <c r="DI111">
        <f>AD111</f>
        <v>310.19</v>
      </c>
      <c r="DJ111">
        <f>EtalonRes!AB104</f>
        <v>9.2899999999999991</v>
      </c>
      <c r="DK111" t="e">
        <f>Source!BA82</f>
        <v>#REF!</v>
      </c>
      <c r="DL111" t="s">
        <v>6</v>
      </c>
      <c r="DM111">
        <v>0</v>
      </c>
      <c r="DN111" t="s">
        <v>6</v>
      </c>
      <c r="DO111">
        <v>0</v>
      </c>
      <c r="GQ111">
        <v>-1</v>
      </c>
      <c r="GR111">
        <v>-1</v>
      </c>
    </row>
    <row r="112" spans="1:200" x14ac:dyDescent="0.25">
      <c r="A112">
        <f>ROW(Source!A82)</f>
        <v>82</v>
      </c>
      <c r="B112">
        <v>66440962</v>
      </c>
      <c r="C112">
        <v>66441374</v>
      </c>
      <c r="D112">
        <v>49672798</v>
      </c>
      <c r="E112">
        <v>1</v>
      </c>
      <c r="F112">
        <v>1</v>
      </c>
      <c r="G112">
        <v>1</v>
      </c>
      <c r="H112">
        <v>2</v>
      </c>
      <c r="I112" t="s">
        <v>813</v>
      </c>
      <c r="J112" t="s">
        <v>814</v>
      </c>
      <c r="K112" t="s">
        <v>815</v>
      </c>
      <c r="L112">
        <v>1367</v>
      </c>
      <c r="N112">
        <v>1011</v>
      </c>
      <c r="O112" t="s">
        <v>772</v>
      </c>
      <c r="P112" t="s">
        <v>772</v>
      </c>
      <c r="Q112">
        <v>1</v>
      </c>
      <c r="W112">
        <v>0</v>
      </c>
      <c r="X112">
        <v>-1759410705</v>
      </c>
      <c r="Y112">
        <f t="shared" si="38"/>
        <v>8.5500000000000007</v>
      </c>
      <c r="AA112">
        <v>0</v>
      </c>
      <c r="AB112">
        <v>714.32</v>
      </c>
      <c r="AC112">
        <v>0</v>
      </c>
      <c r="AD112">
        <v>0</v>
      </c>
      <c r="AE112">
        <v>0</v>
      </c>
      <c r="AF112">
        <v>53.87</v>
      </c>
      <c r="AG112">
        <v>0</v>
      </c>
      <c r="AH112">
        <v>0</v>
      </c>
      <c r="AI112">
        <v>1</v>
      </c>
      <c r="AJ112">
        <v>13.26</v>
      </c>
      <c r="AK112">
        <v>33.39</v>
      </c>
      <c r="AL112">
        <v>1</v>
      </c>
      <c r="AM112">
        <v>4</v>
      </c>
      <c r="AN112">
        <v>0</v>
      </c>
      <c r="AO112">
        <v>1</v>
      </c>
      <c r="AP112">
        <v>0</v>
      </c>
      <c r="AQ112">
        <v>0</v>
      </c>
      <c r="AR112">
        <v>0</v>
      </c>
      <c r="AS112" t="s">
        <v>6</v>
      </c>
      <c r="AT112">
        <v>8.5500000000000007</v>
      </c>
      <c r="AU112" t="s">
        <v>6</v>
      </c>
      <c r="AV112">
        <v>0</v>
      </c>
      <c r="AW112">
        <v>2</v>
      </c>
      <c r="AX112">
        <v>66441381</v>
      </c>
      <c r="AY112">
        <v>1</v>
      </c>
      <c r="AZ112">
        <v>0</v>
      </c>
      <c r="BA112">
        <v>105</v>
      </c>
      <c r="BB112">
        <v>0</v>
      </c>
      <c r="BC112">
        <v>0</v>
      </c>
      <c r="BD112">
        <v>0</v>
      </c>
      <c r="BE112">
        <v>0</v>
      </c>
      <c r="BF112">
        <v>0</v>
      </c>
      <c r="BG112">
        <v>0</v>
      </c>
      <c r="BH112">
        <v>0</v>
      </c>
      <c r="BI112">
        <v>0</v>
      </c>
      <c r="BJ112">
        <v>0</v>
      </c>
      <c r="BK112">
        <v>0</v>
      </c>
      <c r="BL112">
        <v>0</v>
      </c>
      <c r="BM112">
        <v>0</v>
      </c>
      <c r="BN112">
        <v>0</v>
      </c>
      <c r="BO112">
        <v>0</v>
      </c>
      <c r="BP112">
        <v>0</v>
      </c>
      <c r="BQ112">
        <v>0</v>
      </c>
      <c r="BR112">
        <v>0</v>
      </c>
      <c r="BS112">
        <v>0</v>
      </c>
      <c r="BT112">
        <v>0</v>
      </c>
      <c r="BU112">
        <v>0</v>
      </c>
      <c r="BV112">
        <v>0</v>
      </c>
      <c r="BW112">
        <v>0</v>
      </c>
      <c r="CV112">
        <v>0</v>
      </c>
      <c r="CW112" t="e">
        <f>ROUND(Y112*Source!I82*DO112,7)</f>
        <v>#REF!</v>
      </c>
      <c r="CX112" t="e">
        <f>ROUND(Y112*Source!I82,7)</f>
        <v>#REF!</v>
      </c>
      <c r="CY112">
        <f>AB112</f>
        <v>714.32</v>
      </c>
      <c r="CZ112">
        <f>AF112</f>
        <v>53.87</v>
      </c>
      <c r="DA112">
        <f>AJ112</f>
        <v>13.26</v>
      </c>
      <c r="DB112">
        <f t="shared" si="39"/>
        <v>460.59</v>
      </c>
      <c r="DC112">
        <f t="shared" si="40"/>
        <v>0</v>
      </c>
      <c r="DD112" t="s">
        <v>6</v>
      </c>
      <c r="DE112" t="s">
        <v>6</v>
      </c>
      <c r="DF112" t="e">
        <f>ROUND(ROUND(AE112,0)*CX112,0)</f>
        <v>#REF!</v>
      </c>
      <c r="DG112" t="e">
        <f>ROUND(ROUND(AF112*AJ112,0)*CX112,0)</f>
        <v>#REF!</v>
      </c>
      <c r="DH112" t="e">
        <f>Source!I82*SmtRes!Y112</f>
        <v>#REF!</v>
      </c>
      <c r="DI112">
        <f>AB112</f>
        <v>714.32</v>
      </c>
      <c r="DJ112">
        <f>EtalonRes!Z105</f>
        <v>53.87</v>
      </c>
      <c r="DK112" t="e">
        <f>Source!BB82</f>
        <v>#REF!</v>
      </c>
      <c r="DL112" t="s">
        <v>6</v>
      </c>
      <c r="DM112">
        <v>0</v>
      </c>
      <c r="DN112" t="s">
        <v>6</v>
      </c>
      <c r="DO112">
        <v>0</v>
      </c>
      <c r="GQ112">
        <v>-1</v>
      </c>
      <c r="GR112">
        <v>-1</v>
      </c>
    </row>
    <row r="113" spans="1:200" x14ac:dyDescent="0.25">
      <c r="A113">
        <f>ROW(Source!A82)</f>
        <v>82</v>
      </c>
      <c r="B113">
        <v>66440962</v>
      </c>
      <c r="C113">
        <v>66441374</v>
      </c>
      <c r="D113">
        <v>49554977</v>
      </c>
      <c r="E113">
        <v>1</v>
      </c>
      <c r="F113">
        <v>1</v>
      </c>
      <c r="G113">
        <v>1</v>
      </c>
      <c r="H113">
        <v>3</v>
      </c>
      <c r="I113" t="s">
        <v>195</v>
      </c>
      <c r="J113" t="s">
        <v>197</v>
      </c>
      <c r="K113" t="s">
        <v>196</v>
      </c>
      <c r="L113">
        <v>1346</v>
      </c>
      <c r="N113">
        <v>1009</v>
      </c>
      <c r="O113" t="s">
        <v>132</v>
      </c>
      <c r="P113" t="s">
        <v>132</v>
      </c>
      <c r="Q113">
        <v>1</v>
      </c>
      <c r="W113">
        <v>0</v>
      </c>
      <c r="X113">
        <v>1181279584</v>
      </c>
      <c r="Y113">
        <f t="shared" si="38"/>
        <v>14.4</v>
      </c>
      <c r="AA113">
        <v>181.02</v>
      </c>
      <c r="AB113">
        <v>0</v>
      </c>
      <c r="AC113">
        <v>0</v>
      </c>
      <c r="AD113">
        <v>0</v>
      </c>
      <c r="AE113">
        <v>19.87</v>
      </c>
      <c r="AF113">
        <v>0</v>
      </c>
      <c r="AG113">
        <v>0</v>
      </c>
      <c r="AH113">
        <v>0</v>
      </c>
      <c r="AI113">
        <v>9.11</v>
      </c>
      <c r="AJ113">
        <v>1</v>
      </c>
      <c r="AK113">
        <v>1</v>
      </c>
      <c r="AL113">
        <v>1</v>
      </c>
      <c r="AM113">
        <v>0</v>
      </c>
      <c r="AN113">
        <v>0</v>
      </c>
      <c r="AO113">
        <v>0</v>
      </c>
      <c r="AP113">
        <v>0</v>
      </c>
      <c r="AQ113">
        <v>0</v>
      </c>
      <c r="AR113">
        <v>0</v>
      </c>
      <c r="AS113" t="s">
        <v>6</v>
      </c>
      <c r="AT113">
        <v>14.4</v>
      </c>
      <c r="AU113" t="s">
        <v>6</v>
      </c>
      <c r="AV113">
        <v>0</v>
      </c>
      <c r="AW113">
        <v>1</v>
      </c>
      <c r="AX113">
        <v>-1</v>
      </c>
      <c r="AY113">
        <v>0</v>
      </c>
      <c r="AZ113">
        <v>0</v>
      </c>
      <c r="BA113" t="s">
        <v>6</v>
      </c>
      <c r="BB113">
        <v>0</v>
      </c>
      <c r="BC113">
        <v>0</v>
      </c>
      <c r="BD113">
        <v>0</v>
      </c>
      <c r="BE113">
        <v>0</v>
      </c>
      <c r="BF113">
        <v>0</v>
      </c>
      <c r="BG113">
        <v>0</v>
      </c>
      <c r="BH113">
        <v>0</v>
      </c>
      <c r="BI113">
        <v>0</v>
      </c>
      <c r="BJ113">
        <v>0</v>
      </c>
      <c r="BK113">
        <v>0</v>
      </c>
      <c r="BL113">
        <v>0</v>
      </c>
      <c r="BM113">
        <v>0</v>
      </c>
      <c r="BN113">
        <v>0</v>
      </c>
      <c r="BO113">
        <v>0</v>
      </c>
      <c r="BP113">
        <v>0</v>
      </c>
      <c r="BQ113">
        <v>0</v>
      </c>
      <c r="BR113">
        <v>0</v>
      </c>
      <c r="BS113">
        <v>0</v>
      </c>
      <c r="BT113">
        <v>0</v>
      </c>
      <c r="BU113">
        <v>0</v>
      </c>
      <c r="BV113">
        <v>0</v>
      </c>
      <c r="BW113">
        <v>0</v>
      </c>
      <c r="CV113">
        <v>0</v>
      </c>
      <c r="CW113">
        <v>0</v>
      </c>
      <c r="CX113" t="e">
        <f>ROUND(Y113*Source!I82,7)</f>
        <v>#REF!</v>
      </c>
      <c r="CY113">
        <f>AA113</f>
        <v>181.02</v>
      </c>
      <c r="CZ113">
        <f>AE113</f>
        <v>19.87</v>
      </c>
      <c r="DA113">
        <f>AI113</f>
        <v>9.11</v>
      </c>
      <c r="DB113">
        <f t="shared" si="39"/>
        <v>286.13</v>
      </c>
      <c r="DC113">
        <f t="shared" si="40"/>
        <v>0</v>
      </c>
      <c r="DD113" t="s">
        <v>6</v>
      </c>
      <c r="DE113" t="s">
        <v>6</v>
      </c>
      <c r="DF113" t="e">
        <f>ROUND(ROUND(AE113*AI113,0)*CX113,0)</f>
        <v>#REF!</v>
      </c>
      <c r="DG113" t="e">
        <f>ROUND(ROUND(AF113,0)*CX113,0)</f>
        <v>#REF!</v>
      </c>
      <c r="DH113" t="e">
        <f>Source!I82*SmtRes!Y113</f>
        <v>#REF!</v>
      </c>
      <c r="DI113">
        <f>AA113</f>
        <v>181.02</v>
      </c>
      <c r="DJ113" t="e">
        <f>DF113</f>
        <v>#REF!</v>
      </c>
      <c r="DK113" t="e">
        <f>Source!BC82</f>
        <v>#REF!</v>
      </c>
      <c r="DL113" t="s">
        <v>6</v>
      </c>
      <c r="DM113">
        <v>0</v>
      </c>
      <c r="DN113" t="s">
        <v>6</v>
      </c>
      <c r="DO113">
        <v>0</v>
      </c>
      <c r="GP113">
        <v>1</v>
      </c>
      <c r="GQ113">
        <v>-1</v>
      </c>
      <c r="GR113">
        <v>-1</v>
      </c>
    </row>
    <row r="114" spans="1:200" x14ac:dyDescent="0.25">
      <c r="A114">
        <f>ROW(Source!A82)</f>
        <v>82</v>
      </c>
      <c r="B114">
        <v>66440962</v>
      </c>
      <c r="C114">
        <v>66441374</v>
      </c>
      <c r="D114">
        <v>49555180</v>
      </c>
      <c r="E114">
        <v>1</v>
      </c>
      <c r="F114">
        <v>1</v>
      </c>
      <c r="G114">
        <v>1</v>
      </c>
      <c r="H114">
        <v>3</v>
      </c>
      <c r="I114" t="s">
        <v>191</v>
      </c>
      <c r="J114" t="s">
        <v>193</v>
      </c>
      <c r="K114" t="s">
        <v>192</v>
      </c>
      <c r="L114">
        <v>1348</v>
      </c>
      <c r="N114">
        <v>1009</v>
      </c>
      <c r="O114" t="s">
        <v>147</v>
      </c>
      <c r="P114" t="s">
        <v>147</v>
      </c>
      <c r="Q114">
        <v>1000</v>
      </c>
      <c r="W114">
        <v>1</v>
      </c>
      <c r="X114">
        <v>-1989106859</v>
      </c>
      <c r="Y114">
        <f t="shared" si="38"/>
        <v>-8.5000000000000006E-2</v>
      </c>
      <c r="AA114">
        <v>89551.3</v>
      </c>
      <c r="AB114">
        <v>0</v>
      </c>
      <c r="AC114">
        <v>0</v>
      </c>
      <c r="AD114">
        <v>0</v>
      </c>
      <c r="AE114">
        <v>9830</v>
      </c>
      <c r="AF114">
        <v>0</v>
      </c>
      <c r="AG114">
        <v>0</v>
      </c>
      <c r="AH114">
        <v>0</v>
      </c>
      <c r="AI114">
        <v>9.11</v>
      </c>
      <c r="AJ114">
        <v>1</v>
      </c>
      <c r="AK114">
        <v>1</v>
      </c>
      <c r="AL114">
        <v>1</v>
      </c>
      <c r="AM114">
        <v>4</v>
      </c>
      <c r="AN114">
        <v>0</v>
      </c>
      <c r="AO114">
        <v>1</v>
      </c>
      <c r="AP114">
        <v>0</v>
      </c>
      <c r="AQ114">
        <v>0</v>
      </c>
      <c r="AR114">
        <v>0</v>
      </c>
      <c r="AS114" t="s">
        <v>6</v>
      </c>
      <c r="AT114">
        <v>-8.5000000000000006E-2</v>
      </c>
      <c r="AU114" t="s">
        <v>6</v>
      </c>
      <c r="AV114">
        <v>0</v>
      </c>
      <c r="AW114">
        <v>2</v>
      </c>
      <c r="AX114">
        <v>66441382</v>
      </c>
      <c r="AY114">
        <v>1</v>
      </c>
      <c r="AZ114">
        <v>6144</v>
      </c>
      <c r="BA114">
        <v>106</v>
      </c>
      <c r="BB114">
        <v>0</v>
      </c>
      <c r="BC114">
        <v>0</v>
      </c>
      <c r="BD114">
        <v>0</v>
      </c>
      <c r="BE114">
        <v>0</v>
      </c>
      <c r="BF114">
        <v>0</v>
      </c>
      <c r="BG114">
        <v>0</v>
      </c>
      <c r="BH114">
        <v>0</v>
      </c>
      <c r="BI114">
        <v>0</v>
      </c>
      <c r="BJ114">
        <v>0</v>
      </c>
      <c r="BK114">
        <v>0</v>
      </c>
      <c r="BL114">
        <v>0</v>
      </c>
      <c r="BM114">
        <v>0</v>
      </c>
      <c r="BN114">
        <v>0</v>
      </c>
      <c r="BO114">
        <v>0</v>
      </c>
      <c r="BP114">
        <v>0</v>
      </c>
      <c r="BQ114">
        <v>0</v>
      </c>
      <c r="BR114">
        <v>0</v>
      </c>
      <c r="BS114">
        <v>0</v>
      </c>
      <c r="BT114">
        <v>0</v>
      </c>
      <c r="BU114">
        <v>0</v>
      </c>
      <c r="BV114">
        <v>0</v>
      </c>
      <c r="BW114">
        <v>0</v>
      </c>
      <c r="CV114">
        <v>0</v>
      </c>
      <c r="CW114">
        <v>0</v>
      </c>
      <c r="CX114" t="e">
        <f>ROUND(Y114*Source!I82,7)</f>
        <v>#REF!</v>
      </c>
      <c r="CY114">
        <f>AA114</f>
        <v>89551.3</v>
      </c>
      <c r="CZ114">
        <f>AE114</f>
        <v>9830</v>
      </c>
      <c r="DA114">
        <f>AI114</f>
        <v>9.11</v>
      </c>
      <c r="DB114">
        <f t="shared" si="39"/>
        <v>-835.55</v>
      </c>
      <c r="DC114">
        <f t="shared" si="40"/>
        <v>0</v>
      </c>
      <c r="DD114" t="s">
        <v>6</v>
      </c>
      <c r="DE114" t="s">
        <v>6</v>
      </c>
      <c r="DF114" t="e">
        <f>ROUND(ROUND(AE114*AI114,0)*CX114,0)</f>
        <v>#REF!</v>
      </c>
      <c r="DG114" t="e">
        <f>ROUND(ROUND(AF114,0)*CX114,0)</f>
        <v>#REF!</v>
      </c>
      <c r="DH114" t="e">
        <f>Source!I82*SmtRes!Y114</f>
        <v>#REF!</v>
      </c>
      <c r="DI114">
        <f>AA114</f>
        <v>89551.3</v>
      </c>
      <c r="DJ114">
        <f>EtalonRes!Y106</f>
        <v>9830</v>
      </c>
      <c r="DK114" t="e">
        <f>Source!BC82</f>
        <v>#REF!</v>
      </c>
      <c r="DL114" t="s">
        <v>6</v>
      </c>
      <c r="DM114">
        <v>0</v>
      </c>
      <c r="DN114" t="s">
        <v>6</v>
      </c>
      <c r="DO114">
        <v>0</v>
      </c>
      <c r="GP114">
        <v>0</v>
      </c>
      <c r="GQ114">
        <v>-1</v>
      </c>
      <c r="GR114">
        <v>-1</v>
      </c>
    </row>
    <row r="115" spans="1:200" x14ac:dyDescent="0.25">
      <c r="A115">
        <f>ROW(Source!A86)</f>
        <v>86</v>
      </c>
      <c r="B115">
        <v>66440962</v>
      </c>
      <c r="C115">
        <v>66441387</v>
      </c>
      <c r="D115">
        <v>49510731</v>
      </c>
      <c r="E115">
        <v>70</v>
      </c>
      <c r="F115">
        <v>1</v>
      </c>
      <c r="G115">
        <v>1</v>
      </c>
      <c r="H115">
        <v>1</v>
      </c>
      <c r="I115" t="s">
        <v>811</v>
      </c>
      <c r="J115" t="s">
        <v>6</v>
      </c>
      <c r="K115" t="s">
        <v>812</v>
      </c>
      <c r="L115">
        <v>1191</v>
      </c>
      <c r="N115">
        <v>1013</v>
      </c>
      <c r="O115" t="s">
        <v>766</v>
      </c>
      <c r="P115" t="s">
        <v>766</v>
      </c>
      <c r="Q115">
        <v>1</v>
      </c>
      <c r="W115">
        <v>0</v>
      </c>
      <c r="X115">
        <v>1893946532</v>
      </c>
      <c r="Y115">
        <f t="shared" si="38"/>
        <v>4.1399999999999997</v>
      </c>
      <c r="AA115">
        <v>0</v>
      </c>
      <c r="AB115">
        <v>0</v>
      </c>
      <c r="AC115">
        <v>0</v>
      </c>
      <c r="AD115">
        <v>302.85000000000002</v>
      </c>
      <c r="AE115">
        <v>0</v>
      </c>
      <c r="AF115">
        <v>0</v>
      </c>
      <c r="AG115">
        <v>0</v>
      </c>
      <c r="AH115">
        <v>9.07</v>
      </c>
      <c r="AI115">
        <v>1</v>
      </c>
      <c r="AJ115">
        <v>1</v>
      </c>
      <c r="AK115">
        <v>1</v>
      </c>
      <c r="AL115">
        <v>33.39</v>
      </c>
      <c r="AM115">
        <v>4</v>
      </c>
      <c r="AN115">
        <v>0</v>
      </c>
      <c r="AO115">
        <v>1</v>
      </c>
      <c r="AP115">
        <v>1</v>
      </c>
      <c r="AQ115">
        <v>0</v>
      </c>
      <c r="AR115">
        <v>0</v>
      </c>
      <c r="AS115" t="s">
        <v>6</v>
      </c>
      <c r="AT115">
        <v>4.1399999999999997</v>
      </c>
      <c r="AU115" t="s">
        <v>6</v>
      </c>
      <c r="AV115">
        <v>1</v>
      </c>
      <c r="AW115">
        <v>2</v>
      </c>
      <c r="AX115">
        <v>66441393</v>
      </c>
      <c r="AY115">
        <v>1</v>
      </c>
      <c r="AZ115">
        <v>0</v>
      </c>
      <c r="BA115">
        <v>107</v>
      </c>
      <c r="BB115">
        <v>0</v>
      </c>
      <c r="BC115">
        <v>0</v>
      </c>
      <c r="BD115">
        <v>0</v>
      </c>
      <c r="BE115">
        <v>0</v>
      </c>
      <c r="BF115">
        <v>0</v>
      </c>
      <c r="BG115">
        <v>0</v>
      </c>
      <c r="BH115">
        <v>0</v>
      </c>
      <c r="BI115">
        <v>0</v>
      </c>
      <c r="BJ115">
        <v>0</v>
      </c>
      <c r="BK115">
        <v>0</v>
      </c>
      <c r="BL115">
        <v>0</v>
      </c>
      <c r="BM115">
        <v>0</v>
      </c>
      <c r="BN115">
        <v>0</v>
      </c>
      <c r="BO115">
        <v>0</v>
      </c>
      <c r="BP115">
        <v>0</v>
      </c>
      <c r="BQ115">
        <v>0</v>
      </c>
      <c r="BR115">
        <v>0</v>
      </c>
      <c r="BS115">
        <v>0</v>
      </c>
      <c r="BT115">
        <v>0</v>
      </c>
      <c r="BU115">
        <v>0</v>
      </c>
      <c r="BV115">
        <v>0</v>
      </c>
      <c r="BW115">
        <v>0</v>
      </c>
      <c r="CU115" t="e">
        <f>ROUND(AT115*Source!I86*AH115*AL115,0)</f>
        <v>#REF!</v>
      </c>
      <c r="CV115" t="e">
        <f>ROUND(Y115*Source!I86,7)</f>
        <v>#REF!</v>
      </c>
      <c r="CW115">
        <v>0</v>
      </c>
      <c r="CX115" t="e">
        <f>ROUND(Y115*Source!I86,7)</f>
        <v>#REF!</v>
      </c>
      <c r="CY115">
        <f>AD115</f>
        <v>302.85000000000002</v>
      </c>
      <c r="CZ115">
        <f>AH115</f>
        <v>9.07</v>
      </c>
      <c r="DA115">
        <f>AL115</f>
        <v>33.39</v>
      </c>
      <c r="DB115">
        <f t="shared" si="39"/>
        <v>37.549999999999997</v>
      </c>
      <c r="DC115">
        <f t="shared" si="40"/>
        <v>0</v>
      </c>
      <c r="DD115" t="s">
        <v>6</v>
      </c>
      <c r="DE115" t="s">
        <v>6</v>
      </c>
      <c r="DF115" t="e">
        <f>ROUND(ROUND(AE115,0)*CX115,0)</f>
        <v>#REF!</v>
      </c>
      <c r="DG115" t="e">
        <f>ROUND(ROUND(AF115,0)*CX115,0)</f>
        <v>#REF!</v>
      </c>
      <c r="DH115" t="e">
        <f>Source!I86*SmtRes!Y115</f>
        <v>#REF!</v>
      </c>
      <c r="DI115">
        <f>AD115</f>
        <v>302.85000000000002</v>
      </c>
      <c r="DJ115">
        <f>EtalonRes!AB107</f>
        <v>9.07</v>
      </c>
      <c r="DK115" t="e">
        <f>Source!BA86</f>
        <v>#REF!</v>
      </c>
      <c r="DL115" t="s">
        <v>6</v>
      </c>
      <c r="DM115">
        <v>0</v>
      </c>
      <c r="DN115" t="s">
        <v>6</v>
      </c>
      <c r="DO115">
        <v>0</v>
      </c>
      <c r="GQ115">
        <v>-1</v>
      </c>
      <c r="GR115">
        <v>-1</v>
      </c>
    </row>
    <row r="116" spans="1:200" x14ac:dyDescent="0.25">
      <c r="A116">
        <f>ROW(Source!A86)</f>
        <v>86</v>
      </c>
      <c r="B116">
        <v>66440962</v>
      </c>
      <c r="C116">
        <v>66441387</v>
      </c>
      <c r="D116">
        <v>49510905</v>
      </c>
      <c r="E116">
        <v>70</v>
      </c>
      <c r="F116">
        <v>1</v>
      </c>
      <c r="G116">
        <v>1</v>
      </c>
      <c r="H116">
        <v>1</v>
      </c>
      <c r="I116" t="s">
        <v>767</v>
      </c>
      <c r="J116" t="s">
        <v>6</v>
      </c>
      <c r="K116" t="s">
        <v>768</v>
      </c>
      <c r="L116">
        <v>1191</v>
      </c>
      <c r="N116">
        <v>1013</v>
      </c>
      <c r="O116" t="s">
        <v>766</v>
      </c>
      <c r="P116" t="s">
        <v>766</v>
      </c>
      <c r="Q116">
        <v>1</v>
      </c>
      <c r="W116">
        <v>0</v>
      </c>
      <c r="X116">
        <v>-1417349443</v>
      </c>
      <c r="Y116">
        <f t="shared" si="38"/>
        <v>0.11</v>
      </c>
      <c r="AA116">
        <v>0</v>
      </c>
      <c r="AB116">
        <v>0</v>
      </c>
      <c r="AC116">
        <v>0</v>
      </c>
      <c r="AD116">
        <v>0</v>
      </c>
      <c r="AE116">
        <v>0</v>
      </c>
      <c r="AF116">
        <v>0</v>
      </c>
      <c r="AG116">
        <v>0</v>
      </c>
      <c r="AH116">
        <v>0</v>
      </c>
      <c r="AI116">
        <v>1</v>
      </c>
      <c r="AJ116">
        <v>1</v>
      </c>
      <c r="AK116">
        <v>33.39</v>
      </c>
      <c r="AL116">
        <v>1</v>
      </c>
      <c r="AM116">
        <v>4</v>
      </c>
      <c r="AN116">
        <v>0</v>
      </c>
      <c r="AO116">
        <v>1</v>
      </c>
      <c r="AP116">
        <v>1</v>
      </c>
      <c r="AQ116">
        <v>0</v>
      </c>
      <c r="AR116">
        <v>0</v>
      </c>
      <c r="AS116" t="s">
        <v>6</v>
      </c>
      <c r="AT116">
        <v>0.11</v>
      </c>
      <c r="AU116" t="s">
        <v>6</v>
      </c>
      <c r="AV116">
        <v>2</v>
      </c>
      <c r="AW116">
        <v>2</v>
      </c>
      <c r="AX116">
        <v>66441394</v>
      </c>
      <c r="AY116">
        <v>1</v>
      </c>
      <c r="AZ116">
        <v>0</v>
      </c>
      <c r="BA116">
        <v>108</v>
      </c>
      <c r="BB116">
        <v>0</v>
      </c>
      <c r="BC116">
        <v>0</v>
      </c>
      <c r="BD116">
        <v>0</v>
      </c>
      <c r="BE116">
        <v>0</v>
      </c>
      <c r="BF116">
        <v>0</v>
      </c>
      <c r="BG116">
        <v>0</v>
      </c>
      <c r="BH116">
        <v>0</v>
      </c>
      <c r="BI116">
        <v>0</v>
      </c>
      <c r="BJ116">
        <v>0</v>
      </c>
      <c r="BK116">
        <v>0</v>
      </c>
      <c r="BL116">
        <v>0</v>
      </c>
      <c r="BM116">
        <v>0</v>
      </c>
      <c r="BN116">
        <v>0</v>
      </c>
      <c r="BO116">
        <v>0</v>
      </c>
      <c r="BP116">
        <v>0</v>
      </c>
      <c r="BQ116">
        <v>0</v>
      </c>
      <c r="BR116">
        <v>0</v>
      </c>
      <c r="BS116">
        <v>0</v>
      </c>
      <c r="BT116">
        <v>0</v>
      </c>
      <c r="BU116">
        <v>0</v>
      </c>
      <c r="BV116">
        <v>0</v>
      </c>
      <c r="BW116">
        <v>0</v>
      </c>
      <c r="CV116">
        <v>0</v>
      </c>
      <c r="CW116">
        <v>0</v>
      </c>
      <c r="CX116" t="e">
        <f>ROUND(Y116*Source!I86,7)</f>
        <v>#REF!</v>
      </c>
      <c r="CY116">
        <f>AD116</f>
        <v>0</v>
      </c>
      <c r="CZ116">
        <f>AH116</f>
        <v>0</v>
      </c>
      <c r="DA116">
        <f>AL116</f>
        <v>1</v>
      </c>
      <c r="DB116">
        <f t="shared" si="39"/>
        <v>0</v>
      </c>
      <c r="DC116">
        <f t="shared" si="40"/>
        <v>0</v>
      </c>
      <c r="DD116" t="s">
        <v>6</v>
      </c>
      <c r="DE116" t="s">
        <v>6</v>
      </c>
      <c r="DF116" t="e">
        <f>ROUND(ROUND(AE116,0)*CX116,0)</f>
        <v>#REF!</v>
      </c>
      <c r="DG116" t="e">
        <f>ROUND(ROUND(AF116,0)*CX116,0)</f>
        <v>#REF!</v>
      </c>
      <c r="DH116" t="e">
        <f>Source!I86*SmtRes!Y116</f>
        <v>#REF!</v>
      </c>
      <c r="DI116">
        <f>AD116</f>
        <v>0</v>
      </c>
      <c r="DJ116">
        <f>EtalonRes!AB108</f>
        <v>0</v>
      </c>
      <c r="DK116" t="e">
        <f>Source!BA86</f>
        <v>#REF!</v>
      </c>
      <c r="DL116" t="s">
        <v>6</v>
      </c>
      <c r="DM116">
        <v>0</v>
      </c>
      <c r="DN116" t="s">
        <v>6</v>
      </c>
      <c r="DO116">
        <v>0</v>
      </c>
      <c r="GQ116">
        <v>-1</v>
      </c>
      <c r="GR116">
        <v>-1</v>
      </c>
    </row>
    <row r="117" spans="1:200" x14ac:dyDescent="0.25">
      <c r="A117">
        <f>ROW(Source!A86)</f>
        <v>86</v>
      </c>
      <c r="B117">
        <v>66440962</v>
      </c>
      <c r="C117">
        <v>66441387</v>
      </c>
      <c r="D117">
        <v>49673503</v>
      </c>
      <c r="E117">
        <v>1</v>
      </c>
      <c r="F117">
        <v>1</v>
      </c>
      <c r="G117">
        <v>1</v>
      </c>
      <c r="H117">
        <v>2</v>
      </c>
      <c r="I117" t="s">
        <v>788</v>
      </c>
      <c r="J117" t="s">
        <v>789</v>
      </c>
      <c r="K117" t="s">
        <v>790</v>
      </c>
      <c r="L117">
        <v>1367</v>
      </c>
      <c r="N117">
        <v>1011</v>
      </c>
      <c r="O117" t="s">
        <v>772</v>
      </c>
      <c r="P117" t="s">
        <v>772</v>
      </c>
      <c r="Q117">
        <v>1</v>
      </c>
      <c r="W117">
        <v>0</v>
      </c>
      <c r="X117">
        <v>509054691</v>
      </c>
      <c r="Y117">
        <f t="shared" si="38"/>
        <v>0.11</v>
      </c>
      <c r="AA117">
        <v>0</v>
      </c>
      <c r="AB117">
        <v>871.31</v>
      </c>
      <c r="AC117">
        <v>387.32</v>
      </c>
      <c r="AD117">
        <v>0</v>
      </c>
      <c r="AE117">
        <v>0</v>
      </c>
      <c r="AF117">
        <v>65.709999999999994</v>
      </c>
      <c r="AG117">
        <v>11.6</v>
      </c>
      <c r="AH117">
        <v>0</v>
      </c>
      <c r="AI117">
        <v>1</v>
      </c>
      <c r="AJ117">
        <v>13.26</v>
      </c>
      <c r="AK117">
        <v>33.39</v>
      </c>
      <c r="AL117">
        <v>1</v>
      </c>
      <c r="AM117">
        <v>4</v>
      </c>
      <c r="AN117">
        <v>0</v>
      </c>
      <c r="AO117">
        <v>1</v>
      </c>
      <c r="AP117">
        <v>1</v>
      </c>
      <c r="AQ117">
        <v>0</v>
      </c>
      <c r="AR117">
        <v>0</v>
      </c>
      <c r="AS117" t="s">
        <v>6</v>
      </c>
      <c r="AT117">
        <v>0.11</v>
      </c>
      <c r="AU117" t="s">
        <v>6</v>
      </c>
      <c r="AV117">
        <v>0</v>
      </c>
      <c r="AW117">
        <v>2</v>
      </c>
      <c r="AX117">
        <v>66441395</v>
      </c>
      <c r="AY117">
        <v>1</v>
      </c>
      <c r="AZ117">
        <v>0</v>
      </c>
      <c r="BA117">
        <v>109</v>
      </c>
      <c r="BB117">
        <v>0</v>
      </c>
      <c r="BC117">
        <v>0</v>
      </c>
      <c r="BD117">
        <v>0</v>
      </c>
      <c r="BE117">
        <v>0</v>
      </c>
      <c r="BF117">
        <v>0</v>
      </c>
      <c r="BG117">
        <v>0</v>
      </c>
      <c r="BH117">
        <v>0</v>
      </c>
      <c r="BI117">
        <v>0</v>
      </c>
      <c r="BJ117">
        <v>0</v>
      </c>
      <c r="BK117">
        <v>0</v>
      </c>
      <c r="BL117">
        <v>0</v>
      </c>
      <c r="BM117">
        <v>0</v>
      </c>
      <c r="BN117">
        <v>0</v>
      </c>
      <c r="BO117">
        <v>0</v>
      </c>
      <c r="BP117">
        <v>0</v>
      </c>
      <c r="BQ117">
        <v>0</v>
      </c>
      <c r="BR117">
        <v>0</v>
      </c>
      <c r="BS117">
        <v>0</v>
      </c>
      <c r="BT117">
        <v>0</v>
      </c>
      <c r="BU117">
        <v>0</v>
      </c>
      <c r="BV117">
        <v>0</v>
      </c>
      <c r="BW117">
        <v>0</v>
      </c>
      <c r="CV117">
        <v>0</v>
      </c>
      <c r="CW117" t="e">
        <f>ROUND(Y117*Source!I86*DO117,7)</f>
        <v>#REF!</v>
      </c>
      <c r="CX117" t="e">
        <f>ROUND(Y117*Source!I86,7)</f>
        <v>#REF!</v>
      </c>
      <c r="CY117">
        <f>AB117</f>
        <v>871.31</v>
      </c>
      <c r="CZ117">
        <f>AF117</f>
        <v>65.709999999999994</v>
      </c>
      <c r="DA117">
        <f>AJ117</f>
        <v>13.26</v>
      </c>
      <c r="DB117">
        <f t="shared" si="39"/>
        <v>7.23</v>
      </c>
      <c r="DC117">
        <f t="shared" si="40"/>
        <v>1.28</v>
      </c>
      <c r="DD117" t="s">
        <v>6</v>
      </c>
      <c r="DE117" t="s">
        <v>6</v>
      </c>
      <c r="DF117" t="e">
        <f>ROUND(ROUND(AE117,0)*CX117,0)</f>
        <v>#REF!</v>
      </c>
      <c r="DG117" t="e">
        <f>ROUND(ROUND(AF117*AJ117,0)*CX117,0)</f>
        <v>#REF!</v>
      </c>
      <c r="DH117" t="e">
        <f>Source!I86*SmtRes!Y117</f>
        <v>#REF!</v>
      </c>
      <c r="DI117">
        <f>AB117</f>
        <v>871.31</v>
      </c>
      <c r="DJ117">
        <f>EtalonRes!Z109</f>
        <v>65.709999999999994</v>
      </c>
      <c r="DK117" t="e">
        <f>Source!BB86</f>
        <v>#REF!</v>
      </c>
      <c r="DL117" t="s">
        <v>6</v>
      </c>
      <c r="DM117">
        <v>0</v>
      </c>
      <c r="DN117" t="s">
        <v>6</v>
      </c>
      <c r="DO117">
        <v>0</v>
      </c>
      <c r="GQ117">
        <v>-1</v>
      </c>
      <c r="GR117">
        <v>-1</v>
      </c>
    </row>
    <row r="118" spans="1:200" x14ac:dyDescent="0.25">
      <c r="A118">
        <f>ROW(Source!A86)</f>
        <v>86</v>
      </c>
      <c r="B118">
        <v>66440962</v>
      </c>
      <c r="C118">
        <v>66441387</v>
      </c>
      <c r="D118">
        <v>49523711</v>
      </c>
      <c r="E118">
        <v>1</v>
      </c>
      <c r="F118">
        <v>1</v>
      </c>
      <c r="G118">
        <v>1</v>
      </c>
      <c r="H118">
        <v>3</v>
      </c>
      <c r="I118" t="s">
        <v>177</v>
      </c>
      <c r="J118" t="s">
        <v>179</v>
      </c>
      <c r="K118" t="s">
        <v>178</v>
      </c>
      <c r="L118">
        <v>1308</v>
      </c>
      <c r="N118">
        <v>1003</v>
      </c>
      <c r="O118" t="s">
        <v>169</v>
      </c>
      <c r="P118" t="s">
        <v>169</v>
      </c>
      <c r="Q118">
        <v>100</v>
      </c>
      <c r="W118">
        <v>1</v>
      </c>
      <c r="X118">
        <v>-1956247989</v>
      </c>
      <c r="Y118">
        <f t="shared" si="38"/>
        <v>-1.05</v>
      </c>
      <c r="AA118">
        <v>22775</v>
      </c>
      <c r="AB118">
        <v>0</v>
      </c>
      <c r="AC118">
        <v>0</v>
      </c>
      <c r="AD118">
        <v>0</v>
      </c>
      <c r="AE118">
        <v>2500</v>
      </c>
      <c r="AF118">
        <v>0</v>
      </c>
      <c r="AG118">
        <v>0</v>
      </c>
      <c r="AH118">
        <v>0</v>
      </c>
      <c r="AI118">
        <v>9.11</v>
      </c>
      <c r="AJ118">
        <v>1</v>
      </c>
      <c r="AK118">
        <v>1</v>
      </c>
      <c r="AL118">
        <v>1</v>
      </c>
      <c r="AM118">
        <v>4</v>
      </c>
      <c r="AN118">
        <v>0</v>
      </c>
      <c r="AO118">
        <v>1</v>
      </c>
      <c r="AP118">
        <v>1</v>
      </c>
      <c r="AQ118">
        <v>0</v>
      </c>
      <c r="AR118">
        <v>0</v>
      </c>
      <c r="AS118" t="s">
        <v>6</v>
      </c>
      <c r="AT118">
        <v>-1.05</v>
      </c>
      <c r="AU118" t="s">
        <v>6</v>
      </c>
      <c r="AV118">
        <v>0</v>
      </c>
      <c r="AW118">
        <v>2</v>
      </c>
      <c r="AX118">
        <v>66441396</v>
      </c>
      <c r="AY118">
        <v>1</v>
      </c>
      <c r="AZ118">
        <v>6144</v>
      </c>
      <c r="BA118">
        <v>110</v>
      </c>
      <c r="BB118">
        <v>0</v>
      </c>
      <c r="BC118">
        <v>0</v>
      </c>
      <c r="BD118">
        <v>0</v>
      </c>
      <c r="BE118">
        <v>0</v>
      </c>
      <c r="BF118">
        <v>0</v>
      </c>
      <c r="BG118">
        <v>0</v>
      </c>
      <c r="BH118">
        <v>0</v>
      </c>
      <c r="BI118">
        <v>0</v>
      </c>
      <c r="BJ118">
        <v>0</v>
      </c>
      <c r="BK118">
        <v>0</v>
      </c>
      <c r="BL118">
        <v>0</v>
      </c>
      <c r="BM118">
        <v>0</v>
      </c>
      <c r="BN118">
        <v>0</v>
      </c>
      <c r="BO118">
        <v>0</v>
      </c>
      <c r="BP118">
        <v>0</v>
      </c>
      <c r="BQ118">
        <v>0</v>
      </c>
      <c r="BR118">
        <v>0</v>
      </c>
      <c r="BS118">
        <v>0</v>
      </c>
      <c r="BT118">
        <v>0</v>
      </c>
      <c r="BU118">
        <v>0</v>
      </c>
      <c r="BV118">
        <v>0</v>
      </c>
      <c r="BW118">
        <v>0</v>
      </c>
      <c r="CV118">
        <v>0</v>
      </c>
      <c r="CW118">
        <v>0</v>
      </c>
      <c r="CX118" t="e">
        <f>ROUND(Y118*Source!I86,7)</f>
        <v>#REF!</v>
      </c>
      <c r="CY118">
        <f>AA118</f>
        <v>22775</v>
      </c>
      <c r="CZ118">
        <f>AE118</f>
        <v>2500</v>
      </c>
      <c r="DA118">
        <f>AI118</f>
        <v>9.11</v>
      </c>
      <c r="DB118">
        <f t="shared" si="39"/>
        <v>-2625</v>
      </c>
      <c r="DC118">
        <f t="shared" si="40"/>
        <v>0</v>
      </c>
      <c r="DD118" t="s">
        <v>6</v>
      </c>
      <c r="DE118" t="s">
        <v>6</v>
      </c>
      <c r="DF118" t="e">
        <f>ROUND(ROUND(AE118*AI118,0)*CX118,0)</f>
        <v>#REF!</v>
      </c>
      <c r="DG118" t="e">
        <f>ROUND(ROUND(AF118,0)*CX118,0)</f>
        <v>#REF!</v>
      </c>
      <c r="DH118" t="e">
        <f>Source!I86*SmtRes!Y118</f>
        <v>#REF!</v>
      </c>
      <c r="DI118">
        <f>AA118</f>
        <v>22775</v>
      </c>
      <c r="DJ118">
        <f>EtalonRes!Y110</f>
        <v>2500</v>
      </c>
      <c r="DK118" t="e">
        <f>Source!BC86</f>
        <v>#REF!</v>
      </c>
      <c r="DL118" t="s">
        <v>6</v>
      </c>
      <c r="DM118">
        <v>0</v>
      </c>
      <c r="DN118" t="s">
        <v>6</v>
      </c>
      <c r="DO118">
        <v>0</v>
      </c>
      <c r="GP118">
        <v>0</v>
      </c>
      <c r="GQ118">
        <v>-1</v>
      </c>
      <c r="GR118">
        <v>-1</v>
      </c>
    </row>
    <row r="119" spans="1:200" x14ac:dyDescent="0.25">
      <c r="A119">
        <f>ROW(Source!A86)</f>
        <v>86</v>
      </c>
      <c r="B119">
        <v>66440962</v>
      </c>
      <c r="C119">
        <v>66441387</v>
      </c>
      <c r="D119">
        <v>49523793</v>
      </c>
      <c r="E119">
        <v>1</v>
      </c>
      <c r="F119">
        <v>1</v>
      </c>
      <c r="G119">
        <v>1</v>
      </c>
      <c r="H119">
        <v>3</v>
      </c>
      <c r="I119" t="s">
        <v>202</v>
      </c>
      <c r="J119" t="s">
        <v>204</v>
      </c>
      <c r="K119" t="s">
        <v>203</v>
      </c>
      <c r="L119">
        <v>1308</v>
      </c>
      <c r="N119">
        <v>1003</v>
      </c>
      <c r="O119" t="s">
        <v>169</v>
      </c>
      <c r="P119" t="s">
        <v>169</v>
      </c>
      <c r="Q119">
        <v>100</v>
      </c>
      <c r="W119">
        <v>0</v>
      </c>
      <c r="X119">
        <v>2021618095</v>
      </c>
      <c r="Y119">
        <f t="shared" si="38"/>
        <v>1.05</v>
      </c>
      <c r="AA119">
        <v>1858.44</v>
      </c>
      <c r="AB119">
        <v>0</v>
      </c>
      <c r="AC119">
        <v>0</v>
      </c>
      <c r="AD119">
        <v>0</v>
      </c>
      <c r="AE119">
        <v>204</v>
      </c>
      <c r="AF119">
        <v>0</v>
      </c>
      <c r="AG119">
        <v>0</v>
      </c>
      <c r="AH119">
        <v>0</v>
      </c>
      <c r="AI119">
        <v>9.11</v>
      </c>
      <c r="AJ119">
        <v>1</v>
      </c>
      <c r="AK119">
        <v>1</v>
      </c>
      <c r="AL119">
        <v>1</v>
      </c>
      <c r="AM119">
        <v>0</v>
      </c>
      <c r="AN119">
        <v>0</v>
      </c>
      <c r="AO119">
        <v>0</v>
      </c>
      <c r="AP119">
        <v>0</v>
      </c>
      <c r="AQ119">
        <v>0</v>
      </c>
      <c r="AR119">
        <v>0</v>
      </c>
      <c r="AS119" t="s">
        <v>6</v>
      </c>
      <c r="AT119">
        <v>1.05</v>
      </c>
      <c r="AU119" t="s">
        <v>6</v>
      </c>
      <c r="AV119">
        <v>0</v>
      </c>
      <c r="AW119">
        <v>1</v>
      </c>
      <c r="AX119">
        <v>-1</v>
      </c>
      <c r="AY119">
        <v>0</v>
      </c>
      <c r="AZ119">
        <v>0</v>
      </c>
      <c r="BA119" t="s">
        <v>6</v>
      </c>
      <c r="BB119">
        <v>0</v>
      </c>
      <c r="BC119">
        <v>0</v>
      </c>
      <c r="BD119">
        <v>0</v>
      </c>
      <c r="BE119">
        <v>0</v>
      </c>
      <c r="BF119">
        <v>0</v>
      </c>
      <c r="BG119">
        <v>0</v>
      </c>
      <c r="BH119">
        <v>0</v>
      </c>
      <c r="BI119">
        <v>0</v>
      </c>
      <c r="BJ119">
        <v>0</v>
      </c>
      <c r="BK119">
        <v>0</v>
      </c>
      <c r="BL119">
        <v>0</v>
      </c>
      <c r="BM119">
        <v>0</v>
      </c>
      <c r="BN119">
        <v>0</v>
      </c>
      <c r="BO119">
        <v>0</v>
      </c>
      <c r="BP119">
        <v>0</v>
      </c>
      <c r="BQ119">
        <v>0</v>
      </c>
      <c r="BR119">
        <v>0</v>
      </c>
      <c r="BS119">
        <v>0</v>
      </c>
      <c r="BT119">
        <v>0</v>
      </c>
      <c r="BU119">
        <v>0</v>
      </c>
      <c r="BV119">
        <v>0</v>
      </c>
      <c r="BW119">
        <v>0</v>
      </c>
      <c r="CV119">
        <v>0</v>
      </c>
      <c r="CW119">
        <v>0</v>
      </c>
      <c r="CX119" t="e">
        <f>ROUND(Y119*Source!I86,7)</f>
        <v>#REF!</v>
      </c>
      <c r="CY119">
        <f>AA119</f>
        <v>1858.44</v>
      </c>
      <c r="CZ119">
        <f>AE119</f>
        <v>204</v>
      </c>
      <c r="DA119">
        <f>AI119</f>
        <v>9.11</v>
      </c>
      <c r="DB119">
        <f t="shared" si="39"/>
        <v>214.2</v>
      </c>
      <c r="DC119">
        <f t="shared" si="40"/>
        <v>0</v>
      </c>
      <c r="DD119" t="s">
        <v>6</v>
      </c>
      <c r="DE119" t="s">
        <v>6</v>
      </c>
      <c r="DF119" t="e">
        <f>ROUND(ROUND(AE119*AI119,0)*CX119,0)</f>
        <v>#REF!</v>
      </c>
      <c r="DG119" t="e">
        <f>ROUND(ROUND(AF119,0)*CX119,0)</f>
        <v>#REF!</v>
      </c>
      <c r="DH119" t="e">
        <f>Source!I86*SmtRes!Y119</f>
        <v>#REF!</v>
      </c>
      <c r="DI119">
        <f>AA119</f>
        <v>1858.44</v>
      </c>
      <c r="DJ119" t="e">
        <f>DF119</f>
        <v>#REF!</v>
      </c>
      <c r="DK119" t="e">
        <f>Source!BC86</f>
        <v>#REF!</v>
      </c>
      <c r="DL119" t="s">
        <v>6</v>
      </c>
      <c r="DM119">
        <v>0</v>
      </c>
      <c r="DN119" t="s">
        <v>6</v>
      </c>
      <c r="DO119">
        <v>0</v>
      </c>
      <c r="GP119">
        <v>1</v>
      </c>
      <c r="GQ119">
        <v>-1</v>
      </c>
      <c r="GR119">
        <v>-1</v>
      </c>
    </row>
    <row r="120" spans="1:200" x14ac:dyDescent="0.25">
      <c r="A120">
        <f>ROW(Source!A89)</f>
        <v>89</v>
      </c>
      <c r="B120">
        <v>66440962</v>
      </c>
      <c r="C120">
        <v>66441399</v>
      </c>
      <c r="D120">
        <v>49510743</v>
      </c>
      <c r="E120">
        <v>70</v>
      </c>
      <c r="F120">
        <v>1</v>
      </c>
      <c r="G120">
        <v>1</v>
      </c>
      <c r="H120">
        <v>1</v>
      </c>
      <c r="I120" t="s">
        <v>783</v>
      </c>
      <c r="J120" t="s">
        <v>6</v>
      </c>
      <c r="K120" t="s">
        <v>784</v>
      </c>
      <c r="L120">
        <v>1191</v>
      </c>
      <c r="N120">
        <v>1013</v>
      </c>
      <c r="O120" t="s">
        <v>766</v>
      </c>
      <c r="P120" t="s">
        <v>766</v>
      </c>
      <c r="Q120">
        <v>1</v>
      </c>
      <c r="W120">
        <v>0</v>
      </c>
      <c r="X120">
        <v>-881424154</v>
      </c>
      <c r="Y120">
        <f t="shared" ref="Y120:Y150" si="48">AT120</f>
        <v>19</v>
      </c>
      <c r="AA120">
        <v>0</v>
      </c>
      <c r="AB120">
        <v>0</v>
      </c>
      <c r="AC120">
        <v>0</v>
      </c>
      <c r="AD120">
        <v>310.19</v>
      </c>
      <c r="AE120">
        <v>0</v>
      </c>
      <c r="AF120">
        <v>0</v>
      </c>
      <c r="AG120">
        <v>0</v>
      </c>
      <c r="AH120">
        <v>9.2899999999999991</v>
      </c>
      <c r="AI120">
        <v>1</v>
      </c>
      <c r="AJ120">
        <v>1</v>
      </c>
      <c r="AK120">
        <v>1</v>
      </c>
      <c r="AL120">
        <v>33.39</v>
      </c>
      <c r="AM120">
        <v>4</v>
      </c>
      <c r="AN120">
        <v>0</v>
      </c>
      <c r="AO120">
        <v>1</v>
      </c>
      <c r="AP120">
        <v>0</v>
      </c>
      <c r="AQ120">
        <v>0</v>
      </c>
      <c r="AR120">
        <v>0</v>
      </c>
      <c r="AS120" t="s">
        <v>6</v>
      </c>
      <c r="AT120">
        <v>19</v>
      </c>
      <c r="AU120" t="s">
        <v>6</v>
      </c>
      <c r="AV120">
        <v>1</v>
      </c>
      <c r="AW120">
        <v>2</v>
      </c>
      <c r="AX120">
        <v>66441404</v>
      </c>
      <c r="AY120">
        <v>1</v>
      </c>
      <c r="AZ120">
        <v>0</v>
      </c>
      <c r="BA120">
        <v>111</v>
      </c>
      <c r="BB120">
        <v>0</v>
      </c>
      <c r="BC120">
        <v>0</v>
      </c>
      <c r="BD120">
        <v>0</v>
      </c>
      <c r="BE120">
        <v>0</v>
      </c>
      <c r="BF120">
        <v>0</v>
      </c>
      <c r="BG120">
        <v>0</v>
      </c>
      <c r="BH120">
        <v>0</v>
      </c>
      <c r="BI120">
        <v>0</v>
      </c>
      <c r="BJ120">
        <v>0</v>
      </c>
      <c r="BK120">
        <v>0</v>
      </c>
      <c r="BL120">
        <v>0</v>
      </c>
      <c r="BM120">
        <v>0</v>
      </c>
      <c r="BN120">
        <v>0</v>
      </c>
      <c r="BO120">
        <v>0</v>
      </c>
      <c r="BP120">
        <v>0</v>
      </c>
      <c r="BQ120">
        <v>0</v>
      </c>
      <c r="BR120">
        <v>0</v>
      </c>
      <c r="BS120">
        <v>0</v>
      </c>
      <c r="BT120">
        <v>0</v>
      </c>
      <c r="BU120">
        <v>0</v>
      </c>
      <c r="BV120">
        <v>0</v>
      </c>
      <c r="BW120">
        <v>0</v>
      </c>
      <c r="CU120" t="e">
        <f>ROUND(AT120*Source!I89*AH120*AL120,0)</f>
        <v>#REF!</v>
      </c>
      <c r="CV120" t="e">
        <f>ROUND(Y120*Source!I89,7)</f>
        <v>#REF!</v>
      </c>
      <c r="CW120">
        <v>0</v>
      </c>
      <c r="CX120" t="e">
        <f>ROUND(Y120*Source!I89,7)</f>
        <v>#REF!</v>
      </c>
      <c r="CY120">
        <f>AD120</f>
        <v>310.19</v>
      </c>
      <c r="CZ120">
        <f>AH120</f>
        <v>9.2899999999999991</v>
      </c>
      <c r="DA120">
        <f>AL120</f>
        <v>33.39</v>
      </c>
      <c r="DB120">
        <f t="shared" ref="DB120:DB150" si="49">ROUND(ROUND(AT120*CZ120,2),2)</f>
        <v>176.51</v>
      </c>
      <c r="DC120">
        <f t="shared" ref="DC120:DC150" si="50">ROUND(ROUND(AT120*AG120,2),2)</f>
        <v>0</v>
      </c>
      <c r="DD120" t="s">
        <v>6</v>
      </c>
      <c r="DE120" t="s">
        <v>6</v>
      </c>
      <c r="DF120" t="e">
        <f>ROUND(ROUND(AE120,0)*CX120,0)</f>
        <v>#REF!</v>
      </c>
      <c r="DG120" t="e">
        <f>ROUND(ROUND(AF120,0)*CX120,0)</f>
        <v>#REF!</v>
      </c>
      <c r="DH120" t="e">
        <f>Source!I89*SmtRes!Y120</f>
        <v>#REF!</v>
      </c>
      <c r="DI120">
        <f>AD120</f>
        <v>310.19</v>
      </c>
      <c r="DJ120">
        <f>EtalonRes!AB111</f>
        <v>9.2899999999999991</v>
      </c>
      <c r="DK120" t="e">
        <f>Source!BA89</f>
        <v>#REF!</v>
      </c>
      <c r="DL120" t="s">
        <v>6</v>
      </c>
      <c r="DM120">
        <v>0</v>
      </c>
      <c r="DN120" t="s">
        <v>6</v>
      </c>
      <c r="DO120">
        <v>0</v>
      </c>
      <c r="GQ120">
        <v>-1</v>
      </c>
      <c r="GR120">
        <v>-1</v>
      </c>
    </row>
    <row r="121" spans="1:200" x14ac:dyDescent="0.25">
      <c r="A121">
        <f>ROW(Source!A89)</f>
        <v>89</v>
      </c>
      <c r="B121">
        <v>66440962</v>
      </c>
      <c r="C121">
        <v>66441399</v>
      </c>
      <c r="D121">
        <v>49672798</v>
      </c>
      <c r="E121">
        <v>1</v>
      </c>
      <c r="F121">
        <v>1</v>
      </c>
      <c r="G121">
        <v>1</v>
      </c>
      <c r="H121">
        <v>2</v>
      </c>
      <c r="I121" t="s">
        <v>813</v>
      </c>
      <c r="J121" t="s">
        <v>814</v>
      </c>
      <c r="K121" t="s">
        <v>815</v>
      </c>
      <c r="L121">
        <v>1367</v>
      </c>
      <c r="N121">
        <v>1011</v>
      </c>
      <c r="O121" t="s">
        <v>772</v>
      </c>
      <c r="P121" t="s">
        <v>772</v>
      </c>
      <c r="Q121">
        <v>1</v>
      </c>
      <c r="W121">
        <v>0</v>
      </c>
      <c r="X121">
        <v>-1759410705</v>
      </c>
      <c r="Y121">
        <f t="shared" si="48"/>
        <v>8.5500000000000007</v>
      </c>
      <c r="AA121">
        <v>0</v>
      </c>
      <c r="AB121">
        <v>714.32</v>
      </c>
      <c r="AC121">
        <v>0</v>
      </c>
      <c r="AD121">
        <v>0</v>
      </c>
      <c r="AE121">
        <v>0</v>
      </c>
      <c r="AF121">
        <v>53.87</v>
      </c>
      <c r="AG121">
        <v>0</v>
      </c>
      <c r="AH121">
        <v>0</v>
      </c>
      <c r="AI121">
        <v>1</v>
      </c>
      <c r="AJ121">
        <v>13.26</v>
      </c>
      <c r="AK121">
        <v>33.39</v>
      </c>
      <c r="AL121">
        <v>1</v>
      </c>
      <c r="AM121">
        <v>4</v>
      </c>
      <c r="AN121">
        <v>0</v>
      </c>
      <c r="AO121">
        <v>1</v>
      </c>
      <c r="AP121">
        <v>0</v>
      </c>
      <c r="AQ121">
        <v>0</v>
      </c>
      <c r="AR121">
        <v>0</v>
      </c>
      <c r="AS121" t="s">
        <v>6</v>
      </c>
      <c r="AT121">
        <v>8.5500000000000007</v>
      </c>
      <c r="AU121" t="s">
        <v>6</v>
      </c>
      <c r="AV121">
        <v>0</v>
      </c>
      <c r="AW121">
        <v>2</v>
      </c>
      <c r="AX121">
        <v>66441405</v>
      </c>
      <c r="AY121">
        <v>1</v>
      </c>
      <c r="AZ121">
        <v>0</v>
      </c>
      <c r="BA121">
        <v>112</v>
      </c>
      <c r="BB121">
        <v>0</v>
      </c>
      <c r="BC121">
        <v>0</v>
      </c>
      <c r="BD121">
        <v>0</v>
      </c>
      <c r="BE121">
        <v>0</v>
      </c>
      <c r="BF121">
        <v>0</v>
      </c>
      <c r="BG121">
        <v>0</v>
      </c>
      <c r="BH121">
        <v>0</v>
      </c>
      <c r="BI121">
        <v>0</v>
      </c>
      <c r="BJ121">
        <v>0</v>
      </c>
      <c r="BK121">
        <v>0</v>
      </c>
      <c r="BL121">
        <v>0</v>
      </c>
      <c r="BM121">
        <v>0</v>
      </c>
      <c r="BN121">
        <v>0</v>
      </c>
      <c r="BO121">
        <v>0</v>
      </c>
      <c r="BP121">
        <v>0</v>
      </c>
      <c r="BQ121">
        <v>0</v>
      </c>
      <c r="BR121">
        <v>0</v>
      </c>
      <c r="BS121">
        <v>0</v>
      </c>
      <c r="BT121">
        <v>0</v>
      </c>
      <c r="BU121">
        <v>0</v>
      </c>
      <c r="BV121">
        <v>0</v>
      </c>
      <c r="BW121">
        <v>0</v>
      </c>
      <c r="CV121">
        <v>0</v>
      </c>
      <c r="CW121" t="e">
        <f>ROUND(Y121*Source!I89*DO121,7)</f>
        <v>#REF!</v>
      </c>
      <c r="CX121" t="e">
        <f>ROUND(Y121*Source!I89,7)</f>
        <v>#REF!</v>
      </c>
      <c r="CY121">
        <f>AB121</f>
        <v>714.32</v>
      </c>
      <c r="CZ121">
        <f>AF121</f>
        <v>53.87</v>
      </c>
      <c r="DA121">
        <f>AJ121</f>
        <v>13.26</v>
      </c>
      <c r="DB121">
        <f t="shared" si="49"/>
        <v>460.59</v>
      </c>
      <c r="DC121">
        <f t="shared" si="50"/>
        <v>0</v>
      </c>
      <c r="DD121" t="s">
        <v>6</v>
      </c>
      <c r="DE121" t="s">
        <v>6</v>
      </c>
      <c r="DF121" t="e">
        <f>ROUND(ROUND(AE121,0)*CX121,0)</f>
        <v>#REF!</v>
      </c>
      <c r="DG121" t="e">
        <f>ROUND(ROUND(AF121*AJ121,0)*CX121,0)</f>
        <v>#REF!</v>
      </c>
      <c r="DH121" t="e">
        <f>Source!I89*SmtRes!Y121</f>
        <v>#REF!</v>
      </c>
      <c r="DI121">
        <f>AB121</f>
        <v>714.32</v>
      </c>
      <c r="DJ121">
        <f>EtalonRes!Z112</f>
        <v>53.87</v>
      </c>
      <c r="DK121" t="e">
        <f>Source!BB89</f>
        <v>#REF!</v>
      </c>
      <c r="DL121" t="s">
        <v>6</v>
      </c>
      <c r="DM121">
        <v>0</v>
      </c>
      <c r="DN121" t="s">
        <v>6</v>
      </c>
      <c r="DO121">
        <v>0</v>
      </c>
      <c r="GQ121">
        <v>-1</v>
      </c>
      <c r="GR121">
        <v>-1</v>
      </c>
    </row>
    <row r="122" spans="1:200" x14ac:dyDescent="0.25">
      <c r="A122">
        <f>ROW(Source!A89)</f>
        <v>89</v>
      </c>
      <c r="B122">
        <v>66440962</v>
      </c>
      <c r="C122">
        <v>66441399</v>
      </c>
      <c r="D122">
        <v>49554977</v>
      </c>
      <c r="E122">
        <v>1</v>
      </c>
      <c r="F122">
        <v>1</v>
      </c>
      <c r="G122">
        <v>1</v>
      </c>
      <c r="H122">
        <v>3</v>
      </c>
      <c r="I122" t="s">
        <v>195</v>
      </c>
      <c r="J122" t="s">
        <v>197</v>
      </c>
      <c r="K122" t="s">
        <v>196</v>
      </c>
      <c r="L122">
        <v>1346</v>
      </c>
      <c r="N122">
        <v>1009</v>
      </c>
      <c r="O122" t="s">
        <v>132</v>
      </c>
      <c r="P122" t="s">
        <v>132</v>
      </c>
      <c r="Q122">
        <v>1</v>
      </c>
      <c r="W122">
        <v>0</v>
      </c>
      <c r="X122">
        <v>1181279584</v>
      </c>
      <c r="Y122">
        <f t="shared" si="48"/>
        <v>4.8</v>
      </c>
      <c r="AA122">
        <v>181.02</v>
      </c>
      <c r="AB122">
        <v>0</v>
      </c>
      <c r="AC122">
        <v>0</v>
      </c>
      <c r="AD122">
        <v>0</v>
      </c>
      <c r="AE122">
        <v>19.87</v>
      </c>
      <c r="AF122">
        <v>0</v>
      </c>
      <c r="AG122">
        <v>0</v>
      </c>
      <c r="AH122">
        <v>0</v>
      </c>
      <c r="AI122">
        <v>9.11</v>
      </c>
      <c r="AJ122">
        <v>1</v>
      </c>
      <c r="AK122">
        <v>1</v>
      </c>
      <c r="AL122">
        <v>1</v>
      </c>
      <c r="AM122">
        <v>0</v>
      </c>
      <c r="AN122">
        <v>0</v>
      </c>
      <c r="AO122">
        <v>0</v>
      </c>
      <c r="AP122">
        <v>0</v>
      </c>
      <c r="AQ122">
        <v>0</v>
      </c>
      <c r="AR122">
        <v>0</v>
      </c>
      <c r="AS122" t="s">
        <v>6</v>
      </c>
      <c r="AT122">
        <v>4.8</v>
      </c>
      <c r="AU122" t="s">
        <v>6</v>
      </c>
      <c r="AV122">
        <v>0</v>
      </c>
      <c r="AW122">
        <v>1</v>
      </c>
      <c r="AX122">
        <v>-1</v>
      </c>
      <c r="AY122">
        <v>0</v>
      </c>
      <c r="AZ122">
        <v>0</v>
      </c>
      <c r="BA122" t="s">
        <v>6</v>
      </c>
      <c r="BB122">
        <v>0</v>
      </c>
      <c r="BC122">
        <v>0</v>
      </c>
      <c r="BD122">
        <v>0</v>
      </c>
      <c r="BE122">
        <v>0</v>
      </c>
      <c r="BF122">
        <v>0</v>
      </c>
      <c r="BG122">
        <v>0</v>
      </c>
      <c r="BH122">
        <v>0</v>
      </c>
      <c r="BI122">
        <v>0</v>
      </c>
      <c r="BJ122">
        <v>0</v>
      </c>
      <c r="BK122">
        <v>0</v>
      </c>
      <c r="BL122">
        <v>0</v>
      </c>
      <c r="BM122">
        <v>0</v>
      </c>
      <c r="BN122">
        <v>0</v>
      </c>
      <c r="BO122">
        <v>0</v>
      </c>
      <c r="BP122">
        <v>0</v>
      </c>
      <c r="BQ122">
        <v>0</v>
      </c>
      <c r="BR122">
        <v>0</v>
      </c>
      <c r="BS122">
        <v>0</v>
      </c>
      <c r="BT122">
        <v>0</v>
      </c>
      <c r="BU122">
        <v>0</v>
      </c>
      <c r="BV122">
        <v>0</v>
      </c>
      <c r="BW122">
        <v>0</v>
      </c>
      <c r="CV122">
        <v>0</v>
      </c>
      <c r="CW122">
        <v>0</v>
      </c>
      <c r="CX122" t="e">
        <f>ROUND(Y122*Source!I89,7)</f>
        <v>#REF!</v>
      </c>
      <c r="CY122">
        <f>AA122</f>
        <v>181.02</v>
      </c>
      <c r="CZ122">
        <f>AE122</f>
        <v>19.87</v>
      </c>
      <c r="DA122">
        <f>AI122</f>
        <v>9.11</v>
      </c>
      <c r="DB122">
        <f t="shared" si="49"/>
        <v>95.38</v>
      </c>
      <c r="DC122">
        <f t="shared" si="50"/>
        <v>0</v>
      </c>
      <c r="DD122" t="s">
        <v>6</v>
      </c>
      <c r="DE122" t="s">
        <v>6</v>
      </c>
      <c r="DF122" t="e">
        <f>ROUND(ROUND(AE122*AI122,0)*CX122,0)</f>
        <v>#REF!</v>
      </c>
      <c r="DG122" t="e">
        <f>ROUND(ROUND(AF122,0)*CX122,0)</f>
        <v>#REF!</v>
      </c>
      <c r="DH122" t="e">
        <f>Source!I89*SmtRes!Y122</f>
        <v>#REF!</v>
      </c>
      <c r="DI122">
        <f>AA122</f>
        <v>181.02</v>
      </c>
      <c r="DJ122" t="e">
        <f>DF122</f>
        <v>#REF!</v>
      </c>
      <c r="DK122" t="e">
        <f>Source!BC89</f>
        <v>#REF!</v>
      </c>
      <c r="DL122" t="s">
        <v>6</v>
      </c>
      <c r="DM122">
        <v>0</v>
      </c>
      <c r="DN122" t="s">
        <v>6</v>
      </c>
      <c r="DO122">
        <v>0</v>
      </c>
      <c r="GP122">
        <v>1</v>
      </c>
      <c r="GQ122">
        <v>-1</v>
      </c>
      <c r="GR122">
        <v>-1</v>
      </c>
    </row>
    <row r="123" spans="1:200" x14ac:dyDescent="0.25">
      <c r="A123">
        <f>ROW(Source!A89)</f>
        <v>89</v>
      </c>
      <c r="B123">
        <v>66440962</v>
      </c>
      <c r="C123">
        <v>66441399</v>
      </c>
      <c r="D123">
        <v>49555180</v>
      </c>
      <c r="E123">
        <v>1</v>
      </c>
      <c r="F123">
        <v>1</v>
      </c>
      <c r="G123">
        <v>1</v>
      </c>
      <c r="H123">
        <v>3</v>
      </c>
      <c r="I123" t="s">
        <v>191</v>
      </c>
      <c r="J123" t="s">
        <v>193</v>
      </c>
      <c r="K123" t="s">
        <v>192</v>
      </c>
      <c r="L123">
        <v>1348</v>
      </c>
      <c r="N123">
        <v>1009</v>
      </c>
      <c r="O123" t="s">
        <v>147</v>
      </c>
      <c r="P123" t="s">
        <v>147</v>
      </c>
      <c r="Q123">
        <v>1000</v>
      </c>
      <c r="W123">
        <v>1</v>
      </c>
      <c r="X123">
        <v>-1989106859</v>
      </c>
      <c r="Y123">
        <f t="shared" si="48"/>
        <v>-8.5000000000000006E-2</v>
      </c>
      <c r="AA123">
        <v>89551.3</v>
      </c>
      <c r="AB123">
        <v>0</v>
      </c>
      <c r="AC123">
        <v>0</v>
      </c>
      <c r="AD123">
        <v>0</v>
      </c>
      <c r="AE123">
        <v>9830</v>
      </c>
      <c r="AF123">
        <v>0</v>
      </c>
      <c r="AG123">
        <v>0</v>
      </c>
      <c r="AH123">
        <v>0</v>
      </c>
      <c r="AI123">
        <v>9.11</v>
      </c>
      <c r="AJ123">
        <v>1</v>
      </c>
      <c r="AK123">
        <v>1</v>
      </c>
      <c r="AL123">
        <v>1</v>
      </c>
      <c r="AM123">
        <v>4</v>
      </c>
      <c r="AN123">
        <v>0</v>
      </c>
      <c r="AO123">
        <v>1</v>
      </c>
      <c r="AP123">
        <v>0</v>
      </c>
      <c r="AQ123">
        <v>0</v>
      </c>
      <c r="AR123">
        <v>0</v>
      </c>
      <c r="AS123" t="s">
        <v>6</v>
      </c>
      <c r="AT123">
        <v>-8.5000000000000006E-2</v>
      </c>
      <c r="AU123" t="s">
        <v>6</v>
      </c>
      <c r="AV123">
        <v>0</v>
      </c>
      <c r="AW123">
        <v>2</v>
      </c>
      <c r="AX123">
        <v>66441406</v>
      </c>
      <c r="AY123">
        <v>1</v>
      </c>
      <c r="AZ123">
        <v>6144</v>
      </c>
      <c r="BA123">
        <v>113</v>
      </c>
      <c r="BB123">
        <v>0</v>
      </c>
      <c r="BC123">
        <v>0</v>
      </c>
      <c r="BD123">
        <v>0</v>
      </c>
      <c r="BE123">
        <v>0</v>
      </c>
      <c r="BF123">
        <v>0</v>
      </c>
      <c r="BG123">
        <v>0</v>
      </c>
      <c r="BH123">
        <v>0</v>
      </c>
      <c r="BI123">
        <v>0</v>
      </c>
      <c r="BJ123">
        <v>0</v>
      </c>
      <c r="BK123">
        <v>0</v>
      </c>
      <c r="BL123">
        <v>0</v>
      </c>
      <c r="BM123">
        <v>0</v>
      </c>
      <c r="BN123">
        <v>0</v>
      </c>
      <c r="BO123">
        <v>0</v>
      </c>
      <c r="BP123">
        <v>0</v>
      </c>
      <c r="BQ123">
        <v>0</v>
      </c>
      <c r="BR123">
        <v>0</v>
      </c>
      <c r="BS123">
        <v>0</v>
      </c>
      <c r="BT123">
        <v>0</v>
      </c>
      <c r="BU123">
        <v>0</v>
      </c>
      <c r="BV123">
        <v>0</v>
      </c>
      <c r="BW123">
        <v>0</v>
      </c>
      <c r="CV123">
        <v>0</v>
      </c>
      <c r="CW123">
        <v>0</v>
      </c>
      <c r="CX123" t="e">
        <f>ROUND(Y123*Source!I89,7)</f>
        <v>#REF!</v>
      </c>
      <c r="CY123">
        <f>AA123</f>
        <v>89551.3</v>
      </c>
      <c r="CZ123">
        <f>AE123</f>
        <v>9830</v>
      </c>
      <c r="DA123">
        <f>AI123</f>
        <v>9.11</v>
      </c>
      <c r="DB123">
        <f t="shared" si="49"/>
        <v>-835.55</v>
      </c>
      <c r="DC123">
        <f t="shared" si="50"/>
        <v>0</v>
      </c>
      <c r="DD123" t="s">
        <v>6</v>
      </c>
      <c r="DE123" t="s">
        <v>6</v>
      </c>
      <c r="DF123" t="e">
        <f>ROUND(ROUND(AE123*AI123,0)*CX123,0)</f>
        <v>#REF!</v>
      </c>
      <c r="DG123" t="e">
        <f>ROUND(ROUND(AF123,0)*CX123,0)</f>
        <v>#REF!</v>
      </c>
      <c r="DH123" t="e">
        <f>Source!I89*SmtRes!Y123</f>
        <v>#REF!</v>
      </c>
      <c r="DI123">
        <f>AA123</f>
        <v>89551.3</v>
      </c>
      <c r="DJ123">
        <f>EtalonRes!Y113</f>
        <v>9830</v>
      </c>
      <c r="DK123" t="e">
        <f>Source!BC89</f>
        <v>#REF!</v>
      </c>
      <c r="DL123" t="s">
        <v>6</v>
      </c>
      <c r="DM123">
        <v>0</v>
      </c>
      <c r="DN123" t="s">
        <v>6</v>
      </c>
      <c r="DO123">
        <v>0</v>
      </c>
      <c r="GP123">
        <v>0</v>
      </c>
      <c r="GQ123">
        <v>-1</v>
      </c>
      <c r="GR123">
        <v>-1</v>
      </c>
    </row>
    <row r="124" spans="1:200" x14ac:dyDescent="0.25">
      <c r="A124">
        <f>ROW(Source!A93)</f>
        <v>93</v>
      </c>
      <c r="B124">
        <v>66440962</v>
      </c>
      <c r="C124">
        <v>66441412</v>
      </c>
      <c r="D124">
        <v>48043865</v>
      </c>
      <c r="E124">
        <v>68</v>
      </c>
      <c r="F124">
        <v>1</v>
      </c>
      <c r="G124">
        <v>1</v>
      </c>
      <c r="H124">
        <v>1</v>
      </c>
      <c r="I124" t="s">
        <v>783</v>
      </c>
      <c r="J124" t="s">
        <v>6</v>
      </c>
      <c r="K124" t="s">
        <v>784</v>
      </c>
      <c r="L124">
        <v>1191</v>
      </c>
      <c r="N124">
        <v>1013</v>
      </c>
      <c r="O124" t="s">
        <v>766</v>
      </c>
      <c r="P124" t="s">
        <v>766</v>
      </c>
      <c r="Q124">
        <v>1</v>
      </c>
      <c r="W124">
        <v>0</v>
      </c>
      <c r="X124">
        <v>-881424154</v>
      </c>
      <c r="Y124">
        <f t="shared" si="48"/>
        <v>10.58</v>
      </c>
      <c r="AA124">
        <v>0</v>
      </c>
      <c r="AB124">
        <v>0</v>
      </c>
      <c r="AC124">
        <v>0</v>
      </c>
      <c r="AD124">
        <v>310.19</v>
      </c>
      <c r="AE124">
        <v>0</v>
      </c>
      <c r="AF124">
        <v>0</v>
      </c>
      <c r="AG124">
        <v>0</v>
      </c>
      <c r="AH124">
        <v>9.2899999999999991</v>
      </c>
      <c r="AI124">
        <v>1</v>
      </c>
      <c r="AJ124">
        <v>1</v>
      </c>
      <c r="AK124">
        <v>1</v>
      </c>
      <c r="AL124">
        <v>33.39</v>
      </c>
      <c r="AM124">
        <v>4</v>
      </c>
      <c r="AN124">
        <v>0</v>
      </c>
      <c r="AO124">
        <v>1</v>
      </c>
      <c r="AP124">
        <v>0</v>
      </c>
      <c r="AQ124">
        <v>0</v>
      </c>
      <c r="AR124">
        <v>0</v>
      </c>
      <c r="AS124" t="s">
        <v>6</v>
      </c>
      <c r="AT124">
        <v>10.58</v>
      </c>
      <c r="AU124" t="s">
        <v>6</v>
      </c>
      <c r="AV124">
        <v>1</v>
      </c>
      <c r="AW124">
        <v>2</v>
      </c>
      <c r="AX124">
        <v>66441419</v>
      </c>
      <c r="AY124">
        <v>1</v>
      </c>
      <c r="AZ124">
        <v>0</v>
      </c>
      <c r="BA124">
        <v>114</v>
      </c>
      <c r="BB124">
        <v>0</v>
      </c>
      <c r="BC124">
        <v>0</v>
      </c>
      <c r="BD124">
        <v>0</v>
      </c>
      <c r="BE124">
        <v>0</v>
      </c>
      <c r="BF124">
        <v>0</v>
      </c>
      <c r="BG124">
        <v>0</v>
      </c>
      <c r="BH124">
        <v>0</v>
      </c>
      <c r="BI124">
        <v>0</v>
      </c>
      <c r="BJ124">
        <v>0</v>
      </c>
      <c r="BK124">
        <v>0</v>
      </c>
      <c r="BL124">
        <v>0</v>
      </c>
      <c r="BM124">
        <v>0</v>
      </c>
      <c r="BN124">
        <v>0</v>
      </c>
      <c r="BO124">
        <v>0</v>
      </c>
      <c r="BP124">
        <v>0</v>
      </c>
      <c r="BQ124">
        <v>0</v>
      </c>
      <c r="BR124">
        <v>0</v>
      </c>
      <c r="BS124">
        <v>0</v>
      </c>
      <c r="BT124">
        <v>0</v>
      </c>
      <c r="BU124">
        <v>0</v>
      </c>
      <c r="BV124">
        <v>0</v>
      </c>
      <c r="BW124">
        <v>0</v>
      </c>
      <c r="CU124" t="e">
        <f>ROUND(AT124*Source!I93*AH124*AL124,0)</f>
        <v>#REF!</v>
      </c>
      <c r="CV124" t="e">
        <f>ROUND(Y124*Source!I93,7)</f>
        <v>#REF!</v>
      </c>
      <c r="CW124">
        <v>0</v>
      </c>
      <c r="CX124" t="e">
        <f>ROUND(Y124*Source!I93,7)</f>
        <v>#REF!</v>
      </c>
      <c r="CY124">
        <f>AD124</f>
        <v>310.19</v>
      </c>
      <c r="CZ124">
        <f>AH124</f>
        <v>9.2899999999999991</v>
      </c>
      <c r="DA124">
        <f>AL124</f>
        <v>33.39</v>
      </c>
      <c r="DB124">
        <f t="shared" si="49"/>
        <v>98.29</v>
      </c>
      <c r="DC124">
        <f t="shared" si="50"/>
        <v>0</v>
      </c>
      <c r="DD124" t="s">
        <v>6</v>
      </c>
      <c r="DE124" t="s">
        <v>6</v>
      </c>
      <c r="DF124" t="e">
        <f>ROUND(ROUND(AE124,0)*CX124,0)</f>
        <v>#REF!</v>
      </c>
      <c r="DG124" t="e">
        <f>ROUND(ROUND(AF124,0)*CX124,0)</f>
        <v>#REF!</v>
      </c>
      <c r="DH124" t="e">
        <f>Source!I93*SmtRes!Y124</f>
        <v>#REF!</v>
      </c>
      <c r="DI124">
        <f>AD124</f>
        <v>310.19</v>
      </c>
      <c r="DJ124">
        <f>EtalonRes!AB114</f>
        <v>9.2899999999999991</v>
      </c>
      <c r="DK124" t="e">
        <f>Source!BA93</f>
        <v>#REF!</v>
      </c>
      <c r="DL124" t="s">
        <v>6</v>
      </c>
      <c r="DM124">
        <v>0</v>
      </c>
      <c r="DN124" t="s">
        <v>6</v>
      </c>
      <c r="DO124">
        <v>0</v>
      </c>
      <c r="GQ124">
        <v>-1</v>
      </c>
      <c r="GR124">
        <v>-1</v>
      </c>
    </row>
    <row r="125" spans="1:200" x14ac:dyDescent="0.25">
      <c r="A125">
        <f>ROW(Source!A93)</f>
        <v>93</v>
      </c>
      <c r="B125">
        <v>66440962</v>
      </c>
      <c r="C125">
        <v>66441412</v>
      </c>
      <c r="D125">
        <v>48044033</v>
      </c>
      <c r="E125">
        <v>68</v>
      </c>
      <c r="F125">
        <v>1</v>
      </c>
      <c r="G125">
        <v>1</v>
      </c>
      <c r="H125">
        <v>1</v>
      </c>
      <c r="I125" t="s">
        <v>767</v>
      </c>
      <c r="J125" t="s">
        <v>6</v>
      </c>
      <c r="K125" t="s">
        <v>768</v>
      </c>
      <c r="L125">
        <v>1191</v>
      </c>
      <c r="N125">
        <v>1013</v>
      </c>
      <c r="O125" t="s">
        <v>766</v>
      </c>
      <c r="P125" t="s">
        <v>766</v>
      </c>
      <c r="Q125">
        <v>1</v>
      </c>
      <c r="W125">
        <v>0</v>
      </c>
      <c r="X125">
        <v>-1417349443</v>
      </c>
      <c r="Y125">
        <f t="shared" si="48"/>
        <v>0.55000000000000004</v>
      </c>
      <c r="AA125">
        <v>0</v>
      </c>
      <c r="AB125">
        <v>0</v>
      </c>
      <c r="AC125">
        <v>0</v>
      </c>
      <c r="AD125">
        <v>0</v>
      </c>
      <c r="AE125">
        <v>0</v>
      </c>
      <c r="AF125">
        <v>0</v>
      </c>
      <c r="AG125">
        <v>0</v>
      </c>
      <c r="AH125">
        <v>0</v>
      </c>
      <c r="AI125">
        <v>1</v>
      </c>
      <c r="AJ125">
        <v>1</v>
      </c>
      <c r="AK125">
        <v>33.39</v>
      </c>
      <c r="AL125">
        <v>1</v>
      </c>
      <c r="AM125">
        <v>4</v>
      </c>
      <c r="AN125">
        <v>0</v>
      </c>
      <c r="AO125">
        <v>1</v>
      </c>
      <c r="AP125">
        <v>0</v>
      </c>
      <c r="AQ125">
        <v>0</v>
      </c>
      <c r="AR125">
        <v>0</v>
      </c>
      <c r="AS125" t="s">
        <v>6</v>
      </c>
      <c r="AT125">
        <v>0.55000000000000004</v>
      </c>
      <c r="AU125" t="s">
        <v>6</v>
      </c>
      <c r="AV125">
        <v>2</v>
      </c>
      <c r="AW125">
        <v>2</v>
      </c>
      <c r="AX125">
        <v>66441420</v>
      </c>
      <c r="AY125">
        <v>1</v>
      </c>
      <c r="AZ125">
        <v>0</v>
      </c>
      <c r="BA125">
        <v>115</v>
      </c>
      <c r="BB125">
        <v>0</v>
      </c>
      <c r="BC125">
        <v>0</v>
      </c>
      <c r="BD125">
        <v>0</v>
      </c>
      <c r="BE125">
        <v>0</v>
      </c>
      <c r="BF125">
        <v>0</v>
      </c>
      <c r="BG125">
        <v>0</v>
      </c>
      <c r="BH125">
        <v>0</v>
      </c>
      <c r="BI125">
        <v>0</v>
      </c>
      <c r="BJ125">
        <v>0</v>
      </c>
      <c r="BK125">
        <v>0</v>
      </c>
      <c r="BL125">
        <v>0</v>
      </c>
      <c r="BM125">
        <v>0</v>
      </c>
      <c r="BN125">
        <v>0</v>
      </c>
      <c r="BO125">
        <v>0</v>
      </c>
      <c r="BP125">
        <v>0</v>
      </c>
      <c r="BQ125">
        <v>0</v>
      </c>
      <c r="BR125">
        <v>0</v>
      </c>
      <c r="BS125">
        <v>0</v>
      </c>
      <c r="BT125">
        <v>0</v>
      </c>
      <c r="BU125">
        <v>0</v>
      </c>
      <c r="BV125">
        <v>0</v>
      </c>
      <c r="BW125">
        <v>0</v>
      </c>
      <c r="CV125">
        <v>0</v>
      </c>
      <c r="CW125">
        <v>0</v>
      </c>
      <c r="CX125" t="e">
        <f>ROUND(Y125*Source!I93,7)</f>
        <v>#REF!</v>
      </c>
      <c r="CY125">
        <f>AD125</f>
        <v>0</v>
      </c>
      <c r="CZ125">
        <f>AH125</f>
        <v>0</v>
      </c>
      <c r="DA125">
        <f>AL125</f>
        <v>1</v>
      </c>
      <c r="DB125">
        <f t="shared" si="49"/>
        <v>0</v>
      </c>
      <c r="DC125">
        <f t="shared" si="50"/>
        <v>0</v>
      </c>
      <c r="DD125" t="s">
        <v>6</v>
      </c>
      <c r="DE125" t="s">
        <v>6</v>
      </c>
      <c r="DF125" t="e">
        <f>ROUND(ROUND(AE125,0)*CX125,0)</f>
        <v>#REF!</v>
      </c>
      <c r="DG125" t="e">
        <f>ROUND(ROUND(AF125,0)*CX125,0)</f>
        <v>#REF!</v>
      </c>
      <c r="DH125" t="e">
        <f>Source!I93*SmtRes!Y125</f>
        <v>#REF!</v>
      </c>
      <c r="DI125">
        <f>AD125</f>
        <v>0</v>
      </c>
      <c r="DJ125">
        <f>EtalonRes!AB115</f>
        <v>0</v>
      </c>
      <c r="DK125" t="e">
        <f>Source!BA93</f>
        <v>#REF!</v>
      </c>
      <c r="DL125" t="s">
        <v>6</v>
      </c>
      <c r="DM125">
        <v>0</v>
      </c>
      <c r="DN125" t="s">
        <v>6</v>
      </c>
      <c r="DO125">
        <v>0</v>
      </c>
      <c r="GQ125">
        <v>-1</v>
      </c>
      <c r="GR125">
        <v>-1</v>
      </c>
    </row>
    <row r="126" spans="1:200" x14ac:dyDescent="0.25">
      <c r="A126">
        <f>ROW(Source!A93)</f>
        <v>93</v>
      </c>
      <c r="B126">
        <v>66440962</v>
      </c>
      <c r="C126">
        <v>66441412</v>
      </c>
      <c r="D126">
        <v>48205704</v>
      </c>
      <c r="E126">
        <v>1</v>
      </c>
      <c r="F126">
        <v>1</v>
      </c>
      <c r="G126">
        <v>1</v>
      </c>
      <c r="H126">
        <v>2</v>
      </c>
      <c r="I126" t="s">
        <v>785</v>
      </c>
      <c r="J126" t="s">
        <v>786</v>
      </c>
      <c r="K126" t="s">
        <v>787</v>
      </c>
      <c r="L126">
        <v>1367</v>
      </c>
      <c r="N126">
        <v>1011</v>
      </c>
      <c r="O126" t="s">
        <v>772</v>
      </c>
      <c r="P126" t="s">
        <v>772</v>
      </c>
      <c r="Q126">
        <v>1</v>
      </c>
      <c r="W126">
        <v>0</v>
      </c>
      <c r="X126">
        <v>-1558812765</v>
      </c>
      <c r="Y126">
        <f t="shared" si="48"/>
        <v>0.65</v>
      </c>
      <c r="AA126">
        <v>0</v>
      </c>
      <c r="AB126">
        <v>88.31</v>
      </c>
      <c r="AC126">
        <v>0</v>
      </c>
      <c r="AD126">
        <v>0</v>
      </c>
      <c r="AE126">
        <v>0</v>
      </c>
      <c r="AF126">
        <v>6.66</v>
      </c>
      <c r="AG126">
        <v>0</v>
      </c>
      <c r="AH126">
        <v>0</v>
      </c>
      <c r="AI126">
        <v>1</v>
      </c>
      <c r="AJ126">
        <v>13.26</v>
      </c>
      <c r="AK126">
        <v>33.39</v>
      </c>
      <c r="AL126">
        <v>1</v>
      </c>
      <c r="AM126">
        <v>4</v>
      </c>
      <c r="AN126">
        <v>0</v>
      </c>
      <c r="AO126">
        <v>1</v>
      </c>
      <c r="AP126">
        <v>0</v>
      </c>
      <c r="AQ126">
        <v>0</v>
      </c>
      <c r="AR126">
        <v>0</v>
      </c>
      <c r="AS126" t="s">
        <v>6</v>
      </c>
      <c r="AT126">
        <v>0.65</v>
      </c>
      <c r="AU126" t="s">
        <v>6</v>
      </c>
      <c r="AV126">
        <v>0</v>
      </c>
      <c r="AW126">
        <v>2</v>
      </c>
      <c r="AX126">
        <v>66441421</v>
      </c>
      <c r="AY126">
        <v>1</v>
      </c>
      <c r="AZ126">
        <v>0</v>
      </c>
      <c r="BA126">
        <v>116</v>
      </c>
      <c r="BB126">
        <v>0</v>
      </c>
      <c r="BC126">
        <v>0</v>
      </c>
      <c r="BD126">
        <v>0</v>
      </c>
      <c r="BE126">
        <v>0</v>
      </c>
      <c r="BF126">
        <v>0</v>
      </c>
      <c r="BG126">
        <v>0</v>
      </c>
      <c r="BH126">
        <v>0</v>
      </c>
      <c r="BI126">
        <v>0</v>
      </c>
      <c r="BJ126">
        <v>0</v>
      </c>
      <c r="BK126">
        <v>0</v>
      </c>
      <c r="BL126">
        <v>0</v>
      </c>
      <c r="BM126">
        <v>0</v>
      </c>
      <c r="BN126">
        <v>0</v>
      </c>
      <c r="BO126">
        <v>0</v>
      </c>
      <c r="BP126">
        <v>0</v>
      </c>
      <c r="BQ126">
        <v>0</v>
      </c>
      <c r="BR126">
        <v>0</v>
      </c>
      <c r="BS126">
        <v>0</v>
      </c>
      <c r="BT126">
        <v>0</v>
      </c>
      <c r="BU126">
        <v>0</v>
      </c>
      <c r="BV126">
        <v>0</v>
      </c>
      <c r="BW126">
        <v>0</v>
      </c>
      <c r="CV126">
        <v>0</v>
      </c>
      <c r="CW126" t="e">
        <f>ROUND(Y126*Source!I93*DO126,7)</f>
        <v>#REF!</v>
      </c>
      <c r="CX126" t="e">
        <f>ROUND(Y126*Source!I93,7)</f>
        <v>#REF!</v>
      </c>
      <c r="CY126">
        <f>AB126</f>
        <v>88.31</v>
      </c>
      <c r="CZ126">
        <f>AF126</f>
        <v>6.66</v>
      </c>
      <c r="DA126">
        <f>AJ126</f>
        <v>13.26</v>
      </c>
      <c r="DB126">
        <f t="shared" si="49"/>
        <v>4.33</v>
      </c>
      <c r="DC126">
        <f t="shared" si="50"/>
        <v>0</v>
      </c>
      <c r="DD126" t="s">
        <v>6</v>
      </c>
      <c r="DE126" t="s">
        <v>6</v>
      </c>
      <c r="DF126" t="e">
        <f>ROUND(ROUND(AE126,0)*CX126,0)</f>
        <v>#REF!</v>
      </c>
      <c r="DG126" t="e">
        <f>ROUND(ROUND(AF126*AJ126,0)*CX126,0)</f>
        <v>#REF!</v>
      </c>
      <c r="DH126" t="e">
        <f>Source!I93*SmtRes!Y126</f>
        <v>#REF!</v>
      </c>
      <c r="DI126">
        <f>AB126</f>
        <v>88.31</v>
      </c>
      <c r="DJ126">
        <f>EtalonRes!Z116</f>
        <v>6.66</v>
      </c>
      <c r="DK126" t="e">
        <f>Source!BB93</f>
        <v>#REF!</v>
      </c>
      <c r="DL126" t="s">
        <v>6</v>
      </c>
      <c r="DM126">
        <v>0</v>
      </c>
      <c r="DN126" t="s">
        <v>6</v>
      </c>
      <c r="DO126">
        <v>0</v>
      </c>
      <c r="GQ126">
        <v>-1</v>
      </c>
      <c r="GR126">
        <v>-1</v>
      </c>
    </row>
    <row r="127" spans="1:200" x14ac:dyDescent="0.25">
      <c r="A127">
        <f>ROW(Source!A93)</f>
        <v>93</v>
      </c>
      <c r="B127">
        <v>66440962</v>
      </c>
      <c r="C127">
        <v>66441412</v>
      </c>
      <c r="D127">
        <v>48206504</v>
      </c>
      <c r="E127">
        <v>1</v>
      </c>
      <c r="F127">
        <v>1</v>
      </c>
      <c r="G127">
        <v>1</v>
      </c>
      <c r="H127">
        <v>2</v>
      </c>
      <c r="I127" t="s">
        <v>788</v>
      </c>
      <c r="J127" t="s">
        <v>789</v>
      </c>
      <c r="K127" t="s">
        <v>790</v>
      </c>
      <c r="L127">
        <v>1367</v>
      </c>
      <c r="N127">
        <v>1011</v>
      </c>
      <c r="O127" t="s">
        <v>772</v>
      </c>
      <c r="P127" t="s">
        <v>772</v>
      </c>
      <c r="Q127">
        <v>1</v>
      </c>
      <c r="W127">
        <v>0</v>
      </c>
      <c r="X127">
        <v>2001246382</v>
      </c>
      <c r="Y127">
        <f t="shared" si="48"/>
        <v>0.55000000000000004</v>
      </c>
      <c r="AA127">
        <v>0</v>
      </c>
      <c r="AB127">
        <v>871.31</v>
      </c>
      <c r="AC127">
        <v>387.32</v>
      </c>
      <c r="AD127">
        <v>0</v>
      </c>
      <c r="AE127">
        <v>0</v>
      </c>
      <c r="AF127">
        <v>65.709999999999994</v>
      </c>
      <c r="AG127">
        <v>11.6</v>
      </c>
      <c r="AH127">
        <v>0</v>
      </c>
      <c r="AI127">
        <v>1</v>
      </c>
      <c r="AJ127">
        <v>13.26</v>
      </c>
      <c r="AK127">
        <v>33.39</v>
      </c>
      <c r="AL127">
        <v>1</v>
      </c>
      <c r="AM127">
        <v>4</v>
      </c>
      <c r="AN127">
        <v>0</v>
      </c>
      <c r="AO127">
        <v>1</v>
      </c>
      <c r="AP127">
        <v>0</v>
      </c>
      <c r="AQ127">
        <v>0</v>
      </c>
      <c r="AR127">
        <v>0</v>
      </c>
      <c r="AS127" t="s">
        <v>6</v>
      </c>
      <c r="AT127">
        <v>0.55000000000000004</v>
      </c>
      <c r="AU127" t="s">
        <v>6</v>
      </c>
      <c r="AV127">
        <v>0</v>
      </c>
      <c r="AW127">
        <v>2</v>
      </c>
      <c r="AX127">
        <v>66441422</v>
      </c>
      <c r="AY127">
        <v>1</v>
      </c>
      <c r="AZ127">
        <v>0</v>
      </c>
      <c r="BA127">
        <v>117</v>
      </c>
      <c r="BB127">
        <v>0</v>
      </c>
      <c r="BC127">
        <v>0</v>
      </c>
      <c r="BD127">
        <v>0</v>
      </c>
      <c r="BE127">
        <v>0</v>
      </c>
      <c r="BF127">
        <v>0</v>
      </c>
      <c r="BG127">
        <v>0</v>
      </c>
      <c r="BH127">
        <v>0</v>
      </c>
      <c r="BI127">
        <v>0</v>
      </c>
      <c r="BJ127">
        <v>0</v>
      </c>
      <c r="BK127">
        <v>0</v>
      </c>
      <c r="BL127">
        <v>0</v>
      </c>
      <c r="BM127">
        <v>0</v>
      </c>
      <c r="BN127">
        <v>0</v>
      </c>
      <c r="BO127">
        <v>0</v>
      </c>
      <c r="BP127">
        <v>0</v>
      </c>
      <c r="BQ127">
        <v>0</v>
      </c>
      <c r="BR127">
        <v>0</v>
      </c>
      <c r="BS127">
        <v>0</v>
      </c>
      <c r="BT127">
        <v>0</v>
      </c>
      <c r="BU127">
        <v>0</v>
      </c>
      <c r="BV127">
        <v>0</v>
      </c>
      <c r="BW127">
        <v>0</v>
      </c>
      <c r="CV127">
        <v>0</v>
      </c>
      <c r="CW127" t="e">
        <f>ROUND(Y127*Source!I93*DO127,7)</f>
        <v>#REF!</v>
      </c>
      <c r="CX127" t="e">
        <f>ROUND(Y127*Source!I93,7)</f>
        <v>#REF!</v>
      </c>
      <c r="CY127">
        <f>AB127</f>
        <v>871.31</v>
      </c>
      <c r="CZ127">
        <f>AF127</f>
        <v>65.709999999999994</v>
      </c>
      <c r="DA127">
        <f>AJ127</f>
        <v>13.26</v>
      </c>
      <c r="DB127">
        <f t="shared" si="49"/>
        <v>36.14</v>
      </c>
      <c r="DC127">
        <f t="shared" si="50"/>
        <v>6.38</v>
      </c>
      <c r="DD127" t="s">
        <v>6</v>
      </c>
      <c r="DE127" t="s">
        <v>6</v>
      </c>
      <c r="DF127" t="e">
        <f>ROUND(ROUND(AE127,0)*CX127,0)</f>
        <v>#REF!</v>
      </c>
      <c r="DG127" t="e">
        <f>ROUND(ROUND(AF127*AJ127,0)*CX127,0)</f>
        <v>#REF!</v>
      </c>
      <c r="DH127" t="e">
        <f>Source!I93*SmtRes!Y127</f>
        <v>#REF!</v>
      </c>
      <c r="DI127">
        <f>AB127</f>
        <v>871.31</v>
      </c>
      <c r="DJ127">
        <f>EtalonRes!Z117</f>
        <v>65.709999999999994</v>
      </c>
      <c r="DK127" t="e">
        <f>Source!BB93</f>
        <v>#REF!</v>
      </c>
      <c r="DL127" t="s">
        <v>6</v>
      </c>
      <c r="DM127">
        <v>0</v>
      </c>
      <c r="DN127" t="s">
        <v>6</v>
      </c>
      <c r="DO127">
        <v>0</v>
      </c>
      <c r="GQ127">
        <v>-1</v>
      </c>
      <c r="GR127">
        <v>-1</v>
      </c>
    </row>
    <row r="128" spans="1:200" x14ac:dyDescent="0.25">
      <c r="A128">
        <f>ROW(Source!A93)</f>
        <v>93</v>
      </c>
      <c r="B128">
        <v>66440962</v>
      </c>
      <c r="C128">
        <v>66441412</v>
      </c>
      <c r="D128">
        <v>49550238</v>
      </c>
      <c r="E128">
        <v>1</v>
      </c>
      <c r="F128">
        <v>1</v>
      </c>
      <c r="G128">
        <v>1</v>
      </c>
      <c r="H128">
        <v>3</v>
      </c>
      <c r="I128" t="s">
        <v>212</v>
      </c>
      <c r="J128" t="s">
        <v>214</v>
      </c>
      <c r="K128" t="s">
        <v>213</v>
      </c>
      <c r="L128">
        <v>1339</v>
      </c>
      <c r="N128">
        <v>1007</v>
      </c>
      <c r="O128" t="s">
        <v>22</v>
      </c>
      <c r="P128" t="s">
        <v>22</v>
      </c>
      <c r="Q128">
        <v>1</v>
      </c>
      <c r="W128">
        <v>0</v>
      </c>
      <c r="X128">
        <v>-1487150286</v>
      </c>
      <c r="Y128">
        <f t="shared" si="48"/>
        <v>1.02</v>
      </c>
      <c r="AA128">
        <v>5710.97</v>
      </c>
      <c r="AB128">
        <v>0</v>
      </c>
      <c r="AC128">
        <v>0</v>
      </c>
      <c r="AD128">
        <v>0</v>
      </c>
      <c r="AE128">
        <v>626.89</v>
      </c>
      <c r="AF128">
        <v>0</v>
      </c>
      <c r="AG128">
        <v>0</v>
      </c>
      <c r="AH128">
        <v>0</v>
      </c>
      <c r="AI128">
        <v>9.11</v>
      </c>
      <c r="AJ128">
        <v>1</v>
      </c>
      <c r="AK128">
        <v>1</v>
      </c>
      <c r="AL128">
        <v>1</v>
      </c>
      <c r="AM128">
        <v>0</v>
      </c>
      <c r="AN128">
        <v>0</v>
      </c>
      <c r="AO128">
        <v>0</v>
      </c>
      <c r="AP128">
        <v>0</v>
      </c>
      <c r="AQ128">
        <v>0</v>
      </c>
      <c r="AR128">
        <v>0</v>
      </c>
      <c r="AS128" t="s">
        <v>6</v>
      </c>
      <c r="AT128">
        <v>1.02</v>
      </c>
      <c r="AU128" t="s">
        <v>6</v>
      </c>
      <c r="AV128">
        <v>0</v>
      </c>
      <c r="AW128">
        <v>1</v>
      </c>
      <c r="AX128">
        <v>-1</v>
      </c>
      <c r="AY128">
        <v>0</v>
      </c>
      <c r="AZ128">
        <v>0</v>
      </c>
      <c r="BA128" t="s">
        <v>6</v>
      </c>
      <c r="BB128">
        <v>0</v>
      </c>
      <c r="BC128">
        <v>0</v>
      </c>
      <c r="BD128">
        <v>0</v>
      </c>
      <c r="BE128">
        <v>0</v>
      </c>
      <c r="BF128">
        <v>0</v>
      </c>
      <c r="BG128">
        <v>0</v>
      </c>
      <c r="BH128">
        <v>0</v>
      </c>
      <c r="BI128">
        <v>0</v>
      </c>
      <c r="BJ128">
        <v>0</v>
      </c>
      <c r="BK128">
        <v>0</v>
      </c>
      <c r="BL128">
        <v>0</v>
      </c>
      <c r="BM128">
        <v>0</v>
      </c>
      <c r="BN128">
        <v>0</v>
      </c>
      <c r="BO128">
        <v>0</v>
      </c>
      <c r="BP128">
        <v>0</v>
      </c>
      <c r="BQ128">
        <v>0</v>
      </c>
      <c r="BR128">
        <v>0</v>
      </c>
      <c r="BS128">
        <v>0</v>
      </c>
      <c r="BT128">
        <v>0</v>
      </c>
      <c r="BU128">
        <v>0</v>
      </c>
      <c r="BV128">
        <v>0</v>
      </c>
      <c r="BW128">
        <v>0</v>
      </c>
      <c r="CV128">
        <v>0</v>
      </c>
      <c r="CW128">
        <v>0</v>
      </c>
      <c r="CX128" t="e">
        <f>ROUND(Y128*Source!I93,7)</f>
        <v>#REF!</v>
      </c>
      <c r="CY128">
        <f>AA128</f>
        <v>5710.97</v>
      </c>
      <c r="CZ128">
        <f>AE128</f>
        <v>626.89</v>
      </c>
      <c r="DA128">
        <f>AI128</f>
        <v>9.11</v>
      </c>
      <c r="DB128">
        <f t="shared" si="49"/>
        <v>639.42999999999995</v>
      </c>
      <c r="DC128">
        <f t="shared" si="50"/>
        <v>0</v>
      </c>
      <c r="DD128" t="s">
        <v>6</v>
      </c>
      <c r="DE128" t="s">
        <v>6</v>
      </c>
      <c r="DF128" t="e">
        <f>ROUND(ROUND(AE128*AI128,0)*CX128,0)</f>
        <v>#REF!</v>
      </c>
      <c r="DG128" t="e">
        <f>ROUND(ROUND(AF128,0)*CX128,0)</f>
        <v>#REF!</v>
      </c>
      <c r="DH128" t="e">
        <f>Source!I93*SmtRes!Y128</f>
        <v>#REF!</v>
      </c>
      <c r="DI128">
        <f>AA128</f>
        <v>5710.97</v>
      </c>
      <c r="DJ128" t="e">
        <f>DF128</f>
        <v>#REF!</v>
      </c>
      <c r="DK128">
        <f>Source!BC93</f>
        <v>9.11</v>
      </c>
      <c r="DL128" t="s">
        <v>6</v>
      </c>
      <c r="DM128">
        <v>0</v>
      </c>
      <c r="DN128" t="s">
        <v>6</v>
      </c>
      <c r="DO128">
        <v>0</v>
      </c>
      <c r="GP128">
        <v>1</v>
      </c>
      <c r="GQ128">
        <v>-1</v>
      </c>
      <c r="GR128">
        <v>-1</v>
      </c>
    </row>
    <row r="129" spans="1:200" x14ac:dyDescent="0.25">
      <c r="A129">
        <f>ROW(Source!A95)</f>
        <v>95</v>
      </c>
      <c r="B129">
        <v>66440962</v>
      </c>
      <c r="C129">
        <v>66441426</v>
      </c>
      <c r="D129">
        <v>48043853</v>
      </c>
      <c r="E129">
        <v>68</v>
      </c>
      <c r="F129">
        <v>1</v>
      </c>
      <c r="G129">
        <v>1</v>
      </c>
      <c r="H129">
        <v>1</v>
      </c>
      <c r="I129" t="s">
        <v>811</v>
      </c>
      <c r="J129" t="s">
        <v>6</v>
      </c>
      <c r="K129" t="s">
        <v>812</v>
      </c>
      <c r="L129">
        <v>1191</v>
      </c>
      <c r="N129">
        <v>1013</v>
      </c>
      <c r="O129" t="s">
        <v>766</v>
      </c>
      <c r="P129" t="s">
        <v>766</v>
      </c>
      <c r="Q129">
        <v>1</v>
      </c>
      <c r="W129">
        <v>0</v>
      </c>
      <c r="X129">
        <v>1893946532</v>
      </c>
      <c r="Y129">
        <f t="shared" si="48"/>
        <v>4.1399999999999997</v>
      </c>
      <c r="AA129">
        <v>0</v>
      </c>
      <c r="AB129">
        <v>0</v>
      </c>
      <c r="AC129">
        <v>0</v>
      </c>
      <c r="AD129">
        <v>302.85000000000002</v>
      </c>
      <c r="AE129">
        <v>0</v>
      </c>
      <c r="AF129">
        <v>0</v>
      </c>
      <c r="AG129">
        <v>0</v>
      </c>
      <c r="AH129">
        <v>9.07</v>
      </c>
      <c r="AI129">
        <v>1</v>
      </c>
      <c r="AJ129">
        <v>1</v>
      </c>
      <c r="AK129">
        <v>1</v>
      </c>
      <c r="AL129">
        <v>33.39</v>
      </c>
      <c r="AM129">
        <v>4</v>
      </c>
      <c r="AN129">
        <v>0</v>
      </c>
      <c r="AO129">
        <v>1</v>
      </c>
      <c r="AP129">
        <v>0</v>
      </c>
      <c r="AQ129">
        <v>0</v>
      </c>
      <c r="AR129">
        <v>0</v>
      </c>
      <c r="AS129" t="s">
        <v>6</v>
      </c>
      <c r="AT129">
        <v>4.1399999999999997</v>
      </c>
      <c r="AU129" t="s">
        <v>6</v>
      </c>
      <c r="AV129">
        <v>1</v>
      </c>
      <c r="AW129">
        <v>2</v>
      </c>
      <c r="AX129">
        <v>66441433</v>
      </c>
      <c r="AY129">
        <v>1</v>
      </c>
      <c r="AZ129">
        <v>0</v>
      </c>
      <c r="BA129">
        <v>119</v>
      </c>
      <c r="BB129">
        <v>0</v>
      </c>
      <c r="BC129">
        <v>0</v>
      </c>
      <c r="BD129">
        <v>0</v>
      </c>
      <c r="BE129">
        <v>0</v>
      </c>
      <c r="BF129">
        <v>0</v>
      </c>
      <c r="BG129">
        <v>0</v>
      </c>
      <c r="BH129">
        <v>0</v>
      </c>
      <c r="BI129">
        <v>0</v>
      </c>
      <c r="BJ129">
        <v>0</v>
      </c>
      <c r="BK129">
        <v>0</v>
      </c>
      <c r="BL129">
        <v>0</v>
      </c>
      <c r="BM129">
        <v>0</v>
      </c>
      <c r="BN129">
        <v>0</v>
      </c>
      <c r="BO129">
        <v>0</v>
      </c>
      <c r="BP129">
        <v>0</v>
      </c>
      <c r="BQ129">
        <v>0</v>
      </c>
      <c r="BR129">
        <v>0</v>
      </c>
      <c r="BS129">
        <v>0</v>
      </c>
      <c r="BT129">
        <v>0</v>
      </c>
      <c r="BU129">
        <v>0</v>
      </c>
      <c r="BV129">
        <v>0</v>
      </c>
      <c r="BW129">
        <v>0</v>
      </c>
      <c r="CU129" t="e">
        <f>ROUND(AT129*Source!I95*AH129*AL129,0)</f>
        <v>#REF!</v>
      </c>
      <c r="CV129" t="e">
        <f>ROUND(Y129*Source!I95,7)</f>
        <v>#REF!</v>
      </c>
      <c r="CW129">
        <v>0</v>
      </c>
      <c r="CX129" t="e">
        <f>ROUND(Y129*Source!I95,7)</f>
        <v>#REF!</v>
      </c>
      <c r="CY129">
        <f>AD129</f>
        <v>302.85000000000002</v>
      </c>
      <c r="CZ129">
        <f>AH129</f>
        <v>9.07</v>
      </c>
      <c r="DA129">
        <f>AL129</f>
        <v>33.39</v>
      </c>
      <c r="DB129">
        <f t="shared" si="49"/>
        <v>37.549999999999997</v>
      </c>
      <c r="DC129">
        <f t="shared" si="50"/>
        <v>0</v>
      </c>
      <c r="DD129" t="s">
        <v>6</v>
      </c>
      <c r="DE129" t="s">
        <v>6</v>
      </c>
      <c r="DF129" t="e">
        <f>ROUND(ROUND(AE129,0)*CX129,0)</f>
        <v>#REF!</v>
      </c>
      <c r="DG129" t="e">
        <f>ROUND(ROUND(AF129,0)*CX129,0)</f>
        <v>#REF!</v>
      </c>
      <c r="DH129" t="e">
        <f>Source!I95*SmtRes!Y129</f>
        <v>#REF!</v>
      </c>
      <c r="DI129">
        <f>AD129</f>
        <v>302.85000000000002</v>
      </c>
      <c r="DJ129">
        <f>EtalonRes!AB119</f>
        <v>9.07</v>
      </c>
      <c r="DK129" t="e">
        <f>Source!BA95</f>
        <v>#REF!</v>
      </c>
      <c r="DL129" t="s">
        <v>6</v>
      </c>
      <c r="DM129">
        <v>0</v>
      </c>
      <c r="DN129" t="s">
        <v>6</v>
      </c>
      <c r="DO129">
        <v>0</v>
      </c>
      <c r="GQ129">
        <v>-1</v>
      </c>
      <c r="GR129">
        <v>-1</v>
      </c>
    </row>
    <row r="130" spans="1:200" x14ac:dyDescent="0.25">
      <c r="A130">
        <f>ROW(Source!A95)</f>
        <v>95</v>
      </c>
      <c r="B130">
        <v>66440962</v>
      </c>
      <c r="C130">
        <v>66441426</v>
      </c>
      <c r="D130">
        <v>48044033</v>
      </c>
      <c r="E130">
        <v>68</v>
      </c>
      <c r="F130">
        <v>1</v>
      </c>
      <c r="G130">
        <v>1</v>
      </c>
      <c r="H130">
        <v>1</v>
      </c>
      <c r="I130" t="s">
        <v>767</v>
      </c>
      <c r="J130" t="s">
        <v>6</v>
      </c>
      <c r="K130" t="s">
        <v>768</v>
      </c>
      <c r="L130">
        <v>1191</v>
      </c>
      <c r="N130">
        <v>1013</v>
      </c>
      <c r="O130" t="s">
        <v>766</v>
      </c>
      <c r="P130" t="s">
        <v>766</v>
      </c>
      <c r="Q130">
        <v>1</v>
      </c>
      <c r="W130">
        <v>0</v>
      </c>
      <c r="X130">
        <v>-1417349443</v>
      </c>
      <c r="Y130">
        <f t="shared" si="48"/>
        <v>0.11</v>
      </c>
      <c r="AA130">
        <v>0</v>
      </c>
      <c r="AB130">
        <v>0</v>
      </c>
      <c r="AC130">
        <v>0</v>
      </c>
      <c r="AD130">
        <v>0</v>
      </c>
      <c r="AE130">
        <v>0</v>
      </c>
      <c r="AF130">
        <v>0</v>
      </c>
      <c r="AG130">
        <v>0</v>
      </c>
      <c r="AH130">
        <v>0</v>
      </c>
      <c r="AI130">
        <v>1</v>
      </c>
      <c r="AJ130">
        <v>1</v>
      </c>
      <c r="AK130">
        <v>33.39</v>
      </c>
      <c r="AL130">
        <v>1</v>
      </c>
      <c r="AM130">
        <v>4</v>
      </c>
      <c r="AN130">
        <v>0</v>
      </c>
      <c r="AO130">
        <v>1</v>
      </c>
      <c r="AP130">
        <v>0</v>
      </c>
      <c r="AQ130">
        <v>0</v>
      </c>
      <c r="AR130">
        <v>0</v>
      </c>
      <c r="AS130" t="s">
        <v>6</v>
      </c>
      <c r="AT130">
        <v>0.11</v>
      </c>
      <c r="AU130" t="s">
        <v>6</v>
      </c>
      <c r="AV130">
        <v>2</v>
      </c>
      <c r="AW130">
        <v>2</v>
      </c>
      <c r="AX130">
        <v>66441434</v>
      </c>
      <c r="AY130">
        <v>1</v>
      </c>
      <c r="AZ130">
        <v>0</v>
      </c>
      <c r="BA130">
        <v>120</v>
      </c>
      <c r="BB130">
        <v>0</v>
      </c>
      <c r="BC130">
        <v>0</v>
      </c>
      <c r="BD130">
        <v>0</v>
      </c>
      <c r="BE130">
        <v>0</v>
      </c>
      <c r="BF130">
        <v>0</v>
      </c>
      <c r="BG130">
        <v>0</v>
      </c>
      <c r="BH130">
        <v>0</v>
      </c>
      <c r="BI130">
        <v>0</v>
      </c>
      <c r="BJ130">
        <v>0</v>
      </c>
      <c r="BK130">
        <v>0</v>
      </c>
      <c r="BL130">
        <v>0</v>
      </c>
      <c r="BM130">
        <v>0</v>
      </c>
      <c r="BN130">
        <v>0</v>
      </c>
      <c r="BO130">
        <v>0</v>
      </c>
      <c r="BP130">
        <v>0</v>
      </c>
      <c r="BQ130">
        <v>0</v>
      </c>
      <c r="BR130">
        <v>0</v>
      </c>
      <c r="BS130">
        <v>0</v>
      </c>
      <c r="BT130">
        <v>0</v>
      </c>
      <c r="BU130">
        <v>0</v>
      </c>
      <c r="BV130">
        <v>0</v>
      </c>
      <c r="BW130">
        <v>0</v>
      </c>
      <c r="CV130">
        <v>0</v>
      </c>
      <c r="CW130">
        <v>0</v>
      </c>
      <c r="CX130" t="e">
        <f>ROUND(Y130*Source!I95,7)</f>
        <v>#REF!</v>
      </c>
      <c r="CY130">
        <f>AD130</f>
        <v>0</v>
      </c>
      <c r="CZ130">
        <f>AH130</f>
        <v>0</v>
      </c>
      <c r="DA130">
        <f>AL130</f>
        <v>1</v>
      </c>
      <c r="DB130">
        <f t="shared" si="49"/>
        <v>0</v>
      </c>
      <c r="DC130">
        <f t="shared" si="50"/>
        <v>0</v>
      </c>
      <c r="DD130" t="s">
        <v>6</v>
      </c>
      <c r="DE130" t="s">
        <v>6</v>
      </c>
      <c r="DF130" t="e">
        <f>ROUND(ROUND(AE130,0)*CX130,0)</f>
        <v>#REF!</v>
      </c>
      <c r="DG130" t="e">
        <f>ROUND(ROUND(AF130,0)*CX130,0)</f>
        <v>#REF!</v>
      </c>
      <c r="DH130" t="e">
        <f>Source!I95*SmtRes!Y130</f>
        <v>#REF!</v>
      </c>
      <c r="DI130">
        <f>AD130</f>
        <v>0</v>
      </c>
      <c r="DJ130">
        <f>EtalonRes!AB120</f>
        <v>0</v>
      </c>
      <c r="DK130" t="e">
        <f>Source!BA95</f>
        <v>#REF!</v>
      </c>
      <c r="DL130" t="s">
        <v>6</v>
      </c>
      <c r="DM130">
        <v>0</v>
      </c>
      <c r="DN130" t="s">
        <v>6</v>
      </c>
      <c r="DO130">
        <v>0</v>
      </c>
      <c r="GQ130">
        <v>-1</v>
      </c>
      <c r="GR130">
        <v>-1</v>
      </c>
    </row>
    <row r="131" spans="1:200" x14ac:dyDescent="0.25">
      <c r="A131">
        <f>ROW(Source!A95)</f>
        <v>95</v>
      </c>
      <c r="B131">
        <v>66440962</v>
      </c>
      <c r="C131">
        <v>66441426</v>
      </c>
      <c r="D131">
        <v>48206504</v>
      </c>
      <c r="E131">
        <v>1</v>
      </c>
      <c r="F131">
        <v>1</v>
      </c>
      <c r="G131">
        <v>1</v>
      </c>
      <c r="H131">
        <v>2</v>
      </c>
      <c r="I131" t="s">
        <v>788</v>
      </c>
      <c r="J131" t="s">
        <v>789</v>
      </c>
      <c r="K131" t="s">
        <v>790</v>
      </c>
      <c r="L131">
        <v>1367</v>
      </c>
      <c r="N131">
        <v>1011</v>
      </c>
      <c r="O131" t="s">
        <v>772</v>
      </c>
      <c r="P131" t="s">
        <v>772</v>
      </c>
      <c r="Q131">
        <v>1</v>
      </c>
      <c r="W131">
        <v>0</v>
      </c>
      <c r="X131">
        <v>2001246382</v>
      </c>
      <c r="Y131">
        <f t="shared" si="48"/>
        <v>0.11</v>
      </c>
      <c r="AA131">
        <v>0</v>
      </c>
      <c r="AB131">
        <v>871.31</v>
      </c>
      <c r="AC131">
        <v>387.32</v>
      </c>
      <c r="AD131">
        <v>0</v>
      </c>
      <c r="AE131">
        <v>0</v>
      </c>
      <c r="AF131">
        <v>65.709999999999994</v>
      </c>
      <c r="AG131">
        <v>11.6</v>
      </c>
      <c r="AH131">
        <v>0</v>
      </c>
      <c r="AI131">
        <v>1</v>
      </c>
      <c r="AJ131">
        <v>13.26</v>
      </c>
      <c r="AK131">
        <v>33.39</v>
      </c>
      <c r="AL131">
        <v>1</v>
      </c>
      <c r="AM131">
        <v>4</v>
      </c>
      <c r="AN131">
        <v>0</v>
      </c>
      <c r="AO131">
        <v>1</v>
      </c>
      <c r="AP131">
        <v>0</v>
      </c>
      <c r="AQ131">
        <v>0</v>
      </c>
      <c r="AR131">
        <v>0</v>
      </c>
      <c r="AS131" t="s">
        <v>6</v>
      </c>
      <c r="AT131">
        <v>0.11</v>
      </c>
      <c r="AU131" t="s">
        <v>6</v>
      </c>
      <c r="AV131">
        <v>0</v>
      </c>
      <c r="AW131">
        <v>2</v>
      </c>
      <c r="AX131">
        <v>66441435</v>
      </c>
      <c r="AY131">
        <v>1</v>
      </c>
      <c r="AZ131">
        <v>0</v>
      </c>
      <c r="BA131">
        <v>121</v>
      </c>
      <c r="BB131">
        <v>0</v>
      </c>
      <c r="BC131">
        <v>0</v>
      </c>
      <c r="BD131">
        <v>0</v>
      </c>
      <c r="BE131">
        <v>0</v>
      </c>
      <c r="BF131">
        <v>0</v>
      </c>
      <c r="BG131">
        <v>0</v>
      </c>
      <c r="BH131">
        <v>0</v>
      </c>
      <c r="BI131">
        <v>0</v>
      </c>
      <c r="BJ131">
        <v>0</v>
      </c>
      <c r="BK131">
        <v>0</v>
      </c>
      <c r="BL131">
        <v>0</v>
      </c>
      <c r="BM131">
        <v>0</v>
      </c>
      <c r="BN131">
        <v>0</v>
      </c>
      <c r="BO131">
        <v>0</v>
      </c>
      <c r="BP131">
        <v>0</v>
      </c>
      <c r="BQ131">
        <v>0</v>
      </c>
      <c r="BR131">
        <v>0</v>
      </c>
      <c r="BS131">
        <v>0</v>
      </c>
      <c r="BT131">
        <v>0</v>
      </c>
      <c r="BU131">
        <v>0</v>
      </c>
      <c r="BV131">
        <v>0</v>
      </c>
      <c r="BW131">
        <v>0</v>
      </c>
      <c r="CV131">
        <v>0</v>
      </c>
      <c r="CW131" t="e">
        <f>ROUND(Y131*Source!I95*DO131,7)</f>
        <v>#REF!</v>
      </c>
      <c r="CX131" t="e">
        <f>ROUND(Y131*Source!I95,7)</f>
        <v>#REF!</v>
      </c>
      <c r="CY131">
        <f>AB131</f>
        <v>871.31</v>
      </c>
      <c r="CZ131">
        <f>AF131</f>
        <v>65.709999999999994</v>
      </c>
      <c r="DA131">
        <f>AJ131</f>
        <v>13.26</v>
      </c>
      <c r="DB131">
        <f t="shared" si="49"/>
        <v>7.23</v>
      </c>
      <c r="DC131">
        <f t="shared" si="50"/>
        <v>1.28</v>
      </c>
      <c r="DD131" t="s">
        <v>6</v>
      </c>
      <c r="DE131" t="s">
        <v>6</v>
      </c>
      <c r="DF131" t="e">
        <f>ROUND(ROUND(AE131,0)*CX131,0)</f>
        <v>#REF!</v>
      </c>
      <c r="DG131" t="e">
        <f>ROUND(ROUND(AF131*AJ131,0)*CX131,0)</f>
        <v>#REF!</v>
      </c>
      <c r="DH131" t="e">
        <f>Source!I95*SmtRes!Y131</f>
        <v>#REF!</v>
      </c>
      <c r="DI131">
        <f>AB131</f>
        <v>871.31</v>
      </c>
      <c r="DJ131">
        <f>EtalonRes!Z121</f>
        <v>65.709999999999994</v>
      </c>
      <c r="DK131" t="e">
        <f>Source!BB95</f>
        <v>#REF!</v>
      </c>
      <c r="DL131" t="s">
        <v>6</v>
      </c>
      <c r="DM131">
        <v>0</v>
      </c>
      <c r="DN131" t="s">
        <v>6</v>
      </c>
      <c r="DO131">
        <v>0</v>
      </c>
      <c r="GQ131">
        <v>-1</v>
      </c>
      <c r="GR131">
        <v>-1</v>
      </c>
    </row>
    <row r="132" spans="1:200" x14ac:dyDescent="0.25">
      <c r="A132">
        <f>ROW(Source!A95)</f>
        <v>95</v>
      </c>
      <c r="B132">
        <v>66440962</v>
      </c>
      <c r="C132">
        <v>66441426</v>
      </c>
      <c r="D132">
        <v>48056876</v>
      </c>
      <c r="E132">
        <v>1</v>
      </c>
      <c r="F132">
        <v>1</v>
      </c>
      <c r="G132">
        <v>1</v>
      </c>
      <c r="H132">
        <v>3</v>
      </c>
      <c r="I132" t="s">
        <v>177</v>
      </c>
      <c r="J132" t="s">
        <v>179</v>
      </c>
      <c r="K132" t="s">
        <v>178</v>
      </c>
      <c r="L132">
        <v>1308</v>
      </c>
      <c r="N132">
        <v>1003</v>
      </c>
      <c r="O132" t="s">
        <v>169</v>
      </c>
      <c r="P132" t="s">
        <v>169</v>
      </c>
      <c r="Q132">
        <v>100</v>
      </c>
      <c r="W132">
        <v>1</v>
      </c>
      <c r="X132">
        <v>1075842345</v>
      </c>
      <c r="Y132">
        <f t="shared" si="48"/>
        <v>-1.05</v>
      </c>
      <c r="AA132">
        <v>22775</v>
      </c>
      <c r="AB132">
        <v>0</v>
      </c>
      <c r="AC132">
        <v>0</v>
      </c>
      <c r="AD132">
        <v>0</v>
      </c>
      <c r="AE132">
        <v>2500</v>
      </c>
      <c r="AF132">
        <v>0</v>
      </c>
      <c r="AG132">
        <v>0</v>
      </c>
      <c r="AH132">
        <v>0</v>
      </c>
      <c r="AI132">
        <v>9.11</v>
      </c>
      <c r="AJ132">
        <v>1</v>
      </c>
      <c r="AK132">
        <v>1</v>
      </c>
      <c r="AL132">
        <v>1</v>
      </c>
      <c r="AM132">
        <v>0</v>
      </c>
      <c r="AN132">
        <v>0</v>
      </c>
      <c r="AO132">
        <v>1</v>
      </c>
      <c r="AP132">
        <v>0</v>
      </c>
      <c r="AQ132">
        <v>0</v>
      </c>
      <c r="AR132">
        <v>0</v>
      </c>
      <c r="AS132" t="s">
        <v>6</v>
      </c>
      <c r="AT132">
        <v>-1.05</v>
      </c>
      <c r="AU132" t="s">
        <v>6</v>
      </c>
      <c r="AV132">
        <v>0</v>
      </c>
      <c r="AW132">
        <v>2</v>
      </c>
      <c r="AX132">
        <v>66441436</v>
      </c>
      <c r="AY132">
        <v>1</v>
      </c>
      <c r="AZ132">
        <v>6144</v>
      </c>
      <c r="BA132">
        <v>122</v>
      </c>
      <c r="BB132">
        <v>0</v>
      </c>
      <c r="BC132">
        <v>0</v>
      </c>
      <c r="BD132">
        <v>0</v>
      </c>
      <c r="BE132">
        <v>0</v>
      </c>
      <c r="BF132">
        <v>0</v>
      </c>
      <c r="BG132">
        <v>0</v>
      </c>
      <c r="BH132">
        <v>0</v>
      </c>
      <c r="BI132">
        <v>0</v>
      </c>
      <c r="BJ132">
        <v>0</v>
      </c>
      <c r="BK132">
        <v>0</v>
      </c>
      <c r="BL132">
        <v>0</v>
      </c>
      <c r="BM132">
        <v>0</v>
      </c>
      <c r="BN132">
        <v>0</v>
      </c>
      <c r="BO132">
        <v>0</v>
      </c>
      <c r="BP132">
        <v>0</v>
      </c>
      <c r="BQ132">
        <v>0</v>
      </c>
      <c r="BR132">
        <v>0</v>
      </c>
      <c r="BS132">
        <v>0</v>
      </c>
      <c r="BT132">
        <v>0</v>
      </c>
      <c r="BU132">
        <v>0</v>
      </c>
      <c r="BV132">
        <v>0</v>
      </c>
      <c r="BW132">
        <v>0</v>
      </c>
      <c r="CV132">
        <v>0</v>
      </c>
      <c r="CW132">
        <v>0</v>
      </c>
      <c r="CX132" t="e">
        <f>ROUND(Y132*Source!I95,7)</f>
        <v>#REF!</v>
      </c>
      <c r="CY132">
        <f>AA132</f>
        <v>22775</v>
      </c>
      <c r="CZ132">
        <f>AE132</f>
        <v>2500</v>
      </c>
      <c r="DA132">
        <f>AI132</f>
        <v>9.11</v>
      </c>
      <c r="DB132">
        <f t="shared" si="49"/>
        <v>-2625</v>
      </c>
      <c r="DC132">
        <f t="shared" si="50"/>
        <v>0</v>
      </c>
      <c r="DD132" t="s">
        <v>6</v>
      </c>
      <c r="DE132" t="s">
        <v>6</v>
      </c>
      <c r="DF132" t="e">
        <f>ROUND(ROUND(AE132*AI132,0)*CX132,0)</f>
        <v>#REF!</v>
      </c>
      <c r="DG132" t="e">
        <f>ROUND(ROUND(AF132,0)*CX132,0)</f>
        <v>#REF!</v>
      </c>
      <c r="DH132" t="e">
        <f>Source!I95*SmtRes!Y132</f>
        <v>#REF!</v>
      </c>
      <c r="DI132">
        <f>AA132</f>
        <v>22775</v>
      </c>
      <c r="DJ132">
        <f>EtalonRes!Y122</f>
        <v>2500</v>
      </c>
      <c r="DK132" t="e">
        <f>Source!BC95</f>
        <v>#REF!</v>
      </c>
      <c r="DL132" t="s">
        <v>6</v>
      </c>
      <c r="DM132">
        <v>0</v>
      </c>
      <c r="DN132" t="s">
        <v>6</v>
      </c>
      <c r="DO132">
        <v>0</v>
      </c>
      <c r="GP132">
        <v>0</v>
      </c>
      <c r="GQ132">
        <v>-1</v>
      </c>
      <c r="GR132">
        <v>-1</v>
      </c>
    </row>
    <row r="133" spans="1:200" x14ac:dyDescent="0.25">
      <c r="A133">
        <f>ROW(Source!A95)</f>
        <v>95</v>
      </c>
      <c r="B133">
        <v>66440962</v>
      </c>
      <c r="C133">
        <v>66441426</v>
      </c>
      <c r="D133">
        <v>48056959</v>
      </c>
      <c r="E133">
        <v>1</v>
      </c>
      <c r="F133">
        <v>1</v>
      </c>
      <c r="G133">
        <v>1</v>
      </c>
      <c r="H133">
        <v>3</v>
      </c>
      <c r="I133" t="s">
        <v>181</v>
      </c>
      <c r="J133" t="s">
        <v>183</v>
      </c>
      <c r="K133" t="s">
        <v>219</v>
      </c>
      <c r="L133">
        <v>1308</v>
      </c>
      <c r="N133">
        <v>1003</v>
      </c>
      <c r="O133" t="s">
        <v>169</v>
      </c>
      <c r="P133" t="s">
        <v>169</v>
      </c>
      <c r="Q133">
        <v>100</v>
      </c>
      <c r="W133">
        <v>0</v>
      </c>
      <c r="X133">
        <v>1267053861</v>
      </c>
      <c r="Y133">
        <f t="shared" si="48"/>
        <v>1.05</v>
      </c>
      <c r="AA133">
        <v>2960.75</v>
      </c>
      <c r="AB133">
        <v>0</v>
      </c>
      <c r="AC133">
        <v>0</v>
      </c>
      <c r="AD133">
        <v>0</v>
      </c>
      <c r="AE133">
        <v>325</v>
      </c>
      <c r="AF133">
        <v>0</v>
      </c>
      <c r="AG133">
        <v>0</v>
      </c>
      <c r="AH133">
        <v>0</v>
      </c>
      <c r="AI133">
        <v>9.11</v>
      </c>
      <c r="AJ133">
        <v>1</v>
      </c>
      <c r="AK133">
        <v>1</v>
      </c>
      <c r="AL133">
        <v>1</v>
      </c>
      <c r="AM133">
        <v>0</v>
      </c>
      <c r="AN133">
        <v>0</v>
      </c>
      <c r="AO133">
        <v>0</v>
      </c>
      <c r="AP133">
        <v>0</v>
      </c>
      <c r="AQ133">
        <v>0</v>
      </c>
      <c r="AR133">
        <v>0</v>
      </c>
      <c r="AS133" t="s">
        <v>6</v>
      </c>
      <c r="AT133">
        <v>1.05</v>
      </c>
      <c r="AU133" t="s">
        <v>6</v>
      </c>
      <c r="AV133">
        <v>0</v>
      </c>
      <c r="AW133">
        <v>1</v>
      </c>
      <c r="AX133">
        <v>-1</v>
      </c>
      <c r="AY133">
        <v>0</v>
      </c>
      <c r="AZ133">
        <v>0</v>
      </c>
      <c r="BA133" t="s">
        <v>6</v>
      </c>
      <c r="BB133">
        <v>0</v>
      </c>
      <c r="BC133">
        <v>0</v>
      </c>
      <c r="BD133">
        <v>0</v>
      </c>
      <c r="BE133">
        <v>0</v>
      </c>
      <c r="BF133">
        <v>0</v>
      </c>
      <c r="BG133">
        <v>0</v>
      </c>
      <c r="BH133">
        <v>0</v>
      </c>
      <c r="BI133">
        <v>0</v>
      </c>
      <c r="BJ133">
        <v>0</v>
      </c>
      <c r="BK133">
        <v>0</v>
      </c>
      <c r="BL133">
        <v>0</v>
      </c>
      <c r="BM133">
        <v>0</v>
      </c>
      <c r="BN133">
        <v>0</v>
      </c>
      <c r="BO133">
        <v>0</v>
      </c>
      <c r="BP133">
        <v>0</v>
      </c>
      <c r="BQ133">
        <v>0</v>
      </c>
      <c r="BR133">
        <v>0</v>
      </c>
      <c r="BS133">
        <v>0</v>
      </c>
      <c r="BT133">
        <v>0</v>
      </c>
      <c r="BU133">
        <v>0</v>
      </c>
      <c r="BV133">
        <v>0</v>
      </c>
      <c r="BW133">
        <v>0</v>
      </c>
      <c r="CV133">
        <v>0</v>
      </c>
      <c r="CW133">
        <v>0</v>
      </c>
      <c r="CX133" t="e">
        <f>ROUND(Y133*Source!I95,7)</f>
        <v>#REF!</v>
      </c>
      <c r="CY133">
        <f>AA133</f>
        <v>2960.75</v>
      </c>
      <c r="CZ133">
        <f>AE133</f>
        <v>325</v>
      </c>
      <c r="DA133">
        <f>AI133</f>
        <v>9.11</v>
      </c>
      <c r="DB133">
        <f t="shared" si="49"/>
        <v>341.25</v>
      </c>
      <c r="DC133">
        <f t="shared" si="50"/>
        <v>0</v>
      </c>
      <c r="DD133" t="s">
        <v>6</v>
      </c>
      <c r="DE133" t="s">
        <v>6</v>
      </c>
      <c r="DF133" t="e">
        <f>ROUND(ROUND(AE133*AI133,0)*CX133,0)</f>
        <v>#REF!</v>
      </c>
      <c r="DG133" t="e">
        <f>ROUND(ROUND(AF133,0)*CX133,0)</f>
        <v>#REF!</v>
      </c>
      <c r="DH133" t="e">
        <f>Source!I95*SmtRes!Y133</f>
        <v>#REF!</v>
      </c>
      <c r="DI133">
        <f>AA133</f>
        <v>2960.75</v>
      </c>
      <c r="DJ133" t="e">
        <f>DF133</f>
        <v>#REF!</v>
      </c>
      <c r="DK133" t="e">
        <f>Source!BC95</f>
        <v>#REF!</v>
      </c>
      <c r="DL133" t="s">
        <v>6</v>
      </c>
      <c r="DM133">
        <v>0</v>
      </c>
      <c r="DN133" t="s">
        <v>6</v>
      </c>
      <c r="DO133">
        <v>0</v>
      </c>
      <c r="GP133">
        <v>1</v>
      </c>
      <c r="GQ133">
        <v>-1</v>
      </c>
      <c r="GR133">
        <v>-1</v>
      </c>
    </row>
    <row r="134" spans="1:200" x14ac:dyDescent="0.25">
      <c r="A134">
        <f>ROW(Source!A98)</f>
        <v>98</v>
      </c>
      <c r="B134">
        <v>66440962</v>
      </c>
      <c r="C134">
        <v>66441439</v>
      </c>
      <c r="D134">
        <v>49510731</v>
      </c>
      <c r="E134">
        <v>70</v>
      </c>
      <c r="F134">
        <v>1</v>
      </c>
      <c r="G134">
        <v>1</v>
      </c>
      <c r="H134">
        <v>1</v>
      </c>
      <c r="I134" t="s">
        <v>811</v>
      </c>
      <c r="J134" t="s">
        <v>6</v>
      </c>
      <c r="K134" t="s">
        <v>812</v>
      </c>
      <c r="L134">
        <v>1191</v>
      </c>
      <c r="N134">
        <v>1013</v>
      </c>
      <c r="O134" t="s">
        <v>766</v>
      </c>
      <c r="P134" t="s">
        <v>766</v>
      </c>
      <c r="Q134">
        <v>1</v>
      </c>
      <c r="W134">
        <v>0</v>
      </c>
      <c r="X134">
        <v>1893946532</v>
      </c>
      <c r="Y134">
        <f t="shared" si="48"/>
        <v>15.9</v>
      </c>
      <c r="AA134">
        <v>0</v>
      </c>
      <c r="AB134">
        <v>0</v>
      </c>
      <c r="AC134">
        <v>0</v>
      </c>
      <c r="AD134">
        <v>302.85000000000002</v>
      </c>
      <c r="AE134">
        <v>0</v>
      </c>
      <c r="AF134">
        <v>0</v>
      </c>
      <c r="AG134">
        <v>0</v>
      </c>
      <c r="AH134">
        <v>9.07</v>
      </c>
      <c r="AI134">
        <v>1</v>
      </c>
      <c r="AJ134">
        <v>1</v>
      </c>
      <c r="AK134">
        <v>1</v>
      </c>
      <c r="AL134">
        <v>33.39</v>
      </c>
      <c r="AM134">
        <v>4</v>
      </c>
      <c r="AN134">
        <v>0</v>
      </c>
      <c r="AO134">
        <v>1</v>
      </c>
      <c r="AP134">
        <v>1</v>
      </c>
      <c r="AQ134">
        <v>0</v>
      </c>
      <c r="AR134">
        <v>0</v>
      </c>
      <c r="AS134" t="s">
        <v>6</v>
      </c>
      <c r="AT134">
        <v>15.9</v>
      </c>
      <c r="AU134" t="s">
        <v>6</v>
      </c>
      <c r="AV134">
        <v>1</v>
      </c>
      <c r="AW134">
        <v>2</v>
      </c>
      <c r="AX134">
        <v>66441444</v>
      </c>
      <c r="AY134">
        <v>1</v>
      </c>
      <c r="AZ134">
        <v>0</v>
      </c>
      <c r="BA134">
        <v>123</v>
      </c>
      <c r="BB134">
        <v>0</v>
      </c>
      <c r="BC134">
        <v>0</v>
      </c>
      <c r="BD134">
        <v>0</v>
      </c>
      <c r="BE134">
        <v>0</v>
      </c>
      <c r="BF134">
        <v>0</v>
      </c>
      <c r="BG134">
        <v>0</v>
      </c>
      <c r="BH134">
        <v>0</v>
      </c>
      <c r="BI134">
        <v>0</v>
      </c>
      <c r="BJ134">
        <v>0</v>
      </c>
      <c r="BK134">
        <v>0</v>
      </c>
      <c r="BL134">
        <v>0</v>
      </c>
      <c r="BM134">
        <v>0</v>
      </c>
      <c r="BN134">
        <v>0</v>
      </c>
      <c r="BO134">
        <v>0</v>
      </c>
      <c r="BP134">
        <v>0</v>
      </c>
      <c r="BQ134">
        <v>0</v>
      </c>
      <c r="BR134">
        <v>0</v>
      </c>
      <c r="BS134">
        <v>0</v>
      </c>
      <c r="BT134">
        <v>0</v>
      </c>
      <c r="BU134">
        <v>0</v>
      </c>
      <c r="BV134">
        <v>0</v>
      </c>
      <c r="BW134">
        <v>0</v>
      </c>
      <c r="CU134" t="e">
        <f>ROUND(AT134*Source!I98*AH134*AL134,0)</f>
        <v>#REF!</v>
      </c>
      <c r="CV134" t="e">
        <f>ROUND(Y134*Source!I98,7)</f>
        <v>#REF!</v>
      </c>
      <c r="CW134">
        <v>0</v>
      </c>
      <c r="CX134" t="e">
        <f>ROUND(Y134*Source!I98,7)</f>
        <v>#REF!</v>
      </c>
      <c r="CY134">
        <f>AD134</f>
        <v>302.85000000000002</v>
      </c>
      <c r="CZ134">
        <f>AH134</f>
        <v>9.07</v>
      </c>
      <c r="DA134">
        <f>AL134</f>
        <v>33.39</v>
      </c>
      <c r="DB134">
        <f t="shared" si="49"/>
        <v>144.21</v>
      </c>
      <c r="DC134">
        <f t="shared" si="50"/>
        <v>0</v>
      </c>
      <c r="DD134" t="s">
        <v>6</v>
      </c>
      <c r="DE134" t="s">
        <v>6</v>
      </c>
      <c r="DF134" t="e">
        <f>ROUND(ROUND(AE134,0)*CX134,0)</f>
        <v>#REF!</v>
      </c>
      <c r="DG134" t="e">
        <f>ROUND(ROUND(AF134,0)*CX134,0)</f>
        <v>#REF!</v>
      </c>
      <c r="DH134" t="e">
        <f>Source!I98*SmtRes!Y134</f>
        <v>#REF!</v>
      </c>
      <c r="DI134">
        <f>AD134</f>
        <v>302.85000000000002</v>
      </c>
      <c r="DJ134">
        <f>EtalonRes!AB123</f>
        <v>9.07</v>
      </c>
      <c r="DK134" t="e">
        <f>Source!BA98</f>
        <v>#REF!</v>
      </c>
      <c r="DL134" t="s">
        <v>6</v>
      </c>
      <c r="DM134">
        <v>0</v>
      </c>
      <c r="DN134" t="s">
        <v>6</v>
      </c>
      <c r="DO134">
        <v>0</v>
      </c>
      <c r="GQ134">
        <v>-1</v>
      </c>
      <c r="GR134">
        <v>-1</v>
      </c>
    </row>
    <row r="135" spans="1:200" x14ac:dyDescent="0.25">
      <c r="A135">
        <f>ROW(Source!A98)</f>
        <v>98</v>
      </c>
      <c r="B135">
        <v>66440962</v>
      </c>
      <c r="C135">
        <v>66441439</v>
      </c>
      <c r="D135">
        <v>49672798</v>
      </c>
      <c r="E135">
        <v>1</v>
      </c>
      <c r="F135">
        <v>1</v>
      </c>
      <c r="G135">
        <v>1</v>
      </c>
      <c r="H135">
        <v>2</v>
      </c>
      <c r="I135" t="s">
        <v>813</v>
      </c>
      <c r="J135" t="s">
        <v>814</v>
      </c>
      <c r="K135" t="s">
        <v>815</v>
      </c>
      <c r="L135">
        <v>1367</v>
      </c>
      <c r="N135">
        <v>1011</v>
      </c>
      <c r="O135" t="s">
        <v>772</v>
      </c>
      <c r="P135" t="s">
        <v>772</v>
      </c>
      <c r="Q135">
        <v>1</v>
      </c>
      <c r="W135">
        <v>0</v>
      </c>
      <c r="X135">
        <v>-1759410705</v>
      </c>
      <c r="Y135">
        <f t="shared" si="48"/>
        <v>7.16</v>
      </c>
      <c r="AA135">
        <v>0</v>
      </c>
      <c r="AB135">
        <v>714.32</v>
      </c>
      <c r="AC135">
        <v>0</v>
      </c>
      <c r="AD135">
        <v>0</v>
      </c>
      <c r="AE135">
        <v>0</v>
      </c>
      <c r="AF135">
        <v>53.87</v>
      </c>
      <c r="AG135">
        <v>0</v>
      </c>
      <c r="AH135">
        <v>0</v>
      </c>
      <c r="AI135">
        <v>1</v>
      </c>
      <c r="AJ135">
        <v>13.26</v>
      </c>
      <c r="AK135">
        <v>33.39</v>
      </c>
      <c r="AL135">
        <v>1</v>
      </c>
      <c r="AM135">
        <v>4</v>
      </c>
      <c r="AN135">
        <v>0</v>
      </c>
      <c r="AO135">
        <v>1</v>
      </c>
      <c r="AP135">
        <v>1</v>
      </c>
      <c r="AQ135">
        <v>0</v>
      </c>
      <c r="AR135">
        <v>0</v>
      </c>
      <c r="AS135" t="s">
        <v>6</v>
      </c>
      <c r="AT135">
        <v>7.16</v>
      </c>
      <c r="AU135" t="s">
        <v>6</v>
      </c>
      <c r="AV135">
        <v>0</v>
      </c>
      <c r="AW135">
        <v>2</v>
      </c>
      <c r="AX135">
        <v>66441445</v>
      </c>
      <c r="AY135">
        <v>1</v>
      </c>
      <c r="AZ135">
        <v>0</v>
      </c>
      <c r="BA135">
        <v>124</v>
      </c>
      <c r="BB135">
        <v>0</v>
      </c>
      <c r="BC135">
        <v>0</v>
      </c>
      <c r="BD135">
        <v>0</v>
      </c>
      <c r="BE135">
        <v>0</v>
      </c>
      <c r="BF135">
        <v>0</v>
      </c>
      <c r="BG135">
        <v>0</v>
      </c>
      <c r="BH135">
        <v>0</v>
      </c>
      <c r="BI135">
        <v>0</v>
      </c>
      <c r="BJ135">
        <v>0</v>
      </c>
      <c r="BK135">
        <v>0</v>
      </c>
      <c r="BL135">
        <v>0</v>
      </c>
      <c r="BM135">
        <v>0</v>
      </c>
      <c r="BN135">
        <v>0</v>
      </c>
      <c r="BO135">
        <v>0</v>
      </c>
      <c r="BP135">
        <v>0</v>
      </c>
      <c r="BQ135">
        <v>0</v>
      </c>
      <c r="BR135">
        <v>0</v>
      </c>
      <c r="BS135">
        <v>0</v>
      </c>
      <c r="BT135">
        <v>0</v>
      </c>
      <c r="BU135">
        <v>0</v>
      </c>
      <c r="BV135">
        <v>0</v>
      </c>
      <c r="BW135">
        <v>0</v>
      </c>
      <c r="CV135">
        <v>0</v>
      </c>
      <c r="CW135" t="e">
        <f>ROUND(Y135*Source!I98*DO135,7)</f>
        <v>#REF!</v>
      </c>
      <c r="CX135" t="e">
        <f>ROUND(Y135*Source!I98,7)</f>
        <v>#REF!</v>
      </c>
      <c r="CY135">
        <f>AB135</f>
        <v>714.32</v>
      </c>
      <c r="CZ135">
        <f>AF135</f>
        <v>53.87</v>
      </c>
      <c r="DA135">
        <f>AJ135</f>
        <v>13.26</v>
      </c>
      <c r="DB135">
        <f t="shared" si="49"/>
        <v>385.71</v>
      </c>
      <c r="DC135">
        <f t="shared" si="50"/>
        <v>0</v>
      </c>
      <c r="DD135" t="s">
        <v>6</v>
      </c>
      <c r="DE135" t="s">
        <v>6</v>
      </c>
      <c r="DF135" t="e">
        <f>ROUND(ROUND(AE135,0)*CX135,0)</f>
        <v>#REF!</v>
      </c>
      <c r="DG135" t="e">
        <f>ROUND(ROUND(AF135*AJ135,0)*CX135,0)</f>
        <v>#REF!</v>
      </c>
      <c r="DH135" t="e">
        <f>Source!I98*SmtRes!Y135</f>
        <v>#REF!</v>
      </c>
      <c r="DI135">
        <f>AB135</f>
        <v>714.32</v>
      </c>
      <c r="DJ135">
        <f>EtalonRes!Z124</f>
        <v>53.87</v>
      </c>
      <c r="DK135" t="e">
        <f>Source!BB98</f>
        <v>#REF!</v>
      </c>
      <c r="DL135" t="s">
        <v>6</v>
      </c>
      <c r="DM135">
        <v>0</v>
      </c>
      <c r="DN135" t="s">
        <v>6</v>
      </c>
      <c r="DO135">
        <v>0</v>
      </c>
      <c r="GQ135">
        <v>-1</v>
      </c>
      <c r="GR135">
        <v>-1</v>
      </c>
    </row>
    <row r="136" spans="1:200" x14ac:dyDescent="0.25">
      <c r="A136">
        <f>ROW(Source!A98)</f>
        <v>98</v>
      </c>
      <c r="B136">
        <v>66440962</v>
      </c>
      <c r="C136">
        <v>66441439</v>
      </c>
      <c r="D136">
        <v>49554977</v>
      </c>
      <c r="E136">
        <v>1</v>
      </c>
      <c r="F136">
        <v>1</v>
      </c>
      <c r="G136">
        <v>1</v>
      </c>
      <c r="H136">
        <v>3</v>
      </c>
      <c r="I136" t="s">
        <v>195</v>
      </c>
      <c r="J136" t="s">
        <v>197</v>
      </c>
      <c r="K136" t="s">
        <v>196</v>
      </c>
      <c r="L136">
        <v>1346</v>
      </c>
      <c r="N136">
        <v>1009</v>
      </c>
      <c r="O136" t="s">
        <v>132</v>
      </c>
      <c r="P136" t="s">
        <v>132</v>
      </c>
      <c r="Q136">
        <v>1</v>
      </c>
      <c r="W136">
        <v>0</v>
      </c>
      <c r="X136">
        <v>1181279584</v>
      </c>
      <c r="Y136">
        <f t="shared" si="48"/>
        <v>14.4</v>
      </c>
      <c r="AA136">
        <v>181.02</v>
      </c>
      <c r="AB136">
        <v>0</v>
      </c>
      <c r="AC136">
        <v>0</v>
      </c>
      <c r="AD136">
        <v>0</v>
      </c>
      <c r="AE136">
        <v>19.87</v>
      </c>
      <c r="AF136">
        <v>0</v>
      </c>
      <c r="AG136">
        <v>0</v>
      </c>
      <c r="AH136">
        <v>0</v>
      </c>
      <c r="AI136">
        <v>9.11</v>
      </c>
      <c r="AJ136">
        <v>1</v>
      </c>
      <c r="AK136">
        <v>1</v>
      </c>
      <c r="AL136">
        <v>1</v>
      </c>
      <c r="AM136">
        <v>0</v>
      </c>
      <c r="AN136">
        <v>0</v>
      </c>
      <c r="AO136">
        <v>0</v>
      </c>
      <c r="AP136">
        <v>0</v>
      </c>
      <c r="AQ136">
        <v>0</v>
      </c>
      <c r="AR136">
        <v>0</v>
      </c>
      <c r="AS136" t="s">
        <v>6</v>
      </c>
      <c r="AT136">
        <v>14.4</v>
      </c>
      <c r="AU136" t="s">
        <v>6</v>
      </c>
      <c r="AV136">
        <v>0</v>
      </c>
      <c r="AW136">
        <v>1</v>
      </c>
      <c r="AX136">
        <v>-1</v>
      </c>
      <c r="AY136">
        <v>0</v>
      </c>
      <c r="AZ136">
        <v>0</v>
      </c>
      <c r="BA136" t="s">
        <v>6</v>
      </c>
      <c r="BB136">
        <v>0</v>
      </c>
      <c r="BC136">
        <v>0</v>
      </c>
      <c r="BD136">
        <v>0</v>
      </c>
      <c r="BE136">
        <v>0</v>
      </c>
      <c r="BF136">
        <v>0</v>
      </c>
      <c r="BG136">
        <v>0</v>
      </c>
      <c r="BH136">
        <v>0</v>
      </c>
      <c r="BI136">
        <v>0</v>
      </c>
      <c r="BJ136">
        <v>0</v>
      </c>
      <c r="BK136">
        <v>0</v>
      </c>
      <c r="BL136">
        <v>0</v>
      </c>
      <c r="BM136">
        <v>0</v>
      </c>
      <c r="BN136">
        <v>0</v>
      </c>
      <c r="BO136">
        <v>0</v>
      </c>
      <c r="BP136">
        <v>0</v>
      </c>
      <c r="BQ136">
        <v>0</v>
      </c>
      <c r="BR136">
        <v>0</v>
      </c>
      <c r="BS136">
        <v>0</v>
      </c>
      <c r="BT136">
        <v>0</v>
      </c>
      <c r="BU136">
        <v>0</v>
      </c>
      <c r="BV136">
        <v>0</v>
      </c>
      <c r="BW136">
        <v>0</v>
      </c>
      <c r="CV136">
        <v>0</v>
      </c>
      <c r="CW136">
        <v>0</v>
      </c>
      <c r="CX136" t="e">
        <f>ROUND(Y136*Source!I98,7)</f>
        <v>#REF!</v>
      </c>
      <c r="CY136">
        <f>AA136</f>
        <v>181.02</v>
      </c>
      <c r="CZ136">
        <f>AE136</f>
        <v>19.87</v>
      </c>
      <c r="DA136">
        <f>AI136</f>
        <v>9.11</v>
      </c>
      <c r="DB136">
        <f t="shared" si="49"/>
        <v>286.13</v>
      </c>
      <c r="DC136">
        <f t="shared" si="50"/>
        <v>0</v>
      </c>
      <c r="DD136" t="s">
        <v>6</v>
      </c>
      <c r="DE136" t="s">
        <v>6</v>
      </c>
      <c r="DF136" t="e">
        <f>ROUND(ROUND(AE136*AI136,0)*CX136,0)</f>
        <v>#REF!</v>
      </c>
      <c r="DG136" t="e">
        <f>ROUND(ROUND(AF136,0)*CX136,0)</f>
        <v>#REF!</v>
      </c>
      <c r="DH136" t="e">
        <f>Source!I98*SmtRes!Y136</f>
        <v>#REF!</v>
      </c>
      <c r="DI136">
        <f>AA136</f>
        <v>181.02</v>
      </c>
      <c r="DJ136" t="e">
        <f>DF136</f>
        <v>#REF!</v>
      </c>
      <c r="DK136" t="e">
        <f>Source!BC98</f>
        <v>#REF!</v>
      </c>
      <c r="DL136" t="s">
        <v>6</v>
      </c>
      <c r="DM136">
        <v>0</v>
      </c>
      <c r="DN136" t="s">
        <v>6</v>
      </c>
      <c r="DO136">
        <v>0</v>
      </c>
      <c r="GP136">
        <v>1</v>
      </c>
      <c r="GQ136">
        <v>-1</v>
      </c>
      <c r="GR136">
        <v>-1</v>
      </c>
    </row>
    <row r="137" spans="1:200" x14ac:dyDescent="0.25">
      <c r="A137">
        <f>ROW(Source!A98)</f>
        <v>98</v>
      </c>
      <c r="B137">
        <v>66440962</v>
      </c>
      <c r="C137">
        <v>66441439</v>
      </c>
      <c r="D137">
        <v>49555180</v>
      </c>
      <c r="E137">
        <v>1</v>
      </c>
      <c r="F137">
        <v>1</v>
      </c>
      <c r="G137">
        <v>1</v>
      </c>
      <c r="H137">
        <v>3</v>
      </c>
      <c r="I137" t="s">
        <v>191</v>
      </c>
      <c r="J137" t="s">
        <v>193</v>
      </c>
      <c r="K137" t="s">
        <v>192</v>
      </c>
      <c r="L137">
        <v>1348</v>
      </c>
      <c r="N137">
        <v>1009</v>
      </c>
      <c r="O137" t="s">
        <v>147</v>
      </c>
      <c r="P137" t="s">
        <v>147</v>
      </c>
      <c r="Q137">
        <v>1000</v>
      </c>
      <c r="W137">
        <v>1</v>
      </c>
      <c r="X137">
        <v>-1989106859</v>
      </c>
      <c r="Y137">
        <f t="shared" si="48"/>
        <v>-7.4999999999999997E-2</v>
      </c>
      <c r="AA137">
        <v>89551.3</v>
      </c>
      <c r="AB137">
        <v>0</v>
      </c>
      <c r="AC137">
        <v>0</v>
      </c>
      <c r="AD137">
        <v>0</v>
      </c>
      <c r="AE137">
        <v>9830</v>
      </c>
      <c r="AF137">
        <v>0</v>
      </c>
      <c r="AG137">
        <v>0</v>
      </c>
      <c r="AH137">
        <v>0</v>
      </c>
      <c r="AI137">
        <v>9.11</v>
      </c>
      <c r="AJ137">
        <v>1</v>
      </c>
      <c r="AK137">
        <v>1</v>
      </c>
      <c r="AL137">
        <v>1</v>
      </c>
      <c r="AM137">
        <v>4</v>
      </c>
      <c r="AN137">
        <v>0</v>
      </c>
      <c r="AO137">
        <v>1</v>
      </c>
      <c r="AP137">
        <v>1</v>
      </c>
      <c r="AQ137">
        <v>0</v>
      </c>
      <c r="AR137">
        <v>0</v>
      </c>
      <c r="AS137" t="s">
        <v>6</v>
      </c>
      <c r="AT137">
        <v>-7.4999999999999997E-2</v>
      </c>
      <c r="AU137" t="s">
        <v>6</v>
      </c>
      <c r="AV137">
        <v>0</v>
      </c>
      <c r="AW137">
        <v>2</v>
      </c>
      <c r="AX137">
        <v>66441446</v>
      </c>
      <c r="AY137">
        <v>1</v>
      </c>
      <c r="AZ137">
        <v>6144</v>
      </c>
      <c r="BA137">
        <v>125</v>
      </c>
      <c r="BB137">
        <v>0</v>
      </c>
      <c r="BC137">
        <v>0</v>
      </c>
      <c r="BD137">
        <v>0</v>
      </c>
      <c r="BE137">
        <v>0</v>
      </c>
      <c r="BF137">
        <v>0</v>
      </c>
      <c r="BG137">
        <v>0</v>
      </c>
      <c r="BH137">
        <v>0</v>
      </c>
      <c r="BI137">
        <v>0</v>
      </c>
      <c r="BJ137">
        <v>0</v>
      </c>
      <c r="BK137">
        <v>0</v>
      </c>
      <c r="BL137">
        <v>0</v>
      </c>
      <c r="BM137">
        <v>0</v>
      </c>
      <c r="BN137">
        <v>0</v>
      </c>
      <c r="BO137">
        <v>0</v>
      </c>
      <c r="BP137">
        <v>0</v>
      </c>
      <c r="BQ137">
        <v>0</v>
      </c>
      <c r="BR137">
        <v>0</v>
      </c>
      <c r="BS137">
        <v>0</v>
      </c>
      <c r="BT137">
        <v>0</v>
      </c>
      <c r="BU137">
        <v>0</v>
      </c>
      <c r="BV137">
        <v>0</v>
      </c>
      <c r="BW137">
        <v>0</v>
      </c>
      <c r="CV137">
        <v>0</v>
      </c>
      <c r="CW137">
        <v>0</v>
      </c>
      <c r="CX137" t="e">
        <f>ROUND(Y137*Source!I98,7)</f>
        <v>#REF!</v>
      </c>
      <c r="CY137">
        <f>AA137</f>
        <v>89551.3</v>
      </c>
      <c r="CZ137">
        <f>AE137</f>
        <v>9830</v>
      </c>
      <c r="DA137">
        <f>AI137</f>
        <v>9.11</v>
      </c>
      <c r="DB137">
        <f t="shared" si="49"/>
        <v>-737.25</v>
      </c>
      <c r="DC137">
        <f t="shared" si="50"/>
        <v>0</v>
      </c>
      <c r="DD137" t="s">
        <v>6</v>
      </c>
      <c r="DE137" t="s">
        <v>6</v>
      </c>
      <c r="DF137" t="e">
        <f>ROUND(ROUND(AE137*AI137,0)*CX137,0)</f>
        <v>#REF!</v>
      </c>
      <c r="DG137" t="e">
        <f>ROUND(ROUND(AF137,0)*CX137,0)</f>
        <v>#REF!</v>
      </c>
      <c r="DH137" t="e">
        <f>Source!I98*SmtRes!Y137</f>
        <v>#REF!</v>
      </c>
      <c r="DI137">
        <f>AA137</f>
        <v>89551.3</v>
      </c>
      <c r="DJ137">
        <f>EtalonRes!Y125</f>
        <v>9830</v>
      </c>
      <c r="DK137" t="e">
        <f>Source!BC98</f>
        <v>#REF!</v>
      </c>
      <c r="DL137" t="s">
        <v>6</v>
      </c>
      <c r="DM137">
        <v>0</v>
      </c>
      <c r="DN137" t="s">
        <v>6</v>
      </c>
      <c r="DO137">
        <v>0</v>
      </c>
      <c r="GP137">
        <v>0</v>
      </c>
      <c r="GQ137">
        <v>-1</v>
      </c>
      <c r="GR137">
        <v>-1</v>
      </c>
    </row>
    <row r="138" spans="1:200" x14ac:dyDescent="0.25">
      <c r="A138">
        <f>ROW(Source!A101)</f>
        <v>101</v>
      </c>
      <c r="B138">
        <v>66440962</v>
      </c>
      <c r="C138">
        <v>66441450</v>
      </c>
      <c r="D138">
        <v>48043837</v>
      </c>
      <c r="E138">
        <v>68</v>
      </c>
      <c r="F138">
        <v>1</v>
      </c>
      <c r="G138">
        <v>1</v>
      </c>
      <c r="H138">
        <v>1</v>
      </c>
      <c r="I138" t="s">
        <v>791</v>
      </c>
      <c r="J138" t="s">
        <v>6</v>
      </c>
      <c r="K138" t="s">
        <v>792</v>
      </c>
      <c r="L138">
        <v>1191</v>
      </c>
      <c r="N138">
        <v>1013</v>
      </c>
      <c r="O138" t="s">
        <v>766</v>
      </c>
      <c r="P138" t="s">
        <v>766</v>
      </c>
      <c r="Q138">
        <v>1</v>
      </c>
      <c r="W138">
        <v>0</v>
      </c>
      <c r="X138">
        <v>1049124552</v>
      </c>
      <c r="Y138">
        <f t="shared" si="48"/>
        <v>6.81</v>
      </c>
      <c r="AA138">
        <v>0</v>
      </c>
      <c r="AB138">
        <v>0</v>
      </c>
      <c r="AC138">
        <v>0</v>
      </c>
      <c r="AD138">
        <v>284.82</v>
      </c>
      <c r="AE138">
        <v>0</v>
      </c>
      <c r="AF138">
        <v>0</v>
      </c>
      <c r="AG138">
        <v>0</v>
      </c>
      <c r="AH138">
        <v>8.5299999999999994</v>
      </c>
      <c r="AI138">
        <v>1</v>
      </c>
      <c r="AJ138">
        <v>1</v>
      </c>
      <c r="AK138">
        <v>1</v>
      </c>
      <c r="AL138">
        <v>33.39</v>
      </c>
      <c r="AM138">
        <v>4</v>
      </c>
      <c r="AN138">
        <v>0</v>
      </c>
      <c r="AO138">
        <v>1</v>
      </c>
      <c r="AP138">
        <v>0</v>
      </c>
      <c r="AQ138">
        <v>0</v>
      </c>
      <c r="AR138">
        <v>0</v>
      </c>
      <c r="AS138" t="s">
        <v>6</v>
      </c>
      <c r="AT138">
        <v>6.81</v>
      </c>
      <c r="AU138" t="s">
        <v>6</v>
      </c>
      <c r="AV138">
        <v>1</v>
      </c>
      <c r="AW138">
        <v>2</v>
      </c>
      <c r="AX138">
        <v>66441458</v>
      </c>
      <c r="AY138">
        <v>1</v>
      </c>
      <c r="AZ138">
        <v>0</v>
      </c>
      <c r="BA138">
        <v>126</v>
      </c>
      <c r="BB138">
        <v>0</v>
      </c>
      <c r="BC138">
        <v>0</v>
      </c>
      <c r="BD138">
        <v>0</v>
      </c>
      <c r="BE138">
        <v>0</v>
      </c>
      <c r="BF138">
        <v>0</v>
      </c>
      <c r="BG138">
        <v>0</v>
      </c>
      <c r="BH138">
        <v>0</v>
      </c>
      <c r="BI138">
        <v>0</v>
      </c>
      <c r="BJ138">
        <v>0</v>
      </c>
      <c r="BK138">
        <v>0</v>
      </c>
      <c r="BL138">
        <v>0</v>
      </c>
      <c r="BM138">
        <v>0</v>
      </c>
      <c r="BN138">
        <v>0</v>
      </c>
      <c r="BO138">
        <v>0</v>
      </c>
      <c r="BP138">
        <v>0</v>
      </c>
      <c r="BQ138">
        <v>0</v>
      </c>
      <c r="BR138">
        <v>0</v>
      </c>
      <c r="BS138">
        <v>0</v>
      </c>
      <c r="BT138">
        <v>0</v>
      </c>
      <c r="BU138">
        <v>0</v>
      </c>
      <c r="BV138">
        <v>0</v>
      </c>
      <c r="BW138">
        <v>0</v>
      </c>
      <c r="CU138" t="e">
        <f>ROUND(AT138*Source!I101*AH138*AL138,0)</f>
        <v>#REF!</v>
      </c>
      <c r="CV138" t="e">
        <f>ROUND(Y138*Source!I101,7)</f>
        <v>#REF!</v>
      </c>
      <c r="CW138">
        <v>0</v>
      </c>
      <c r="CX138" t="e">
        <f>ROUND(Y138*Source!I101,7)</f>
        <v>#REF!</v>
      </c>
      <c r="CY138">
        <f>AD138</f>
        <v>284.82</v>
      </c>
      <c r="CZ138">
        <f>AH138</f>
        <v>8.5299999999999994</v>
      </c>
      <c r="DA138">
        <f>AL138</f>
        <v>33.39</v>
      </c>
      <c r="DB138">
        <f t="shared" si="49"/>
        <v>58.09</v>
      </c>
      <c r="DC138">
        <f t="shared" si="50"/>
        <v>0</v>
      </c>
      <c r="DD138" t="s">
        <v>6</v>
      </c>
      <c r="DE138" t="s">
        <v>6</v>
      </c>
      <c r="DF138" t="e">
        <f>ROUND(ROUND(AE138,0)*CX138,0)</f>
        <v>#REF!</v>
      </c>
      <c r="DG138" t="e">
        <f>ROUND(ROUND(AF138,0)*CX138,0)</f>
        <v>#REF!</v>
      </c>
      <c r="DH138" t="e">
        <f>Source!I101*SmtRes!Y138</f>
        <v>#REF!</v>
      </c>
      <c r="DI138">
        <f>AD138</f>
        <v>284.82</v>
      </c>
      <c r="DJ138">
        <f>EtalonRes!AB126</f>
        <v>8.5299999999999994</v>
      </c>
      <c r="DK138" t="e">
        <f>Source!BA101</f>
        <v>#REF!</v>
      </c>
      <c r="DL138" t="s">
        <v>6</v>
      </c>
      <c r="DM138">
        <v>0</v>
      </c>
      <c r="DN138" t="s">
        <v>6</v>
      </c>
      <c r="DO138">
        <v>0</v>
      </c>
      <c r="GQ138">
        <v>-1</v>
      </c>
      <c r="GR138">
        <v>-1</v>
      </c>
    </row>
    <row r="139" spans="1:200" x14ac:dyDescent="0.25">
      <c r="A139">
        <f>ROW(Source!A101)</f>
        <v>101</v>
      </c>
      <c r="B139">
        <v>66440962</v>
      </c>
      <c r="C139">
        <v>66441450</v>
      </c>
      <c r="D139">
        <v>48044033</v>
      </c>
      <c r="E139">
        <v>68</v>
      </c>
      <c r="F139">
        <v>1</v>
      </c>
      <c r="G139">
        <v>1</v>
      </c>
      <c r="H139">
        <v>1</v>
      </c>
      <c r="I139" t="s">
        <v>767</v>
      </c>
      <c r="J139" t="s">
        <v>6</v>
      </c>
      <c r="K139" t="s">
        <v>768</v>
      </c>
      <c r="L139">
        <v>1191</v>
      </c>
      <c r="N139">
        <v>1013</v>
      </c>
      <c r="O139" t="s">
        <v>766</v>
      </c>
      <c r="P139" t="s">
        <v>766</v>
      </c>
      <c r="Q139">
        <v>1</v>
      </c>
      <c r="W139">
        <v>0</v>
      </c>
      <c r="X139">
        <v>-1417349443</v>
      </c>
      <c r="Y139">
        <f t="shared" si="48"/>
        <v>0.16</v>
      </c>
      <c r="AA139">
        <v>0</v>
      </c>
      <c r="AB139">
        <v>0</v>
      </c>
      <c r="AC139">
        <v>0</v>
      </c>
      <c r="AD139">
        <v>0</v>
      </c>
      <c r="AE139">
        <v>0</v>
      </c>
      <c r="AF139">
        <v>0</v>
      </c>
      <c r="AG139">
        <v>0</v>
      </c>
      <c r="AH139">
        <v>0</v>
      </c>
      <c r="AI139">
        <v>1</v>
      </c>
      <c r="AJ139">
        <v>1</v>
      </c>
      <c r="AK139">
        <v>33.39</v>
      </c>
      <c r="AL139">
        <v>1</v>
      </c>
      <c r="AM139">
        <v>4</v>
      </c>
      <c r="AN139">
        <v>0</v>
      </c>
      <c r="AO139">
        <v>1</v>
      </c>
      <c r="AP139">
        <v>0</v>
      </c>
      <c r="AQ139">
        <v>0</v>
      </c>
      <c r="AR139">
        <v>0</v>
      </c>
      <c r="AS139" t="s">
        <v>6</v>
      </c>
      <c r="AT139">
        <v>0.16</v>
      </c>
      <c r="AU139" t="s">
        <v>6</v>
      </c>
      <c r="AV139">
        <v>2</v>
      </c>
      <c r="AW139">
        <v>2</v>
      </c>
      <c r="AX139">
        <v>66441459</v>
      </c>
      <c r="AY139">
        <v>1</v>
      </c>
      <c r="AZ139">
        <v>0</v>
      </c>
      <c r="BA139">
        <v>127</v>
      </c>
      <c r="BB139">
        <v>0</v>
      </c>
      <c r="BC139">
        <v>0</v>
      </c>
      <c r="BD139">
        <v>0</v>
      </c>
      <c r="BE139">
        <v>0</v>
      </c>
      <c r="BF139">
        <v>0</v>
      </c>
      <c r="BG139">
        <v>0</v>
      </c>
      <c r="BH139">
        <v>0</v>
      </c>
      <c r="BI139">
        <v>0</v>
      </c>
      <c r="BJ139">
        <v>0</v>
      </c>
      <c r="BK139">
        <v>0</v>
      </c>
      <c r="BL139">
        <v>0</v>
      </c>
      <c r="BM139">
        <v>0</v>
      </c>
      <c r="BN139">
        <v>0</v>
      </c>
      <c r="BO139">
        <v>0</v>
      </c>
      <c r="BP139">
        <v>0</v>
      </c>
      <c r="BQ139">
        <v>0</v>
      </c>
      <c r="BR139">
        <v>0</v>
      </c>
      <c r="BS139">
        <v>0</v>
      </c>
      <c r="BT139">
        <v>0</v>
      </c>
      <c r="BU139">
        <v>0</v>
      </c>
      <c r="BV139">
        <v>0</v>
      </c>
      <c r="BW139">
        <v>0</v>
      </c>
      <c r="CV139">
        <v>0</v>
      </c>
      <c r="CW139">
        <v>0</v>
      </c>
      <c r="CX139" t="e">
        <f>ROUND(Y139*Source!I101,7)</f>
        <v>#REF!</v>
      </c>
      <c r="CY139">
        <f>AD139</f>
        <v>0</v>
      </c>
      <c r="CZ139">
        <f>AH139</f>
        <v>0</v>
      </c>
      <c r="DA139">
        <f>AL139</f>
        <v>1</v>
      </c>
      <c r="DB139">
        <f t="shared" si="49"/>
        <v>0</v>
      </c>
      <c r="DC139">
        <f t="shared" si="50"/>
        <v>0</v>
      </c>
      <c r="DD139" t="s">
        <v>6</v>
      </c>
      <c r="DE139" t="s">
        <v>6</v>
      </c>
      <c r="DF139" t="e">
        <f>ROUND(ROUND(AE139,0)*CX139,0)</f>
        <v>#REF!</v>
      </c>
      <c r="DG139" t="e">
        <f>ROUND(ROUND(AF139,0)*CX139,0)</f>
        <v>#REF!</v>
      </c>
      <c r="DH139" t="e">
        <f>Source!I101*SmtRes!Y139</f>
        <v>#REF!</v>
      </c>
      <c r="DI139">
        <f>AD139</f>
        <v>0</v>
      </c>
      <c r="DJ139">
        <f>EtalonRes!AB127</f>
        <v>0</v>
      </c>
      <c r="DK139" t="e">
        <f>Source!BA101</f>
        <v>#REF!</v>
      </c>
      <c r="DL139" t="s">
        <v>6</v>
      </c>
      <c r="DM139">
        <v>0</v>
      </c>
      <c r="DN139" t="s">
        <v>6</v>
      </c>
      <c r="DO139">
        <v>0</v>
      </c>
      <c r="GQ139">
        <v>-1</v>
      </c>
      <c r="GR139">
        <v>-1</v>
      </c>
    </row>
    <row r="140" spans="1:200" x14ac:dyDescent="0.25">
      <c r="A140">
        <f>ROW(Source!A101)</f>
        <v>101</v>
      </c>
      <c r="B140">
        <v>66440962</v>
      </c>
      <c r="C140">
        <v>66441450</v>
      </c>
      <c r="D140">
        <v>48205574</v>
      </c>
      <c r="E140">
        <v>1</v>
      </c>
      <c r="F140">
        <v>1</v>
      </c>
      <c r="G140">
        <v>1</v>
      </c>
      <c r="H140">
        <v>2</v>
      </c>
      <c r="I140" t="s">
        <v>816</v>
      </c>
      <c r="J140" t="s">
        <v>817</v>
      </c>
      <c r="K140" t="s">
        <v>818</v>
      </c>
      <c r="L140">
        <v>1367</v>
      </c>
      <c r="N140">
        <v>1011</v>
      </c>
      <c r="O140" t="s">
        <v>772</v>
      </c>
      <c r="P140" t="s">
        <v>772</v>
      </c>
      <c r="Q140">
        <v>1</v>
      </c>
      <c r="W140">
        <v>0</v>
      </c>
      <c r="X140">
        <v>-296520070</v>
      </c>
      <c r="Y140">
        <f t="shared" si="48"/>
        <v>7.0000000000000007E-2</v>
      </c>
      <c r="AA140">
        <v>0</v>
      </c>
      <c r="AB140">
        <v>1530.2</v>
      </c>
      <c r="AC140">
        <v>450.77</v>
      </c>
      <c r="AD140">
        <v>0</v>
      </c>
      <c r="AE140">
        <v>0</v>
      </c>
      <c r="AF140">
        <v>115.4</v>
      </c>
      <c r="AG140">
        <v>13.5</v>
      </c>
      <c r="AH140">
        <v>0</v>
      </c>
      <c r="AI140">
        <v>1</v>
      </c>
      <c r="AJ140">
        <v>13.26</v>
      </c>
      <c r="AK140">
        <v>33.39</v>
      </c>
      <c r="AL140">
        <v>1</v>
      </c>
      <c r="AM140">
        <v>4</v>
      </c>
      <c r="AN140">
        <v>0</v>
      </c>
      <c r="AO140">
        <v>1</v>
      </c>
      <c r="AP140">
        <v>0</v>
      </c>
      <c r="AQ140">
        <v>0</v>
      </c>
      <c r="AR140">
        <v>0</v>
      </c>
      <c r="AS140" t="s">
        <v>6</v>
      </c>
      <c r="AT140">
        <v>7.0000000000000007E-2</v>
      </c>
      <c r="AU140" t="s">
        <v>6</v>
      </c>
      <c r="AV140">
        <v>0</v>
      </c>
      <c r="AW140">
        <v>2</v>
      </c>
      <c r="AX140">
        <v>66441460</v>
      </c>
      <c r="AY140">
        <v>1</v>
      </c>
      <c r="AZ140">
        <v>0</v>
      </c>
      <c r="BA140">
        <v>128</v>
      </c>
      <c r="BB140">
        <v>0</v>
      </c>
      <c r="BC140">
        <v>0</v>
      </c>
      <c r="BD140">
        <v>0</v>
      </c>
      <c r="BE140">
        <v>0</v>
      </c>
      <c r="BF140">
        <v>0</v>
      </c>
      <c r="BG140">
        <v>0</v>
      </c>
      <c r="BH140">
        <v>0</v>
      </c>
      <c r="BI140">
        <v>0</v>
      </c>
      <c r="BJ140">
        <v>0</v>
      </c>
      <c r="BK140">
        <v>0</v>
      </c>
      <c r="BL140">
        <v>0</v>
      </c>
      <c r="BM140">
        <v>0</v>
      </c>
      <c r="BN140">
        <v>0</v>
      </c>
      <c r="BO140">
        <v>0</v>
      </c>
      <c r="BP140">
        <v>0</v>
      </c>
      <c r="BQ140">
        <v>0</v>
      </c>
      <c r="BR140">
        <v>0</v>
      </c>
      <c r="BS140">
        <v>0</v>
      </c>
      <c r="BT140">
        <v>0</v>
      </c>
      <c r="BU140">
        <v>0</v>
      </c>
      <c r="BV140">
        <v>0</v>
      </c>
      <c r="BW140">
        <v>0</v>
      </c>
      <c r="CV140">
        <v>0</v>
      </c>
      <c r="CW140" t="e">
        <f>ROUND(Y140*Source!I101*DO140,7)</f>
        <v>#REF!</v>
      </c>
      <c r="CX140" t="e">
        <f>ROUND(Y140*Source!I101,7)</f>
        <v>#REF!</v>
      </c>
      <c r="CY140">
        <f>AB140</f>
        <v>1530.2</v>
      </c>
      <c r="CZ140">
        <f>AF140</f>
        <v>115.4</v>
      </c>
      <c r="DA140">
        <f>AJ140</f>
        <v>13.26</v>
      </c>
      <c r="DB140">
        <f t="shared" si="49"/>
        <v>8.08</v>
      </c>
      <c r="DC140">
        <f t="shared" si="50"/>
        <v>0.95</v>
      </c>
      <c r="DD140" t="s">
        <v>6</v>
      </c>
      <c r="DE140" t="s">
        <v>6</v>
      </c>
      <c r="DF140" t="e">
        <f>ROUND(ROUND(AE140,0)*CX140,0)</f>
        <v>#REF!</v>
      </c>
      <c r="DG140" t="e">
        <f>ROUND(ROUND(AF140*AJ140,0)*CX140,0)</f>
        <v>#REF!</v>
      </c>
      <c r="DH140" t="e">
        <f>Source!I101*SmtRes!Y140</f>
        <v>#REF!</v>
      </c>
      <c r="DI140">
        <f>AB140</f>
        <v>1530.2</v>
      </c>
      <c r="DJ140">
        <f>EtalonRes!Z128</f>
        <v>115.4</v>
      </c>
      <c r="DK140" t="e">
        <f>Source!BB101</f>
        <v>#REF!</v>
      </c>
      <c r="DL140" t="s">
        <v>6</v>
      </c>
      <c r="DM140">
        <v>0</v>
      </c>
      <c r="DN140" t="s">
        <v>6</v>
      </c>
      <c r="DO140">
        <v>0</v>
      </c>
      <c r="GQ140">
        <v>-1</v>
      </c>
      <c r="GR140">
        <v>-1</v>
      </c>
    </row>
    <row r="141" spans="1:200" x14ac:dyDescent="0.25">
      <c r="A141">
        <f>ROW(Source!A101)</f>
        <v>101</v>
      </c>
      <c r="B141">
        <v>66440962</v>
      </c>
      <c r="C141">
        <v>66441450</v>
      </c>
      <c r="D141">
        <v>48206504</v>
      </c>
      <c r="E141">
        <v>1</v>
      </c>
      <c r="F141">
        <v>1</v>
      </c>
      <c r="G141">
        <v>1</v>
      </c>
      <c r="H141">
        <v>2</v>
      </c>
      <c r="I141" t="s">
        <v>788</v>
      </c>
      <c r="J141" t="s">
        <v>789</v>
      </c>
      <c r="K141" t="s">
        <v>790</v>
      </c>
      <c r="L141">
        <v>1367</v>
      </c>
      <c r="N141">
        <v>1011</v>
      </c>
      <c r="O141" t="s">
        <v>772</v>
      </c>
      <c r="P141" t="s">
        <v>772</v>
      </c>
      <c r="Q141">
        <v>1</v>
      </c>
      <c r="W141">
        <v>0</v>
      </c>
      <c r="X141">
        <v>2001246382</v>
      </c>
      <c r="Y141">
        <f t="shared" si="48"/>
        <v>0.09</v>
      </c>
      <c r="AA141">
        <v>0</v>
      </c>
      <c r="AB141">
        <v>871.31</v>
      </c>
      <c r="AC141">
        <v>387.32</v>
      </c>
      <c r="AD141">
        <v>0</v>
      </c>
      <c r="AE141">
        <v>0</v>
      </c>
      <c r="AF141">
        <v>65.709999999999994</v>
      </c>
      <c r="AG141">
        <v>11.6</v>
      </c>
      <c r="AH141">
        <v>0</v>
      </c>
      <c r="AI141">
        <v>1</v>
      </c>
      <c r="AJ141">
        <v>13.26</v>
      </c>
      <c r="AK141">
        <v>33.39</v>
      </c>
      <c r="AL141">
        <v>1</v>
      </c>
      <c r="AM141">
        <v>4</v>
      </c>
      <c r="AN141">
        <v>0</v>
      </c>
      <c r="AO141">
        <v>1</v>
      </c>
      <c r="AP141">
        <v>0</v>
      </c>
      <c r="AQ141">
        <v>0</v>
      </c>
      <c r="AR141">
        <v>0</v>
      </c>
      <c r="AS141" t="s">
        <v>6</v>
      </c>
      <c r="AT141">
        <v>0.09</v>
      </c>
      <c r="AU141" t="s">
        <v>6</v>
      </c>
      <c r="AV141">
        <v>0</v>
      </c>
      <c r="AW141">
        <v>2</v>
      </c>
      <c r="AX141">
        <v>66441461</v>
      </c>
      <c r="AY141">
        <v>1</v>
      </c>
      <c r="AZ141">
        <v>0</v>
      </c>
      <c r="BA141">
        <v>129</v>
      </c>
      <c r="BB141">
        <v>0</v>
      </c>
      <c r="BC141">
        <v>0</v>
      </c>
      <c r="BD141">
        <v>0</v>
      </c>
      <c r="BE141">
        <v>0</v>
      </c>
      <c r="BF141">
        <v>0</v>
      </c>
      <c r="BG141">
        <v>0</v>
      </c>
      <c r="BH141">
        <v>0</v>
      </c>
      <c r="BI141">
        <v>0</v>
      </c>
      <c r="BJ141">
        <v>0</v>
      </c>
      <c r="BK141">
        <v>0</v>
      </c>
      <c r="BL141">
        <v>0</v>
      </c>
      <c r="BM141">
        <v>0</v>
      </c>
      <c r="BN141">
        <v>0</v>
      </c>
      <c r="BO141">
        <v>0</v>
      </c>
      <c r="BP141">
        <v>0</v>
      </c>
      <c r="BQ141">
        <v>0</v>
      </c>
      <c r="BR141">
        <v>0</v>
      </c>
      <c r="BS141">
        <v>0</v>
      </c>
      <c r="BT141">
        <v>0</v>
      </c>
      <c r="BU141">
        <v>0</v>
      </c>
      <c r="BV141">
        <v>0</v>
      </c>
      <c r="BW141">
        <v>0</v>
      </c>
      <c r="CV141">
        <v>0</v>
      </c>
      <c r="CW141" t="e">
        <f>ROUND(Y141*Source!I101*DO141,7)</f>
        <v>#REF!</v>
      </c>
      <c r="CX141" t="e">
        <f>ROUND(Y141*Source!I101,7)</f>
        <v>#REF!</v>
      </c>
      <c r="CY141">
        <f>AB141</f>
        <v>871.31</v>
      </c>
      <c r="CZ141">
        <f>AF141</f>
        <v>65.709999999999994</v>
      </c>
      <c r="DA141">
        <f>AJ141</f>
        <v>13.26</v>
      </c>
      <c r="DB141">
        <f t="shared" si="49"/>
        <v>5.91</v>
      </c>
      <c r="DC141">
        <f t="shared" si="50"/>
        <v>1.04</v>
      </c>
      <c r="DD141" t="s">
        <v>6</v>
      </c>
      <c r="DE141" t="s">
        <v>6</v>
      </c>
      <c r="DF141" t="e">
        <f>ROUND(ROUND(AE141,0)*CX141,0)</f>
        <v>#REF!</v>
      </c>
      <c r="DG141" t="e">
        <f>ROUND(ROUND(AF141*AJ141,0)*CX141,0)</f>
        <v>#REF!</v>
      </c>
      <c r="DH141" t="e">
        <f>Source!I101*SmtRes!Y141</f>
        <v>#REF!</v>
      </c>
      <c r="DI141">
        <f>AB141</f>
        <v>871.31</v>
      </c>
      <c r="DJ141">
        <f>EtalonRes!Z129</f>
        <v>65.709999999999994</v>
      </c>
      <c r="DK141" t="e">
        <f>Source!BB101</f>
        <v>#REF!</v>
      </c>
      <c r="DL141" t="s">
        <v>6</v>
      </c>
      <c r="DM141">
        <v>0</v>
      </c>
      <c r="DN141" t="s">
        <v>6</v>
      </c>
      <c r="DO141">
        <v>0</v>
      </c>
      <c r="GQ141">
        <v>-1</v>
      </c>
      <c r="GR141">
        <v>-1</v>
      </c>
    </row>
    <row r="142" spans="1:200" x14ac:dyDescent="0.25">
      <c r="A142">
        <f>ROW(Source!A101)</f>
        <v>101</v>
      </c>
      <c r="B142">
        <v>66440962</v>
      </c>
      <c r="C142">
        <v>66441450</v>
      </c>
      <c r="D142">
        <v>48206676</v>
      </c>
      <c r="E142">
        <v>1</v>
      </c>
      <c r="F142">
        <v>1</v>
      </c>
      <c r="G142">
        <v>1</v>
      </c>
      <c r="H142">
        <v>2</v>
      </c>
      <c r="I142" t="s">
        <v>819</v>
      </c>
      <c r="J142" t="s">
        <v>820</v>
      </c>
      <c r="K142" t="s">
        <v>821</v>
      </c>
      <c r="L142">
        <v>1367</v>
      </c>
      <c r="N142">
        <v>1011</v>
      </c>
      <c r="O142" t="s">
        <v>772</v>
      </c>
      <c r="P142" t="s">
        <v>772</v>
      </c>
      <c r="Q142">
        <v>1</v>
      </c>
      <c r="W142">
        <v>0</v>
      </c>
      <c r="X142">
        <v>-1579465195</v>
      </c>
      <c r="Y142">
        <f t="shared" si="48"/>
        <v>2.31</v>
      </c>
      <c r="AA142">
        <v>0</v>
      </c>
      <c r="AB142">
        <v>179.01</v>
      </c>
      <c r="AC142">
        <v>0</v>
      </c>
      <c r="AD142">
        <v>0</v>
      </c>
      <c r="AE142">
        <v>0</v>
      </c>
      <c r="AF142">
        <v>13.5</v>
      </c>
      <c r="AG142">
        <v>0</v>
      </c>
      <c r="AH142">
        <v>0</v>
      </c>
      <c r="AI142">
        <v>1</v>
      </c>
      <c r="AJ142">
        <v>13.26</v>
      </c>
      <c r="AK142">
        <v>33.39</v>
      </c>
      <c r="AL142">
        <v>1</v>
      </c>
      <c r="AM142">
        <v>4</v>
      </c>
      <c r="AN142">
        <v>0</v>
      </c>
      <c r="AO142">
        <v>1</v>
      </c>
      <c r="AP142">
        <v>0</v>
      </c>
      <c r="AQ142">
        <v>0</v>
      </c>
      <c r="AR142">
        <v>0</v>
      </c>
      <c r="AS142" t="s">
        <v>6</v>
      </c>
      <c r="AT142">
        <v>2.31</v>
      </c>
      <c r="AU142" t="s">
        <v>6</v>
      </c>
      <c r="AV142">
        <v>0</v>
      </c>
      <c r="AW142">
        <v>2</v>
      </c>
      <c r="AX142">
        <v>66441462</v>
      </c>
      <c r="AY142">
        <v>1</v>
      </c>
      <c r="AZ142">
        <v>0</v>
      </c>
      <c r="BA142">
        <v>130</v>
      </c>
      <c r="BB142">
        <v>0</v>
      </c>
      <c r="BC142">
        <v>0</v>
      </c>
      <c r="BD142">
        <v>0</v>
      </c>
      <c r="BE142">
        <v>0</v>
      </c>
      <c r="BF142">
        <v>0</v>
      </c>
      <c r="BG142">
        <v>0</v>
      </c>
      <c r="BH142">
        <v>0</v>
      </c>
      <c r="BI142">
        <v>0</v>
      </c>
      <c r="BJ142">
        <v>0</v>
      </c>
      <c r="BK142">
        <v>0</v>
      </c>
      <c r="BL142">
        <v>0</v>
      </c>
      <c r="BM142">
        <v>0</v>
      </c>
      <c r="BN142">
        <v>0</v>
      </c>
      <c r="BO142">
        <v>0</v>
      </c>
      <c r="BP142">
        <v>0</v>
      </c>
      <c r="BQ142">
        <v>0</v>
      </c>
      <c r="BR142">
        <v>0</v>
      </c>
      <c r="BS142">
        <v>0</v>
      </c>
      <c r="BT142">
        <v>0</v>
      </c>
      <c r="BU142">
        <v>0</v>
      </c>
      <c r="BV142">
        <v>0</v>
      </c>
      <c r="BW142">
        <v>0</v>
      </c>
      <c r="CV142">
        <v>0</v>
      </c>
      <c r="CW142" t="e">
        <f>ROUND(Y142*Source!I101*DO142,7)</f>
        <v>#REF!</v>
      </c>
      <c r="CX142" t="e">
        <f>ROUND(Y142*Source!I101,7)</f>
        <v>#REF!</v>
      </c>
      <c r="CY142">
        <f>AB142</f>
        <v>179.01</v>
      </c>
      <c r="CZ142">
        <f>AF142</f>
        <v>13.5</v>
      </c>
      <c r="DA142">
        <f>AJ142</f>
        <v>13.26</v>
      </c>
      <c r="DB142">
        <f t="shared" si="49"/>
        <v>31.19</v>
      </c>
      <c r="DC142">
        <f t="shared" si="50"/>
        <v>0</v>
      </c>
      <c r="DD142" t="s">
        <v>6</v>
      </c>
      <c r="DE142" t="s">
        <v>6</v>
      </c>
      <c r="DF142" t="e">
        <f>ROUND(ROUND(AE142,0)*CX142,0)</f>
        <v>#REF!</v>
      </c>
      <c r="DG142" t="e">
        <f>ROUND(ROUND(AF142*AJ142,0)*CX142,0)</f>
        <v>#REF!</v>
      </c>
      <c r="DH142" t="e">
        <f>Source!I101*SmtRes!Y142</f>
        <v>#REF!</v>
      </c>
      <c r="DI142">
        <f>AB142</f>
        <v>179.01</v>
      </c>
      <c r="DJ142">
        <f>EtalonRes!Z130</f>
        <v>13.5</v>
      </c>
      <c r="DK142" t="e">
        <f>Source!BB101</f>
        <v>#REF!</v>
      </c>
      <c r="DL142" t="s">
        <v>6</v>
      </c>
      <c r="DM142">
        <v>0</v>
      </c>
      <c r="DN142" t="s">
        <v>6</v>
      </c>
      <c r="DO142">
        <v>0</v>
      </c>
      <c r="GQ142">
        <v>-1</v>
      </c>
      <c r="GR142">
        <v>-1</v>
      </c>
    </row>
    <row r="143" spans="1:200" x14ac:dyDescent="0.25">
      <c r="A143">
        <f>ROW(Source!A101)</f>
        <v>101</v>
      </c>
      <c r="B143">
        <v>66440962</v>
      </c>
      <c r="C143">
        <v>66441450</v>
      </c>
      <c r="D143">
        <v>48054728</v>
      </c>
      <c r="E143">
        <v>1</v>
      </c>
      <c r="F143">
        <v>1</v>
      </c>
      <c r="G143">
        <v>1</v>
      </c>
      <c r="H143">
        <v>3</v>
      </c>
      <c r="I143" t="s">
        <v>822</v>
      </c>
      <c r="J143" t="s">
        <v>823</v>
      </c>
      <c r="K143" t="s">
        <v>824</v>
      </c>
      <c r="L143">
        <v>1346</v>
      </c>
      <c r="N143">
        <v>1009</v>
      </c>
      <c r="O143" t="s">
        <v>132</v>
      </c>
      <c r="P143" t="s">
        <v>132</v>
      </c>
      <c r="Q143">
        <v>1</v>
      </c>
      <c r="W143">
        <v>0</v>
      </c>
      <c r="X143">
        <v>582388926</v>
      </c>
      <c r="Y143" s="66">
        <f>'4.Ведомость_списания'!F117</f>
        <v>12.1846</v>
      </c>
      <c r="AA143">
        <v>55.48</v>
      </c>
      <c r="AB143">
        <v>0</v>
      </c>
      <c r="AC143">
        <v>0</v>
      </c>
      <c r="AD143">
        <v>0</v>
      </c>
      <c r="AE143">
        <v>6.09</v>
      </c>
      <c r="AF143">
        <v>0</v>
      </c>
      <c r="AG143">
        <v>0</v>
      </c>
      <c r="AH143">
        <v>0</v>
      </c>
      <c r="AI143">
        <v>9.11</v>
      </c>
      <c r="AJ143">
        <v>1</v>
      </c>
      <c r="AK143">
        <v>1</v>
      </c>
      <c r="AL143">
        <v>1</v>
      </c>
      <c r="AM143">
        <v>4</v>
      </c>
      <c r="AN143">
        <v>0</v>
      </c>
      <c r="AO143">
        <v>1</v>
      </c>
      <c r="AP143">
        <v>0</v>
      </c>
      <c r="AQ143">
        <v>0</v>
      </c>
      <c r="AR143">
        <v>0</v>
      </c>
      <c r="AS143" t="s">
        <v>6</v>
      </c>
      <c r="AT143">
        <v>12.1846</v>
      </c>
      <c r="AU143" t="s">
        <v>6</v>
      </c>
      <c r="AV143">
        <v>0</v>
      </c>
      <c r="AW143">
        <v>2</v>
      </c>
      <c r="AX143">
        <v>66441463</v>
      </c>
      <c r="AY143">
        <v>1</v>
      </c>
      <c r="AZ143">
        <v>0</v>
      </c>
      <c r="BA143">
        <v>131</v>
      </c>
      <c r="BB143">
        <v>0</v>
      </c>
      <c r="BC143">
        <v>0</v>
      </c>
      <c r="BD143">
        <v>0</v>
      </c>
      <c r="BE143">
        <v>0</v>
      </c>
      <c r="BF143">
        <v>0</v>
      </c>
      <c r="BG143">
        <v>0</v>
      </c>
      <c r="BH143">
        <v>0</v>
      </c>
      <c r="BI143">
        <v>0</v>
      </c>
      <c r="BJ143">
        <v>0</v>
      </c>
      <c r="BK143">
        <v>0</v>
      </c>
      <c r="BL143">
        <v>0</v>
      </c>
      <c r="BM143">
        <v>0</v>
      </c>
      <c r="BN143">
        <v>0</v>
      </c>
      <c r="BO143">
        <v>0</v>
      </c>
      <c r="BP143">
        <v>0</v>
      </c>
      <c r="BQ143">
        <v>0</v>
      </c>
      <c r="BR143">
        <v>0</v>
      </c>
      <c r="BS143">
        <v>0</v>
      </c>
      <c r="BT143">
        <v>0</v>
      </c>
      <c r="BU143">
        <v>0</v>
      </c>
      <c r="BV143">
        <v>0</v>
      </c>
      <c r="BW143">
        <v>0</v>
      </c>
      <c r="CV143">
        <v>0</v>
      </c>
      <c r="CW143">
        <v>0</v>
      </c>
      <c r="CX143" t="e">
        <f>ROUND(Y143*Source!I101,7)</f>
        <v>#REF!</v>
      </c>
      <c r="CY143">
        <f>AA143</f>
        <v>55.48</v>
      </c>
      <c r="CZ143">
        <f>AE143</f>
        <v>6.09</v>
      </c>
      <c r="DA143">
        <f>AI143</f>
        <v>9.11</v>
      </c>
      <c r="DB143">
        <f t="shared" si="49"/>
        <v>74.2</v>
      </c>
      <c r="DC143">
        <f t="shared" si="50"/>
        <v>0</v>
      </c>
      <c r="DD143" t="s">
        <v>6</v>
      </c>
      <c r="DE143" t="s">
        <v>6</v>
      </c>
      <c r="DF143" t="e">
        <f>ROUND(ROUND(AE143*AI143,0)*CX143,0)</f>
        <v>#REF!</v>
      </c>
      <c r="DG143" t="e">
        <f>ROUND(ROUND(AF143,0)*CX143,0)</f>
        <v>#REF!</v>
      </c>
      <c r="DH143" t="e">
        <f>Source!I101*SmtRes!Y143</f>
        <v>#REF!</v>
      </c>
      <c r="DI143">
        <f>AA143</f>
        <v>55.48</v>
      </c>
      <c r="DJ143">
        <f>EtalonRes!Y131</f>
        <v>6.09</v>
      </c>
      <c r="DK143" t="e">
        <f>Source!BC101</f>
        <v>#REF!</v>
      </c>
      <c r="DL143" t="s">
        <v>6</v>
      </c>
      <c r="DM143">
        <v>0</v>
      </c>
      <c r="DN143" t="s">
        <v>6</v>
      </c>
      <c r="DO143">
        <v>0</v>
      </c>
      <c r="GQ143">
        <v>-1</v>
      </c>
      <c r="GR143">
        <v>-1</v>
      </c>
    </row>
    <row r="144" spans="1:200" x14ac:dyDescent="0.25">
      <c r="A144">
        <f>ROW(Source!A101)</f>
        <v>101</v>
      </c>
      <c r="B144">
        <v>66440962</v>
      </c>
      <c r="C144">
        <v>66441450</v>
      </c>
      <c r="D144">
        <v>49549250</v>
      </c>
      <c r="E144">
        <v>1</v>
      </c>
      <c r="F144">
        <v>1</v>
      </c>
      <c r="G144">
        <v>1</v>
      </c>
      <c r="H144">
        <v>3</v>
      </c>
      <c r="I144" t="s">
        <v>231</v>
      </c>
      <c r="J144" t="s">
        <v>234</v>
      </c>
      <c r="K144" t="s">
        <v>232</v>
      </c>
      <c r="L144">
        <v>1327</v>
      </c>
      <c r="N144">
        <v>1005</v>
      </c>
      <c r="O144" t="s">
        <v>233</v>
      </c>
      <c r="P144" t="s">
        <v>233</v>
      </c>
      <c r="Q144">
        <v>1</v>
      </c>
      <c r="W144">
        <v>0</v>
      </c>
      <c r="X144">
        <v>-1682070756</v>
      </c>
      <c r="Y144">
        <f t="shared" si="48"/>
        <v>115</v>
      </c>
      <c r="AA144">
        <v>118.61</v>
      </c>
      <c r="AB144">
        <v>0</v>
      </c>
      <c r="AC144">
        <v>0</v>
      </c>
      <c r="AD144">
        <v>0</v>
      </c>
      <c r="AE144">
        <v>13.02</v>
      </c>
      <c r="AF144">
        <v>0</v>
      </c>
      <c r="AG144">
        <v>0</v>
      </c>
      <c r="AH144">
        <v>0</v>
      </c>
      <c r="AI144">
        <v>9.11</v>
      </c>
      <c r="AJ144">
        <v>1</v>
      </c>
      <c r="AK144">
        <v>1</v>
      </c>
      <c r="AL144">
        <v>1</v>
      </c>
      <c r="AM144">
        <v>0</v>
      </c>
      <c r="AN144">
        <v>0</v>
      </c>
      <c r="AO144">
        <v>0</v>
      </c>
      <c r="AP144">
        <v>0</v>
      </c>
      <c r="AQ144">
        <v>0</v>
      </c>
      <c r="AR144">
        <v>0</v>
      </c>
      <c r="AS144" t="s">
        <v>6</v>
      </c>
      <c r="AT144">
        <v>115</v>
      </c>
      <c r="AU144" t="s">
        <v>6</v>
      </c>
      <c r="AV144">
        <v>0</v>
      </c>
      <c r="AW144">
        <v>1</v>
      </c>
      <c r="AX144">
        <v>-1</v>
      </c>
      <c r="AY144">
        <v>0</v>
      </c>
      <c r="AZ144">
        <v>0</v>
      </c>
      <c r="BA144" t="s">
        <v>6</v>
      </c>
      <c r="BB144">
        <v>0</v>
      </c>
      <c r="BC144">
        <v>0</v>
      </c>
      <c r="BD144">
        <v>0</v>
      </c>
      <c r="BE144">
        <v>0</v>
      </c>
      <c r="BF144">
        <v>0</v>
      </c>
      <c r="BG144">
        <v>0</v>
      </c>
      <c r="BH144">
        <v>0</v>
      </c>
      <c r="BI144">
        <v>0</v>
      </c>
      <c r="BJ144">
        <v>0</v>
      </c>
      <c r="BK144">
        <v>0</v>
      </c>
      <c r="BL144">
        <v>0</v>
      </c>
      <c r="BM144">
        <v>0</v>
      </c>
      <c r="BN144">
        <v>0</v>
      </c>
      <c r="BO144">
        <v>0</v>
      </c>
      <c r="BP144">
        <v>0</v>
      </c>
      <c r="BQ144">
        <v>0</v>
      </c>
      <c r="BR144">
        <v>0</v>
      </c>
      <c r="BS144">
        <v>0</v>
      </c>
      <c r="BT144">
        <v>0</v>
      </c>
      <c r="BU144">
        <v>0</v>
      </c>
      <c r="BV144">
        <v>0</v>
      </c>
      <c r="BW144">
        <v>0</v>
      </c>
      <c r="CV144">
        <v>0</v>
      </c>
      <c r="CW144">
        <v>0</v>
      </c>
      <c r="CX144" t="e">
        <f>ROUND(Y144*Source!I101,7)</f>
        <v>#REF!</v>
      </c>
      <c r="CY144">
        <f>AA144</f>
        <v>118.61</v>
      </c>
      <c r="CZ144">
        <f>AE144</f>
        <v>13.02</v>
      </c>
      <c r="DA144">
        <f>AI144</f>
        <v>9.11</v>
      </c>
      <c r="DB144">
        <f t="shared" si="49"/>
        <v>1497.3</v>
      </c>
      <c r="DC144">
        <f t="shared" si="50"/>
        <v>0</v>
      </c>
      <c r="DD144" t="s">
        <v>6</v>
      </c>
      <c r="DE144" t="s">
        <v>6</v>
      </c>
      <c r="DF144" t="e">
        <f>ROUND(ROUND(AE144*AI144,0)*CX144,0)</f>
        <v>#REF!</v>
      </c>
      <c r="DG144" t="e">
        <f>ROUND(ROUND(AF144,0)*CX144,0)</f>
        <v>#REF!</v>
      </c>
      <c r="DH144" t="e">
        <f>Source!I101*SmtRes!Y144</f>
        <v>#REF!</v>
      </c>
      <c r="DI144">
        <f>AA144</f>
        <v>118.61</v>
      </c>
      <c r="DJ144" t="e">
        <f>DF144</f>
        <v>#REF!</v>
      </c>
      <c r="DK144" t="e">
        <f>Source!BC101</f>
        <v>#REF!</v>
      </c>
      <c r="DL144" t="s">
        <v>6</v>
      </c>
      <c r="DM144">
        <v>0</v>
      </c>
      <c r="DN144" t="s">
        <v>6</v>
      </c>
      <c r="DO144">
        <v>0</v>
      </c>
      <c r="GP144">
        <v>1</v>
      </c>
      <c r="GQ144">
        <v>-1</v>
      </c>
      <c r="GR144">
        <v>-1</v>
      </c>
    </row>
    <row r="145" spans="1:200" x14ac:dyDescent="0.25">
      <c r="A145">
        <f>ROW(Source!A103)</f>
        <v>103</v>
      </c>
      <c r="B145">
        <v>66440962</v>
      </c>
      <c r="C145">
        <v>66441467</v>
      </c>
      <c r="D145">
        <v>48043811</v>
      </c>
      <c r="E145">
        <v>68</v>
      </c>
      <c r="F145">
        <v>1</v>
      </c>
      <c r="G145">
        <v>1</v>
      </c>
      <c r="H145">
        <v>1</v>
      </c>
      <c r="I145" t="s">
        <v>798</v>
      </c>
      <c r="J145" t="s">
        <v>6</v>
      </c>
      <c r="K145" t="s">
        <v>799</v>
      </c>
      <c r="L145">
        <v>1191</v>
      </c>
      <c r="N145">
        <v>1013</v>
      </c>
      <c r="O145" t="s">
        <v>766</v>
      </c>
      <c r="P145" t="s">
        <v>766</v>
      </c>
      <c r="Q145">
        <v>1</v>
      </c>
      <c r="W145">
        <v>0</v>
      </c>
      <c r="X145">
        <v>-366857280</v>
      </c>
      <c r="Y145">
        <f t="shared" si="48"/>
        <v>35.6</v>
      </c>
      <c r="AA145">
        <v>0</v>
      </c>
      <c r="AB145">
        <v>0</v>
      </c>
      <c r="AC145">
        <v>0</v>
      </c>
      <c r="AD145">
        <v>265.12</v>
      </c>
      <c r="AE145">
        <v>0</v>
      </c>
      <c r="AF145">
        <v>0</v>
      </c>
      <c r="AG145">
        <v>0</v>
      </c>
      <c r="AH145">
        <v>7.94</v>
      </c>
      <c r="AI145">
        <v>1</v>
      </c>
      <c r="AJ145">
        <v>1</v>
      </c>
      <c r="AK145">
        <v>1</v>
      </c>
      <c r="AL145">
        <v>33.39</v>
      </c>
      <c r="AM145">
        <v>4</v>
      </c>
      <c r="AN145">
        <v>0</v>
      </c>
      <c r="AO145">
        <v>1</v>
      </c>
      <c r="AP145">
        <v>0</v>
      </c>
      <c r="AQ145">
        <v>0</v>
      </c>
      <c r="AR145">
        <v>0</v>
      </c>
      <c r="AS145" t="s">
        <v>6</v>
      </c>
      <c r="AT145">
        <v>35.6</v>
      </c>
      <c r="AU145" t="s">
        <v>6</v>
      </c>
      <c r="AV145">
        <v>1</v>
      </c>
      <c r="AW145">
        <v>2</v>
      </c>
      <c r="AX145">
        <v>66441475</v>
      </c>
      <c r="AY145">
        <v>1</v>
      </c>
      <c r="AZ145">
        <v>0</v>
      </c>
      <c r="BA145">
        <v>133</v>
      </c>
      <c r="BB145">
        <v>0</v>
      </c>
      <c r="BC145">
        <v>0</v>
      </c>
      <c r="BD145">
        <v>0</v>
      </c>
      <c r="BE145">
        <v>0</v>
      </c>
      <c r="BF145">
        <v>0</v>
      </c>
      <c r="BG145">
        <v>0</v>
      </c>
      <c r="BH145">
        <v>0</v>
      </c>
      <c r="BI145">
        <v>0</v>
      </c>
      <c r="BJ145">
        <v>0</v>
      </c>
      <c r="BK145">
        <v>0</v>
      </c>
      <c r="BL145">
        <v>0</v>
      </c>
      <c r="BM145">
        <v>0</v>
      </c>
      <c r="BN145">
        <v>0</v>
      </c>
      <c r="BO145">
        <v>0</v>
      </c>
      <c r="BP145">
        <v>0</v>
      </c>
      <c r="BQ145">
        <v>0</v>
      </c>
      <c r="BR145">
        <v>0</v>
      </c>
      <c r="BS145">
        <v>0</v>
      </c>
      <c r="BT145">
        <v>0</v>
      </c>
      <c r="BU145">
        <v>0</v>
      </c>
      <c r="BV145">
        <v>0</v>
      </c>
      <c r="BW145">
        <v>0</v>
      </c>
      <c r="CU145" t="e">
        <f>ROUND(AT145*Source!I103*AH145*AL145,0)</f>
        <v>#REF!</v>
      </c>
      <c r="CV145" t="e">
        <f>ROUND(Y145*Source!I103,7)</f>
        <v>#REF!</v>
      </c>
      <c r="CW145">
        <v>0</v>
      </c>
      <c r="CX145" t="e">
        <f>ROUND(Y145*Source!I103,7)</f>
        <v>#REF!</v>
      </c>
      <c r="CY145">
        <f>AD145</f>
        <v>265.12</v>
      </c>
      <c r="CZ145">
        <f>AH145</f>
        <v>7.94</v>
      </c>
      <c r="DA145">
        <f>AL145</f>
        <v>33.39</v>
      </c>
      <c r="DB145">
        <f t="shared" si="49"/>
        <v>282.66000000000003</v>
      </c>
      <c r="DC145">
        <f t="shared" si="50"/>
        <v>0</v>
      </c>
      <c r="DD145" t="s">
        <v>6</v>
      </c>
      <c r="DE145" t="s">
        <v>6</v>
      </c>
      <c r="DF145" t="e">
        <f>ROUND(ROUND(AE145,0)*CX145,0)</f>
        <v>#REF!</v>
      </c>
      <c r="DG145" t="e">
        <f>ROUND(ROUND(AF145,0)*CX145,0)</f>
        <v>#REF!</v>
      </c>
      <c r="DH145" t="e">
        <f>Source!I103*SmtRes!Y145</f>
        <v>#REF!</v>
      </c>
      <c r="DI145">
        <f>AD145</f>
        <v>265.12</v>
      </c>
      <c r="DJ145">
        <f>EtalonRes!AB133</f>
        <v>7.94</v>
      </c>
      <c r="DK145" t="e">
        <f>Source!BA103</f>
        <v>#REF!</v>
      </c>
      <c r="DL145" t="s">
        <v>6</v>
      </c>
      <c r="DM145">
        <v>0</v>
      </c>
      <c r="DN145" t="s">
        <v>6</v>
      </c>
      <c r="DO145">
        <v>0</v>
      </c>
      <c r="GQ145">
        <v>-1</v>
      </c>
      <c r="GR145">
        <v>-1</v>
      </c>
    </row>
    <row r="146" spans="1:200" x14ac:dyDescent="0.25">
      <c r="A146">
        <f>ROW(Source!A103)</f>
        <v>103</v>
      </c>
      <c r="B146">
        <v>66440962</v>
      </c>
      <c r="C146">
        <v>66441467</v>
      </c>
      <c r="D146">
        <v>48044033</v>
      </c>
      <c r="E146">
        <v>68</v>
      </c>
      <c r="F146">
        <v>1</v>
      </c>
      <c r="G146">
        <v>1</v>
      </c>
      <c r="H146">
        <v>1</v>
      </c>
      <c r="I146" t="s">
        <v>767</v>
      </c>
      <c r="J146" t="s">
        <v>6</v>
      </c>
      <c r="K146" t="s">
        <v>768</v>
      </c>
      <c r="L146">
        <v>1191</v>
      </c>
      <c r="N146">
        <v>1013</v>
      </c>
      <c r="O146" t="s">
        <v>766</v>
      </c>
      <c r="P146" t="s">
        <v>766</v>
      </c>
      <c r="Q146">
        <v>1</v>
      </c>
      <c r="W146">
        <v>0</v>
      </c>
      <c r="X146">
        <v>-1417349443</v>
      </c>
      <c r="Y146">
        <f t="shared" si="48"/>
        <v>1.27</v>
      </c>
      <c r="AA146">
        <v>0</v>
      </c>
      <c r="AB146">
        <v>0</v>
      </c>
      <c r="AC146">
        <v>0</v>
      </c>
      <c r="AD146">
        <v>0</v>
      </c>
      <c r="AE146">
        <v>0</v>
      </c>
      <c r="AF146">
        <v>0</v>
      </c>
      <c r="AG146">
        <v>0</v>
      </c>
      <c r="AH146">
        <v>0</v>
      </c>
      <c r="AI146">
        <v>1</v>
      </c>
      <c r="AJ146">
        <v>1</v>
      </c>
      <c r="AK146">
        <v>33.39</v>
      </c>
      <c r="AL146">
        <v>1</v>
      </c>
      <c r="AM146">
        <v>4</v>
      </c>
      <c r="AN146">
        <v>0</v>
      </c>
      <c r="AO146">
        <v>1</v>
      </c>
      <c r="AP146">
        <v>0</v>
      </c>
      <c r="AQ146">
        <v>0</v>
      </c>
      <c r="AR146">
        <v>0</v>
      </c>
      <c r="AS146" t="s">
        <v>6</v>
      </c>
      <c r="AT146">
        <v>1.27</v>
      </c>
      <c r="AU146" t="s">
        <v>6</v>
      </c>
      <c r="AV146">
        <v>2</v>
      </c>
      <c r="AW146">
        <v>2</v>
      </c>
      <c r="AX146">
        <v>66441476</v>
      </c>
      <c r="AY146">
        <v>1</v>
      </c>
      <c r="AZ146">
        <v>0</v>
      </c>
      <c r="BA146">
        <v>134</v>
      </c>
      <c r="BB146">
        <v>0</v>
      </c>
      <c r="BC146">
        <v>0</v>
      </c>
      <c r="BD146">
        <v>0</v>
      </c>
      <c r="BE146">
        <v>0</v>
      </c>
      <c r="BF146">
        <v>0</v>
      </c>
      <c r="BG146">
        <v>0</v>
      </c>
      <c r="BH146">
        <v>0</v>
      </c>
      <c r="BI146">
        <v>0</v>
      </c>
      <c r="BJ146">
        <v>0</v>
      </c>
      <c r="BK146">
        <v>0</v>
      </c>
      <c r="BL146">
        <v>0</v>
      </c>
      <c r="BM146">
        <v>0</v>
      </c>
      <c r="BN146">
        <v>0</v>
      </c>
      <c r="BO146">
        <v>0</v>
      </c>
      <c r="BP146">
        <v>0</v>
      </c>
      <c r="BQ146">
        <v>0</v>
      </c>
      <c r="BR146">
        <v>0</v>
      </c>
      <c r="BS146">
        <v>0</v>
      </c>
      <c r="BT146">
        <v>0</v>
      </c>
      <c r="BU146">
        <v>0</v>
      </c>
      <c r="BV146">
        <v>0</v>
      </c>
      <c r="BW146">
        <v>0</v>
      </c>
      <c r="CV146">
        <v>0</v>
      </c>
      <c r="CW146">
        <v>0</v>
      </c>
      <c r="CX146" t="e">
        <f>ROUND(Y146*Source!I103,7)</f>
        <v>#REF!</v>
      </c>
      <c r="CY146">
        <f>AD146</f>
        <v>0</v>
      </c>
      <c r="CZ146">
        <f>AH146</f>
        <v>0</v>
      </c>
      <c r="DA146">
        <f>AL146</f>
        <v>1</v>
      </c>
      <c r="DB146">
        <f t="shared" si="49"/>
        <v>0</v>
      </c>
      <c r="DC146">
        <f t="shared" si="50"/>
        <v>0</v>
      </c>
      <c r="DD146" t="s">
        <v>6</v>
      </c>
      <c r="DE146" t="s">
        <v>6</v>
      </c>
      <c r="DF146" t="e">
        <f>ROUND(ROUND(AE146,0)*CX146,0)</f>
        <v>#REF!</v>
      </c>
      <c r="DG146" t="e">
        <f>ROUND(ROUND(AF146,0)*CX146,0)</f>
        <v>#REF!</v>
      </c>
      <c r="DH146" t="e">
        <f>Source!I103*SmtRes!Y146</f>
        <v>#REF!</v>
      </c>
      <c r="DI146">
        <f>AD146</f>
        <v>0</v>
      </c>
      <c r="DJ146">
        <f>EtalonRes!AB134</f>
        <v>0</v>
      </c>
      <c r="DK146" t="e">
        <f>Source!BA103</f>
        <v>#REF!</v>
      </c>
      <c r="DL146" t="s">
        <v>6</v>
      </c>
      <c r="DM146">
        <v>0</v>
      </c>
      <c r="DN146" t="s">
        <v>6</v>
      </c>
      <c r="DO146">
        <v>0</v>
      </c>
      <c r="GQ146">
        <v>-1</v>
      </c>
      <c r="GR146">
        <v>-1</v>
      </c>
    </row>
    <row r="147" spans="1:200" x14ac:dyDescent="0.25">
      <c r="A147">
        <f>ROW(Source!A103)</f>
        <v>103</v>
      </c>
      <c r="B147">
        <v>66440962</v>
      </c>
      <c r="C147">
        <v>66441467</v>
      </c>
      <c r="D147">
        <v>48205768</v>
      </c>
      <c r="E147">
        <v>1</v>
      </c>
      <c r="F147">
        <v>1</v>
      </c>
      <c r="G147">
        <v>1</v>
      </c>
      <c r="H147">
        <v>2</v>
      </c>
      <c r="I147" t="s">
        <v>825</v>
      </c>
      <c r="J147" t="s">
        <v>826</v>
      </c>
      <c r="K147" t="s">
        <v>827</v>
      </c>
      <c r="L147">
        <v>1367</v>
      </c>
      <c r="N147">
        <v>1011</v>
      </c>
      <c r="O147" t="s">
        <v>772</v>
      </c>
      <c r="P147" t="s">
        <v>772</v>
      </c>
      <c r="Q147">
        <v>1</v>
      </c>
      <c r="W147">
        <v>0</v>
      </c>
      <c r="X147">
        <v>1098214667</v>
      </c>
      <c r="Y147">
        <f t="shared" si="48"/>
        <v>1.27</v>
      </c>
      <c r="AA147">
        <v>0</v>
      </c>
      <c r="AB147">
        <v>414.51</v>
      </c>
      <c r="AC147">
        <v>450.77</v>
      </c>
      <c r="AD147">
        <v>0</v>
      </c>
      <c r="AE147">
        <v>0</v>
      </c>
      <c r="AF147">
        <v>31.26</v>
      </c>
      <c r="AG147">
        <v>13.5</v>
      </c>
      <c r="AH147">
        <v>0</v>
      </c>
      <c r="AI147">
        <v>1</v>
      </c>
      <c r="AJ147">
        <v>13.26</v>
      </c>
      <c r="AK147">
        <v>33.39</v>
      </c>
      <c r="AL147">
        <v>1</v>
      </c>
      <c r="AM147">
        <v>4</v>
      </c>
      <c r="AN147">
        <v>0</v>
      </c>
      <c r="AO147">
        <v>1</v>
      </c>
      <c r="AP147">
        <v>0</v>
      </c>
      <c r="AQ147">
        <v>0</v>
      </c>
      <c r="AR147">
        <v>0</v>
      </c>
      <c r="AS147" t="s">
        <v>6</v>
      </c>
      <c r="AT147">
        <v>1.27</v>
      </c>
      <c r="AU147" t="s">
        <v>6</v>
      </c>
      <c r="AV147">
        <v>0</v>
      </c>
      <c r="AW147">
        <v>2</v>
      </c>
      <c r="AX147">
        <v>66441477</v>
      </c>
      <c r="AY147">
        <v>1</v>
      </c>
      <c r="AZ147">
        <v>0</v>
      </c>
      <c r="BA147">
        <v>135</v>
      </c>
      <c r="BB147">
        <v>0</v>
      </c>
      <c r="BC147">
        <v>0</v>
      </c>
      <c r="BD147">
        <v>0</v>
      </c>
      <c r="BE147">
        <v>0</v>
      </c>
      <c r="BF147">
        <v>0</v>
      </c>
      <c r="BG147">
        <v>0</v>
      </c>
      <c r="BH147">
        <v>0</v>
      </c>
      <c r="BI147">
        <v>0</v>
      </c>
      <c r="BJ147">
        <v>0</v>
      </c>
      <c r="BK147">
        <v>0</v>
      </c>
      <c r="BL147">
        <v>0</v>
      </c>
      <c r="BM147">
        <v>0</v>
      </c>
      <c r="BN147">
        <v>0</v>
      </c>
      <c r="BO147">
        <v>0</v>
      </c>
      <c r="BP147">
        <v>0</v>
      </c>
      <c r="BQ147">
        <v>0</v>
      </c>
      <c r="BR147">
        <v>0</v>
      </c>
      <c r="BS147">
        <v>0</v>
      </c>
      <c r="BT147">
        <v>0</v>
      </c>
      <c r="BU147">
        <v>0</v>
      </c>
      <c r="BV147">
        <v>0</v>
      </c>
      <c r="BW147">
        <v>0</v>
      </c>
      <c r="CV147">
        <v>0</v>
      </c>
      <c r="CW147" t="e">
        <f>ROUND(Y147*Source!I103*DO147,7)</f>
        <v>#REF!</v>
      </c>
      <c r="CX147" t="e">
        <f>ROUND(Y147*Source!I103,7)</f>
        <v>#REF!</v>
      </c>
      <c r="CY147">
        <f>AB147</f>
        <v>414.51</v>
      </c>
      <c r="CZ147">
        <f>AF147</f>
        <v>31.26</v>
      </c>
      <c r="DA147">
        <f>AJ147</f>
        <v>13.26</v>
      </c>
      <c r="DB147">
        <f t="shared" si="49"/>
        <v>39.700000000000003</v>
      </c>
      <c r="DC147">
        <f t="shared" si="50"/>
        <v>17.149999999999999</v>
      </c>
      <c r="DD147" t="s">
        <v>6</v>
      </c>
      <c r="DE147" t="s">
        <v>6</v>
      </c>
      <c r="DF147" t="e">
        <f>ROUND(ROUND(AE147,0)*CX147,0)</f>
        <v>#REF!</v>
      </c>
      <c r="DG147" t="e">
        <f>ROUND(ROUND(AF147*AJ147,0)*CX147,0)</f>
        <v>#REF!</v>
      </c>
      <c r="DH147" t="e">
        <f>Source!I103*SmtRes!Y147</f>
        <v>#REF!</v>
      </c>
      <c r="DI147">
        <f>AB147</f>
        <v>414.51</v>
      </c>
      <c r="DJ147">
        <f>EtalonRes!Z135</f>
        <v>31.26</v>
      </c>
      <c r="DK147" t="e">
        <f>Source!BB103</f>
        <v>#REF!</v>
      </c>
      <c r="DL147" t="s">
        <v>6</v>
      </c>
      <c r="DM147">
        <v>0</v>
      </c>
      <c r="DN147" t="s">
        <v>6</v>
      </c>
      <c r="DO147">
        <v>0</v>
      </c>
      <c r="GQ147">
        <v>-1</v>
      </c>
      <c r="GR147">
        <v>-1</v>
      </c>
    </row>
    <row r="148" spans="1:200" x14ac:dyDescent="0.25">
      <c r="A148">
        <f>ROW(Source!A103)</f>
        <v>103</v>
      </c>
      <c r="B148">
        <v>66440962</v>
      </c>
      <c r="C148">
        <v>66441467</v>
      </c>
      <c r="D148">
        <v>48205852</v>
      </c>
      <c r="E148">
        <v>1</v>
      </c>
      <c r="F148">
        <v>1</v>
      </c>
      <c r="G148">
        <v>1</v>
      </c>
      <c r="H148">
        <v>2</v>
      </c>
      <c r="I148" t="s">
        <v>828</v>
      </c>
      <c r="J148" t="s">
        <v>829</v>
      </c>
      <c r="K148" t="s">
        <v>830</v>
      </c>
      <c r="L148">
        <v>1367</v>
      </c>
      <c r="N148">
        <v>1011</v>
      </c>
      <c r="O148" t="s">
        <v>772</v>
      </c>
      <c r="P148" t="s">
        <v>772</v>
      </c>
      <c r="Q148">
        <v>1</v>
      </c>
      <c r="W148">
        <v>0</v>
      </c>
      <c r="X148">
        <v>3123306</v>
      </c>
      <c r="Y148">
        <f t="shared" si="48"/>
        <v>7.82</v>
      </c>
      <c r="AA148">
        <v>0</v>
      </c>
      <c r="AB148">
        <v>6.63</v>
      </c>
      <c r="AC148">
        <v>0</v>
      </c>
      <c r="AD148">
        <v>0</v>
      </c>
      <c r="AE148">
        <v>0</v>
      </c>
      <c r="AF148">
        <v>0.5</v>
      </c>
      <c r="AG148">
        <v>0</v>
      </c>
      <c r="AH148">
        <v>0</v>
      </c>
      <c r="AI148">
        <v>1</v>
      </c>
      <c r="AJ148">
        <v>13.26</v>
      </c>
      <c r="AK148">
        <v>33.39</v>
      </c>
      <c r="AL148">
        <v>1</v>
      </c>
      <c r="AM148">
        <v>4</v>
      </c>
      <c r="AN148">
        <v>0</v>
      </c>
      <c r="AO148">
        <v>1</v>
      </c>
      <c r="AP148">
        <v>0</v>
      </c>
      <c r="AQ148">
        <v>0</v>
      </c>
      <c r="AR148">
        <v>0</v>
      </c>
      <c r="AS148" t="s">
        <v>6</v>
      </c>
      <c r="AT148">
        <v>7.82</v>
      </c>
      <c r="AU148" t="s">
        <v>6</v>
      </c>
      <c r="AV148">
        <v>0</v>
      </c>
      <c r="AW148">
        <v>2</v>
      </c>
      <c r="AX148">
        <v>66441478</v>
      </c>
      <c r="AY148">
        <v>1</v>
      </c>
      <c r="AZ148">
        <v>0</v>
      </c>
      <c r="BA148">
        <v>136</v>
      </c>
      <c r="BB148">
        <v>0</v>
      </c>
      <c r="BC148">
        <v>0</v>
      </c>
      <c r="BD148">
        <v>0</v>
      </c>
      <c r="BE148">
        <v>0</v>
      </c>
      <c r="BF148">
        <v>0</v>
      </c>
      <c r="BG148">
        <v>0</v>
      </c>
      <c r="BH148">
        <v>0</v>
      </c>
      <c r="BI148">
        <v>0</v>
      </c>
      <c r="BJ148">
        <v>0</v>
      </c>
      <c r="BK148">
        <v>0</v>
      </c>
      <c r="BL148">
        <v>0</v>
      </c>
      <c r="BM148">
        <v>0</v>
      </c>
      <c r="BN148">
        <v>0</v>
      </c>
      <c r="BO148">
        <v>0</v>
      </c>
      <c r="BP148">
        <v>0</v>
      </c>
      <c r="BQ148">
        <v>0</v>
      </c>
      <c r="BR148">
        <v>0</v>
      </c>
      <c r="BS148">
        <v>0</v>
      </c>
      <c r="BT148">
        <v>0</v>
      </c>
      <c r="BU148">
        <v>0</v>
      </c>
      <c r="BV148">
        <v>0</v>
      </c>
      <c r="BW148">
        <v>0</v>
      </c>
      <c r="CV148">
        <v>0</v>
      </c>
      <c r="CW148" t="e">
        <f>ROUND(Y148*Source!I103*DO148,7)</f>
        <v>#REF!</v>
      </c>
      <c r="CX148" t="e">
        <f>ROUND(Y148*Source!I103,7)</f>
        <v>#REF!</v>
      </c>
      <c r="CY148">
        <f>AB148</f>
        <v>6.63</v>
      </c>
      <c r="CZ148">
        <f>AF148</f>
        <v>0.5</v>
      </c>
      <c r="DA148">
        <f>AJ148</f>
        <v>13.26</v>
      </c>
      <c r="DB148">
        <f t="shared" si="49"/>
        <v>3.91</v>
      </c>
      <c r="DC148">
        <f t="shared" si="50"/>
        <v>0</v>
      </c>
      <c r="DD148" t="s">
        <v>6</v>
      </c>
      <c r="DE148" t="s">
        <v>6</v>
      </c>
      <c r="DF148" t="e">
        <f>ROUND(ROUND(AE148,0)*CX148,0)</f>
        <v>#REF!</v>
      </c>
      <c r="DG148" t="e">
        <f>ROUND(ROUND(AF148*AJ148,0)*CX148,0)</f>
        <v>#REF!</v>
      </c>
      <c r="DH148" t="e">
        <f>Source!I103*SmtRes!Y148</f>
        <v>#REF!</v>
      </c>
      <c r="DI148">
        <f>AB148</f>
        <v>6.63</v>
      </c>
      <c r="DJ148">
        <f>EtalonRes!Z136</f>
        <v>0.5</v>
      </c>
      <c r="DK148" t="e">
        <f>Source!BB103</f>
        <v>#REF!</v>
      </c>
      <c r="DL148" t="s">
        <v>6</v>
      </c>
      <c r="DM148">
        <v>0</v>
      </c>
      <c r="DN148" t="s">
        <v>6</v>
      </c>
      <c r="DO148">
        <v>0</v>
      </c>
      <c r="GQ148">
        <v>-1</v>
      </c>
      <c r="GR148">
        <v>-1</v>
      </c>
    </row>
    <row r="149" spans="1:200" x14ac:dyDescent="0.25">
      <c r="A149">
        <f>ROW(Source!A103)</f>
        <v>103</v>
      </c>
      <c r="B149">
        <v>66440962</v>
      </c>
      <c r="C149">
        <v>66441467</v>
      </c>
      <c r="D149">
        <v>48056368</v>
      </c>
      <c r="E149">
        <v>1</v>
      </c>
      <c r="F149">
        <v>1</v>
      </c>
      <c r="G149">
        <v>1</v>
      </c>
      <c r="H149">
        <v>3</v>
      </c>
      <c r="I149" t="s">
        <v>773</v>
      </c>
      <c r="J149" t="s">
        <v>774</v>
      </c>
      <c r="K149" t="s">
        <v>775</v>
      </c>
      <c r="L149">
        <v>1339</v>
      </c>
      <c r="N149">
        <v>1007</v>
      </c>
      <c r="O149" t="s">
        <v>22</v>
      </c>
      <c r="P149" t="s">
        <v>22</v>
      </c>
      <c r="Q149">
        <v>1</v>
      </c>
      <c r="W149">
        <v>0</v>
      </c>
      <c r="X149">
        <v>929815444</v>
      </c>
      <c r="Y149" s="66">
        <f>'4.Ведомость_списания'!F120</f>
        <v>3.5</v>
      </c>
      <c r="AA149">
        <v>22.23</v>
      </c>
      <c r="AB149">
        <v>0</v>
      </c>
      <c r="AC149">
        <v>0</v>
      </c>
      <c r="AD149">
        <v>0</v>
      </c>
      <c r="AE149">
        <v>2.44</v>
      </c>
      <c r="AF149">
        <v>0</v>
      </c>
      <c r="AG149">
        <v>0</v>
      </c>
      <c r="AH149">
        <v>0</v>
      </c>
      <c r="AI149">
        <v>9.11</v>
      </c>
      <c r="AJ149">
        <v>1</v>
      </c>
      <c r="AK149">
        <v>1</v>
      </c>
      <c r="AL149">
        <v>1</v>
      </c>
      <c r="AM149">
        <v>4</v>
      </c>
      <c r="AN149">
        <v>0</v>
      </c>
      <c r="AO149">
        <v>1</v>
      </c>
      <c r="AP149">
        <v>0</v>
      </c>
      <c r="AQ149">
        <v>0</v>
      </c>
      <c r="AR149">
        <v>0</v>
      </c>
      <c r="AS149" t="s">
        <v>6</v>
      </c>
      <c r="AT149">
        <v>3.5</v>
      </c>
      <c r="AU149" t="s">
        <v>6</v>
      </c>
      <c r="AV149">
        <v>0</v>
      </c>
      <c r="AW149">
        <v>2</v>
      </c>
      <c r="AX149">
        <v>66441479</v>
      </c>
      <c r="AY149">
        <v>1</v>
      </c>
      <c r="AZ149">
        <v>0</v>
      </c>
      <c r="BA149">
        <v>137</v>
      </c>
      <c r="BB149">
        <v>0</v>
      </c>
      <c r="BC149">
        <v>0</v>
      </c>
      <c r="BD149">
        <v>0</v>
      </c>
      <c r="BE149">
        <v>0</v>
      </c>
      <c r="BF149">
        <v>0</v>
      </c>
      <c r="BG149">
        <v>0</v>
      </c>
      <c r="BH149">
        <v>0</v>
      </c>
      <c r="BI149">
        <v>0</v>
      </c>
      <c r="BJ149">
        <v>0</v>
      </c>
      <c r="BK149">
        <v>0</v>
      </c>
      <c r="BL149">
        <v>0</v>
      </c>
      <c r="BM149">
        <v>0</v>
      </c>
      <c r="BN149">
        <v>0</v>
      </c>
      <c r="BO149">
        <v>0</v>
      </c>
      <c r="BP149">
        <v>0</v>
      </c>
      <c r="BQ149">
        <v>0</v>
      </c>
      <c r="BR149">
        <v>0</v>
      </c>
      <c r="BS149">
        <v>0</v>
      </c>
      <c r="BT149">
        <v>0</v>
      </c>
      <c r="BU149">
        <v>0</v>
      </c>
      <c r="BV149">
        <v>0</v>
      </c>
      <c r="BW149">
        <v>0</v>
      </c>
      <c r="CV149">
        <v>0</v>
      </c>
      <c r="CW149">
        <v>0</v>
      </c>
      <c r="CX149" t="e">
        <f>ROUND(Y149*Source!I103,7)</f>
        <v>#REF!</v>
      </c>
      <c r="CY149">
        <f>AA149</f>
        <v>22.23</v>
      </c>
      <c r="CZ149">
        <f>AE149</f>
        <v>2.44</v>
      </c>
      <c r="DA149">
        <f>AI149</f>
        <v>9.11</v>
      </c>
      <c r="DB149">
        <f t="shared" si="49"/>
        <v>8.5399999999999991</v>
      </c>
      <c r="DC149">
        <f t="shared" si="50"/>
        <v>0</v>
      </c>
      <c r="DD149" t="s">
        <v>6</v>
      </c>
      <c r="DE149" t="s">
        <v>6</v>
      </c>
      <c r="DF149" t="e">
        <f>ROUND(ROUND(AE149*AI149,0)*CX149,0)</f>
        <v>#REF!</v>
      </c>
      <c r="DG149" t="e">
        <f>ROUND(ROUND(AF149,0)*CX149,0)</f>
        <v>#REF!</v>
      </c>
      <c r="DH149" t="e">
        <f>Source!I103*SmtRes!Y149</f>
        <v>#REF!</v>
      </c>
      <c r="DI149">
        <f>AA149</f>
        <v>22.23</v>
      </c>
      <c r="DJ149">
        <f>EtalonRes!Y137</f>
        <v>2.44</v>
      </c>
      <c r="DK149" t="e">
        <f>Source!BC103</f>
        <v>#REF!</v>
      </c>
      <c r="DL149" t="s">
        <v>6</v>
      </c>
      <c r="DM149">
        <v>0</v>
      </c>
      <c r="DN149" t="s">
        <v>6</v>
      </c>
      <c r="DO149">
        <v>0</v>
      </c>
      <c r="GQ149">
        <v>-1</v>
      </c>
      <c r="GR149">
        <v>-1</v>
      </c>
    </row>
    <row r="150" spans="1:200" x14ac:dyDescent="0.25">
      <c r="A150">
        <f>ROW(Source!A103)</f>
        <v>103</v>
      </c>
      <c r="B150">
        <v>66440962</v>
      </c>
      <c r="C150">
        <v>66441467</v>
      </c>
      <c r="D150">
        <v>0</v>
      </c>
      <c r="E150">
        <v>0</v>
      </c>
      <c r="F150">
        <v>1</v>
      </c>
      <c r="G150">
        <v>1</v>
      </c>
      <c r="H150">
        <v>3</v>
      </c>
      <c r="I150" t="s">
        <v>30</v>
      </c>
      <c r="J150" t="s">
        <v>6</v>
      </c>
      <c r="K150" t="s">
        <v>244</v>
      </c>
      <c r="L150">
        <v>1339</v>
      </c>
      <c r="N150">
        <v>1007</v>
      </c>
      <c r="O150" t="s">
        <v>22</v>
      </c>
      <c r="P150" t="s">
        <v>22</v>
      </c>
      <c r="Q150">
        <v>1</v>
      </c>
      <c r="W150">
        <v>0</v>
      </c>
      <c r="X150">
        <v>1876450221</v>
      </c>
      <c r="Y150">
        <f t="shared" si="48"/>
        <v>2.04</v>
      </c>
      <c r="AA150">
        <v>4416.67</v>
      </c>
      <c r="AB150">
        <v>0</v>
      </c>
      <c r="AC150">
        <v>0</v>
      </c>
      <c r="AD150">
        <v>0</v>
      </c>
      <c r="AE150">
        <v>4505</v>
      </c>
      <c r="AF150">
        <v>0</v>
      </c>
      <c r="AG150">
        <v>0</v>
      </c>
      <c r="AH150">
        <v>0</v>
      </c>
      <c r="AI150">
        <v>9.11</v>
      </c>
      <c r="AJ150">
        <v>1</v>
      </c>
      <c r="AK150">
        <v>1</v>
      </c>
      <c r="AL150">
        <v>1</v>
      </c>
      <c r="AM150">
        <v>0</v>
      </c>
      <c r="AN150">
        <v>0</v>
      </c>
      <c r="AO150">
        <v>0</v>
      </c>
      <c r="AP150">
        <v>1</v>
      </c>
      <c r="AQ150">
        <v>0</v>
      </c>
      <c r="AR150">
        <v>0</v>
      </c>
      <c r="AS150" t="s">
        <v>6</v>
      </c>
      <c r="AT150">
        <v>2.04</v>
      </c>
      <c r="AU150" t="s">
        <v>6</v>
      </c>
      <c r="AV150">
        <v>0</v>
      </c>
      <c r="AW150">
        <v>1</v>
      </c>
      <c r="AX150">
        <v>-1</v>
      </c>
      <c r="AY150">
        <v>0</v>
      </c>
      <c r="AZ150">
        <v>0</v>
      </c>
      <c r="BA150" t="s">
        <v>6</v>
      </c>
      <c r="BB150">
        <v>0</v>
      </c>
      <c r="BC150">
        <v>0</v>
      </c>
      <c r="BD150">
        <v>0</v>
      </c>
      <c r="BE150">
        <v>0</v>
      </c>
      <c r="BF150">
        <v>0</v>
      </c>
      <c r="BG150">
        <v>0</v>
      </c>
      <c r="BH150">
        <v>0</v>
      </c>
      <c r="BI150">
        <v>0</v>
      </c>
      <c r="BJ150">
        <v>0</v>
      </c>
      <c r="BK150">
        <v>0</v>
      </c>
      <c r="BL150">
        <v>0</v>
      </c>
      <c r="BM150">
        <v>0</v>
      </c>
      <c r="BN150">
        <v>0</v>
      </c>
      <c r="BO150">
        <v>0</v>
      </c>
      <c r="BP150">
        <v>0</v>
      </c>
      <c r="BQ150">
        <v>0</v>
      </c>
      <c r="BR150">
        <v>0</v>
      </c>
      <c r="BS150">
        <v>0</v>
      </c>
      <c r="BT150">
        <v>0</v>
      </c>
      <c r="BU150">
        <v>0</v>
      </c>
      <c r="BV150">
        <v>0</v>
      </c>
      <c r="BW150">
        <v>0</v>
      </c>
      <c r="CV150">
        <v>0</v>
      </c>
      <c r="CW150">
        <v>0</v>
      </c>
      <c r="CX150" t="e">
        <f>ROUND(Y150*Source!I103,7)</f>
        <v>#REF!</v>
      </c>
      <c r="CY150">
        <f>AA150</f>
        <v>4416.67</v>
      </c>
      <c r="CZ150">
        <f>AE150</f>
        <v>4505</v>
      </c>
      <c r="DA150">
        <f>AI150</f>
        <v>9.11</v>
      </c>
      <c r="DB150">
        <f t="shared" si="49"/>
        <v>9190.2000000000007</v>
      </c>
      <c r="DC150">
        <f t="shared" si="50"/>
        <v>0</v>
      </c>
      <c r="DD150" t="s">
        <v>6</v>
      </c>
      <c r="DE150" t="s">
        <v>6</v>
      </c>
      <c r="DF150" t="e">
        <f>ROUND(ROUND(AE150*AI150,0)*CX150,0)</f>
        <v>#REF!</v>
      </c>
      <c r="DG150" t="e">
        <f>ROUND(ROUND(AF150,0)*CX150,0)</f>
        <v>#REF!</v>
      </c>
      <c r="DH150" t="e">
        <f>Source!I103*SmtRes!Y150</f>
        <v>#REF!</v>
      </c>
      <c r="DI150">
        <f>AA150</f>
        <v>4416.67</v>
      </c>
      <c r="DJ150" t="e">
        <f>DF150</f>
        <v>#REF!</v>
      </c>
      <c r="DK150" t="e">
        <f>Source!BC103</f>
        <v>#REF!</v>
      </c>
      <c r="DL150" t="s">
        <v>6</v>
      </c>
      <c r="DM150">
        <v>0</v>
      </c>
      <c r="DN150" t="s">
        <v>6</v>
      </c>
      <c r="DO150">
        <v>0</v>
      </c>
      <c r="GP150">
        <v>1</v>
      </c>
      <c r="GQ150">
        <v>-1</v>
      </c>
      <c r="GR150">
        <v>-1</v>
      </c>
    </row>
    <row r="151" spans="1:200" x14ac:dyDescent="0.25">
      <c r="A151">
        <f>ROW(Source!A105)</f>
        <v>105</v>
      </c>
      <c r="B151">
        <v>66440962</v>
      </c>
      <c r="C151">
        <v>66441483</v>
      </c>
      <c r="D151">
        <v>48043811</v>
      </c>
      <c r="E151">
        <v>68</v>
      </c>
      <c r="F151">
        <v>1</v>
      </c>
      <c r="G151">
        <v>1</v>
      </c>
      <c r="H151">
        <v>1</v>
      </c>
      <c r="I151" t="s">
        <v>798</v>
      </c>
      <c r="J151" t="s">
        <v>6</v>
      </c>
      <c r="K151" t="s">
        <v>799</v>
      </c>
      <c r="L151">
        <v>1191</v>
      </c>
      <c r="N151">
        <v>1013</v>
      </c>
      <c r="O151" t="s">
        <v>766</v>
      </c>
      <c r="P151" t="s">
        <v>766</v>
      </c>
      <c r="Q151">
        <v>1</v>
      </c>
      <c r="W151">
        <v>0</v>
      </c>
      <c r="X151">
        <v>-366857280</v>
      </c>
      <c r="Y151">
        <f>(AT151*ROUND(2,7))</f>
        <v>0.88</v>
      </c>
      <c r="AA151">
        <v>0</v>
      </c>
      <c r="AB151">
        <v>0</v>
      </c>
      <c r="AC151">
        <v>0</v>
      </c>
      <c r="AD151">
        <v>265.12</v>
      </c>
      <c r="AE151">
        <v>0</v>
      </c>
      <c r="AF151">
        <v>0</v>
      </c>
      <c r="AG151">
        <v>0</v>
      </c>
      <c r="AH151">
        <v>7.94</v>
      </c>
      <c r="AI151">
        <v>1</v>
      </c>
      <c r="AJ151">
        <v>1</v>
      </c>
      <c r="AK151">
        <v>1</v>
      </c>
      <c r="AL151">
        <v>33.39</v>
      </c>
      <c r="AM151">
        <v>4</v>
      </c>
      <c r="AN151">
        <v>0</v>
      </c>
      <c r="AO151">
        <v>1</v>
      </c>
      <c r="AP151">
        <v>1</v>
      </c>
      <c r="AQ151">
        <v>0</v>
      </c>
      <c r="AR151">
        <v>0</v>
      </c>
      <c r="AS151" t="s">
        <v>6</v>
      </c>
      <c r="AT151">
        <v>0.44</v>
      </c>
      <c r="AU151" t="s">
        <v>250</v>
      </c>
      <c r="AV151">
        <v>1</v>
      </c>
      <c r="AW151">
        <v>2</v>
      </c>
      <c r="AX151">
        <v>66441489</v>
      </c>
      <c r="AY151">
        <v>1</v>
      </c>
      <c r="AZ151">
        <v>0</v>
      </c>
      <c r="BA151">
        <v>139</v>
      </c>
      <c r="BB151">
        <v>0</v>
      </c>
      <c r="BC151">
        <v>0</v>
      </c>
      <c r="BD151">
        <v>0</v>
      </c>
      <c r="BE151">
        <v>0</v>
      </c>
      <c r="BF151">
        <v>0</v>
      </c>
      <c r="BG151">
        <v>0</v>
      </c>
      <c r="BH151">
        <v>0</v>
      </c>
      <c r="BI151">
        <v>0</v>
      </c>
      <c r="BJ151">
        <v>0</v>
      </c>
      <c r="BK151">
        <v>0</v>
      </c>
      <c r="BL151">
        <v>0</v>
      </c>
      <c r="BM151">
        <v>0</v>
      </c>
      <c r="BN151">
        <v>0</v>
      </c>
      <c r="BO151">
        <v>0</v>
      </c>
      <c r="BP151">
        <v>0</v>
      </c>
      <c r="BQ151">
        <v>0</v>
      </c>
      <c r="BR151">
        <v>0</v>
      </c>
      <c r="BS151">
        <v>0</v>
      </c>
      <c r="BT151">
        <v>0</v>
      </c>
      <c r="BU151">
        <v>0</v>
      </c>
      <c r="BV151">
        <v>0</v>
      </c>
      <c r="BW151">
        <v>0</v>
      </c>
      <c r="CU151" t="e">
        <f>ROUND(AT151*Source!I105*AH151*AL151,0)</f>
        <v>#REF!</v>
      </c>
      <c r="CV151" t="e">
        <f>ROUND(Y151*Source!I105,7)</f>
        <v>#REF!</v>
      </c>
      <c r="CW151">
        <v>0</v>
      </c>
      <c r="CX151" t="e">
        <f>ROUND(Y151*Source!I105,7)</f>
        <v>#REF!</v>
      </c>
      <c r="CY151">
        <f>AD151</f>
        <v>265.12</v>
      </c>
      <c r="CZ151">
        <f>AH151</f>
        <v>7.94</v>
      </c>
      <c r="DA151">
        <f>AL151</f>
        <v>33.39</v>
      </c>
      <c r="DB151">
        <f>ROUND((ROUND(AT151*CZ151,2)*ROUND(2,7)),2)</f>
        <v>6.98</v>
      </c>
      <c r="DC151">
        <f>ROUND((ROUND(AT151*AG151,2)*ROUND(2,7)),2)</f>
        <v>0</v>
      </c>
      <c r="DD151" t="s">
        <v>6</v>
      </c>
      <c r="DE151" t="s">
        <v>6</v>
      </c>
      <c r="DF151" t="e">
        <f>ROUND(ROUND(AE151,0)*CX151,0)</f>
        <v>#REF!</v>
      </c>
      <c r="DG151" t="e">
        <f>ROUND(ROUND(AF151,0)*CX151,0)</f>
        <v>#REF!</v>
      </c>
      <c r="DH151" t="e">
        <f>Source!I105*SmtRes!Y151</f>
        <v>#REF!</v>
      </c>
      <c r="DI151">
        <f>AD151</f>
        <v>265.12</v>
      </c>
      <c r="DJ151">
        <f>EtalonRes!AB139</f>
        <v>7.94</v>
      </c>
      <c r="DK151" t="e">
        <f>Source!BA105</f>
        <v>#REF!</v>
      </c>
      <c r="DL151" t="s">
        <v>6</v>
      </c>
      <c r="DM151">
        <v>0</v>
      </c>
      <c r="DN151" t="s">
        <v>6</v>
      </c>
      <c r="DO151">
        <v>0</v>
      </c>
      <c r="GQ151">
        <v>-1</v>
      </c>
      <c r="GR151">
        <v>-1</v>
      </c>
    </row>
    <row r="152" spans="1:200" x14ac:dyDescent="0.25">
      <c r="A152">
        <f>ROW(Source!A105)</f>
        <v>105</v>
      </c>
      <c r="B152">
        <v>66440962</v>
      </c>
      <c r="C152">
        <v>66441483</v>
      </c>
      <c r="D152">
        <v>48044033</v>
      </c>
      <c r="E152">
        <v>68</v>
      </c>
      <c r="F152">
        <v>1</v>
      </c>
      <c r="G152">
        <v>1</v>
      </c>
      <c r="H152">
        <v>1</v>
      </c>
      <c r="I152" t="s">
        <v>767</v>
      </c>
      <c r="J152" t="s">
        <v>6</v>
      </c>
      <c r="K152" t="s">
        <v>768</v>
      </c>
      <c r="L152">
        <v>1191</v>
      </c>
      <c r="N152">
        <v>1013</v>
      </c>
      <c r="O152" t="s">
        <v>766</v>
      </c>
      <c r="P152" t="s">
        <v>766</v>
      </c>
      <c r="Q152">
        <v>1</v>
      </c>
      <c r="W152">
        <v>0</v>
      </c>
      <c r="X152">
        <v>-1417349443</v>
      </c>
      <c r="Y152">
        <f>(AT152*ROUND(2,7))</f>
        <v>0.42</v>
      </c>
      <c r="AA152">
        <v>0</v>
      </c>
      <c r="AB152">
        <v>0</v>
      </c>
      <c r="AC152">
        <v>0</v>
      </c>
      <c r="AD152">
        <v>0</v>
      </c>
      <c r="AE152">
        <v>0</v>
      </c>
      <c r="AF152">
        <v>0</v>
      </c>
      <c r="AG152">
        <v>0</v>
      </c>
      <c r="AH152">
        <v>0</v>
      </c>
      <c r="AI152">
        <v>1</v>
      </c>
      <c r="AJ152">
        <v>1</v>
      </c>
      <c r="AK152">
        <v>33.39</v>
      </c>
      <c r="AL152">
        <v>1</v>
      </c>
      <c r="AM152">
        <v>4</v>
      </c>
      <c r="AN152">
        <v>0</v>
      </c>
      <c r="AO152">
        <v>1</v>
      </c>
      <c r="AP152">
        <v>1</v>
      </c>
      <c r="AQ152">
        <v>0</v>
      </c>
      <c r="AR152">
        <v>0</v>
      </c>
      <c r="AS152" t="s">
        <v>6</v>
      </c>
      <c r="AT152">
        <v>0.21</v>
      </c>
      <c r="AU152" t="s">
        <v>250</v>
      </c>
      <c r="AV152">
        <v>2</v>
      </c>
      <c r="AW152">
        <v>2</v>
      </c>
      <c r="AX152">
        <v>66441490</v>
      </c>
      <c r="AY152">
        <v>1</v>
      </c>
      <c r="AZ152">
        <v>0</v>
      </c>
      <c r="BA152">
        <v>140</v>
      </c>
      <c r="BB152">
        <v>0</v>
      </c>
      <c r="BC152">
        <v>0</v>
      </c>
      <c r="BD152">
        <v>0</v>
      </c>
      <c r="BE152">
        <v>0</v>
      </c>
      <c r="BF152">
        <v>0</v>
      </c>
      <c r="BG152">
        <v>0</v>
      </c>
      <c r="BH152">
        <v>0</v>
      </c>
      <c r="BI152">
        <v>0</v>
      </c>
      <c r="BJ152">
        <v>0</v>
      </c>
      <c r="BK152">
        <v>0</v>
      </c>
      <c r="BL152">
        <v>0</v>
      </c>
      <c r="BM152">
        <v>0</v>
      </c>
      <c r="BN152">
        <v>0</v>
      </c>
      <c r="BO152">
        <v>0</v>
      </c>
      <c r="BP152">
        <v>0</v>
      </c>
      <c r="BQ152">
        <v>0</v>
      </c>
      <c r="BR152">
        <v>0</v>
      </c>
      <c r="BS152">
        <v>0</v>
      </c>
      <c r="BT152">
        <v>0</v>
      </c>
      <c r="BU152">
        <v>0</v>
      </c>
      <c r="BV152">
        <v>0</v>
      </c>
      <c r="BW152">
        <v>0</v>
      </c>
      <c r="CV152">
        <v>0</v>
      </c>
      <c r="CW152">
        <v>0</v>
      </c>
      <c r="CX152" t="e">
        <f>ROUND(Y152*Source!I105,7)</f>
        <v>#REF!</v>
      </c>
      <c r="CY152">
        <f>AD152</f>
        <v>0</v>
      </c>
      <c r="CZ152">
        <f>AH152</f>
        <v>0</v>
      </c>
      <c r="DA152">
        <f>AL152</f>
        <v>1</v>
      </c>
      <c r="DB152">
        <f>ROUND((ROUND(AT152*CZ152,2)*ROUND(2,7)),2)</f>
        <v>0</v>
      </c>
      <c r="DC152">
        <f>ROUND((ROUND(AT152*AG152,2)*ROUND(2,7)),2)</f>
        <v>0</v>
      </c>
      <c r="DD152" t="s">
        <v>6</v>
      </c>
      <c r="DE152" t="s">
        <v>6</v>
      </c>
      <c r="DF152" t="e">
        <f>ROUND(ROUND(AE152,0)*CX152,0)</f>
        <v>#REF!</v>
      </c>
      <c r="DG152" t="e">
        <f>ROUND(ROUND(AF152,0)*CX152,0)</f>
        <v>#REF!</v>
      </c>
      <c r="DH152" t="e">
        <f>Source!I105*SmtRes!Y152</f>
        <v>#REF!</v>
      </c>
      <c r="DI152">
        <f>AD152</f>
        <v>0</v>
      </c>
      <c r="DJ152">
        <f>EtalonRes!AB140</f>
        <v>0</v>
      </c>
      <c r="DK152" t="e">
        <f>Source!BA105</f>
        <v>#REF!</v>
      </c>
      <c r="DL152" t="s">
        <v>6</v>
      </c>
      <c r="DM152">
        <v>0</v>
      </c>
      <c r="DN152" t="s">
        <v>6</v>
      </c>
      <c r="DO152">
        <v>0</v>
      </c>
      <c r="GQ152">
        <v>-1</v>
      </c>
      <c r="GR152">
        <v>-1</v>
      </c>
    </row>
    <row r="153" spans="1:200" x14ac:dyDescent="0.25">
      <c r="A153">
        <f>ROW(Source!A105)</f>
        <v>105</v>
      </c>
      <c r="B153">
        <v>66440962</v>
      </c>
      <c r="C153">
        <v>66441483</v>
      </c>
      <c r="D153">
        <v>48205768</v>
      </c>
      <c r="E153">
        <v>1</v>
      </c>
      <c r="F153">
        <v>1</v>
      </c>
      <c r="G153">
        <v>1</v>
      </c>
      <c r="H153">
        <v>2</v>
      </c>
      <c r="I153" t="s">
        <v>825</v>
      </c>
      <c r="J153" t="s">
        <v>826</v>
      </c>
      <c r="K153" t="s">
        <v>827</v>
      </c>
      <c r="L153">
        <v>1367</v>
      </c>
      <c r="N153">
        <v>1011</v>
      </c>
      <c r="O153" t="s">
        <v>772</v>
      </c>
      <c r="P153" t="s">
        <v>772</v>
      </c>
      <c r="Q153">
        <v>1</v>
      </c>
      <c r="W153">
        <v>0</v>
      </c>
      <c r="X153">
        <v>1098214667</v>
      </c>
      <c r="Y153">
        <f>(AT153*ROUND(2,7))</f>
        <v>0.42</v>
      </c>
      <c r="AA153">
        <v>0</v>
      </c>
      <c r="AB153">
        <v>414.51</v>
      </c>
      <c r="AC153">
        <v>450.77</v>
      </c>
      <c r="AD153">
        <v>0</v>
      </c>
      <c r="AE153">
        <v>0</v>
      </c>
      <c r="AF153">
        <v>31.26</v>
      </c>
      <c r="AG153">
        <v>13.5</v>
      </c>
      <c r="AH153">
        <v>0</v>
      </c>
      <c r="AI153">
        <v>1</v>
      </c>
      <c r="AJ153">
        <v>13.26</v>
      </c>
      <c r="AK153">
        <v>33.39</v>
      </c>
      <c r="AL153">
        <v>1</v>
      </c>
      <c r="AM153">
        <v>4</v>
      </c>
      <c r="AN153">
        <v>0</v>
      </c>
      <c r="AO153">
        <v>1</v>
      </c>
      <c r="AP153">
        <v>1</v>
      </c>
      <c r="AQ153">
        <v>0</v>
      </c>
      <c r="AR153">
        <v>0</v>
      </c>
      <c r="AS153" t="s">
        <v>6</v>
      </c>
      <c r="AT153">
        <v>0.21</v>
      </c>
      <c r="AU153" t="s">
        <v>250</v>
      </c>
      <c r="AV153">
        <v>0</v>
      </c>
      <c r="AW153">
        <v>2</v>
      </c>
      <c r="AX153">
        <v>66441491</v>
      </c>
      <c r="AY153">
        <v>1</v>
      </c>
      <c r="AZ153">
        <v>0</v>
      </c>
      <c r="BA153">
        <v>141</v>
      </c>
      <c r="BB153">
        <v>0</v>
      </c>
      <c r="BC153">
        <v>0</v>
      </c>
      <c r="BD153">
        <v>0</v>
      </c>
      <c r="BE153">
        <v>0</v>
      </c>
      <c r="BF153">
        <v>0</v>
      </c>
      <c r="BG153">
        <v>0</v>
      </c>
      <c r="BH153">
        <v>0</v>
      </c>
      <c r="BI153">
        <v>0</v>
      </c>
      <c r="BJ153">
        <v>0</v>
      </c>
      <c r="BK153">
        <v>0</v>
      </c>
      <c r="BL153">
        <v>0</v>
      </c>
      <c r="BM153">
        <v>0</v>
      </c>
      <c r="BN153">
        <v>0</v>
      </c>
      <c r="BO153">
        <v>0</v>
      </c>
      <c r="BP153">
        <v>0</v>
      </c>
      <c r="BQ153">
        <v>0</v>
      </c>
      <c r="BR153">
        <v>0</v>
      </c>
      <c r="BS153">
        <v>0</v>
      </c>
      <c r="BT153">
        <v>0</v>
      </c>
      <c r="BU153">
        <v>0</v>
      </c>
      <c r="BV153">
        <v>0</v>
      </c>
      <c r="BW153">
        <v>0</v>
      </c>
      <c r="CV153">
        <v>0</v>
      </c>
      <c r="CW153" t="e">
        <f>ROUND(Y153*Source!I105*DO153,7)</f>
        <v>#REF!</v>
      </c>
      <c r="CX153" t="e">
        <f>ROUND(Y153*Source!I105,7)</f>
        <v>#REF!</v>
      </c>
      <c r="CY153">
        <f>AB153</f>
        <v>414.51</v>
      </c>
      <c r="CZ153">
        <f>AF153</f>
        <v>31.26</v>
      </c>
      <c r="DA153">
        <f>AJ153</f>
        <v>13.26</v>
      </c>
      <c r="DB153">
        <f>ROUND((ROUND(AT153*CZ153,2)*ROUND(2,7)),2)</f>
        <v>13.12</v>
      </c>
      <c r="DC153">
        <f>ROUND((ROUND(AT153*AG153,2)*ROUND(2,7)),2)</f>
        <v>5.68</v>
      </c>
      <c r="DD153" t="s">
        <v>6</v>
      </c>
      <c r="DE153" t="s">
        <v>6</v>
      </c>
      <c r="DF153" t="e">
        <f>ROUND(ROUND(AE153,0)*CX153,0)</f>
        <v>#REF!</v>
      </c>
      <c r="DG153" t="e">
        <f>ROUND(ROUND(AF153*AJ153,0)*CX153,0)</f>
        <v>#REF!</v>
      </c>
      <c r="DH153" t="e">
        <f>Source!I105*SmtRes!Y153</f>
        <v>#REF!</v>
      </c>
      <c r="DI153">
        <f>AB153</f>
        <v>414.51</v>
      </c>
      <c r="DJ153">
        <f>EtalonRes!Z141</f>
        <v>31.26</v>
      </c>
      <c r="DK153" t="e">
        <f>Source!BB105</f>
        <v>#REF!</v>
      </c>
      <c r="DL153" t="s">
        <v>6</v>
      </c>
      <c r="DM153">
        <v>0</v>
      </c>
      <c r="DN153" t="s">
        <v>6</v>
      </c>
      <c r="DO153">
        <v>0</v>
      </c>
      <c r="GQ153">
        <v>-1</v>
      </c>
      <c r="GR153">
        <v>-1</v>
      </c>
    </row>
    <row r="154" spans="1:200" x14ac:dyDescent="0.25">
      <c r="A154">
        <f>ROW(Source!A105)</f>
        <v>105</v>
      </c>
      <c r="B154">
        <v>66440962</v>
      </c>
      <c r="C154">
        <v>66441483</v>
      </c>
      <c r="D154">
        <v>48205852</v>
      </c>
      <c r="E154">
        <v>1</v>
      </c>
      <c r="F154">
        <v>1</v>
      </c>
      <c r="G154">
        <v>1</v>
      </c>
      <c r="H154">
        <v>2</v>
      </c>
      <c r="I154" t="s">
        <v>828</v>
      </c>
      <c r="J154" t="s">
        <v>829</v>
      </c>
      <c r="K154" t="s">
        <v>830</v>
      </c>
      <c r="L154">
        <v>1367</v>
      </c>
      <c r="N154">
        <v>1011</v>
      </c>
      <c r="O154" t="s">
        <v>772</v>
      </c>
      <c r="P154" t="s">
        <v>772</v>
      </c>
      <c r="Q154">
        <v>1</v>
      </c>
      <c r="W154">
        <v>0</v>
      </c>
      <c r="X154">
        <v>3123306</v>
      </c>
      <c r="Y154">
        <f>(AT154*ROUND(2,7))</f>
        <v>4</v>
      </c>
      <c r="AA154">
        <v>0</v>
      </c>
      <c r="AB154">
        <v>6.63</v>
      </c>
      <c r="AC154">
        <v>0</v>
      </c>
      <c r="AD154">
        <v>0</v>
      </c>
      <c r="AE154">
        <v>0</v>
      </c>
      <c r="AF154">
        <v>0.5</v>
      </c>
      <c r="AG154">
        <v>0</v>
      </c>
      <c r="AH154">
        <v>0</v>
      </c>
      <c r="AI154">
        <v>1</v>
      </c>
      <c r="AJ154">
        <v>13.26</v>
      </c>
      <c r="AK154">
        <v>33.39</v>
      </c>
      <c r="AL154">
        <v>1</v>
      </c>
      <c r="AM154">
        <v>4</v>
      </c>
      <c r="AN154">
        <v>0</v>
      </c>
      <c r="AO154">
        <v>1</v>
      </c>
      <c r="AP154">
        <v>1</v>
      </c>
      <c r="AQ154">
        <v>0</v>
      </c>
      <c r="AR154">
        <v>0</v>
      </c>
      <c r="AS154" t="s">
        <v>6</v>
      </c>
      <c r="AT154">
        <v>2</v>
      </c>
      <c r="AU154" t="s">
        <v>250</v>
      </c>
      <c r="AV154">
        <v>0</v>
      </c>
      <c r="AW154">
        <v>2</v>
      </c>
      <c r="AX154">
        <v>66441492</v>
      </c>
      <c r="AY154">
        <v>1</v>
      </c>
      <c r="AZ154">
        <v>0</v>
      </c>
      <c r="BA154">
        <v>142</v>
      </c>
      <c r="BB154">
        <v>0</v>
      </c>
      <c r="BC154">
        <v>0</v>
      </c>
      <c r="BD154">
        <v>0</v>
      </c>
      <c r="BE154">
        <v>0</v>
      </c>
      <c r="BF154">
        <v>0</v>
      </c>
      <c r="BG154">
        <v>0</v>
      </c>
      <c r="BH154">
        <v>0</v>
      </c>
      <c r="BI154">
        <v>0</v>
      </c>
      <c r="BJ154">
        <v>0</v>
      </c>
      <c r="BK154">
        <v>0</v>
      </c>
      <c r="BL154">
        <v>0</v>
      </c>
      <c r="BM154">
        <v>0</v>
      </c>
      <c r="BN154">
        <v>0</v>
      </c>
      <c r="BO154">
        <v>0</v>
      </c>
      <c r="BP154">
        <v>0</v>
      </c>
      <c r="BQ154">
        <v>0</v>
      </c>
      <c r="BR154">
        <v>0</v>
      </c>
      <c r="BS154">
        <v>0</v>
      </c>
      <c r="BT154">
        <v>0</v>
      </c>
      <c r="BU154">
        <v>0</v>
      </c>
      <c r="BV154">
        <v>0</v>
      </c>
      <c r="BW154">
        <v>0</v>
      </c>
      <c r="CV154">
        <v>0</v>
      </c>
      <c r="CW154" t="e">
        <f>ROUND(Y154*Source!I105*DO154,7)</f>
        <v>#REF!</v>
      </c>
      <c r="CX154" t="e">
        <f>ROUND(Y154*Source!I105,7)</f>
        <v>#REF!</v>
      </c>
      <c r="CY154">
        <f>AB154</f>
        <v>6.63</v>
      </c>
      <c r="CZ154">
        <f>AF154</f>
        <v>0.5</v>
      </c>
      <c r="DA154">
        <f>AJ154</f>
        <v>13.26</v>
      </c>
      <c r="DB154">
        <f>ROUND((ROUND(AT154*CZ154,2)*ROUND(2,7)),2)</f>
        <v>2</v>
      </c>
      <c r="DC154">
        <f>ROUND((ROUND(AT154*AG154,2)*ROUND(2,7)),2)</f>
        <v>0</v>
      </c>
      <c r="DD154" t="s">
        <v>6</v>
      </c>
      <c r="DE154" t="s">
        <v>6</v>
      </c>
      <c r="DF154" t="e">
        <f>ROUND(ROUND(AE154,0)*CX154,0)</f>
        <v>#REF!</v>
      </c>
      <c r="DG154" t="e">
        <f>ROUND(ROUND(AF154*AJ154,0)*CX154,0)</f>
        <v>#REF!</v>
      </c>
      <c r="DH154" t="e">
        <f>Source!I105*SmtRes!Y154</f>
        <v>#REF!</v>
      </c>
      <c r="DI154">
        <f>AB154</f>
        <v>6.63</v>
      </c>
      <c r="DJ154">
        <f>EtalonRes!Z142</f>
        <v>0.5</v>
      </c>
      <c r="DK154" t="e">
        <f>Source!BB105</f>
        <v>#REF!</v>
      </c>
      <c r="DL154" t="s">
        <v>6</v>
      </c>
      <c r="DM154">
        <v>0</v>
      </c>
      <c r="DN154" t="s">
        <v>6</v>
      </c>
      <c r="DO154">
        <v>0</v>
      </c>
      <c r="GQ154">
        <v>-1</v>
      </c>
      <c r="GR154">
        <v>-1</v>
      </c>
    </row>
    <row r="155" spans="1:200" x14ac:dyDescent="0.25">
      <c r="A155">
        <f>ROW(Source!A105)</f>
        <v>105</v>
      </c>
      <c r="B155">
        <v>66440962</v>
      </c>
      <c r="C155">
        <v>66441483</v>
      </c>
      <c r="D155">
        <v>0</v>
      </c>
      <c r="E155">
        <v>0</v>
      </c>
      <c r="F155">
        <v>1</v>
      </c>
      <c r="G155">
        <v>1</v>
      </c>
      <c r="H155">
        <v>3</v>
      </c>
      <c r="I155" t="s">
        <v>30</v>
      </c>
      <c r="J155" t="s">
        <v>6</v>
      </c>
      <c r="K155" t="s">
        <v>244</v>
      </c>
      <c r="L155">
        <v>1339</v>
      </c>
      <c r="N155">
        <v>1007</v>
      </c>
      <c r="O155" t="s">
        <v>22</v>
      </c>
      <c r="P155" t="s">
        <v>22</v>
      </c>
      <c r="Q155">
        <v>1</v>
      </c>
      <c r="W155">
        <v>0</v>
      </c>
      <c r="X155">
        <v>1876450221</v>
      </c>
      <c r="Y155">
        <f>(AT155*ROUND(2,7))</f>
        <v>1.02</v>
      </c>
      <c r="AA155">
        <v>4416.67</v>
      </c>
      <c r="AB155">
        <v>0</v>
      </c>
      <c r="AC155">
        <v>0</v>
      </c>
      <c r="AD155">
        <v>0</v>
      </c>
      <c r="AE155">
        <v>4505</v>
      </c>
      <c r="AF155">
        <v>0</v>
      </c>
      <c r="AG155">
        <v>0</v>
      </c>
      <c r="AH155">
        <v>0</v>
      </c>
      <c r="AI155">
        <v>9.11</v>
      </c>
      <c r="AJ155">
        <v>1</v>
      </c>
      <c r="AK155">
        <v>1</v>
      </c>
      <c r="AL155">
        <v>1</v>
      </c>
      <c r="AM155">
        <v>0</v>
      </c>
      <c r="AN155">
        <v>0</v>
      </c>
      <c r="AO155">
        <v>0</v>
      </c>
      <c r="AP155">
        <v>1</v>
      </c>
      <c r="AQ155">
        <v>0</v>
      </c>
      <c r="AR155">
        <v>0</v>
      </c>
      <c r="AS155" t="s">
        <v>6</v>
      </c>
      <c r="AT155">
        <v>0.51</v>
      </c>
      <c r="AU155" t="s">
        <v>250</v>
      </c>
      <c r="AV155">
        <v>0</v>
      </c>
      <c r="AW155">
        <v>1</v>
      </c>
      <c r="AX155">
        <v>-1</v>
      </c>
      <c r="AY155">
        <v>0</v>
      </c>
      <c r="AZ155">
        <v>0</v>
      </c>
      <c r="BA155" t="s">
        <v>6</v>
      </c>
      <c r="BB155">
        <v>0</v>
      </c>
      <c r="BC155">
        <v>0</v>
      </c>
      <c r="BD155">
        <v>0</v>
      </c>
      <c r="BE155">
        <v>0</v>
      </c>
      <c r="BF155">
        <v>0</v>
      </c>
      <c r="BG155">
        <v>0</v>
      </c>
      <c r="BH155">
        <v>0</v>
      </c>
      <c r="BI155">
        <v>0</v>
      </c>
      <c r="BJ155">
        <v>0</v>
      </c>
      <c r="BK155">
        <v>0</v>
      </c>
      <c r="BL155">
        <v>0</v>
      </c>
      <c r="BM155">
        <v>0</v>
      </c>
      <c r="BN155">
        <v>0</v>
      </c>
      <c r="BO155">
        <v>0</v>
      </c>
      <c r="BP155">
        <v>0</v>
      </c>
      <c r="BQ155">
        <v>0</v>
      </c>
      <c r="BR155">
        <v>0</v>
      </c>
      <c r="BS155">
        <v>0</v>
      </c>
      <c r="BT155">
        <v>0</v>
      </c>
      <c r="BU155">
        <v>0</v>
      </c>
      <c r="BV155">
        <v>0</v>
      </c>
      <c r="BW155">
        <v>0</v>
      </c>
      <c r="CV155">
        <v>0</v>
      </c>
      <c r="CW155">
        <v>0</v>
      </c>
      <c r="CX155" t="e">
        <f>ROUND(Y155*Source!I105,7)</f>
        <v>#REF!</v>
      </c>
      <c r="CY155">
        <f>AA155</f>
        <v>4416.67</v>
      </c>
      <c r="CZ155">
        <f>AE155</f>
        <v>4505</v>
      </c>
      <c r="DA155">
        <f>AI155</f>
        <v>9.11</v>
      </c>
      <c r="DB155">
        <f>ROUND((ROUND(AT155*CZ155,2)*ROUND(2,7)),2)</f>
        <v>4595.1000000000004</v>
      </c>
      <c r="DC155">
        <f>ROUND((ROUND(AT155*AG155,2)*ROUND(2,7)),2)</f>
        <v>0</v>
      </c>
      <c r="DD155" t="s">
        <v>6</v>
      </c>
      <c r="DE155" t="s">
        <v>6</v>
      </c>
      <c r="DF155" t="e">
        <f>ROUND(ROUND(AE155*AI155,0)*CX155,0)</f>
        <v>#REF!</v>
      </c>
      <c r="DG155" t="e">
        <f>ROUND(ROUND(AF155,0)*CX155,0)</f>
        <v>#REF!</v>
      </c>
      <c r="DH155" t="e">
        <f>Source!I105*SmtRes!Y155</f>
        <v>#REF!</v>
      </c>
      <c r="DI155">
        <f>AA155</f>
        <v>4416.67</v>
      </c>
      <c r="DJ155" t="e">
        <f>DF155</f>
        <v>#REF!</v>
      </c>
      <c r="DK155">
        <f>Source!BC105</f>
        <v>9.11</v>
      </c>
      <c r="DL155" t="s">
        <v>6</v>
      </c>
      <c r="DM155">
        <v>0</v>
      </c>
      <c r="DN155" t="s">
        <v>6</v>
      </c>
      <c r="DO155">
        <v>0</v>
      </c>
      <c r="GP155">
        <v>1</v>
      </c>
      <c r="GQ155">
        <v>-1</v>
      </c>
      <c r="GR155">
        <v>-1</v>
      </c>
    </row>
    <row r="156" spans="1:200" x14ac:dyDescent="0.25">
      <c r="A156">
        <f>ROW(Source!A107)</f>
        <v>107</v>
      </c>
      <c r="B156">
        <v>66440962</v>
      </c>
      <c r="C156">
        <v>66441496</v>
      </c>
      <c r="D156">
        <v>48043843</v>
      </c>
      <c r="E156">
        <v>68</v>
      </c>
      <c r="F156">
        <v>1</v>
      </c>
      <c r="G156">
        <v>1</v>
      </c>
      <c r="H156">
        <v>1</v>
      </c>
      <c r="I156" t="s">
        <v>831</v>
      </c>
      <c r="J156" t="s">
        <v>6</v>
      </c>
      <c r="K156" t="s">
        <v>832</v>
      </c>
      <c r="L156">
        <v>1191</v>
      </c>
      <c r="N156">
        <v>1013</v>
      </c>
      <c r="O156" t="s">
        <v>766</v>
      </c>
      <c r="P156" t="s">
        <v>766</v>
      </c>
      <c r="Q156">
        <v>1</v>
      </c>
      <c r="W156">
        <v>0</v>
      </c>
      <c r="X156">
        <v>-1759674247</v>
      </c>
      <c r="Y156">
        <f t="shared" ref="Y156:Y161" si="51">AT156</f>
        <v>11.6</v>
      </c>
      <c r="AA156">
        <v>0</v>
      </c>
      <c r="AB156">
        <v>0</v>
      </c>
      <c r="AC156">
        <v>0</v>
      </c>
      <c r="AD156">
        <v>295.83999999999997</v>
      </c>
      <c r="AE156">
        <v>0</v>
      </c>
      <c r="AF156">
        <v>0</v>
      </c>
      <c r="AG156">
        <v>0</v>
      </c>
      <c r="AH156">
        <v>8.86</v>
      </c>
      <c r="AI156">
        <v>1</v>
      </c>
      <c r="AJ156">
        <v>1</v>
      </c>
      <c r="AK156">
        <v>1</v>
      </c>
      <c r="AL156">
        <v>33.39</v>
      </c>
      <c r="AM156">
        <v>4</v>
      </c>
      <c r="AN156">
        <v>0</v>
      </c>
      <c r="AO156">
        <v>1</v>
      </c>
      <c r="AP156">
        <v>0</v>
      </c>
      <c r="AQ156">
        <v>0</v>
      </c>
      <c r="AR156">
        <v>0</v>
      </c>
      <c r="AS156" t="s">
        <v>6</v>
      </c>
      <c r="AT156">
        <v>11.6</v>
      </c>
      <c r="AU156" t="s">
        <v>6</v>
      </c>
      <c r="AV156">
        <v>1</v>
      </c>
      <c r="AW156">
        <v>2</v>
      </c>
      <c r="AX156">
        <v>66441504</v>
      </c>
      <c r="AY156">
        <v>1</v>
      </c>
      <c r="AZ156">
        <v>0</v>
      </c>
      <c r="BA156">
        <v>144</v>
      </c>
      <c r="BB156">
        <v>0</v>
      </c>
      <c r="BC156">
        <v>0</v>
      </c>
      <c r="BD156">
        <v>0</v>
      </c>
      <c r="BE156">
        <v>0</v>
      </c>
      <c r="BF156">
        <v>0</v>
      </c>
      <c r="BG156">
        <v>0</v>
      </c>
      <c r="BH156">
        <v>0</v>
      </c>
      <c r="BI156">
        <v>0</v>
      </c>
      <c r="BJ156">
        <v>0</v>
      </c>
      <c r="BK156">
        <v>0</v>
      </c>
      <c r="BL156">
        <v>0</v>
      </c>
      <c r="BM156">
        <v>0</v>
      </c>
      <c r="BN156">
        <v>0</v>
      </c>
      <c r="BO156">
        <v>0</v>
      </c>
      <c r="BP156">
        <v>0</v>
      </c>
      <c r="BQ156">
        <v>0</v>
      </c>
      <c r="BR156">
        <v>0</v>
      </c>
      <c r="BS156">
        <v>0</v>
      </c>
      <c r="BT156">
        <v>0</v>
      </c>
      <c r="BU156">
        <v>0</v>
      </c>
      <c r="BV156">
        <v>0</v>
      </c>
      <c r="BW156">
        <v>0</v>
      </c>
      <c r="CU156" t="e">
        <f>ROUND(AT156*Source!I107*AH156*AL156,0)</f>
        <v>#REF!</v>
      </c>
      <c r="CV156" t="e">
        <f>ROUND(Y156*Source!I107,7)</f>
        <v>#REF!</v>
      </c>
      <c r="CW156">
        <v>0</v>
      </c>
      <c r="CX156" t="e">
        <f>ROUND(Y156*Source!I107,7)</f>
        <v>#REF!</v>
      </c>
      <c r="CY156">
        <f>AD156</f>
        <v>295.83999999999997</v>
      </c>
      <c r="CZ156">
        <f>AH156</f>
        <v>8.86</v>
      </c>
      <c r="DA156">
        <f>AL156</f>
        <v>33.39</v>
      </c>
      <c r="DB156">
        <f t="shared" ref="DB156:DB161" si="52">ROUND(ROUND(AT156*CZ156,2),2)</f>
        <v>102.78</v>
      </c>
      <c r="DC156">
        <f t="shared" ref="DC156:DC161" si="53">ROUND(ROUND(AT156*AG156,2),2)</f>
        <v>0</v>
      </c>
      <c r="DD156" t="s">
        <v>6</v>
      </c>
      <c r="DE156" t="s">
        <v>6</v>
      </c>
      <c r="DF156" t="e">
        <f>ROUND(ROUND(AE156,0)*CX156,0)</f>
        <v>#REF!</v>
      </c>
      <c r="DG156" t="e">
        <f>ROUND(ROUND(AF156,0)*CX156,0)</f>
        <v>#REF!</v>
      </c>
      <c r="DH156" t="e">
        <f>Source!I107*SmtRes!Y156</f>
        <v>#REF!</v>
      </c>
      <c r="DI156">
        <f>AD156</f>
        <v>295.83999999999997</v>
      </c>
      <c r="DJ156">
        <f>EtalonRes!AB144</f>
        <v>8.86</v>
      </c>
      <c r="DK156" t="e">
        <f>Source!BA107</f>
        <v>#REF!</v>
      </c>
      <c r="DL156" t="s">
        <v>6</v>
      </c>
      <c r="DM156">
        <v>0</v>
      </c>
      <c r="DN156" t="s">
        <v>6</v>
      </c>
      <c r="DO156">
        <v>0</v>
      </c>
      <c r="GQ156">
        <v>-1</v>
      </c>
      <c r="GR156">
        <v>-1</v>
      </c>
    </row>
    <row r="157" spans="1:200" x14ac:dyDescent="0.25">
      <c r="A157">
        <f>ROW(Source!A107)</f>
        <v>107</v>
      </c>
      <c r="B157">
        <v>66440962</v>
      </c>
      <c r="C157">
        <v>66441496</v>
      </c>
      <c r="D157">
        <v>48044033</v>
      </c>
      <c r="E157">
        <v>68</v>
      </c>
      <c r="F157">
        <v>1</v>
      </c>
      <c r="G157">
        <v>1</v>
      </c>
      <c r="H157">
        <v>1</v>
      </c>
      <c r="I157" t="s">
        <v>767</v>
      </c>
      <c r="J157" t="s">
        <v>6</v>
      </c>
      <c r="K157" t="s">
        <v>768</v>
      </c>
      <c r="L157">
        <v>1191</v>
      </c>
      <c r="N157">
        <v>1013</v>
      </c>
      <c r="O157" t="s">
        <v>766</v>
      </c>
      <c r="P157" t="s">
        <v>766</v>
      </c>
      <c r="Q157">
        <v>1</v>
      </c>
      <c r="W157">
        <v>0</v>
      </c>
      <c r="X157">
        <v>-1417349443</v>
      </c>
      <c r="Y157">
        <f t="shared" si="51"/>
        <v>0.35</v>
      </c>
      <c r="AA157">
        <v>0</v>
      </c>
      <c r="AB157">
        <v>0</v>
      </c>
      <c r="AC157">
        <v>0</v>
      </c>
      <c r="AD157">
        <v>0</v>
      </c>
      <c r="AE157">
        <v>0</v>
      </c>
      <c r="AF157">
        <v>0</v>
      </c>
      <c r="AG157">
        <v>0</v>
      </c>
      <c r="AH157">
        <v>0</v>
      </c>
      <c r="AI157">
        <v>1</v>
      </c>
      <c r="AJ157">
        <v>1</v>
      </c>
      <c r="AK157">
        <v>33.39</v>
      </c>
      <c r="AL157">
        <v>1</v>
      </c>
      <c r="AM157">
        <v>4</v>
      </c>
      <c r="AN157">
        <v>0</v>
      </c>
      <c r="AO157">
        <v>1</v>
      </c>
      <c r="AP157">
        <v>0</v>
      </c>
      <c r="AQ157">
        <v>0</v>
      </c>
      <c r="AR157">
        <v>0</v>
      </c>
      <c r="AS157" t="s">
        <v>6</v>
      </c>
      <c r="AT157">
        <v>0.35</v>
      </c>
      <c r="AU157" t="s">
        <v>6</v>
      </c>
      <c r="AV157">
        <v>2</v>
      </c>
      <c r="AW157">
        <v>2</v>
      </c>
      <c r="AX157">
        <v>66441505</v>
      </c>
      <c r="AY157">
        <v>1</v>
      </c>
      <c r="AZ157">
        <v>0</v>
      </c>
      <c r="BA157">
        <v>145</v>
      </c>
      <c r="BB157">
        <v>0</v>
      </c>
      <c r="BC157">
        <v>0</v>
      </c>
      <c r="BD157">
        <v>0</v>
      </c>
      <c r="BE157">
        <v>0</v>
      </c>
      <c r="BF157">
        <v>0</v>
      </c>
      <c r="BG157">
        <v>0</v>
      </c>
      <c r="BH157">
        <v>0</v>
      </c>
      <c r="BI157">
        <v>0</v>
      </c>
      <c r="BJ157">
        <v>0</v>
      </c>
      <c r="BK157">
        <v>0</v>
      </c>
      <c r="BL157">
        <v>0</v>
      </c>
      <c r="BM157">
        <v>0</v>
      </c>
      <c r="BN157">
        <v>0</v>
      </c>
      <c r="BO157">
        <v>0</v>
      </c>
      <c r="BP157">
        <v>0</v>
      </c>
      <c r="BQ157">
        <v>0</v>
      </c>
      <c r="BR157">
        <v>0</v>
      </c>
      <c r="BS157">
        <v>0</v>
      </c>
      <c r="BT157">
        <v>0</v>
      </c>
      <c r="BU157">
        <v>0</v>
      </c>
      <c r="BV157">
        <v>0</v>
      </c>
      <c r="BW157">
        <v>0</v>
      </c>
      <c r="CV157">
        <v>0</v>
      </c>
      <c r="CW157">
        <v>0</v>
      </c>
      <c r="CX157" t="e">
        <f>ROUND(Y157*Source!I107,7)</f>
        <v>#REF!</v>
      </c>
      <c r="CY157">
        <f>AD157</f>
        <v>0</v>
      </c>
      <c r="CZ157">
        <f>AH157</f>
        <v>0</v>
      </c>
      <c r="DA157">
        <f>AL157</f>
        <v>1</v>
      </c>
      <c r="DB157">
        <f t="shared" si="52"/>
        <v>0</v>
      </c>
      <c r="DC157">
        <f t="shared" si="53"/>
        <v>0</v>
      </c>
      <c r="DD157" t="s">
        <v>6</v>
      </c>
      <c r="DE157" t="s">
        <v>6</v>
      </c>
      <c r="DF157" t="e">
        <f>ROUND(ROUND(AE157,0)*CX157,0)</f>
        <v>#REF!</v>
      </c>
      <c r="DG157" t="e">
        <f>ROUND(ROUND(AF157,0)*CX157,0)</f>
        <v>#REF!</v>
      </c>
      <c r="DH157" t="e">
        <f>Source!I107*SmtRes!Y157</f>
        <v>#REF!</v>
      </c>
      <c r="DI157">
        <f>AD157</f>
        <v>0</v>
      </c>
      <c r="DJ157">
        <f>EtalonRes!AB145</f>
        <v>0</v>
      </c>
      <c r="DK157" t="e">
        <f>Source!BA107</f>
        <v>#REF!</v>
      </c>
      <c r="DL157" t="s">
        <v>6</v>
      </c>
      <c r="DM157">
        <v>0</v>
      </c>
      <c r="DN157" t="s">
        <v>6</v>
      </c>
      <c r="DO157">
        <v>0</v>
      </c>
      <c r="GQ157">
        <v>-1</v>
      </c>
      <c r="GR157">
        <v>-1</v>
      </c>
    </row>
    <row r="158" spans="1:200" x14ac:dyDescent="0.25">
      <c r="A158">
        <f>ROW(Source!A107)</f>
        <v>107</v>
      </c>
      <c r="B158">
        <v>66440962</v>
      </c>
      <c r="C158">
        <v>66441496</v>
      </c>
      <c r="D158">
        <v>48205574</v>
      </c>
      <c r="E158">
        <v>1</v>
      </c>
      <c r="F158">
        <v>1</v>
      </c>
      <c r="G158">
        <v>1</v>
      </c>
      <c r="H158">
        <v>2</v>
      </c>
      <c r="I158" t="s">
        <v>816</v>
      </c>
      <c r="J158" t="s">
        <v>817</v>
      </c>
      <c r="K158" t="s">
        <v>818</v>
      </c>
      <c r="L158">
        <v>1367</v>
      </c>
      <c r="N158">
        <v>1011</v>
      </c>
      <c r="O158" t="s">
        <v>772</v>
      </c>
      <c r="P158" t="s">
        <v>772</v>
      </c>
      <c r="Q158">
        <v>1</v>
      </c>
      <c r="W158">
        <v>0</v>
      </c>
      <c r="X158">
        <v>-296520070</v>
      </c>
      <c r="Y158">
        <f t="shared" si="51"/>
        <v>0.15</v>
      </c>
      <c r="AA158">
        <v>0</v>
      </c>
      <c r="AB158">
        <v>1530.2</v>
      </c>
      <c r="AC158">
        <v>450.77</v>
      </c>
      <c r="AD158">
        <v>0</v>
      </c>
      <c r="AE158">
        <v>0</v>
      </c>
      <c r="AF158">
        <v>115.4</v>
      </c>
      <c r="AG158">
        <v>13.5</v>
      </c>
      <c r="AH158">
        <v>0</v>
      </c>
      <c r="AI158">
        <v>1</v>
      </c>
      <c r="AJ158">
        <v>13.26</v>
      </c>
      <c r="AK158">
        <v>33.39</v>
      </c>
      <c r="AL158">
        <v>1</v>
      </c>
      <c r="AM158">
        <v>4</v>
      </c>
      <c r="AN158">
        <v>0</v>
      </c>
      <c r="AO158">
        <v>1</v>
      </c>
      <c r="AP158">
        <v>0</v>
      </c>
      <c r="AQ158">
        <v>0</v>
      </c>
      <c r="AR158">
        <v>0</v>
      </c>
      <c r="AS158" t="s">
        <v>6</v>
      </c>
      <c r="AT158">
        <v>0.15</v>
      </c>
      <c r="AU158" t="s">
        <v>6</v>
      </c>
      <c r="AV158">
        <v>0</v>
      </c>
      <c r="AW158">
        <v>2</v>
      </c>
      <c r="AX158">
        <v>66441506</v>
      </c>
      <c r="AY158">
        <v>1</v>
      </c>
      <c r="AZ158">
        <v>0</v>
      </c>
      <c r="BA158">
        <v>146</v>
      </c>
      <c r="BB158">
        <v>0</v>
      </c>
      <c r="BC158">
        <v>0</v>
      </c>
      <c r="BD158">
        <v>0</v>
      </c>
      <c r="BE158">
        <v>0</v>
      </c>
      <c r="BF158">
        <v>0</v>
      </c>
      <c r="BG158">
        <v>0</v>
      </c>
      <c r="BH158">
        <v>0</v>
      </c>
      <c r="BI158">
        <v>0</v>
      </c>
      <c r="BJ158">
        <v>0</v>
      </c>
      <c r="BK158">
        <v>0</v>
      </c>
      <c r="BL158">
        <v>0</v>
      </c>
      <c r="BM158">
        <v>0</v>
      </c>
      <c r="BN158">
        <v>0</v>
      </c>
      <c r="BO158">
        <v>0</v>
      </c>
      <c r="BP158">
        <v>0</v>
      </c>
      <c r="BQ158">
        <v>0</v>
      </c>
      <c r="BR158">
        <v>0</v>
      </c>
      <c r="BS158">
        <v>0</v>
      </c>
      <c r="BT158">
        <v>0</v>
      </c>
      <c r="BU158">
        <v>0</v>
      </c>
      <c r="BV158">
        <v>0</v>
      </c>
      <c r="BW158">
        <v>0</v>
      </c>
      <c r="CV158">
        <v>0</v>
      </c>
      <c r="CW158" t="e">
        <f>ROUND(Y158*Source!I107*DO158,7)</f>
        <v>#REF!</v>
      </c>
      <c r="CX158" t="e">
        <f>ROUND(Y158*Source!I107,7)</f>
        <v>#REF!</v>
      </c>
      <c r="CY158">
        <f>AB158</f>
        <v>1530.2</v>
      </c>
      <c r="CZ158">
        <f>AF158</f>
        <v>115.4</v>
      </c>
      <c r="DA158">
        <f>AJ158</f>
        <v>13.26</v>
      </c>
      <c r="DB158">
        <f t="shared" si="52"/>
        <v>17.309999999999999</v>
      </c>
      <c r="DC158">
        <f t="shared" si="53"/>
        <v>2.0299999999999998</v>
      </c>
      <c r="DD158" t="s">
        <v>6</v>
      </c>
      <c r="DE158" t="s">
        <v>6</v>
      </c>
      <c r="DF158" t="e">
        <f>ROUND(ROUND(AE158,0)*CX158,0)</f>
        <v>#REF!</v>
      </c>
      <c r="DG158" t="e">
        <f>ROUND(ROUND(AF158*AJ158,0)*CX158,0)</f>
        <v>#REF!</v>
      </c>
      <c r="DH158" t="e">
        <f>Source!I107*SmtRes!Y158</f>
        <v>#REF!</v>
      </c>
      <c r="DI158">
        <f>AB158</f>
        <v>1530.2</v>
      </c>
      <c r="DJ158">
        <f>EtalonRes!Z146</f>
        <v>115.4</v>
      </c>
      <c r="DK158" t="e">
        <f>Source!BB107</f>
        <v>#REF!</v>
      </c>
      <c r="DL158" t="s">
        <v>6</v>
      </c>
      <c r="DM158">
        <v>0</v>
      </c>
      <c r="DN158" t="s">
        <v>6</v>
      </c>
      <c r="DO158">
        <v>0</v>
      </c>
      <c r="GQ158">
        <v>-1</v>
      </c>
      <c r="GR158">
        <v>-1</v>
      </c>
    </row>
    <row r="159" spans="1:200" x14ac:dyDescent="0.25">
      <c r="A159">
        <f>ROW(Source!A107)</f>
        <v>107</v>
      </c>
      <c r="B159">
        <v>66440962</v>
      </c>
      <c r="C159">
        <v>66441496</v>
      </c>
      <c r="D159">
        <v>48206504</v>
      </c>
      <c r="E159">
        <v>1</v>
      </c>
      <c r="F159">
        <v>1</v>
      </c>
      <c r="G159">
        <v>1</v>
      </c>
      <c r="H159">
        <v>2</v>
      </c>
      <c r="I159" t="s">
        <v>788</v>
      </c>
      <c r="J159" t="s">
        <v>789</v>
      </c>
      <c r="K159" t="s">
        <v>790</v>
      </c>
      <c r="L159">
        <v>1367</v>
      </c>
      <c r="N159">
        <v>1011</v>
      </c>
      <c r="O159" t="s">
        <v>772</v>
      </c>
      <c r="P159" t="s">
        <v>772</v>
      </c>
      <c r="Q159">
        <v>1</v>
      </c>
      <c r="W159">
        <v>0</v>
      </c>
      <c r="X159">
        <v>2001246382</v>
      </c>
      <c r="Y159">
        <f t="shared" si="51"/>
        <v>0.2</v>
      </c>
      <c r="AA159">
        <v>0</v>
      </c>
      <c r="AB159">
        <v>871.31</v>
      </c>
      <c r="AC159">
        <v>387.32</v>
      </c>
      <c r="AD159">
        <v>0</v>
      </c>
      <c r="AE159">
        <v>0</v>
      </c>
      <c r="AF159">
        <v>65.709999999999994</v>
      </c>
      <c r="AG159">
        <v>11.6</v>
      </c>
      <c r="AH159">
        <v>0</v>
      </c>
      <c r="AI159">
        <v>1</v>
      </c>
      <c r="AJ159">
        <v>13.26</v>
      </c>
      <c r="AK159">
        <v>33.39</v>
      </c>
      <c r="AL159">
        <v>1</v>
      </c>
      <c r="AM159">
        <v>4</v>
      </c>
      <c r="AN159">
        <v>0</v>
      </c>
      <c r="AO159">
        <v>1</v>
      </c>
      <c r="AP159">
        <v>0</v>
      </c>
      <c r="AQ159">
        <v>0</v>
      </c>
      <c r="AR159">
        <v>0</v>
      </c>
      <c r="AS159" t="s">
        <v>6</v>
      </c>
      <c r="AT159">
        <v>0.2</v>
      </c>
      <c r="AU159" t="s">
        <v>6</v>
      </c>
      <c r="AV159">
        <v>0</v>
      </c>
      <c r="AW159">
        <v>2</v>
      </c>
      <c r="AX159">
        <v>66441507</v>
      </c>
      <c r="AY159">
        <v>1</v>
      </c>
      <c r="AZ159">
        <v>0</v>
      </c>
      <c r="BA159">
        <v>147</v>
      </c>
      <c r="BB159">
        <v>0</v>
      </c>
      <c r="BC159">
        <v>0</v>
      </c>
      <c r="BD159">
        <v>0</v>
      </c>
      <c r="BE159">
        <v>0</v>
      </c>
      <c r="BF159">
        <v>0</v>
      </c>
      <c r="BG159">
        <v>0</v>
      </c>
      <c r="BH159">
        <v>0</v>
      </c>
      <c r="BI159">
        <v>0</v>
      </c>
      <c r="BJ159">
        <v>0</v>
      </c>
      <c r="BK159">
        <v>0</v>
      </c>
      <c r="BL159">
        <v>0</v>
      </c>
      <c r="BM159">
        <v>0</v>
      </c>
      <c r="BN159">
        <v>0</v>
      </c>
      <c r="BO159">
        <v>0</v>
      </c>
      <c r="BP159">
        <v>0</v>
      </c>
      <c r="BQ159">
        <v>0</v>
      </c>
      <c r="BR159">
        <v>0</v>
      </c>
      <c r="BS159">
        <v>0</v>
      </c>
      <c r="BT159">
        <v>0</v>
      </c>
      <c r="BU159">
        <v>0</v>
      </c>
      <c r="BV159">
        <v>0</v>
      </c>
      <c r="BW159">
        <v>0</v>
      </c>
      <c r="CV159">
        <v>0</v>
      </c>
      <c r="CW159" t="e">
        <f>ROUND(Y159*Source!I107*DO159,7)</f>
        <v>#REF!</v>
      </c>
      <c r="CX159" t="e">
        <f>ROUND(Y159*Source!I107,7)</f>
        <v>#REF!</v>
      </c>
      <c r="CY159">
        <f>AB159</f>
        <v>871.31</v>
      </c>
      <c r="CZ159">
        <f>AF159</f>
        <v>65.709999999999994</v>
      </c>
      <c r="DA159">
        <f>AJ159</f>
        <v>13.26</v>
      </c>
      <c r="DB159">
        <f t="shared" si="52"/>
        <v>13.14</v>
      </c>
      <c r="DC159">
        <f t="shared" si="53"/>
        <v>2.3199999999999998</v>
      </c>
      <c r="DD159" t="s">
        <v>6</v>
      </c>
      <c r="DE159" t="s">
        <v>6</v>
      </c>
      <c r="DF159" t="e">
        <f>ROUND(ROUND(AE159,0)*CX159,0)</f>
        <v>#REF!</v>
      </c>
      <c r="DG159" t="e">
        <f>ROUND(ROUND(AF159*AJ159,0)*CX159,0)</f>
        <v>#REF!</v>
      </c>
      <c r="DH159" t="e">
        <f>Source!I107*SmtRes!Y159</f>
        <v>#REF!</v>
      </c>
      <c r="DI159">
        <f>AB159</f>
        <v>871.31</v>
      </c>
      <c r="DJ159">
        <f>EtalonRes!Z147</f>
        <v>65.709999999999994</v>
      </c>
      <c r="DK159" t="e">
        <f>Source!BB107</f>
        <v>#REF!</v>
      </c>
      <c r="DL159" t="s">
        <v>6</v>
      </c>
      <c r="DM159">
        <v>0</v>
      </c>
      <c r="DN159" t="s">
        <v>6</v>
      </c>
      <c r="DO159">
        <v>0</v>
      </c>
      <c r="GQ159">
        <v>-1</v>
      </c>
      <c r="GR159">
        <v>-1</v>
      </c>
    </row>
    <row r="160" spans="1:200" x14ac:dyDescent="0.25">
      <c r="A160">
        <f>ROW(Source!A107)</f>
        <v>107</v>
      </c>
      <c r="B160">
        <v>66440962</v>
      </c>
      <c r="C160">
        <v>66441496</v>
      </c>
      <c r="D160">
        <v>48075741</v>
      </c>
      <c r="E160">
        <v>1</v>
      </c>
      <c r="F160">
        <v>1</v>
      </c>
      <c r="G160">
        <v>1</v>
      </c>
      <c r="H160">
        <v>3</v>
      </c>
      <c r="I160" t="s">
        <v>150</v>
      </c>
      <c r="J160" t="s">
        <v>152</v>
      </c>
      <c r="K160" t="s">
        <v>151</v>
      </c>
      <c r="L160">
        <v>1348</v>
      </c>
      <c r="N160">
        <v>1009</v>
      </c>
      <c r="O160" t="s">
        <v>147</v>
      </c>
      <c r="P160" t="s">
        <v>147</v>
      </c>
      <c r="Q160">
        <v>1000</v>
      </c>
      <c r="W160">
        <v>0</v>
      </c>
      <c r="X160">
        <v>1048698946</v>
      </c>
      <c r="Y160" s="66">
        <f>'4.Ведомость_списания'!F125</f>
        <v>2.8000000000000001E-2</v>
      </c>
      <c r="AA160">
        <v>92922</v>
      </c>
      <c r="AB160">
        <v>0</v>
      </c>
      <c r="AC160">
        <v>0</v>
      </c>
      <c r="AD160">
        <v>0</v>
      </c>
      <c r="AE160">
        <v>10200</v>
      </c>
      <c r="AF160">
        <v>0</v>
      </c>
      <c r="AG160">
        <v>0</v>
      </c>
      <c r="AH160">
        <v>0</v>
      </c>
      <c r="AI160">
        <v>9.11</v>
      </c>
      <c r="AJ160">
        <v>1</v>
      </c>
      <c r="AK160">
        <v>1</v>
      </c>
      <c r="AL160">
        <v>1</v>
      </c>
      <c r="AM160">
        <v>4</v>
      </c>
      <c r="AN160">
        <v>0</v>
      </c>
      <c r="AO160">
        <v>1</v>
      </c>
      <c r="AP160">
        <v>0</v>
      </c>
      <c r="AQ160">
        <v>0</v>
      </c>
      <c r="AR160">
        <v>0</v>
      </c>
      <c r="AS160" t="s">
        <v>6</v>
      </c>
      <c r="AT160">
        <v>2.8000000000000001E-2</v>
      </c>
      <c r="AU160" t="s">
        <v>6</v>
      </c>
      <c r="AV160">
        <v>0</v>
      </c>
      <c r="AW160">
        <v>2</v>
      </c>
      <c r="AX160">
        <v>66441508</v>
      </c>
      <c r="AY160">
        <v>1</v>
      </c>
      <c r="AZ160">
        <v>0</v>
      </c>
      <c r="BA160">
        <v>148</v>
      </c>
      <c r="BB160">
        <v>0</v>
      </c>
      <c r="BC160">
        <v>0</v>
      </c>
      <c r="BD160">
        <v>0</v>
      </c>
      <c r="BE160">
        <v>0</v>
      </c>
      <c r="BF160">
        <v>0</v>
      </c>
      <c r="BG160">
        <v>0</v>
      </c>
      <c r="BH160">
        <v>0</v>
      </c>
      <c r="BI160">
        <v>0</v>
      </c>
      <c r="BJ160">
        <v>0</v>
      </c>
      <c r="BK160">
        <v>0</v>
      </c>
      <c r="BL160">
        <v>0</v>
      </c>
      <c r="BM160">
        <v>0</v>
      </c>
      <c r="BN160">
        <v>0</v>
      </c>
      <c r="BO160">
        <v>0</v>
      </c>
      <c r="BP160">
        <v>0</v>
      </c>
      <c r="BQ160">
        <v>0</v>
      </c>
      <c r="BR160">
        <v>0</v>
      </c>
      <c r="BS160">
        <v>0</v>
      </c>
      <c r="BT160">
        <v>0</v>
      </c>
      <c r="BU160">
        <v>0</v>
      </c>
      <c r="BV160">
        <v>0</v>
      </c>
      <c r="BW160">
        <v>0</v>
      </c>
      <c r="CV160">
        <v>0</v>
      </c>
      <c r="CW160">
        <v>0</v>
      </c>
      <c r="CX160" t="e">
        <f>ROUND(Y160*Source!I107,7)</f>
        <v>#REF!</v>
      </c>
      <c r="CY160">
        <f>AA160</f>
        <v>92922</v>
      </c>
      <c r="CZ160">
        <f>AE160</f>
        <v>10200</v>
      </c>
      <c r="DA160">
        <f>AI160</f>
        <v>9.11</v>
      </c>
      <c r="DB160">
        <f t="shared" si="52"/>
        <v>285.60000000000002</v>
      </c>
      <c r="DC160">
        <f t="shared" si="53"/>
        <v>0</v>
      </c>
      <c r="DD160" t="s">
        <v>6</v>
      </c>
      <c r="DE160" t="s">
        <v>6</v>
      </c>
      <c r="DF160" t="e">
        <f>ROUND(ROUND(AE160*AI160,0)*CX160,0)</f>
        <v>#REF!</v>
      </c>
      <c r="DG160" t="e">
        <f>ROUND(ROUND(AF160,0)*CX160,0)</f>
        <v>#REF!</v>
      </c>
      <c r="DH160" t="e">
        <f>Source!I107*SmtRes!Y160</f>
        <v>#REF!</v>
      </c>
      <c r="DI160">
        <f>AA160</f>
        <v>92922</v>
      </c>
      <c r="DJ160">
        <f>EtalonRes!Y148</f>
        <v>10200</v>
      </c>
      <c r="DK160" t="e">
        <f>Source!BC107</f>
        <v>#REF!</v>
      </c>
      <c r="DL160" t="s">
        <v>6</v>
      </c>
      <c r="DM160">
        <v>0</v>
      </c>
      <c r="DN160" t="s">
        <v>6</v>
      </c>
      <c r="DO160">
        <v>0</v>
      </c>
      <c r="GQ160">
        <v>-1</v>
      </c>
      <c r="GR160">
        <v>-1</v>
      </c>
    </row>
    <row r="161" spans="1:200" x14ac:dyDescent="0.25">
      <c r="A161">
        <f>ROW(Source!A107)</f>
        <v>107</v>
      </c>
      <c r="B161">
        <v>66440962</v>
      </c>
      <c r="C161">
        <v>66441496</v>
      </c>
      <c r="D161">
        <v>0</v>
      </c>
      <c r="E161">
        <v>0</v>
      </c>
      <c r="F161">
        <v>1</v>
      </c>
      <c r="G161">
        <v>1</v>
      </c>
      <c r="H161">
        <v>3</v>
      </c>
      <c r="I161" t="s">
        <v>261</v>
      </c>
      <c r="J161" t="s">
        <v>263</v>
      </c>
      <c r="K161" t="s">
        <v>262</v>
      </c>
      <c r="L161">
        <v>1348</v>
      </c>
      <c r="N161">
        <v>1009</v>
      </c>
      <c r="O161" t="s">
        <v>147</v>
      </c>
      <c r="P161" t="s">
        <v>147</v>
      </c>
      <c r="Q161">
        <v>1000</v>
      </c>
      <c r="W161">
        <v>0</v>
      </c>
      <c r="X161">
        <v>-1002513242</v>
      </c>
      <c r="Y161">
        <f t="shared" si="51"/>
        <v>1</v>
      </c>
      <c r="AA161">
        <v>80392</v>
      </c>
      <c r="AB161">
        <v>0</v>
      </c>
      <c r="AC161">
        <v>0</v>
      </c>
      <c r="AD161">
        <v>0</v>
      </c>
      <c r="AE161">
        <v>84234.739999999991</v>
      </c>
      <c r="AF161">
        <v>0</v>
      </c>
      <c r="AG161">
        <v>0</v>
      </c>
      <c r="AH161">
        <v>0</v>
      </c>
      <c r="AI161">
        <v>9.11</v>
      </c>
      <c r="AJ161">
        <v>1</v>
      </c>
      <c r="AK161">
        <v>1</v>
      </c>
      <c r="AL161">
        <v>1</v>
      </c>
      <c r="AM161">
        <v>0</v>
      </c>
      <c r="AN161">
        <v>0</v>
      </c>
      <c r="AO161">
        <v>0</v>
      </c>
      <c r="AP161">
        <v>0</v>
      </c>
      <c r="AQ161">
        <v>0</v>
      </c>
      <c r="AR161">
        <v>0</v>
      </c>
      <c r="AS161" t="s">
        <v>6</v>
      </c>
      <c r="AT161">
        <v>1</v>
      </c>
      <c r="AU161" t="s">
        <v>6</v>
      </c>
      <c r="AV161">
        <v>0</v>
      </c>
      <c r="AW161">
        <v>1</v>
      </c>
      <c r="AX161">
        <v>-1</v>
      </c>
      <c r="AY161">
        <v>0</v>
      </c>
      <c r="AZ161">
        <v>0</v>
      </c>
      <c r="BA161" t="s">
        <v>6</v>
      </c>
      <c r="BB161">
        <v>0</v>
      </c>
      <c r="BC161">
        <v>0</v>
      </c>
      <c r="BD161">
        <v>0</v>
      </c>
      <c r="BE161">
        <v>0</v>
      </c>
      <c r="BF161">
        <v>0</v>
      </c>
      <c r="BG161">
        <v>0</v>
      </c>
      <c r="BH161">
        <v>0</v>
      </c>
      <c r="BI161">
        <v>0</v>
      </c>
      <c r="BJ161">
        <v>0</v>
      </c>
      <c r="BK161">
        <v>0</v>
      </c>
      <c r="BL161">
        <v>0</v>
      </c>
      <c r="BM161">
        <v>0</v>
      </c>
      <c r="BN161">
        <v>0</v>
      </c>
      <c r="BO161">
        <v>0</v>
      </c>
      <c r="BP161">
        <v>0</v>
      </c>
      <c r="BQ161">
        <v>0</v>
      </c>
      <c r="BR161">
        <v>0</v>
      </c>
      <c r="BS161">
        <v>0</v>
      </c>
      <c r="BT161">
        <v>0</v>
      </c>
      <c r="BU161">
        <v>0</v>
      </c>
      <c r="BV161">
        <v>0</v>
      </c>
      <c r="BW161">
        <v>0</v>
      </c>
      <c r="CV161">
        <v>0</v>
      </c>
      <c r="CW161">
        <v>0</v>
      </c>
      <c r="CX161" t="e">
        <f>ROUND(Y161*Source!I107,7)</f>
        <v>#REF!</v>
      </c>
      <c r="CY161">
        <f>AA161</f>
        <v>80392</v>
      </c>
      <c r="CZ161">
        <f>AE161</f>
        <v>84234.739999999991</v>
      </c>
      <c r="DA161">
        <f>AI161</f>
        <v>9.11</v>
      </c>
      <c r="DB161">
        <f t="shared" si="52"/>
        <v>84234.74</v>
      </c>
      <c r="DC161">
        <f t="shared" si="53"/>
        <v>0</v>
      </c>
      <c r="DD161" t="s">
        <v>6</v>
      </c>
      <c r="DE161" t="s">
        <v>6</v>
      </c>
      <c r="DF161" t="e">
        <f>ROUND(ROUND(AE161*AI161,0)*CX161,0)</f>
        <v>#REF!</v>
      </c>
      <c r="DG161" t="e">
        <f>ROUND(ROUND(AF161,0)*CX161,0)</f>
        <v>#REF!</v>
      </c>
      <c r="DH161" t="e">
        <f>Source!I107*SmtRes!Y161</f>
        <v>#REF!</v>
      </c>
      <c r="DI161">
        <f>AA161</f>
        <v>80392</v>
      </c>
      <c r="DJ161" t="e">
        <f>DF161</f>
        <v>#REF!</v>
      </c>
      <c r="DK161" t="e">
        <f>Source!BC107</f>
        <v>#REF!</v>
      </c>
      <c r="DL161" t="s">
        <v>6</v>
      </c>
      <c r="DM161">
        <v>0</v>
      </c>
      <c r="DN161" t="s">
        <v>6</v>
      </c>
      <c r="DO161">
        <v>0</v>
      </c>
      <c r="GP161">
        <v>1</v>
      </c>
      <c r="GQ161">
        <v>-1</v>
      </c>
      <c r="GR161">
        <v>-1</v>
      </c>
    </row>
    <row r="162" spans="1:200" x14ac:dyDescent="0.25">
      <c r="A162">
        <f>ROW(Source!A109)</f>
        <v>109</v>
      </c>
      <c r="B162">
        <v>66440962</v>
      </c>
      <c r="C162">
        <v>66441512</v>
      </c>
      <c r="D162">
        <v>49510719</v>
      </c>
      <c r="E162">
        <v>70</v>
      </c>
      <c r="F162">
        <v>1</v>
      </c>
      <c r="G162">
        <v>1</v>
      </c>
      <c r="H162">
        <v>1</v>
      </c>
      <c r="I162" t="s">
        <v>764</v>
      </c>
      <c r="J162" t="s">
        <v>6</v>
      </c>
      <c r="K162" t="s">
        <v>765</v>
      </c>
      <c r="L162">
        <v>1191</v>
      </c>
      <c r="N162">
        <v>1013</v>
      </c>
      <c r="O162" t="s">
        <v>766</v>
      </c>
      <c r="P162" t="s">
        <v>766</v>
      </c>
      <c r="Q162">
        <v>1</v>
      </c>
      <c r="W162">
        <v>0</v>
      </c>
      <c r="X162">
        <v>784619160</v>
      </c>
      <c r="Y162">
        <f>(AT162*ROUND(1.16,7))</f>
        <v>17.167999999999999</v>
      </c>
      <c r="AA162">
        <v>0</v>
      </c>
      <c r="AB162">
        <v>0</v>
      </c>
      <c r="AC162">
        <v>0</v>
      </c>
      <c r="AD162">
        <v>291.83</v>
      </c>
      <c r="AE162">
        <v>0</v>
      </c>
      <c r="AF162">
        <v>0</v>
      </c>
      <c r="AG162">
        <v>0</v>
      </c>
      <c r="AH162">
        <v>8.74</v>
      </c>
      <c r="AI162">
        <v>1</v>
      </c>
      <c r="AJ162">
        <v>1</v>
      </c>
      <c r="AK162">
        <v>1</v>
      </c>
      <c r="AL162">
        <v>33.39</v>
      </c>
      <c r="AM162">
        <v>4</v>
      </c>
      <c r="AN162">
        <v>0</v>
      </c>
      <c r="AO162">
        <v>1</v>
      </c>
      <c r="AP162">
        <v>1</v>
      </c>
      <c r="AQ162">
        <v>0</v>
      </c>
      <c r="AR162">
        <v>0</v>
      </c>
      <c r="AS162" t="s">
        <v>6</v>
      </c>
      <c r="AT162">
        <v>14.8</v>
      </c>
      <c r="AU162" t="s">
        <v>271</v>
      </c>
      <c r="AV162">
        <v>1</v>
      </c>
      <c r="AW162">
        <v>2</v>
      </c>
      <c r="AX162">
        <v>66441550</v>
      </c>
      <c r="AY162">
        <v>1</v>
      </c>
      <c r="AZ162">
        <v>0</v>
      </c>
      <c r="BA162">
        <v>150</v>
      </c>
      <c r="BB162">
        <v>0</v>
      </c>
      <c r="BC162">
        <v>0</v>
      </c>
      <c r="BD162">
        <v>0</v>
      </c>
      <c r="BE162">
        <v>0</v>
      </c>
      <c r="BF162">
        <v>0</v>
      </c>
      <c r="BG162">
        <v>0</v>
      </c>
      <c r="BH162">
        <v>0</v>
      </c>
      <c r="BI162">
        <v>0</v>
      </c>
      <c r="BJ162">
        <v>0</v>
      </c>
      <c r="BK162">
        <v>0</v>
      </c>
      <c r="BL162">
        <v>0</v>
      </c>
      <c r="BM162">
        <v>0</v>
      </c>
      <c r="BN162">
        <v>0</v>
      </c>
      <c r="BO162">
        <v>0</v>
      </c>
      <c r="BP162">
        <v>0</v>
      </c>
      <c r="BQ162">
        <v>0</v>
      </c>
      <c r="BR162">
        <v>0</v>
      </c>
      <c r="BS162">
        <v>0</v>
      </c>
      <c r="BT162">
        <v>0</v>
      </c>
      <c r="BU162">
        <v>0</v>
      </c>
      <c r="BV162">
        <v>0</v>
      </c>
      <c r="BW162">
        <v>0</v>
      </c>
      <c r="CU162" t="e">
        <f>ROUND(AT162*Source!I109*AH162*AL162,0)</f>
        <v>#REF!</v>
      </c>
      <c r="CV162" t="e">
        <f>ROUND(Y162*Source!I109,7)</f>
        <v>#REF!</v>
      </c>
      <c r="CW162">
        <v>0</v>
      </c>
      <c r="CX162" t="e">
        <f>ROUND(Y162*Source!I109,7)</f>
        <v>#REF!</v>
      </c>
      <c r="CY162">
        <f>AD162</f>
        <v>291.83</v>
      </c>
      <c r="CZ162">
        <f>AH162</f>
        <v>8.74</v>
      </c>
      <c r="DA162">
        <f>AL162</f>
        <v>33.39</v>
      </c>
      <c r="DB162">
        <f>ROUND((ROUND(AT162*CZ162,2)*ROUND(1.16,7)),2)</f>
        <v>150.05000000000001</v>
      </c>
      <c r="DC162">
        <f>ROUND((ROUND(AT162*AG162,2)*ROUND(1.16,7)),2)</f>
        <v>0</v>
      </c>
      <c r="DD162" t="s">
        <v>6</v>
      </c>
      <c r="DE162" t="s">
        <v>6</v>
      </c>
      <c r="DF162" t="e">
        <f>ROUND(ROUND(AE162,0)*CX162,0)</f>
        <v>#REF!</v>
      </c>
      <c r="DG162" t="e">
        <f>ROUND(ROUND(AF162,0)*CX162,0)</f>
        <v>#REF!</v>
      </c>
      <c r="DH162" t="e">
        <f>Source!I109*SmtRes!Y162</f>
        <v>#REF!</v>
      </c>
      <c r="DI162">
        <f>AD162</f>
        <v>291.83</v>
      </c>
      <c r="DJ162">
        <f>EtalonRes!AB150</f>
        <v>8.74</v>
      </c>
      <c r="DK162" t="e">
        <f>Source!BA109</f>
        <v>#REF!</v>
      </c>
      <c r="DL162" t="s">
        <v>6</v>
      </c>
      <c r="DM162">
        <v>0</v>
      </c>
      <c r="DN162" t="s">
        <v>6</v>
      </c>
      <c r="DO162">
        <v>0</v>
      </c>
      <c r="GQ162">
        <v>-1</v>
      </c>
      <c r="GR162">
        <v>-1</v>
      </c>
    </row>
    <row r="163" spans="1:200" x14ac:dyDescent="0.25">
      <c r="A163">
        <f>ROW(Source!A109)</f>
        <v>109</v>
      </c>
      <c r="B163">
        <v>66440962</v>
      </c>
      <c r="C163">
        <v>66441512</v>
      </c>
      <c r="D163">
        <v>49510905</v>
      </c>
      <c r="E163">
        <v>70</v>
      </c>
      <c r="F163">
        <v>1</v>
      </c>
      <c r="G163">
        <v>1</v>
      </c>
      <c r="H163">
        <v>1</v>
      </c>
      <c r="I163" t="s">
        <v>767</v>
      </c>
      <c r="J163" t="s">
        <v>6</v>
      </c>
      <c r="K163" t="s">
        <v>768</v>
      </c>
      <c r="L163">
        <v>1191</v>
      </c>
      <c r="N163">
        <v>1013</v>
      </c>
      <c r="O163" t="s">
        <v>766</v>
      </c>
      <c r="P163" t="s">
        <v>766</v>
      </c>
      <c r="Q163">
        <v>1</v>
      </c>
      <c r="W163">
        <v>0</v>
      </c>
      <c r="X163">
        <v>-1417349443</v>
      </c>
      <c r="Y163">
        <f>(AT163*ROUND(1.16,7))</f>
        <v>10.5328</v>
      </c>
      <c r="AA163">
        <v>0</v>
      </c>
      <c r="AB163">
        <v>0</v>
      </c>
      <c r="AC163">
        <v>0</v>
      </c>
      <c r="AD163">
        <v>0</v>
      </c>
      <c r="AE163">
        <v>0</v>
      </c>
      <c r="AF163">
        <v>0</v>
      </c>
      <c r="AG163">
        <v>0</v>
      </c>
      <c r="AH163">
        <v>0</v>
      </c>
      <c r="AI163">
        <v>1</v>
      </c>
      <c r="AJ163">
        <v>1</v>
      </c>
      <c r="AK163">
        <v>33.39</v>
      </c>
      <c r="AL163">
        <v>1</v>
      </c>
      <c r="AM163">
        <v>4</v>
      </c>
      <c r="AN163">
        <v>0</v>
      </c>
      <c r="AO163">
        <v>1</v>
      </c>
      <c r="AP163">
        <v>1</v>
      </c>
      <c r="AQ163">
        <v>0</v>
      </c>
      <c r="AR163">
        <v>0</v>
      </c>
      <c r="AS163" t="s">
        <v>6</v>
      </c>
      <c r="AT163">
        <v>9.08</v>
      </c>
      <c r="AU163" t="s">
        <v>271</v>
      </c>
      <c r="AV163">
        <v>2</v>
      </c>
      <c r="AW163">
        <v>2</v>
      </c>
      <c r="AX163">
        <v>66441551</v>
      </c>
      <c r="AY163">
        <v>1</v>
      </c>
      <c r="AZ163">
        <v>0</v>
      </c>
      <c r="BA163">
        <v>151</v>
      </c>
      <c r="BB163">
        <v>0</v>
      </c>
      <c r="BC163">
        <v>0</v>
      </c>
      <c r="BD163">
        <v>0</v>
      </c>
      <c r="BE163">
        <v>0</v>
      </c>
      <c r="BF163">
        <v>0</v>
      </c>
      <c r="BG163">
        <v>0</v>
      </c>
      <c r="BH163">
        <v>0</v>
      </c>
      <c r="BI163">
        <v>0</v>
      </c>
      <c r="BJ163">
        <v>0</v>
      </c>
      <c r="BK163">
        <v>0</v>
      </c>
      <c r="BL163">
        <v>0</v>
      </c>
      <c r="BM163">
        <v>0</v>
      </c>
      <c r="BN163">
        <v>0</v>
      </c>
      <c r="BO163">
        <v>0</v>
      </c>
      <c r="BP163">
        <v>0</v>
      </c>
      <c r="BQ163">
        <v>0</v>
      </c>
      <c r="BR163">
        <v>0</v>
      </c>
      <c r="BS163">
        <v>0</v>
      </c>
      <c r="BT163">
        <v>0</v>
      </c>
      <c r="BU163">
        <v>0</v>
      </c>
      <c r="BV163">
        <v>0</v>
      </c>
      <c r="BW163">
        <v>0</v>
      </c>
      <c r="CV163">
        <v>0</v>
      </c>
      <c r="CW163">
        <v>0</v>
      </c>
      <c r="CX163" t="e">
        <f>ROUND(Y163*Source!I109,7)</f>
        <v>#REF!</v>
      </c>
      <c r="CY163">
        <f>AD163</f>
        <v>0</v>
      </c>
      <c r="CZ163">
        <f>AH163</f>
        <v>0</v>
      </c>
      <c r="DA163">
        <f>AL163</f>
        <v>1</v>
      </c>
      <c r="DB163">
        <f>ROUND((ROUND(AT163*CZ163,2)*ROUND(1.16,7)),2)</f>
        <v>0</v>
      </c>
      <c r="DC163">
        <f>ROUND((ROUND(AT163*AG163,2)*ROUND(1.16,7)),2)</f>
        <v>0</v>
      </c>
      <c r="DD163" t="s">
        <v>6</v>
      </c>
      <c r="DE163" t="s">
        <v>6</v>
      </c>
      <c r="DF163" t="e">
        <f>ROUND(ROUND(AE163,0)*CX163,0)</f>
        <v>#REF!</v>
      </c>
      <c r="DG163" t="e">
        <f>ROUND(ROUND(AF163,0)*CX163,0)</f>
        <v>#REF!</v>
      </c>
      <c r="DH163" t="e">
        <f>Source!I109*SmtRes!Y163</f>
        <v>#REF!</v>
      </c>
      <c r="DI163">
        <f>AD163</f>
        <v>0</v>
      </c>
      <c r="DJ163">
        <f>EtalonRes!AB151</f>
        <v>0</v>
      </c>
      <c r="DK163" t="e">
        <f>Source!BA109</f>
        <v>#REF!</v>
      </c>
      <c r="DL163" t="s">
        <v>6</v>
      </c>
      <c r="DM163">
        <v>0</v>
      </c>
      <c r="DN163" t="s">
        <v>6</v>
      </c>
      <c r="DO163">
        <v>0</v>
      </c>
      <c r="GQ163">
        <v>-1</v>
      </c>
      <c r="GR163">
        <v>-1</v>
      </c>
    </row>
    <row r="164" spans="1:200" x14ac:dyDescent="0.25">
      <c r="A164">
        <f>ROW(Source!A109)</f>
        <v>109</v>
      </c>
      <c r="B164">
        <v>66440962</v>
      </c>
      <c r="C164">
        <v>66441512</v>
      </c>
      <c r="D164">
        <v>49672515</v>
      </c>
      <c r="E164">
        <v>1</v>
      </c>
      <c r="F164">
        <v>1</v>
      </c>
      <c r="G164">
        <v>1</v>
      </c>
      <c r="H164">
        <v>2</v>
      </c>
      <c r="I164" t="s">
        <v>769</v>
      </c>
      <c r="J164" t="s">
        <v>770</v>
      </c>
      <c r="K164" t="s">
        <v>771</v>
      </c>
      <c r="L164">
        <v>1367</v>
      </c>
      <c r="N164">
        <v>1011</v>
      </c>
      <c r="O164" t="s">
        <v>772</v>
      </c>
      <c r="P164" t="s">
        <v>772</v>
      </c>
      <c r="Q164">
        <v>1</v>
      </c>
      <c r="W164">
        <v>0</v>
      </c>
      <c r="X164">
        <v>-130837057</v>
      </c>
      <c r="Y164">
        <f>(AT164*ROUND(1.16,7))</f>
        <v>10.5328</v>
      </c>
      <c r="AA164">
        <v>0</v>
      </c>
      <c r="AB164">
        <v>1145.6600000000001</v>
      </c>
      <c r="AC164">
        <v>450.77</v>
      </c>
      <c r="AD164">
        <v>0</v>
      </c>
      <c r="AE164">
        <v>0</v>
      </c>
      <c r="AF164">
        <v>86.4</v>
      </c>
      <c r="AG164">
        <v>13.5</v>
      </c>
      <c r="AH164">
        <v>0</v>
      </c>
      <c r="AI164">
        <v>1</v>
      </c>
      <c r="AJ164">
        <v>13.26</v>
      </c>
      <c r="AK164">
        <v>33.39</v>
      </c>
      <c r="AL164">
        <v>1</v>
      </c>
      <c r="AM164">
        <v>4</v>
      </c>
      <c r="AN164">
        <v>0</v>
      </c>
      <c r="AO164">
        <v>1</v>
      </c>
      <c r="AP164">
        <v>1</v>
      </c>
      <c r="AQ164">
        <v>0</v>
      </c>
      <c r="AR164">
        <v>0</v>
      </c>
      <c r="AS164" t="s">
        <v>6</v>
      </c>
      <c r="AT164">
        <v>9.08</v>
      </c>
      <c r="AU164" t="s">
        <v>271</v>
      </c>
      <c r="AV164">
        <v>0</v>
      </c>
      <c r="AW164">
        <v>2</v>
      </c>
      <c r="AX164">
        <v>66441552</v>
      </c>
      <c r="AY164">
        <v>1</v>
      </c>
      <c r="AZ164">
        <v>0</v>
      </c>
      <c r="BA164">
        <v>152</v>
      </c>
      <c r="BB164">
        <v>0</v>
      </c>
      <c r="BC164">
        <v>0</v>
      </c>
      <c r="BD164">
        <v>0</v>
      </c>
      <c r="BE164">
        <v>0</v>
      </c>
      <c r="BF164">
        <v>0</v>
      </c>
      <c r="BG164">
        <v>0</v>
      </c>
      <c r="BH164">
        <v>0</v>
      </c>
      <c r="BI164">
        <v>0</v>
      </c>
      <c r="BJ164">
        <v>0</v>
      </c>
      <c r="BK164">
        <v>0</v>
      </c>
      <c r="BL164">
        <v>0</v>
      </c>
      <c r="BM164">
        <v>0</v>
      </c>
      <c r="BN164">
        <v>0</v>
      </c>
      <c r="BO164">
        <v>0</v>
      </c>
      <c r="BP164">
        <v>0</v>
      </c>
      <c r="BQ164">
        <v>0</v>
      </c>
      <c r="BR164">
        <v>0</v>
      </c>
      <c r="BS164">
        <v>0</v>
      </c>
      <c r="BT164">
        <v>0</v>
      </c>
      <c r="BU164">
        <v>0</v>
      </c>
      <c r="BV164">
        <v>0</v>
      </c>
      <c r="BW164">
        <v>0</v>
      </c>
      <c r="CV164">
        <v>0</v>
      </c>
      <c r="CW164" t="e">
        <f>ROUND(Y164*Source!I109*DO164,7)</f>
        <v>#REF!</v>
      </c>
      <c r="CX164" t="e">
        <f>ROUND(Y164*Source!I109,7)</f>
        <v>#REF!</v>
      </c>
      <c r="CY164">
        <f>AB164</f>
        <v>1145.6600000000001</v>
      </c>
      <c r="CZ164">
        <f>AF164</f>
        <v>86.4</v>
      </c>
      <c r="DA164">
        <f>AJ164</f>
        <v>13.26</v>
      </c>
      <c r="DB164">
        <f>ROUND((ROUND(AT164*CZ164,2)*ROUND(1.16,7)),2)</f>
        <v>910.03</v>
      </c>
      <c r="DC164">
        <f>ROUND((ROUND(AT164*AG164,2)*ROUND(1.16,7)),2)</f>
        <v>142.19</v>
      </c>
      <c r="DD164" t="s">
        <v>6</v>
      </c>
      <c r="DE164" t="s">
        <v>6</v>
      </c>
      <c r="DF164" t="e">
        <f>ROUND(ROUND(AE164,0)*CX164,0)</f>
        <v>#REF!</v>
      </c>
      <c r="DG164" t="e">
        <f>ROUND(ROUND(AF164*AJ164,0)*CX164,0)</f>
        <v>#REF!</v>
      </c>
      <c r="DH164" t="e">
        <f>Source!I109*SmtRes!Y164</f>
        <v>#REF!</v>
      </c>
      <c r="DI164">
        <f>AB164</f>
        <v>1145.6600000000001</v>
      </c>
      <c r="DJ164">
        <f>EtalonRes!Z152</f>
        <v>86.4</v>
      </c>
      <c r="DK164" t="e">
        <f>Source!BB109</f>
        <v>#REF!</v>
      </c>
      <c r="DL164" t="s">
        <v>6</v>
      </c>
      <c r="DM164">
        <v>0</v>
      </c>
      <c r="DN164" t="s">
        <v>6</v>
      </c>
      <c r="DO164">
        <v>0</v>
      </c>
      <c r="GQ164">
        <v>-1</v>
      </c>
      <c r="GR164">
        <v>-1</v>
      </c>
    </row>
    <row r="165" spans="1:200" x14ac:dyDescent="0.25">
      <c r="A165">
        <f>ROW(Source!A109)</f>
        <v>109</v>
      </c>
      <c r="B165">
        <v>66440962</v>
      </c>
      <c r="C165">
        <v>66441512</v>
      </c>
      <c r="D165">
        <v>49528527</v>
      </c>
      <c r="E165">
        <v>1</v>
      </c>
      <c r="F165">
        <v>1</v>
      </c>
      <c r="G165">
        <v>1</v>
      </c>
      <c r="H165">
        <v>3</v>
      </c>
      <c r="I165" t="s">
        <v>273</v>
      </c>
      <c r="J165" t="s">
        <v>69</v>
      </c>
      <c r="K165" t="s">
        <v>31</v>
      </c>
      <c r="L165">
        <v>1339</v>
      </c>
      <c r="N165">
        <v>1007</v>
      </c>
      <c r="O165" t="s">
        <v>22</v>
      </c>
      <c r="P165" t="s">
        <v>22</v>
      </c>
      <c r="Q165">
        <v>1</v>
      </c>
      <c r="W165">
        <v>1</v>
      </c>
      <c r="X165">
        <v>461598558</v>
      </c>
      <c r="Y165">
        <f t="shared" ref="Y165:Y206" si="54">AT165</f>
        <v>-0.25</v>
      </c>
      <c r="AA165">
        <v>4735.38</v>
      </c>
      <c r="AB165">
        <v>0</v>
      </c>
      <c r="AC165">
        <v>0</v>
      </c>
      <c r="AD165">
        <v>0</v>
      </c>
      <c r="AE165">
        <v>519.79999999999995</v>
      </c>
      <c r="AF165">
        <v>0</v>
      </c>
      <c r="AG165">
        <v>0</v>
      </c>
      <c r="AH165">
        <v>0</v>
      </c>
      <c r="AI165">
        <v>9.11</v>
      </c>
      <c r="AJ165">
        <v>1</v>
      </c>
      <c r="AK165">
        <v>1</v>
      </c>
      <c r="AL165">
        <v>1</v>
      </c>
      <c r="AM165">
        <v>0</v>
      </c>
      <c r="AN165">
        <v>0</v>
      </c>
      <c r="AO165">
        <v>0</v>
      </c>
      <c r="AP165">
        <v>0</v>
      </c>
      <c r="AQ165">
        <v>0</v>
      </c>
      <c r="AR165">
        <v>0</v>
      </c>
      <c r="AS165" t="s">
        <v>6</v>
      </c>
      <c r="AT165">
        <v>-0.25</v>
      </c>
      <c r="AU165" t="s">
        <v>6</v>
      </c>
      <c r="AV165">
        <v>0</v>
      </c>
      <c r="AW165">
        <v>2</v>
      </c>
      <c r="AX165">
        <v>66441553</v>
      </c>
      <c r="AY165">
        <v>1</v>
      </c>
      <c r="AZ165">
        <v>6144</v>
      </c>
      <c r="BA165">
        <v>153</v>
      </c>
      <c r="BB165">
        <v>0</v>
      </c>
      <c r="BC165">
        <v>0</v>
      </c>
      <c r="BD165">
        <v>0</v>
      </c>
      <c r="BE165">
        <v>0</v>
      </c>
      <c r="BF165">
        <v>0</v>
      </c>
      <c r="BG165">
        <v>0</v>
      </c>
      <c r="BH165">
        <v>0</v>
      </c>
      <c r="BI165">
        <v>0</v>
      </c>
      <c r="BJ165">
        <v>0</v>
      </c>
      <c r="BK165">
        <v>0</v>
      </c>
      <c r="BL165">
        <v>0</v>
      </c>
      <c r="BM165">
        <v>0</v>
      </c>
      <c r="BN165">
        <v>0</v>
      </c>
      <c r="BO165">
        <v>0</v>
      </c>
      <c r="BP165">
        <v>0</v>
      </c>
      <c r="BQ165">
        <v>0</v>
      </c>
      <c r="BR165">
        <v>0</v>
      </c>
      <c r="BS165">
        <v>0</v>
      </c>
      <c r="BT165">
        <v>0</v>
      </c>
      <c r="BU165">
        <v>0</v>
      </c>
      <c r="BV165">
        <v>0</v>
      </c>
      <c r="BW165">
        <v>0</v>
      </c>
      <c r="CV165">
        <v>0</v>
      </c>
      <c r="CW165">
        <v>0</v>
      </c>
      <c r="CX165" t="e">
        <f>ROUND(Y165*Source!I109,7)</f>
        <v>#REF!</v>
      </c>
      <c r="CY165">
        <f t="shared" ref="CY165:CY182" si="55">AA165</f>
        <v>4735.38</v>
      </c>
      <c r="CZ165">
        <f t="shared" ref="CZ165:CZ182" si="56">AE165</f>
        <v>519.79999999999995</v>
      </c>
      <c r="DA165">
        <f t="shared" ref="DA165:DA182" si="57">AI165</f>
        <v>9.11</v>
      </c>
      <c r="DB165">
        <f t="shared" ref="DB165:DB206" si="58">ROUND(ROUND(AT165*CZ165,2),2)</f>
        <v>-129.94999999999999</v>
      </c>
      <c r="DC165">
        <f t="shared" ref="DC165:DC206" si="59">ROUND(ROUND(AT165*AG165,2),2)</f>
        <v>0</v>
      </c>
      <c r="DD165" t="s">
        <v>6</v>
      </c>
      <c r="DE165" t="s">
        <v>6</v>
      </c>
      <c r="DF165" t="e">
        <f t="shared" ref="DF165:DF182" si="60">ROUND(ROUND(AE165*AI165,0)*CX165,0)</f>
        <v>#REF!</v>
      </c>
      <c r="DG165" t="e">
        <f t="shared" ref="DG165:DG184" si="61">ROUND(ROUND(AF165,0)*CX165,0)</f>
        <v>#REF!</v>
      </c>
      <c r="DH165" t="e">
        <f>Source!I109*SmtRes!Y165</f>
        <v>#REF!</v>
      </c>
      <c r="DI165">
        <f t="shared" ref="DI165:DI182" si="62">AA165</f>
        <v>4735.38</v>
      </c>
      <c r="DJ165">
        <f>EtalonRes!Y153</f>
        <v>519.79999999999995</v>
      </c>
      <c r="DK165" t="e">
        <f>Source!BC109</f>
        <v>#REF!</v>
      </c>
      <c r="DL165" t="s">
        <v>6</v>
      </c>
      <c r="DM165">
        <v>0</v>
      </c>
      <c r="DN165" t="s">
        <v>6</v>
      </c>
      <c r="DO165">
        <v>0</v>
      </c>
      <c r="GP165">
        <v>1</v>
      </c>
      <c r="GQ165">
        <v>-1</v>
      </c>
      <c r="GR165">
        <v>-1</v>
      </c>
    </row>
    <row r="166" spans="1:200" x14ac:dyDescent="0.25">
      <c r="A166">
        <f>ROW(Source!A109)</f>
        <v>109</v>
      </c>
      <c r="B166">
        <v>66440962</v>
      </c>
      <c r="C166">
        <v>66441512</v>
      </c>
      <c r="D166">
        <v>0</v>
      </c>
      <c r="E166">
        <v>1</v>
      </c>
      <c r="F166">
        <v>1</v>
      </c>
      <c r="G166">
        <v>1</v>
      </c>
      <c r="H166">
        <v>3</v>
      </c>
      <c r="I166" t="s">
        <v>276</v>
      </c>
      <c r="J166" t="s">
        <v>279</v>
      </c>
      <c r="K166" t="s">
        <v>277</v>
      </c>
      <c r="L166">
        <v>1371</v>
      </c>
      <c r="N166">
        <v>1013</v>
      </c>
      <c r="O166" t="s">
        <v>278</v>
      </c>
      <c r="P166" t="s">
        <v>278</v>
      </c>
      <c r="Q166">
        <v>1</v>
      </c>
      <c r="W166">
        <v>0</v>
      </c>
      <c r="X166">
        <v>239280478</v>
      </c>
      <c r="Y166">
        <f t="shared" si="54"/>
        <v>1.312910284</v>
      </c>
      <c r="AA166">
        <v>403.33</v>
      </c>
      <c r="AB166">
        <v>0</v>
      </c>
      <c r="AC166">
        <v>0</v>
      </c>
      <c r="AD166">
        <v>0</v>
      </c>
      <c r="AE166">
        <v>411.4</v>
      </c>
      <c r="AF166">
        <v>0</v>
      </c>
      <c r="AG166">
        <v>0</v>
      </c>
      <c r="AH166">
        <v>0</v>
      </c>
      <c r="AI166">
        <v>9.11</v>
      </c>
      <c r="AJ166">
        <v>1</v>
      </c>
      <c r="AK166">
        <v>1</v>
      </c>
      <c r="AL166">
        <v>1</v>
      </c>
      <c r="AM166">
        <v>0</v>
      </c>
      <c r="AN166">
        <v>0</v>
      </c>
      <c r="AO166">
        <v>0</v>
      </c>
      <c r="AP166">
        <v>0</v>
      </c>
      <c r="AQ166">
        <v>0</v>
      </c>
      <c r="AR166">
        <v>0</v>
      </c>
      <c r="AS166" t="s">
        <v>6</v>
      </c>
      <c r="AT166">
        <v>1.312910284</v>
      </c>
      <c r="AU166" t="s">
        <v>6</v>
      </c>
      <c r="AV166">
        <v>0</v>
      </c>
      <c r="AW166">
        <v>1</v>
      </c>
      <c r="AX166">
        <v>-1</v>
      </c>
      <c r="AY166">
        <v>0</v>
      </c>
      <c r="AZ166">
        <v>0</v>
      </c>
      <c r="BA166" t="s">
        <v>6</v>
      </c>
      <c r="BB166">
        <v>0</v>
      </c>
      <c r="BC166">
        <v>0</v>
      </c>
      <c r="BD166">
        <v>0</v>
      </c>
      <c r="BE166">
        <v>0</v>
      </c>
      <c r="BF166">
        <v>0</v>
      </c>
      <c r="BG166">
        <v>0</v>
      </c>
      <c r="BH166">
        <v>0</v>
      </c>
      <c r="BI166">
        <v>0</v>
      </c>
      <c r="BJ166">
        <v>0</v>
      </c>
      <c r="BK166">
        <v>0</v>
      </c>
      <c r="BL166">
        <v>0</v>
      </c>
      <c r="BM166">
        <v>0</v>
      </c>
      <c r="BN166">
        <v>0</v>
      </c>
      <c r="BO166">
        <v>0</v>
      </c>
      <c r="BP166">
        <v>0</v>
      </c>
      <c r="BQ166">
        <v>0</v>
      </c>
      <c r="BR166">
        <v>0</v>
      </c>
      <c r="BS166">
        <v>0</v>
      </c>
      <c r="BT166">
        <v>0</v>
      </c>
      <c r="BU166">
        <v>0</v>
      </c>
      <c r="BV166">
        <v>0</v>
      </c>
      <c r="BW166">
        <v>0</v>
      </c>
      <c r="CV166">
        <v>0</v>
      </c>
      <c r="CW166">
        <v>0</v>
      </c>
      <c r="CX166" t="e">
        <f>ROUND(Y166*Source!I109,7)</f>
        <v>#REF!</v>
      </c>
      <c r="CY166">
        <f t="shared" si="55"/>
        <v>403.33</v>
      </c>
      <c r="CZ166">
        <f t="shared" si="56"/>
        <v>411.4</v>
      </c>
      <c r="DA166">
        <f t="shared" si="57"/>
        <v>9.11</v>
      </c>
      <c r="DB166">
        <f t="shared" si="58"/>
        <v>540.13</v>
      </c>
      <c r="DC166">
        <f t="shared" si="59"/>
        <v>0</v>
      </c>
      <c r="DD166" t="s">
        <v>6</v>
      </c>
      <c r="DE166" t="s">
        <v>6</v>
      </c>
      <c r="DF166" t="e">
        <f t="shared" si="60"/>
        <v>#REF!</v>
      </c>
      <c r="DG166" t="e">
        <f t="shared" si="61"/>
        <v>#REF!</v>
      </c>
      <c r="DH166" t="e">
        <f>Source!I109*SmtRes!Y166</f>
        <v>#REF!</v>
      </c>
      <c r="DI166">
        <f t="shared" si="62"/>
        <v>403.33</v>
      </c>
      <c r="DJ166" t="e">
        <f t="shared" ref="DJ166:DJ182" si="63">DF166</f>
        <v>#REF!</v>
      </c>
      <c r="DK166" t="e">
        <f>Source!BC109</f>
        <v>#REF!</v>
      </c>
      <c r="DL166" t="s">
        <v>6</v>
      </c>
      <c r="DM166">
        <v>0</v>
      </c>
      <c r="DN166" t="s">
        <v>6</v>
      </c>
      <c r="DO166">
        <v>0</v>
      </c>
      <c r="GP166">
        <v>1</v>
      </c>
      <c r="GQ166">
        <v>-1</v>
      </c>
      <c r="GR166">
        <v>-1</v>
      </c>
    </row>
    <row r="167" spans="1:200" x14ac:dyDescent="0.25">
      <c r="A167">
        <f>ROW(Source!A109)</f>
        <v>109</v>
      </c>
      <c r="B167">
        <v>66440962</v>
      </c>
      <c r="C167">
        <v>66441512</v>
      </c>
      <c r="D167">
        <v>0</v>
      </c>
      <c r="E167">
        <v>1</v>
      </c>
      <c r="F167">
        <v>1</v>
      </c>
      <c r="G167">
        <v>1</v>
      </c>
      <c r="H167">
        <v>3</v>
      </c>
      <c r="I167" t="s">
        <v>276</v>
      </c>
      <c r="J167" t="s">
        <v>279</v>
      </c>
      <c r="K167" t="s">
        <v>282</v>
      </c>
      <c r="L167">
        <v>1371</v>
      </c>
      <c r="N167">
        <v>1013</v>
      </c>
      <c r="O167" t="s">
        <v>278</v>
      </c>
      <c r="P167" t="s">
        <v>278</v>
      </c>
      <c r="Q167">
        <v>1</v>
      </c>
      <c r="W167">
        <v>0</v>
      </c>
      <c r="X167">
        <v>623980927</v>
      </c>
      <c r="Y167">
        <f t="shared" si="54"/>
        <v>3.9934354500000002</v>
      </c>
      <c r="AA167">
        <v>328.33</v>
      </c>
      <c r="AB167">
        <v>0</v>
      </c>
      <c r="AC167">
        <v>0</v>
      </c>
      <c r="AD167">
        <v>0</v>
      </c>
      <c r="AE167">
        <v>334.9</v>
      </c>
      <c r="AF167">
        <v>0</v>
      </c>
      <c r="AG167">
        <v>0</v>
      </c>
      <c r="AH167">
        <v>0</v>
      </c>
      <c r="AI167">
        <v>9.11</v>
      </c>
      <c r="AJ167">
        <v>1</v>
      </c>
      <c r="AK167">
        <v>1</v>
      </c>
      <c r="AL167">
        <v>1</v>
      </c>
      <c r="AM167">
        <v>0</v>
      </c>
      <c r="AN167">
        <v>0</v>
      </c>
      <c r="AO167">
        <v>0</v>
      </c>
      <c r="AP167">
        <v>0</v>
      </c>
      <c r="AQ167">
        <v>0</v>
      </c>
      <c r="AR167">
        <v>0</v>
      </c>
      <c r="AS167" t="s">
        <v>6</v>
      </c>
      <c r="AT167">
        <v>3.9934354500000002</v>
      </c>
      <c r="AU167" t="s">
        <v>6</v>
      </c>
      <c r="AV167">
        <v>0</v>
      </c>
      <c r="AW167">
        <v>1</v>
      </c>
      <c r="AX167">
        <v>-1</v>
      </c>
      <c r="AY167">
        <v>0</v>
      </c>
      <c r="AZ167">
        <v>0</v>
      </c>
      <c r="BA167" t="s">
        <v>6</v>
      </c>
      <c r="BB167">
        <v>0</v>
      </c>
      <c r="BC167">
        <v>0</v>
      </c>
      <c r="BD167">
        <v>0</v>
      </c>
      <c r="BE167">
        <v>0</v>
      </c>
      <c r="BF167">
        <v>0</v>
      </c>
      <c r="BG167">
        <v>0</v>
      </c>
      <c r="BH167">
        <v>0</v>
      </c>
      <c r="BI167">
        <v>0</v>
      </c>
      <c r="BJ167">
        <v>0</v>
      </c>
      <c r="BK167">
        <v>0</v>
      </c>
      <c r="BL167">
        <v>0</v>
      </c>
      <c r="BM167">
        <v>0</v>
      </c>
      <c r="BN167">
        <v>0</v>
      </c>
      <c r="BO167">
        <v>0</v>
      </c>
      <c r="BP167">
        <v>0</v>
      </c>
      <c r="BQ167">
        <v>0</v>
      </c>
      <c r="BR167">
        <v>0</v>
      </c>
      <c r="BS167">
        <v>0</v>
      </c>
      <c r="BT167">
        <v>0</v>
      </c>
      <c r="BU167">
        <v>0</v>
      </c>
      <c r="BV167">
        <v>0</v>
      </c>
      <c r="BW167">
        <v>0</v>
      </c>
      <c r="CV167">
        <v>0</v>
      </c>
      <c r="CW167">
        <v>0</v>
      </c>
      <c r="CX167" t="e">
        <f>ROUND(Y167*Source!I109,7)</f>
        <v>#REF!</v>
      </c>
      <c r="CY167">
        <f t="shared" si="55"/>
        <v>328.33</v>
      </c>
      <c r="CZ167">
        <f t="shared" si="56"/>
        <v>334.9</v>
      </c>
      <c r="DA167">
        <f t="shared" si="57"/>
        <v>9.11</v>
      </c>
      <c r="DB167">
        <f t="shared" si="58"/>
        <v>1337.4</v>
      </c>
      <c r="DC167">
        <f t="shared" si="59"/>
        <v>0</v>
      </c>
      <c r="DD167" t="s">
        <v>6</v>
      </c>
      <c r="DE167" t="s">
        <v>6</v>
      </c>
      <c r="DF167" t="e">
        <f t="shared" si="60"/>
        <v>#REF!</v>
      </c>
      <c r="DG167" t="e">
        <f t="shared" si="61"/>
        <v>#REF!</v>
      </c>
      <c r="DH167" t="e">
        <f>Source!I109*SmtRes!Y167</f>
        <v>#REF!</v>
      </c>
      <c r="DI167">
        <f t="shared" si="62"/>
        <v>328.33</v>
      </c>
      <c r="DJ167" t="e">
        <f t="shared" si="63"/>
        <v>#REF!</v>
      </c>
      <c r="DK167" t="e">
        <f>Source!BC109</f>
        <v>#REF!</v>
      </c>
      <c r="DL167" t="s">
        <v>6</v>
      </c>
      <c r="DM167">
        <v>0</v>
      </c>
      <c r="DN167" t="s">
        <v>6</v>
      </c>
      <c r="DO167">
        <v>0</v>
      </c>
      <c r="GP167">
        <v>1</v>
      </c>
      <c r="GQ167">
        <v>-1</v>
      </c>
      <c r="GR167">
        <v>-1</v>
      </c>
    </row>
    <row r="168" spans="1:200" x14ac:dyDescent="0.25">
      <c r="A168">
        <f>ROW(Source!A109)</f>
        <v>109</v>
      </c>
      <c r="B168">
        <v>66440962</v>
      </c>
      <c r="C168">
        <v>66441512</v>
      </c>
      <c r="D168">
        <v>0</v>
      </c>
      <c r="E168">
        <v>0</v>
      </c>
      <c r="F168">
        <v>1</v>
      </c>
      <c r="G168">
        <v>1</v>
      </c>
      <c r="H168">
        <v>3</v>
      </c>
      <c r="I168" t="s">
        <v>276</v>
      </c>
      <c r="J168" t="s">
        <v>286</v>
      </c>
      <c r="K168" t="s">
        <v>285</v>
      </c>
      <c r="L168">
        <v>1371</v>
      </c>
      <c r="N168">
        <v>1013</v>
      </c>
      <c r="O168" t="s">
        <v>278</v>
      </c>
      <c r="P168" t="s">
        <v>278</v>
      </c>
      <c r="Q168">
        <v>1</v>
      </c>
      <c r="W168">
        <v>0</v>
      </c>
      <c r="X168">
        <v>375097701</v>
      </c>
      <c r="Y168">
        <f t="shared" si="54"/>
        <v>7.8774617070000001</v>
      </c>
      <c r="AA168">
        <v>1795.63</v>
      </c>
      <c r="AB168">
        <v>0</v>
      </c>
      <c r="AC168">
        <v>0</v>
      </c>
      <c r="AD168">
        <v>0</v>
      </c>
      <c r="AE168">
        <v>1831.5400000000002</v>
      </c>
      <c r="AF168">
        <v>0</v>
      </c>
      <c r="AG168">
        <v>0</v>
      </c>
      <c r="AH168">
        <v>0</v>
      </c>
      <c r="AI168">
        <v>9.11</v>
      </c>
      <c r="AJ168">
        <v>1</v>
      </c>
      <c r="AK168">
        <v>1</v>
      </c>
      <c r="AL168">
        <v>1</v>
      </c>
      <c r="AM168">
        <v>0</v>
      </c>
      <c r="AN168">
        <v>0</v>
      </c>
      <c r="AO168">
        <v>0</v>
      </c>
      <c r="AP168">
        <v>0</v>
      </c>
      <c r="AQ168">
        <v>0</v>
      </c>
      <c r="AR168">
        <v>0</v>
      </c>
      <c r="AS168" t="s">
        <v>6</v>
      </c>
      <c r="AT168">
        <v>7.8774617070000001</v>
      </c>
      <c r="AU168" t="s">
        <v>6</v>
      </c>
      <c r="AV168">
        <v>0</v>
      </c>
      <c r="AW168">
        <v>1</v>
      </c>
      <c r="AX168">
        <v>-1</v>
      </c>
      <c r="AY168">
        <v>0</v>
      </c>
      <c r="AZ168">
        <v>0</v>
      </c>
      <c r="BA168" t="s">
        <v>6</v>
      </c>
      <c r="BB168">
        <v>0</v>
      </c>
      <c r="BC168">
        <v>0</v>
      </c>
      <c r="BD168">
        <v>0</v>
      </c>
      <c r="BE168">
        <v>0</v>
      </c>
      <c r="BF168">
        <v>0</v>
      </c>
      <c r="BG168">
        <v>0</v>
      </c>
      <c r="BH168">
        <v>0</v>
      </c>
      <c r="BI168">
        <v>0</v>
      </c>
      <c r="BJ168">
        <v>0</v>
      </c>
      <c r="BK168">
        <v>0</v>
      </c>
      <c r="BL168">
        <v>0</v>
      </c>
      <c r="BM168">
        <v>0</v>
      </c>
      <c r="BN168">
        <v>0</v>
      </c>
      <c r="BO168">
        <v>0</v>
      </c>
      <c r="BP168">
        <v>0</v>
      </c>
      <c r="BQ168">
        <v>0</v>
      </c>
      <c r="BR168">
        <v>0</v>
      </c>
      <c r="BS168">
        <v>0</v>
      </c>
      <c r="BT168">
        <v>0</v>
      </c>
      <c r="BU168">
        <v>0</v>
      </c>
      <c r="BV168">
        <v>0</v>
      </c>
      <c r="BW168">
        <v>0</v>
      </c>
      <c r="CV168">
        <v>0</v>
      </c>
      <c r="CW168">
        <v>0</v>
      </c>
      <c r="CX168" t="e">
        <f>ROUND(Y168*Source!I109,7)</f>
        <v>#REF!</v>
      </c>
      <c r="CY168">
        <f t="shared" si="55"/>
        <v>1795.63</v>
      </c>
      <c r="CZ168">
        <f t="shared" si="56"/>
        <v>1831.5400000000002</v>
      </c>
      <c r="DA168">
        <f t="shared" si="57"/>
        <v>9.11</v>
      </c>
      <c r="DB168">
        <f t="shared" si="58"/>
        <v>14427.89</v>
      </c>
      <c r="DC168">
        <f t="shared" si="59"/>
        <v>0</v>
      </c>
      <c r="DD168" t="s">
        <v>6</v>
      </c>
      <c r="DE168" t="s">
        <v>6</v>
      </c>
      <c r="DF168" t="e">
        <f t="shared" si="60"/>
        <v>#REF!</v>
      </c>
      <c r="DG168" t="e">
        <f t="shared" si="61"/>
        <v>#REF!</v>
      </c>
      <c r="DH168" t="e">
        <f>Source!I109*SmtRes!Y168</f>
        <v>#REF!</v>
      </c>
      <c r="DI168">
        <f t="shared" si="62"/>
        <v>1795.63</v>
      </c>
      <c r="DJ168" t="e">
        <f t="shared" si="63"/>
        <v>#REF!</v>
      </c>
      <c r="DK168" t="e">
        <f>Source!BC109</f>
        <v>#REF!</v>
      </c>
      <c r="DL168" t="s">
        <v>6</v>
      </c>
      <c r="DM168">
        <v>0</v>
      </c>
      <c r="DN168" t="s">
        <v>6</v>
      </c>
      <c r="DO168">
        <v>0</v>
      </c>
      <c r="GP168">
        <v>1</v>
      </c>
      <c r="GQ168">
        <v>-1</v>
      </c>
      <c r="GR168">
        <v>-1</v>
      </c>
    </row>
    <row r="169" spans="1:200" x14ac:dyDescent="0.25">
      <c r="A169">
        <f>ROW(Source!A109)</f>
        <v>109</v>
      </c>
      <c r="B169">
        <v>66440962</v>
      </c>
      <c r="C169">
        <v>66441512</v>
      </c>
      <c r="D169">
        <v>0</v>
      </c>
      <c r="E169">
        <v>0</v>
      </c>
      <c r="F169">
        <v>1</v>
      </c>
      <c r="G169">
        <v>1</v>
      </c>
      <c r="H169">
        <v>3</v>
      </c>
      <c r="I169" t="s">
        <v>276</v>
      </c>
      <c r="J169" t="s">
        <v>290</v>
      </c>
      <c r="K169" t="s">
        <v>289</v>
      </c>
      <c r="L169">
        <v>1371</v>
      </c>
      <c r="N169">
        <v>1013</v>
      </c>
      <c r="O169" t="s">
        <v>278</v>
      </c>
      <c r="P169" t="s">
        <v>278</v>
      </c>
      <c r="Q169">
        <v>1</v>
      </c>
      <c r="W169">
        <v>0</v>
      </c>
      <c r="X169">
        <v>-2120617516</v>
      </c>
      <c r="Y169">
        <f t="shared" si="54"/>
        <v>3.938730853</v>
      </c>
      <c r="AA169">
        <v>1555.63</v>
      </c>
      <c r="AB169">
        <v>0</v>
      </c>
      <c r="AC169">
        <v>0</v>
      </c>
      <c r="AD169">
        <v>0</v>
      </c>
      <c r="AE169">
        <v>1586.74</v>
      </c>
      <c r="AF169">
        <v>0</v>
      </c>
      <c r="AG169">
        <v>0</v>
      </c>
      <c r="AH169">
        <v>0</v>
      </c>
      <c r="AI169">
        <v>9.11</v>
      </c>
      <c r="AJ169">
        <v>1</v>
      </c>
      <c r="AK169">
        <v>1</v>
      </c>
      <c r="AL169">
        <v>1</v>
      </c>
      <c r="AM169">
        <v>0</v>
      </c>
      <c r="AN169">
        <v>0</v>
      </c>
      <c r="AO169">
        <v>0</v>
      </c>
      <c r="AP169">
        <v>0</v>
      </c>
      <c r="AQ169">
        <v>0</v>
      </c>
      <c r="AR169">
        <v>0</v>
      </c>
      <c r="AS169" t="s">
        <v>6</v>
      </c>
      <c r="AT169">
        <v>3.938730853</v>
      </c>
      <c r="AU169" t="s">
        <v>6</v>
      </c>
      <c r="AV169">
        <v>0</v>
      </c>
      <c r="AW169">
        <v>1</v>
      </c>
      <c r="AX169">
        <v>-1</v>
      </c>
      <c r="AY169">
        <v>0</v>
      </c>
      <c r="AZ169">
        <v>0</v>
      </c>
      <c r="BA169" t="s">
        <v>6</v>
      </c>
      <c r="BB169">
        <v>0</v>
      </c>
      <c r="BC169">
        <v>0</v>
      </c>
      <c r="BD169">
        <v>0</v>
      </c>
      <c r="BE169">
        <v>0</v>
      </c>
      <c r="BF169">
        <v>0</v>
      </c>
      <c r="BG169">
        <v>0</v>
      </c>
      <c r="BH169">
        <v>0</v>
      </c>
      <c r="BI169">
        <v>0</v>
      </c>
      <c r="BJ169">
        <v>0</v>
      </c>
      <c r="BK169">
        <v>0</v>
      </c>
      <c r="BL169">
        <v>0</v>
      </c>
      <c r="BM169">
        <v>0</v>
      </c>
      <c r="BN169">
        <v>0</v>
      </c>
      <c r="BO169">
        <v>0</v>
      </c>
      <c r="BP169">
        <v>0</v>
      </c>
      <c r="BQ169">
        <v>0</v>
      </c>
      <c r="BR169">
        <v>0</v>
      </c>
      <c r="BS169">
        <v>0</v>
      </c>
      <c r="BT169">
        <v>0</v>
      </c>
      <c r="BU169">
        <v>0</v>
      </c>
      <c r="BV169">
        <v>0</v>
      </c>
      <c r="BW169">
        <v>0</v>
      </c>
      <c r="CV169">
        <v>0</v>
      </c>
      <c r="CW169">
        <v>0</v>
      </c>
      <c r="CX169" t="e">
        <f>ROUND(Y169*Source!I109,7)</f>
        <v>#REF!</v>
      </c>
      <c r="CY169">
        <f t="shared" si="55"/>
        <v>1555.63</v>
      </c>
      <c r="CZ169">
        <f t="shared" si="56"/>
        <v>1586.74</v>
      </c>
      <c r="DA169">
        <f t="shared" si="57"/>
        <v>9.11</v>
      </c>
      <c r="DB169">
        <f t="shared" si="58"/>
        <v>6249.74</v>
      </c>
      <c r="DC169">
        <f t="shared" si="59"/>
        <v>0</v>
      </c>
      <c r="DD169" t="s">
        <v>6</v>
      </c>
      <c r="DE169" t="s">
        <v>6</v>
      </c>
      <c r="DF169" t="e">
        <f t="shared" si="60"/>
        <v>#REF!</v>
      </c>
      <c r="DG169" t="e">
        <f t="shared" si="61"/>
        <v>#REF!</v>
      </c>
      <c r="DH169" t="e">
        <f>Source!I109*SmtRes!Y169</f>
        <v>#REF!</v>
      </c>
      <c r="DI169">
        <f t="shared" si="62"/>
        <v>1555.63</v>
      </c>
      <c r="DJ169" t="e">
        <f t="shared" si="63"/>
        <v>#REF!</v>
      </c>
      <c r="DK169" t="e">
        <f>Source!BC109</f>
        <v>#REF!</v>
      </c>
      <c r="DL169" t="s">
        <v>6</v>
      </c>
      <c r="DM169">
        <v>0</v>
      </c>
      <c r="DN169" t="s">
        <v>6</v>
      </c>
      <c r="DO169">
        <v>0</v>
      </c>
      <c r="GP169">
        <v>1</v>
      </c>
      <c r="GQ169">
        <v>-1</v>
      </c>
      <c r="GR169">
        <v>-1</v>
      </c>
    </row>
    <row r="170" spans="1:200" x14ac:dyDescent="0.25">
      <c r="A170">
        <f>ROW(Source!A109)</f>
        <v>109</v>
      </c>
      <c r="B170">
        <v>66440962</v>
      </c>
      <c r="C170">
        <v>66441512</v>
      </c>
      <c r="D170">
        <v>0</v>
      </c>
      <c r="E170">
        <v>0</v>
      </c>
      <c r="F170">
        <v>1</v>
      </c>
      <c r="G170">
        <v>1</v>
      </c>
      <c r="H170">
        <v>3</v>
      </c>
      <c r="I170" t="s">
        <v>276</v>
      </c>
      <c r="J170" t="s">
        <v>286</v>
      </c>
      <c r="K170" t="s">
        <v>293</v>
      </c>
      <c r="L170">
        <v>1371</v>
      </c>
      <c r="N170">
        <v>1013</v>
      </c>
      <c r="O170" t="s">
        <v>278</v>
      </c>
      <c r="P170" t="s">
        <v>278</v>
      </c>
      <c r="Q170">
        <v>1</v>
      </c>
      <c r="W170">
        <v>0</v>
      </c>
      <c r="X170">
        <v>8203910</v>
      </c>
      <c r="Y170">
        <f t="shared" si="54"/>
        <v>19.693654266999999</v>
      </c>
      <c r="AA170">
        <v>1627.63</v>
      </c>
      <c r="AB170">
        <v>0</v>
      </c>
      <c r="AC170">
        <v>0</v>
      </c>
      <c r="AD170">
        <v>0</v>
      </c>
      <c r="AE170">
        <v>1660.18</v>
      </c>
      <c r="AF170">
        <v>0</v>
      </c>
      <c r="AG170">
        <v>0</v>
      </c>
      <c r="AH170">
        <v>0</v>
      </c>
      <c r="AI170">
        <v>9.11</v>
      </c>
      <c r="AJ170">
        <v>1</v>
      </c>
      <c r="AK170">
        <v>1</v>
      </c>
      <c r="AL170">
        <v>1</v>
      </c>
      <c r="AM170">
        <v>0</v>
      </c>
      <c r="AN170">
        <v>0</v>
      </c>
      <c r="AO170">
        <v>0</v>
      </c>
      <c r="AP170">
        <v>0</v>
      </c>
      <c r="AQ170">
        <v>0</v>
      </c>
      <c r="AR170">
        <v>0</v>
      </c>
      <c r="AS170" t="s">
        <v>6</v>
      </c>
      <c r="AT170">
        <v>19.693654266999999</v>
      </c>
      <c r="AU170" t="s">
        <v>6</v>
      </c>
      <c r="AV170">
        <v>0</v>
      </c>
      <c r="AW170">
        <v>1</v>
      </c>
      <c r="AX170">
        <v>-1</v>
      </c>
      <c r="AY170">
        <v>0</v>
      </c>
      <c r="AZ170">
        <v>0</v>
      </c>
      <c r="BA170" t="s">
        <v>6</v>
      </c>
      <c r="BB170">
        <v>0</v>
      </c>
      <c r="BC170">
        <v>0</v>
      </c>
      <c r="BD170">
        <v>0</v>
      </c>
      <c r="BE170">
        <v>0</v>
      </c>
      <c r="BF170">
        <v>0</v>
      </c>
      <c r="BG170">
        <v>0</v>
      </c>
      <c r="BH170">
        <v>0</v>
      </c>
      <c r="BI170">
        <v>0</v>
      </c>
      <c r="BJ170">
        <v>0</v>
      </c>
      <c r="BK170">
        <v>0</v>
      </c>
      <c r="BL170">
        <v>0</v>
      </c>
      <c r="BM170">
        <v>0</v>
      </c>
      <c r="BN170">
        <v>0</v>
      </c>
      <c r="BO170">
        <v>0</v>
      </c>
      <c r="BP170">
        <v>0</v>
      </c>
      <c r="BQ170">
        <v>0</v>
      </c>
      <c r="BR170">
        <v>0</v>
      </c>
      <c r="BS170">
        <v>0</v>
      </c>
      <c r="BT170">
        <v>0</v>
      </c>
      <c r="BU170">
        <v>0</v>
      </c>
      <c r="BV170">
        <v>0</v>
      </c>
      <c r="BW170">
        <v>0</v>
      </c>
      <c r="CV170">
        <v>0</v>
      </c>
      <c r="CW170">
        <v>0</v>
      </c>
      <c r="CX170" t="e">
        <f>ROUND(Y170*Source!I109,7)</f>
        <v>#REF!</v>
      </c>
      <c r="CY170">
        <f t="shared" si="55"/>
        <v>1627.63</v>
      </c>
      <c r="CZ170">
        <f t="shared" si="56"/>
        <v>1660.18</v>
      </c>
      <c r="DA170">
        <f t="shared" si="57"/>
        <v>9.11</v>
      </c>
      <c r="DB170">
        <f t="shared" si="58"/>
        <v>32695.01</v>
      </c>
      <c r="DC170">
        <f t="shared" si="59"/>
        <v>0</v>
      </c>
      <c r="DD170" t="s">
        <v>6</v>
      </c>
      <c r="DE170" t="s">
        <v>6</v>
      </c>
      <c r="DF170" t="e">
        <f t="shared" si="60"/>
        <v>#REF!</v>
      </c>
      <c r="DG170" t="e">
        <f t="shared" si="61"/>
        <v>#REF!</v>
      </c>
      <c r="DH170" t="e">
        <f>Source!I109*SmtRes!Y170</f>
        <v>#REF!</v>
      </c>
      <c r="DI170">
        <f t="shared" si="62"/>
        <v>1627.63</v>
      </c>
      <c r="DJ170" t="e">
        <f t="shared" si="63"/>
        <v>#REF!</v>
      </c>
      <c r="DK170" t="e">
        <f>Source!BC109</f>
        <v>#REF!</v>
      </c>
      <c r="DL170" t="s">
        <v>6</v>
      </c>
      <c r="DM170">
        <v>0</v>
      </c>
      <c r="DN170" t="s">
        <v>6</v>
      </c>
      <c r="DO170">
        <v>0</v>
      </c>
      <c r="GP170">
        <v>1</v>
      </c>
      <c r="GQ170">
        <v>-1</v>
      </c>
      <c r="GR170">
        <v>-1</v>
      </c>
    </row>
    <row r="171" spans="1:200" x14ac:dyDescent="0.25">
      <c r="A171">
        <f>ROW(Source!A109)</f>
        <v>109</v>
      </c>
      <c r="B171">
        <v>66440962</v>
      </c>
      <c r="C171">
        <v>66441512</v>
      </c>
      <c r="D171">
        <v>0</v>
      </c>
      <c r="E171">
        <v>0</v>
      </c>
      <c r="F171">
        <v>1</v>
      </c>
      <c r="G171">
        <v>1</v>
      </c>
      <c r="H171">
        <v>3</v>
      </c>
      <c r="I171" t="s">
        <v>276</v>
      </c>
      <c r="J171" t="s">
        <v>297</v>
      </c>
      <c r="K171" t="s">
        <v>296</v>
      </c>
      <c r="L171">
        <v>1371</v>
      </c>
      <c r="N171">
        <v>1013</v>
      </c>
      <c r="O171" t="s">
        <v>278</v>
      </c>
      <c r="P171" t="s">
        <v>278</v>
      </c>
      <c r="Q171">
        <v>1</v>
      </c>
      <c r="W171">
        <v>0</v>
      </c>
      <c r="X171">
        <v>-261508614</v>
      </c>
      <c r="Y171">
        <f t="shared" si="54"/>
        <v>9.8468271329999997</v>
      </c>
      <c r="AA171">
        <v>1411.63</v>
      </c>
      <c r="AB171">
        <v>0</v>
      </c>
      <c r="AC171">
        <v>0</v>
      </c>
      <c r="AD171">
        <v>0</v>
      </c>
      <c r="AE171">
        <v>1439.8600000000001</v>
      </c>
      <c r="AF171">
        <v>0</v>
      </c>
      <c r="AG171">
        <v>0</v>
      </c>
      <c r="AH171">
        <v>0</v>
      </c>
      <c r="AI171">
        <v>9.11</v>
      </c>
      <c r="AJ171">
        <v>1</v>
      </c>
      <c r="AK171">
        <v>1</v>
      </c>
      <c r="AL171">
        <v>1</v>
      </c>
      <c r="AM171">
        <v>0</v>
      </c>
      <c r="AN171">
        <v>0</v>
      </c>
      <c r="AO171">
        <v>0</v>
      </c>
      <c r="AP171">
        <v>0</v>
      </c>
      <c r="AQ171">
        <v>0</v>
      </c>
      <c r="AR171">
        <v>0</v>
      </c>
      <c r="AS171" t="s">
        <v>6</v>
      </c>
      <c r="AT171">
        <v>9.8468271329999997</v>
      </c>
      <c r="AU171" t="s">
        <v>6</v>
      </c>
      <c r="AV171">
        <v>0</v>
      </c>
      <c r="AW171">
        <v>1</v>
      </c>
      <c r="AX171">
        <v>-1</v>
      </c>
      <c r="AY171">
        <v>0</v>
      </c>
      <c r="AZ171">
        <v>0</v>
      </c>
      <c r="BA171" t="s">
        <v>6</v>
      </c>
      <c r="BB171">
        <v>0</v>
      </c>
      <c r="BC171">
        <v>0</v>
      </c>
      <c r="BD171">
        <v>0</v>
      </c>
      <c r="BE171">
        <v>0</v>
      </c>
      <c r="BF171">
        <v>0</v>
      </c>
      <c r="BG171">
        <v>0</v>
      </c>
      <c r="BH171">
        <v>0</v>
      </c>
      <c r="BI171">
        <v>0</v>
      </c>
      <c r="BJ171">
        <v>0</v>
      </c>
      <c r="BK171">
        <v>0</v>
      </c>
      <c r="BL171">
        <v>0</v>
      </c>
      <c r="BM171">
        <v>0</v>
      </c>
      <c r="BN171">
        <v>0</v>
      </c>
      <c r="BO171">
        <v>0</v>
      </c>
      <c r="BP171">
        <v>0</v>
      </c>
      <c r="BQ171">
        <v>0</v>
      </c>
      <c r="BR171">
        <v>0</v>
      </c>
      <c r="BS171">
        <v>0</v>
      </c>
      <c r="BT171">
        <v>0</v>
      </c>
      <c r="BU171">
        <v>0</v>
      </c>
      <c r="BV171">
        <v>0</v>
      </c>
      <c r="BW171">
        <v>0</v>
      </c>
      <c r="CV171">
        <v>0</v>
      </c>
      <c r="CW171">
        <v>0</v>
      </c>
      <c r="CX171" t="e">
        <f>ROUND(Y171*Source!I109,7)</f>
        <v>#REF!</v>
      </c>
      <c r="CY171">
        <f t="shared" si="55"/>
        <v>1411.63</v>
      </c>
      <c r="CZ171">
        <f t="shared" si="56"/>
        <v>1439.8600000000001</v>
      </c>
      <c r="DA171">
        <f t="shared" si="57"/>
        <v>9.11</v>
      </c>
      <c r="DB171">
        <f t="shared" si="58"/>
        <v>14178.05</v>
      </c>
      <c r="DC171">
        <f t="shared" si="59"/>
        <v>0</v>
      </c>
      <c r="DD171" t="s">
        <v>6</v>
      </c>
      <c r="DE171" t="s">
        <v>6</v>
      </c>
      <c r="DF171" t="e">
        <f t="shared" si="60"/>
        <v>#REF!</v>
      </c>
      <c r="DG171" t="e">
        <f t="shared" si="61"/>
        <v>#REF!</v>
      </c>
      <c r="DH171" t="e">
        <f>Source!I109*SmtRes!Y171</f>
        <v>#REF!</v>
      </c>
      <c r="DI171">
        <f t="shared" si="62"/>
        <v>1411.63</v>
      </c>
      <c r="DJ171" t="e">
        <f t="shared" si="63"/>
        <v>#REF!</v>
      </c>
      <c r="DK171" t="e">
        <f>Source!BC109</f>
        <v>#REF!</v>
      </c>
      <c r="DL171" t="s">
        <v>6</v>
      </c>
      <c r="DM171">
        <v>0</v>
      </c>
      <c r="DN171" t="s">
        <v>6</v>
      </c>
      <c r="DO171">
        <v>0</v>
      </c>
      <c r="GP171">
        <v>1</v>
      </c>
      <c r="GQ171">
        <v>-1</v>
      </c>
      <c r="GR171">
        <v>-1</v>
      </c>
    </row>
    <row r="172" spans="1:200" x14ac:dyDescent="0.25">
      <c r="A172">
        <f>ROW(Source!A109)</f>
        <v>109</v>
      </c>
      <c r="B172">
        <v>66440962</v>
      </c>
      <c r="C172">
        <v>66441512</v>
      </c>
      <c r="D172">
        <v>0</v>
      </c>
      <c r="E172">
        <v>0</v>
      </c>
      <c r="F172">
        <v>1</v>
      </c>
      <c r="G172">
        <v>1</v>
      </c>
      <c r="H172">
        <v>3</v>
      </c>
      <c r="I172" t="s">
        <v>276</v>
      </c>
      <c r="J172" t="s">
        <v>290</v>
      </c>
      <c r="K172" t="s">
        <v>300</v>
      </c>
      <c r="L172">
        <v>1371</v>
      </c>
      <c r="N172">
        <v>1013</v>
      </c>
      <c r="O172" t="s">
        <v>278</v>
      </c>
      <c r="P172" t="s">
        <v>278</v>
      </c>
      <c r="Q172">
        <v>1</v>
      </c>
      <c r="W172">
        <v>0</v>
      </c>
      <c r="X172">
        <v>-1431909124</v>
      </c>
      <c r="Y172">
        <f t="shared" si="54"/>
        <v>23.632385119999999</v>
      </c>
      <c r="AA172">
        <v>1459.63</v>
      </c>
      <c r="AB172">
        <v>0</v>
      </c>
      <c r="AC172">
        <v>0</v>
      </c>
      <c r="AD172">
        <v>0</v>
      </c>
      <c r="AE172">
        <v>1488.8200000000002</v>
      </c>
      <c r="AF172">
        <v>0</v>
      </c>
      <c r="AG172">
        <v>0</v>
      </c>
      <c r="AH172">
        <v>0</v>
      </c>
      <c r="AI172">
        <v>9.11</v>
      </c>
      <c r="AJ172">
        <v>1</v>
      </c>
      <c r="AK172">
        <v>1</v>
      </c>
      <c r="AL172">
        <v>1</v>
      </c>
      <c r="AM172">
        <v>0</v>
      </c>
      <c r="AN172">
        <v>0</v>
      </c>
      <c r="AO172">
        <v>0</v>
      </c>
      <c r="AP172">
        <v>0</v>
      </c>
      <c r="AQ172">
        <v>0</v>
      </c>
      <c r="AR172">
        <v>0</v>
      </c>
      <c r="AS172" t="s">
        <v>6</v>
      </c>
      <c r="AT172">
        <v>23.632385119999999</v>
      </c>
      <c r="AU172" t="s">
        <v>6</v>
      </c>
      <c r="AV172">
        <v>0</v>
      </c>
      <c r="AW172">
        <v>1</v>
      </c>
      <c r="AX172">
        <v>-1</v>
      </c>
      <c r="AY172">
        <v>0</v>
      </c>
      <c r="AZ172">
        <v>0</v>
      </c>
      <c r="BA172" t="s">
        <v>6</v>
      </c>
      <c r="BB172">
        <v>0</v>
      </c>
      <c r="BC172">
        <v>0</v>
      </c>
      <c r="BD172">
        <v>0</v>
      </c>
      <c r="BE172">
        <v>0</v>
      </c>
      <c r="BF172">
        <v>0</v>
      </c>
      <c r="BG172">
        <v>0</v>
      </c>
      <c r="BH172">
        <v>0</v>
      </c>
      <c r="BI172">
        <v>0</v>
      </c>
      <c r="BJ172">
        <v>0</v>
      </c>
      <c r="BK172">
        <v>0</v>
      </c>
      <c r="BL172">
        <v>0</v>
      </c>
      <c r="BM172">
        <v>0</v>
      </c>
      <c r="BN172">
        <v>0</v>
      </c>
      <c r="BO172">
        <v>0</v>
      </c>
      <c r="BP172">
        <v>0</v>
      </c>
      <c r="BQ172">
        <v>0</v>
      </c>
      <c r="BR172">
        <v>0</v>
      </c>
      <c r="BS172">
        <v>0</v>
      </c>
      <c r="BT172">
        <v>0</v>
      </c>
      <c r="BU172">
        <v>0</v>
      </c>
      <c r="BV172">
        <v>0</v>
      </c>
      <c r="BW172">
        <v>0</v>
      </c>
      <c r="CV172">
        <v>0</v>
      </c>
      <c r="CW172">
        <v>0</v>
      </c>
      <c r="CX172" t="e">
        <f>ROUND(Y172*Source!I109,7)</f>
        <v>#REF!</v>
      </c>
      <c r="CY172">
        <f t="shared" si="55"/>
        <v>1459.63</v>
      </c>
      <c r="CZ172">
        <f t="shared" si="56"/>
        <v>1488.8200000000002</v>
      </c>
      <c r="DA172">
        <f t="shared" si="57"/>
        <v>9.11</v>
      </c>
      <c r="DB172">
        <f t="shared" si="58"/>
        <v>35184.370000000003</v>
      </c>
      <c r="DC172">
        <f t="shared" si="59"/>
        <v>0</v>
      </c>
      <c r="DD172" t="s">
        <v>6</v>
      </c>
      <c r="DE172" t="s">
        <v>6</v>
      </c>
      <c r="DF172" t="e">
        <f t="shared" si="60"/>
        <v>#REF!</v>
      </c>
      <c r="DG172" t="e">
        <f t="shared" si="61"/>
        <v>#REF!</v>
      </c>
      <c r="DH172" t="e">
        <f>Source!I109*SmtRes!Y172</f>
        <v>#REF!</v>
      </c>
      <c r="DI172">
        <f t="shared" si="62"/>
        <v>1459.63</v>
      </c>
      <c r="DJ172" t="e">
        <f t="shared" si="63"/>
        <v>#REF!</v>
      </c>
      <c r="DK172" t="e">
        <f>Source!BC109</f>
        <v>#REF!</v>
      </c>
      <c r="DL172" t="s">
        <v>6</v>
      </c>
      <c r="DM172">
        <v>0</v>
      </c>
      <c r="DN172" t="s">
        <v>6</v>
      </c>
      <c r="DO172">
        <v>0</v>
      </c>
      <c r="GP172">
        <v>1</v>
      </c>
      <c r="GQ172">
        <v>-1</v>
      </c>
      <c r="GR172">
        <v>-1</v>
      </c>
    </row>
    <row r="173" spans="1:200" x14ac:dyDescent="0.25">
      <c r="A173">
        <f>ROW(Source!A109)</f>
        <v>109</v>
      </c>
      <c r="B173">
        <v>66440962</v>
      </c>
      <c r="C173">
        <v>66441512</v>
      </c>
      <c r="D173">
        <v>0</v>
      </c>
      <c r="E173">
        <v>0</v>
      </c>
      <c r="F173">
        <v>1</v>
      </c>
      <c r="G173">
        <v>1</v>
      </c>
      <c r="H173">
        <v>3</v>
      </c>
      <c r="I173" t="s">
        <v>276</v>
      </c>
      <c r="J173" t="s">
        <v>304</v>
      </c>
      <c r="K173" t="s">
        <v>303</v>
      </c>
      <c r="L173">
        <v>1371</v>
      </c>
      <c r="N173">
        <v>1013</v>
      </c>
      <c r="O173" t="s">
        <v>278</v>
      </c>
      <c r="P173" t="s">
        <v>278</v>
      </c>
      <c r="Q173">
        <v>1</v>
      </c>
      <c r="W173">
        <v>0</v>
      </c>
      <c r="X173">
        <v>1102067694</v>
      </c>
      <c r="Y173">
        <f t="shared" si="54"/>
        <v>11.816192559999999</v>
      </c>
      <c r="AA173">
        <v>1267.6300000000001</v>
      </c>
      <c r="AB173">
        <v>0</v>
      </c>
      <c r="AC173">
        <v>0</v>
      </c>
      <c r="AD173">
        <v>0</v>
      </c>
      <c r="AE173">
        <v>1292.98</v>
      </c>
      <c r="AF173">
        <v>0</v>
      </c>
      <c r="AG173">
        <v>0</v>
      </c>
      <c r="AH173">
        <v>0</v>
      </c>
      <c r="AI173">
        <v>9.11</v>
      </c>
      <c r="AJ173">
        <v>1</v>
      </c>
      <c r="AK173">
        <v>1</v>
      </c>
      <c r="AL173">
        <v>1</v>
      </c>
      <c r="AM173">
        <v>0</v>
      </c>
      <c r="AN173">
        <v>0</v>
      </c>
      <c r="AO173">
        <v>0</v>
      </c>
      <c r="AP173">
        <v>0</v>
      </c>
      <c r="AQ173">
        <v>0</v>
      </c>
      <c r="AR173">
        <v>0</v>
      </c>
      <c r="AS173" t="s">
        <v>6</v>
      </c>
      <c r="AT173">
        <v>11.816192559999999</v>
      </c>
      <c r="AU173" t="s">
        <v>6</v>
      </c>
      <c r="AV173">
        <v>0</v>
      </c>
      <c r="AW173">
        <v>1</v>
      </c>
      <c r="AX173">
        <v>-1</v>
      </c>
      <c r="AY173">
        <v>0</v>
      </c>
      <c r="AZ173">
        <v>0</v>
      </c>
      <c r="BA173" t="s">
        <v>6</v>
      </c>
      <c r="BB173">
        <v>0</v>
      </c>
      <c r="BC173">
        <v>0</v>
      </c>
      <c r="BD173">
        <v>0</v>
      </c>
      <c r="BE173">
        <v>0</v>
      </c>
      <c r="BF173">
        <v>0</v>
      </c>
      <c r="BG173">
        <v>0</v>
      </c>
      <c r="BH173">
        <v>0</v>
      </c>
      <c r="BI173">
        <v>0</v>
      </c>
      <c r="BJ173">
        <v>0</v>
      </c>
      <c r="BK173">
        <v>0</v>
      </c>
      <c r="BL173">
        <v>0</v>
      </c>
      <c r="BM173">
        <v>0</v>
      </c>
      <c r="BN173">
        <v>0</v>
      </c>
      <c r="BO173">
        <v>0</v>
      </c>
      <c r="BP173">
        <v>0</v>
      </c>
      <c r="BQ173">
        <v>0</v>
      </c>
      <c r="BR173">
        <v>0</v>
      </c>
      <c r="BS173">
        <v>0</v>
      </c>
      <c r="BT173">
        <v>0</v>
      </c>
      <c r="BU173">
        <v>0</v>
      </c>
      <c r="BV173">
        <v>0</v>
      </c>
      <c r="BW173">
        <v>0</v>
      </c>
      <c r="CV173">
        <v>0</v>
      </c>
      <c r="CW173">
        <v>0</v>
      </c>
      <c r="CX173" t="e">
        <f>ROUND(Y173*Source!I109,7)</f>
        <v>#REF!</v>
      </c>
      <c r="CY173">
        <f t="shared" si="55"/>
        <v>1267.6300000000001</v>
      </c>
      <c r="CZ173">
        <f t="shared" si="56"/>
        <v>1292.98</v>
      </c>
      <c r="DA173">
        <f t="shared" si="57"/>
        <v>9.11</v>
      </c>
      <c r="DB173">
        <f t="shared" si="58"/>
        <v>15278.1</v>
      </c>
      <c r="DC173">
        <f t="shared" si="59"/>
        <v>0</v>
      </c>
      <c r="DD173" t="s">
        <v>6</v>
      </c>
      <c r="DE173" t="s">
        <v>6</v>
      </c>
      <c r="DF173" t="e">
        <f t="shared" si="60"/>
        <v>#REF!</v>
      </c>
      <c r="DG173" t="e">
        <f t="shared" si="61"/>
        <v>#REF!</v>
      </c>
      <c r="DH173" t="e">
        <f>Source!I109*SmtRes!Y173</f>
        <v>#REF!</v>
      </c>
      <c r="DI173">
        <f t="shared" si="62"/>
        <v>1267.6300000000001</v>
      </c>
      <c r="DJ173" t="e">
        <f t="shared" si="63"/>
        <v>#REF!</v>
      </c>
      <c r="DK173" t="e">
        <f>Source!BC109</f>
        <v>#REF!</v>
      </c>
      <c r="DL173" t="s">
        <v>6</v>
      </c>
      <c r="DM173">
        <v>0</v>
      </c>
      <c r="DN173" t="s">
        <v>6</v>
      </c>
      <c r="DO173">
        <v>0</v>
      </c>
      <c r="GP173">
        <v>1</v>
      </c>
      <c r="GQ173">
        <v>-1</v>
      </c>
      <c r="GR173">
        <v>-1</v>
      </c>
    </row>
    <row r="174" spans="1:200" x14ac:dyDescent="0.25">
      <c r="A174">
        <f>ROW(Source!A109)</f>
        <v>109</v>
      </c>
      <c r="B174">
        <v>66440962</v>
      </c>
      <c r="C174">
        <v>66441512</v>
      </c>
      <c r="D174">
        <v>0</v>
      </c>
      <c r="E174">
        <v>0</v>
      </c>
      <c r="F174">
        <v>1</v>
      </c>
      <c r="G174">
        <v>1</v>
      </c>
      <c r="H174">
        <v>3</v>
      </c>
      <c r="I174" t="s">
        <v>276</v>
      </c>
      <c r="J174" t="s">
        <v>297</v>
      </c>
      <c r="K174" t="s">
        <v>307</v>
      </c>
      <c r="L174">
        <v>1371</v>
      </c>
      <c r="N174">
        <v>1013</v>
      </c>
      <c r="O174" t="s">
        <v>278</v>
      </c>
      <c r="P174" t="s">
        <v>278</v>
      </c>
      <c r="Q174">
        <v>1</v>
      </c>
      <c r="W174">
        <v>0</v>
      </c>
      <c r="X174">
        <v>1573796303</v>
      </c>
      <c r="Y174">
        <f t="shared" si="54"/>
        <v>1.9693654270000001</v>
      </c>
      <c r="AA174">
        <v>1291.6300000000001</v>
      </c>
      <c r="AB174">
        <v>0</v>
      </c>
      <c r="AC174">
        <v>0</v>
      </c>
      <c r="AD174">
        <v>0</v>
      </c>
      <c r="AE174">
        <v>1317.46</v>
      </c>
      <c r="AF174">
        <v>0</v>
      </c>
      <c r="AG174">
        <v>0</v>
      </c>
      <c r="AH174">
        <v>0</v>
      </c>
      <c r="AI174">
        <v>9.11</v>
      </c>
      <c r="AJ174">
        <v>1</v>
      </c>
      <c r="AK174">
        <v>1</v>
      </c>
      <c r="AL174">
        <v>1</v>
      </c>
      <c r="AM174">
        <v>0</v>
      </c>
      <c r="AN174">
        <v>0</v>
      </c>
      <c r="AO174">
        <v>0</v>
      </c>
      <c r="AP174">
        <v>0</v>
      </c>
      <c r="AQ174">
        <v>0</v>
      </c>
      <c r="AR174">
        <v>0</v>
      </c>
      <c r="AS174" t="s">
        <v>6</v>
      </c>
      <c r="AT174">
        <v>1.9693654270000001</v>
      </c>
      <c r="AU174" t="s">
        <v>6</v>
      </c>
      <c r="AV174">
        <v>0</v>
      </c>
      <c r="AW174">
        <v>1</v>
      </c>
      <c r="AX174">
        <v>-1</v>
      </c>
      <c r="AY174">
        <v>0</v>
      </c>
      <c r="AZ174">
        <v>0</v>
      </c>
      <c r="BA174" t="s">
        <v>6</v>
      </c>
      <c r="BB174">
        <v>0</v>
      </c>
      <c r="BC174">
        <v>0</v>
      </c>
      <c r="BD174">
        <v>0</v>
      </c>
      <c r="BE174">
        <v>0</v>
      </c>
      <c r="BF174">
        <v>0</v>
      </c>
      <c r="BG174">
        <v>0</v>
      </c>
      <c r="BH174">
        <v>0</v>
      </c>
      <c r="BI174">
        <v>0</v>
      </c>
      <c r="BJ174">
        <v>0</v>
      </c>
      <c r="BK174">
        <v>0</v>
      </c>
      <c r="BL174">
        <v>0</v>
      </c>
      <c r="BM174">
        <v>0</v>
      </c>
      <c r="BN174">
        <v>0</v>
      </c>
      <c r="BO174">
        <v>0</v>
      </c>
      <c r="BP174">
        <v>0</v>
      </c>
      <c r="BQ174">
        <v>0</v>
      </c>
      <c r="BR174">
        <v>0</v>
      </c>
      <c r="BS174">
        <v>0</v>
      </c>
      <c r="BT174">
        <v>0</v>
      </c>
      <c r="BU174">
        <v>0</v>
      </c>
      <c r="BV174">
        <v>0</v>
      </c>
      <c r="BW174">
        <v>0</v>
      </c>
      <c r="CV174">
        <v>0</v>
      </c>
      <c r="CW174">
        <v>0</v>
      </c>
      <c r="CX174" t="e">
        <f>ROUND(Y174*Source!I109,7)</f>
        <v>#REF!</v>
      </c>
      <c r="CY174">
        <f t="shared" si="55"/>
        <v>1291.6300000000001</v>
      </c>
      <c r="CZ174">
        <f t="shared" si="56"/>
        <v>1317.46</v>
      </c>
      <c r="DA174">
        <f t="shared" si="57"/>
        <v>9.11</v>
      </c>
      <c r="DB174">
        <f t="shared" si="58"/>
        <v>2594.56</v>
      </c>
      <c r="DC174">
        <f t="shared" si="59"/>
        <v>0</v>
      </c>
      <c r="DD174" t="s">
        <v>6</v>
      </c>
      <c r="DE174" t="s">
        <v>6</v>
      </c>
      <c r="DF174" t="e">
        <f t="shared" si="60"/>
        <v>#REF!</v>
      </c>
      <c r="DG174" t="e">
        <f t="shared" si="61"/>
        <v>#REF!</v>
      </c>
      <c r="DH174" t="e">
        <f>Source!I109*SmtRes!Y174</f>
        <v>#REF!</v>
      </c>
      <c r="DI174">
        <f t="shared" si="62"/>
        <v>1291.6300000000001</v>
      </c>
      <c r="DJ174" t="e">
        <f t="shared" si="63"/>
        <v>#REF!</v>
      </c>
      <c r="DK174" t="e">
        <f>Source!BC109</f>
        <v>#REF!</v>
      </c>
      <c r="DL174" t="s">
        <v>6</v>
      </c>
      <c r="DM174">
        <v>0</v>
      </c>
      <c r="DN174" t="s">
        <v>6</v>
      </c>
      <c r="DO174">
        <v>0</v>
      </c>
      <c r="GP174">
        <v>1</v>
      </c>
      <c r="GQ174">
        <v>-1</v>
      </c>
      <c r="GR174">
        <v>-1</v>
      </c>
    </row>
    <row r="175" spans="1:200" x14ac:dyDescent="0.25">
      <c r="A175">
        <f>ROW(Source!A109)</f>
        <v>109</v>
      </c>
      <c r="B175">
        <v>66440962</v>
      </c>
      <c r="C175">
        <v>66441512</v>
      </c>
      <c r="D175">
        <v>0</v>
      </c>
      <c r="E175">
        <v>0</v>
      </c>
      <c r="F175">
        <v>1</v>
      </c>
      <c r="G175">
        <v>1</v>
      </c>
      <c r="H175">
        <v>3</v>
      </c>
      <c r="I175" t="s">
        <v>276</v>
      </c>
      <c r="J175" t="s">
        <v>304</v>
      </c>
      <c r="K175" t="s">
        <v>310</v>
      </c>
      <c r="L175">
        <v>1371</v>
      </c>
      <c r="N175">
        <v>1013</v>
      </c>
      <c r="O175" t="s">
        <v>278</v>
      </c>
      <c r="P175" t="s">
        <v>278</v>
      </c>
      <c r="Q175">
        <v>1</v>
      </c>
      <c r="W175">
        <v>0</v>
      </c>
      <c r="X175">
        <v>-1379629706</v>
      </c>
      <c r="Y175">
        <f t="shared" si="54"/>
        <v>0.98468271299999999</v>
      </c>
      <c r="AA175">
        <v>1123.6300000000001</v>
      </c>
      <c r="AB175">
        <v>0</v>
      </c>
      <c r="AC175">
        <v>0</v>
      </c>
      <c r="AD175">
        <v>0</v>
      </c>
      <c r="AE175">
        <v>1146.1000000000001</v>
      </c>
      <c r="AF175">
        <v>0</v>
      </c>
      <c r="AG175">
        <v>0</v>
      </c>
      <c r="AH175">
        <v>0</v>
      </c>
      <c r="AI175">
        <v>9.11</v>
      </c>
      <c r="AJ175">
        <v>1</v>
      </c>
      <c r="AK175">
        <v>1</v>
      </c>
      <c r="AL175">
        <v>1</v>
      </c>
      <c r="AM175">
        <v>0</v>
      </c>
      <c r="AN175">
        <v>0</v>
      </c>
      <c r="AO175">
        <v>0</v>
      </c>
      <c r="AP175">
        <v>0</v>
      </c>
      <c r="AQ175">
        <v>0</v>
      </c>
      <c r="AR175">
        <v>0</v>
      </c>
      <c r="AS175" t="s">
        <v>6</v>
      </c>
      <c r="AT175">
        <v>0.98468271299999999</v>
      </c>
      <c r="AU175" t="s">
        <v>6</v>
      </c>
      <c r="AV175">
        <v>0</v>
      </c>
      <c r="AW175">
        <v>1</v>
      </c>
      <c r="AX175">
        <v>-1</v>
      </c>
      <c r="AY175">
        <v>0</v>
      </c>
      <c r="AZ175">
        <v>0</v>
      </c>
      <c r="BA175" t="s">
        <v>6</v>
      </c>
      <c r="BB175">
        <v>0</v>
      </c>
      <c r="BC175">
        <v>0</v>
      </c>
      <c r="BD175">
        <v>0</v>
      </c>
      <c r="BE175">
        <v>0</v>
      </c>
      <c r="BF175">
        <v>0</v>
      </c>
      <c r="BG175">
        <v>0</v>
      </c>
      <c r="BH175">
        <v>0</v>
      </c>
      <c r="BI175">
        <v>0</v>
      </c>
      <c r="BJ175">
        <v>0</v>
      </c>
      <c r="BK175">
        <v>0</v>
      </c>
      <c r="BL175">
        <v>0</v>
      </c>
      <c r="BM175">
        <v>0</v>
      </c>
      <c r="BN175">
        <v>0</v>
      </c>
      <c r="BO175">
        <v>0</v>
      </c>
      <c r="BP175">
        <v>0</v>
      </c>
      <c r="BQ175">
        <v>0</v>
      </c>
      <c r="BR175">
        <v>0</v>
      </c>
      <c r="BS175">
        <v>0</v>
      </c>
      <c r="BT175">
        <v>0</v>
      </c>
      <c r="BU175">
        <v>0</v>
      </c>
      <c r="BV175">
        <v>0</v>
      </c>
      <c r="BW175">
        <v>0</v>
      </c>
      <c r="CV175">
        <v>0</v>
      </c>
      <c r="CW175">
        <v>0</v>
      </c>
      <c r="CX175" t="e">
        <f>ROUND(Y175*Source!I109,7)</f>
        <v>#REF!</v>
      </c>
      <c r="CY175">
        <f t="shared" si="55"/>
        <v>1123.6300000000001</v>
      </c>
      <c r="CZ175">
        <f t="shared" si="56"/>
        <v>1146.1000000000001</v>
      </c>
      <c r="DA175">
        <f t="shared" si="57"/>
        <v>9.11</v>
      </c>
      <c r="DB175">
        <f t="shared" si="58"/>
        <v>1128.54</v>
      </c>
      <c r="DC175">
        <f t="shared" si="59"/>
        <v>0</v>
      </c>
      <c r="DD175" t="s">
        <v>6</v>
      </c>
      <c r="DE175" t="s">
        <v>6</v>
      </c>
      <c r="DF175" t="e">
        <f t="shared" si="60"/>
        <v>#REF!</v>
      </c>
      <c r="DG175" t="e">
        <f t="shared" si="61"/>
        <v>#REF!</v>
      </c>
      <c r="DH175" t="e">
        <f>Source!I109*SmtRes!Y175</f>
        <v>#REF!</v>
      </c>
      <c r="DI175">
        <f t="shared" si="62"/>
        <v>1123.6300000000001</v>
      </c>
      <c r="DJ175" t="e">
        <f t="shared" si="63"/>
        <v>#REF!</v>
      </c>
      <c r="DK175" t="e">
        <f>Source!BC109</f>
        <v>#REF!</v>
      </c>
      <c r="DL175" t="s">
        <v>6</v>
      </c>
      <c r="DM175">
        <v>0</v>
      </c>
      <c r="DN175" t="s">
        <v>6</v>
      </c>
      <c r="DO175">
        <v>0</v>
      </c>
      <c r="GP175">
        <v>1</v>
      </c>
      <c r="GQ175">
        <v>-1</v>
      </c>
      <c r="GR175">
        <v>-1</v>
      </c>
    </row>
    <row r="176" spans="1:200" x14ac:dyDescent="0.25">
      <c r="A176">
        <f>ROW(Source!A109)</f>
        <v>109</v>
      </c>
      <c r="B176">
        <v>66440962</v>
      </c>
      <c r="C176">
        <v>66441512</v>
      </c>
      <c r="D176">
        <v>0</v>
      </c>
      <c r="E176">
        <v>1</v>
      </c>
      <c r="F176">
        <v>1</v>
      </c>
      <c r="G176">
        <v>1</v>
      </c>
      <c r="H176">
        <v>3</v>
      </c>
      <c r="I176" t="s">
        <v>276</v>
      </c>
      <c r="J176" t="s">
        <v>279</v>
      </c>
      <c r="K176" t="s">
        <v>313</v>
      </c>
      <c r="L176">
        <v>1371</v>
      </c>
      <c r="N176">
        <v>1013</v>
      </c>
      <c r="O176" t="s">
        <v>278</v>
      </c>
      <c r="P176" t="s">
        <v>278</v>
      </c>
      <c r="Q176">
        <v>1</v>
      </c>
      <c r="W176">
        <v>0</v>
      </c>
      <c r="X176">
        <v>1993559537</v>
      </c>
      <c r="Y176">
        <f t="shared" si="54"/>
        <v>0.16411378600000001</v>
      </c>
      <c r="AA176">
        <v>461.53</v>
      </c>
      <c r="AB176">
        <v>0</v>
      </c>
      <c r="AC176">
        <v>0</v>
      </c>
      <c r="AD176">
        <v>0</v>
      </c>
      <c r="AE176">
        <v>470.76</v>
      </c>
      <c r="AF176">
        <v>0</v>
      </c>
      <c r="AG176">
        <v>0</v>
      </c>
      <c r="AH176">
        <v>0</v>
      </c>
      <c r="AI176">
        <v>9.11</v>
      </c>
      <c r="AJ176">
        <v>1</v>
      </c>
      <c r="AK176">
        <v>1</v>
      </c>
      <c r="AL176">
        <v>1</v>
      </c>
      <c r="AM176">
        <v>0</v>
      </c>
      <c r="AN176">
        <v>0</v>
      </c>
      <c r="AO176">
        <v>0</v>
      </c>
      <c r="AP176">
        <v>0</v>
      </c>
      <c r="AQ176">
        <v>0</v>
      </c>
      <c r="AR176">
        <v>0</v>
      </c>
      <c r="AS176" t="s">
        <v>6</v>
      </c>
      <c r="AT176">
        <v>0.16411378600000001</v>
      </c>
      <c r="AU176" t="s">
        <v>6</v>
      </c>
      <c r="AV176">
        <v>0</v>
      </c>
      <c r="AW176">
        <v>1</v>
      </c>
      <c r="AX176">
        <v>-1</v>
      </c>
      <c r="AY176">
        <v>0</v>
      </c>
      <c r="AZ176">
        <v>0</v>
      </c>
      <c r="BA176" t="s">
        <v>6</v>
      </c>
      <c r="BB176">
        <v>0</v>
      </c>
      <c r="BC176">
        <v>0</v>
      </c>
      <c r="BD176">
        <v>0</v>
      </c>
      <c r="BE176">
        <v>0</v>
      </c>
      <c r="BF176">
        <v>0</v>
      </c>
      <c r="BG176">
        <v>0</v>
      </c>
      <c r="BH176">
        <v>0</v>
      </c>
      <c r="BI176">
        <v>0</v>
      </c>
      <c r="BJ176">
        <v>0</v>
      </c>
      <c r="BK176">
        <v>0</v>
      </c>
      <c r="BL176">
        <v>0</v>
      </c>
      <c r="BM176">
        <v>0</v>
      </c>
      <c r="BN176">
        <v>0</v>
      </c>
      <c r="BO176">
        <v>0</v>
      </c>
      <c r="BP176">
        <v>0</v>
      </c>
      <c r="BQ176">
        <v>0</v>
      </c>
      <c r="BR176">
        <v>0</v>
      </c>
      <c r="BS176">
        <v>0</v>
      </c>
      <c r="BT176">
        <v>0</v>
      </c>
      <c r="BU176">
        <v>0</v>
      </c>
      <c r="BV176">
        <v>0</v>
      </c>
      <c r="BW176">
        <v>0</v>
      </c>
      <c r="CV176">
        <v>0</v>
      </c>
      <c r="CW176">
        <v>0</v>
      </c>
      <c r="CX176" t="e">
        <f>ROUND(Y176*Source!I109,7)</f>
        <v>#REF!</v>
      </c>
      <c r="CY176">
        <f t="shared" si="55"/>
        <v>461.53</v>
      </c>
      <c r="CZ176">
        <f t="shared" si="56"/>
        <v>470.76</v>
      </c>
      <c r="DA176">
        <f t="shared" si="57"/>
        <v>9.11</v>
      </c>
      <c r="DB176">
        <f t="shared" si="58"/>
        <v>77.260000000000005</v>
      </c>
      <c r="DC176">
        <f t="shared" si="59"/>
        <v>0</v>
      </c>
      <c r="DD176" t="s">
        <v>6</v>
      </c>
      <c r="DE176" t="s">
        <v>6</v>
      </c>
      <c r="DF176" t="e">
        <f t="shared" si="60"/>
        <v>#REF!</v>
      </c>
      <c r="DG176" t="e">
        <f t="shared" si="61"/>
        <v>#REF!</v>
      </c>
      <c r="DH176" t="e">
        <f>Source!I109*SmtRes!Y176</f>
        <v>#REF!</v>
      </c>
      <c r="DI176">
        <f t="shared" si="62"/>
        <v>461.53</v>
      </c>
      <c r="DJ176" t="e">
        <f t="shared" si="63"/>
        <v>#REF!</v>
      </c>
      <c r="DK176" t="e">
        <f>Source!BC109</f>
        <v>#REF!</v>
      </c>
      <c r="DL176" t="s">
        <v>6</v>
      </c>
      <c r="DM176">
        <v>0</v>
      </c>
      <c r="DN176" t="s">
        <v>6</v>
      </c>
      <c r="DO176">
        <v>0</v>
      </c>
      <c r="GP176">
        <v>1</v>
      </c>
      <c r="GQ176">
        <v>-1</v>
      </c>
      <c r="GR176">
        <v>-1</v>
      </c>
    </row>
    <row r="177" spans="1:200" x14ac:dyDescent="0.25">
      <c r="A177">
        <f>ROW(Source!A109)</f>
        <v>109</v>
      </c>
      <c r="B177">
        <v>66440962</v>
      </c>
      <c r="C177">
        <v>66441512</v>
      </c>
      <c r="D177">
        <v>0</v>
      </c>
      <c r="E177">
        <v>0</v>
      </c>
      <c r="F177">
        <v>1</v>
      </c>
      <c r="G177">
        <v>1</v>
      </c>
      <c r="H177">
        <v>3</v>
      </c>
      <c r="I177" t="s">
        <v>276</v>
      </c>
      <c r="J177" t="s">
        <v>304</v>
      </c>
      <c r="K177" t="s">
        <v>316</v>
      </c>
      <c r="L177">
        <v>1371</v>
      </c>
      <c r="N177">
        <v>1013</v>
      </c>
      <c r="O177" t="s">
        <v>278</v>
      </c>
      <c r="P177" t="s">
        <v>278</v>
      </c>
      <c r="Q177">
        <v>1</v>
      </c>
      <c r="W177">
        <v>0</v>
      </c>
      <c r="X177">
        <v>-11925397</v>
      </c>
      <c r="Y177">
        <f t="shared" si="54"/>
        <v>7.5492341359999999</v>
      </c>
      <c r="AA177">
        <v>1123.6300000000001</v>
      </c>
      <c r="AB177">
        <v>0</v>
      </c>
      <c r="AC177">
        <v>0</v>
      </c>
      <c r="AD177">
        <v>0</v>
      </c>
      <c r="AE177">
        <v>1146.1000000000001</v>
      </c>
      <c r="AF177">
        <v>0</v>
      </c>
      <c r="AG177">
        <v>0</v>
      </c>
      <c r="AH177">
        <v>0</v>
      </c>
      <c r="AI177">
        <v>9.11</v>
      </c>
      <c r="AJ177">
        <v>1</v>
      </c>
      <c r="AK177">
        <v>1</v>
      </c>
      <c r="AL177">
        <v>1</v>
      </c>
      <c r="AM177">
        <v>0</v>
      </c>
      <c r="AN177">
        <v>0</v>
      </c>
      <c r="AO177">
        <v>0</v>
      </c>
      <c r="AP177">
        <v>0</v>
      </c>
      <c r="AQ177">
        <v>0</v>
      </c>
      <c r="AR177">
        <v>0</v>
      </c>
      <c r="AS177" t="s">
        <v>6</v>
      </c>
      <c r="AT177">
        <v>7.5492341359999999</v>
      </c>
      <c r="AU177" t="s">
        <v>6</v>
      </c>
      <c r="AV177">
        <v>0</v>
      </c>
      <c r="AW177">
        <v>1</v>
      </c>
      <c r="AX177">
        <v>-1</v>
      </c>
      <c r="AY177">
        <v>0</v>
      </c>
      <c r="AZ177">
        <v>0</v>
      </c>
      <c r="BA177" t="s">
        <v>6</v>
      </c>
      <c r="BB177">
        <v>0</v>
      </c>
      <c r="BC177">
        <v>0</v>
      </c>
      <c r="BD177">
        <v>0</v>
      </c>
      <c r="BE177">
        <v>0</v>
      </c>
      <c r="BF177">
        <v>0</v>
      </c>
      <c r="BG177">
        <v>0</v>
      </c>
      <c r="BH177">
        <v>0</v>
      </c>
      <c r="BI177">
        <v>0</v>
      </c>
      <c r="BJ177">
        <v>0</v>
      </c>
      <c r="BK177">
        <v>0</v>
      </c>
      <c r="BL177">
        <v>0</v>
      </c>
      <c r="BM177">
        <v>0</v>
      </c>
      <c r="BN177">
        <v>0</v>
      </c>
      <c r="BO177">
        <v>0</v>
      </c>
      <c r="BP177">
        <v>0</v>
      </c>
      <c r="BQ177">
        <v>0</v>
      </c>
      <c r="BR177">
        <v>0</v>
      </c>
      <c r="BS177">
        <v>0</v>
      </c>
      <c r="BT177">
        <v>0</v>
      </c>
      <c r="BU177">
        <v>0</v>
      </c>
      <c r="BV177">
        <v>0</v>
      </c>
      <c r="BW177">
        <v>0</v>
      </c>
      <c r="CV177">
        <v>0</v>
      </c>
      <c r="CW177">
        <v>0</v>
      </c>
      <c r="CX177" t="e">
        <f>ROUND(Y177*Source!I109,7)</f>
        <v>#REF!</v>
      </c>
      <c r="CY177">
        <f t="shared" si="55"/>
        <v>1123.6300000000001</v>
      </c>
      <c r="CZ177">
        <f t="shared" si="56"/>
        <v>1146.1000000000001</v>
      </c>
      <c r="DA177">
        <f t="shared" si="57"/>
        <v>9.11</v>
      </c>
      <c r="DB177">
        <f t="shared" si="58"/>
        <v>8652.18</v>
      </c>
      <c r="DC177">
        <f t="shared" si="59"/>
        <v>0</v>
      </c>
      <c r="DD177" t="s">
        <v>6</v>
      </c>
      <c r="DE177" t="s">
        <v>6</v>
      </c>
      <c r="DF177" t="e">
        <f t="shared" si="60"/>
        <v>#REF!</v>
      </c>
      <c r="DG177" t="e">
        <f t="shared" si="61"/>
        <v>#REF!</v>
      </c>
      <c r="DH177" t="e">
        <f>Source!I109*SmtRes!Y177</f>
        <v>#REF!</v>
      </c>
      <c r="DI177">
        <f t="shared" si="62"/>
        <v>1123.6300000000001</v>
      </c>
      <c r="DJ177" t="e">
        <f t="shared" si="63"/>
        <v>#REF!</v>
      </c>
      <c r="DK177" t="e">
        <f>Source!BC109</f>
        <v>#REF!</v>
      </c>
      <c r="DL177" t="s">
        <v>6</v>
      </c>
      <c r="DM177">
        <v>0</v>
      </c>
      <c r="DN177" t="s">
        <v>6</v>
      </c>
      <c r="DO177">
        <v>0</v>
      </c>
      <c r="GP177">
        <v>1</v>
      </c>
      <c r="GQ177">
        <v>-1</v>
      </c>
      <c r="GR177">
        <v>-1</v>
      </c>
    </row>
    <row r="178" spans="1:200" x14ac:dyDescent="0.25">
      <c r="A178">
        <f>ROW(Source!A109)</f>
        <v>109</v>
      </c>
      <c r="B178">
        <v>66440962</v>
      </c>
      <c r="C178">
        <v>66441512</v>
      </c>
      <c r="D178">
        <v>0</v>
      </c>
      <c r="E178">
        <v>0</v>
      </c>
      <c r="F178">
        <v>1</v>
      </c>
      <c r="G178">
        <v>1</v>
      </c>
      <c r="H178">
        <v>3</v>
      </c>
      <c r="I178" t="s">
        <v>276</v>
      </c>
      <c r="J178" t="s">
        <v>304</v>
      </c>
      <c r="K178" t="s">
        <v>318</v>
      </c>
      <c r="L178">
        <v>1371</v>
      </c>
      <c r="N178">
        <v>1013</v>
      </c>
      <c r="O178" t="s">
        <v>278</v>
      </c>
      <c r="P178" t="s">
        <v>278</v>
      </c>
      <c r="Q178">
        <v>1</v>
      </c>
      <c r="W178">
        <v>0</v>
      </c>
      <c r="X178">
        <v>355212779</v>
      </c>
      <c r="Y178">
        <f t="shared" si="54"/>
        <v>3.7746170700000001</v>
      </c>
      <c r="AA178">
        <v>979.63</v>
      </c>
      <c r="AB178">
        <v>0</v>
      </c>
      <c r="AC178">
        <v>0</v>
      </c>
      <c r="AD178">
        <v>0</v>
      </c>
      <c r="AE178">
        <v>999.22</v>
      </c>
      <c r="AF178">
        <v>0</v>
      </c>
      <c r="AG178">
        <v>0</v>
      </c>
      <c r="AH178">
        <v>0</v>
      </c>
      <c r="AI178">
        <v>9.11</v>
      </c>
      <c r="AJ178">
        <v>1</v>
      </c>
      <c r="AK178">
        <v>1</v>
      </c>
      <c r="AL178">
        <v>1</v>
      </c>
      <c r="AM178">
        <v>0</v>
      </c>
      <c r="AN178">
        <v>0</v>
      </c>
      <c r="AO178">
        <v>0</v>
      </c>
      <c r="AP178">
        <v>0</v>
      </c>
      <c r="AQ178">
        <v>0</v>
      </c>
      <c r="AR178">
        <v>0</v>
      </c>
      <c r="AS178" t="s">
        <v>6</v>
      </c>
      <c r="AT178">
        <v>3.7746170700000001</v>
      </c>
      <c r="AU178" t="s">
        <v>6</v>
      </c>
      <c r="AV178">
        <v>0</v>
      </c>
      <c r="AW178">
        <v>1</v>
      </c>
      <c r="AX178">
        <v>-1</v>
      </c>
      <c r="AY178">
        <v>0</v>
      </c>
      <c r="AZ178">
        <v>0</v>
      </c>
      <c r="BA178" t="s">
        <v>6</v>
      </c>
      <c r="BB178">
        <v>0</v>
      </c>
      <c r="BC178">
        <v>0</v>
      </c>
      <c r="BD178">
        <v>0</v>
      </c>
      <c r="BE178">
        <v>0</v>
      </c>
      <c r="BF178">
        <v>0</v>
      </c>
      <c r="BG178">
        <v>0</v>
      </c>
      <c r="BH178">
        <v>0</v>
      </c>
      <c r="BI178">
        <v>0</v>
      </c>
      <c r="BJ178">
        <v>0</v>
      </c>
      <c r="BK178">
        <v>0</v>
      </c>
      <c r="BL178">
        <v>0</v>
      </c>
      <c r="BM178">
        <v>0</v>
      </c>
      <c r="BN178">
        <v>0</v>
      </c>
      <c r="BO178">
        <v>0</v>
      </c>
      <c r="BP178">
        <v>0</v>
      </c>
      <c r="BQ178">
        <v>0</v>
      </c>
      <c r="BR178">
        <v>0</v>
      </c>
      <c r="BS178">
        <v>0</v>
      </c>
      <c r="BT178">
        <v>0</v>
      </c>
      <c r="BU178">
        <v>0</v>
      </c>
      <c r="BV178">
        <v>0</v>
      </c>
      <c r="BW178">
        <v>0</v>
      </c>
      <c r="CV178">
        <v>0</v>
      </c>
      <c r="CW178">
        <v>0</v>
      </c>
      <c r="CX178" t="e">
        <f>ROUND(Y178*Source!I109,7)</f>
        <v>#REF!</v>
      </c>
      <c r="CY178">
        <f t="shared" si="55"/>
        <v>979.63</v>
      </c>
      <c r="CZ178">
        <f t="shared" si="56"/>
        <v>999.22</v>
      </c>
      <c r="DA178">
        <f t="shared" si="57"/>
        <v>9.11</v>
      </c>
      <c r="DB178">
        <f t="shared" si="58"/>
        <v>3771.67</v>
      </c>
      <c r="DC178">
        <f t="shared" si="59"/>
        <v>0</v>
      </c>
      <c r="DD178" t="s">
        <v>6</v>
      </c>
      <c r="DE178" t="s">
        <v>6</v>
      </c>
      <c r="DF178" t="e">
        <f t="shared" si="60"/>
        <v>#REF!</v>
      </c>
      <c r="DG178" t="e">
        <f t="shared" si="61"/>
        <v>#REF!</v>
      </c>
      <c r="DH178" t="e">
        <f>Source!I109*SmtRes!Y178</f>
        <v>#REF!</v>
      </c>
      <c r="DI178">
        <f t="shared" si="62"/>
        <v>979.63</v>
      </c>
      <c r="DJ178" t="e">
        <f t="shared" si="63"/>
        <v>#REF!</v>
      </c>
      <c r="DK178" t="e">
        <f>Source!BC109</f>
        <v>#REF!</v>
      </c>
      <c r="DL178" t="s">
        <v>6</v>
      </c>
      <c r="DM178">
        <v>0</v>
      </c>
      <c r="DN178" t="s">
        <v>6</v>
      </c>
      <c r="DO178">
        <v>0</v>
      </c>
      <c r="GP178">
        <v>1</v>
      </c>
      <c r="GQ178">
        <v>-1</v>
      </c>
      <c r="GR178">
        <v>-1</v>
      </c>
    </row>
    <row r="179" spans="1:200" x14ac:dyDescent="0.25">
      <c r="A179">
        <f>ROW(Source!A109)</f>
        <v>109</v>
      </c>
      <c r="B179">
        <v>66440962</v>
      </c>
      <c r="C179">
        <v>66441512</v>
      </c>
      <c r="D179">
        <v>0</v>
      </c>
      <c r="E179">
        <v>0</v>
      </c>
      <c r="F179">
        <v>1</v>
      </c>
      <c r="G179">
        <v>1</v>
      </c>
      <c r="H179">
        <v>3</v>
      </c>
      <c r="I179" t="s">
        <v>276</v>
      </c>
      <c r="J179" t="s">
        <v>297</v>
      </c>
      <c r="K179" t="s">
        <v>321</v>
      </c>
      <c r="L179">
        <v>1371</v>
      </c>
      <c r="N179">
        <v>1013</v>
      </c>
      <c r="O179" t="s">
        <v>278</v>
      </c>
      <c r="P179" t="s">
        <v>278</v>
      </c>
      <c r="Q179">
        <v>1</v>
      </c>
      <c r="W179">
        <v>0</v>
      </c>
      <c r="X179">
        <v>-202803267</v>
      </c>
      <c r="Y179">
        <f t="shared" si="54"/>
        <v>2.9540481399999998</v>
      </c>
      <c r="AA179">
        <v>1411.63</v>
      </c>
      <c r="AB179">
        <v>0</v>
      </c>
      <c r="AC179">
        <v>0</v>
      </c>
      <c r="AD179">
        <v>0</v>
      </c>
      <c r="AE179">
        <v>1439.8600000000001</v>
      </c>
      <c r="AF179">
        <v>0</v>
      </c>
      <c r="AG179">
        <v>0</v>
      </c>
      <c r="AH179">
        <v>0</v>
      </c>
      <c r="AI179">
        <v>9.11</v>
      </c>
      <c r="AJ179">
        <v>1</v>
      </c>
      <c r="AK179">
        <v>1</v>
      </c>
      <c r="AL179">
        <v>1</v>
      </c>
      <c r="AM179">
        <v>0</v>
      </c>
      <c r="AN179">
        <v>0</v>
      </c>
      <c r="AO179">
        <v>0</v>
      </c>
      <c r="AP179">
        <v>0</v>
      </c>
      <c r="AQ179">
        <v>0</v>
      </c>
      <c r="AR179">
        <v>0</v>
      </c>
      <c r="AS179" t="s">
        <v>6</v>
      </c>
      <c r="AT179">
        <v>2.9540481399999998</v>
      </c>
      <c r="AU179" t="s">
        <v>6</v>
      </c>
      <c r="AV179">
        <v>0</v>
      </c>
      <c r="AW179">
        <v>1</v>
      </c>
      <c r="AX179">
        <v>-1</v>
      </c>
      <c r="AY179">
        <v>0</v>
      </c>
      <c r="AZ179">
        <v>0</v>
      </c>
      <c r="BA179" t="s">
        <v>6</v>
      </c>
      <c r="BB179">
        <v>0</v>
      </c>
      <c r="BC179">
        <v>0</v>
      </c>
      <c r="BD179">
        <v>0</v>
      </c>
      <c r="BE179">
        <v>0</v>
      </c>
      <c r="BF179">
        <v>0</v>
      </c>
      <c r="BG179">
        <v>0</v>
      </c>
      <c r="BH179">
        <v>0</v>
      </c>
      <c r="BI179">
        <v>0</v>
      </c>
      <c r="BJ179">
        <v>0</v>
      </c>
      <c r="BK179">
        <v>0</v>
      </c>
      <c r="BL179">
        <v>0</v>
      </c>
      <c r="BM179">
        <v>0</v>
      </c>
      <c r="BN179">
        <v>0</v>
      </c>
      <c r="BO179">
        <v>0</v>
      </c>
      <c r="BP179">
        <v>0</v>
      </c>
      <c r="BQ179">
        <v>0</v>
      </c>
      <c r="BR179">
        <v>0</v>
      </c>
      <c r="BS179">
        <v>0</v>
      </c>
      <c r="BT179">
        <v>0</v>
      </c>
      <c r="BU179">
        <v>0</v>
      </c>
      <c r="BV179">
        <v>0</v>
      </c>
      <c r="BW179">
        <v>0</v>
      </c>
      <c r="CV179">
        <v>0</v>
      </c>
      <c r="CW179">
        <v>0</v>
      </c>
      <c r="CX179" t="e">
        <f>ROUND(Y179*Source!I109,7)</f>
        <v>#REF!</v>
      </c>
      <c r="CY179">
        <f t="shared" si="55"/>
        <v>1411.63</v>
      </c>
      <c r="CZ179">
        <f t="shared" si="56"/>
        <v>1439.8600000000001</v>
      </c>
      <c r="DA179">
        <f t="shared" si="57"/>
        <v>9.11</v>
      </c>
      <c r="DB179">
        <f t="shared" si="58"/>
        <v>4253.42</v>
      </c>
      <c r="DC179">
        <f t="shared" si="59"/>
        <v>0</v>
      </c>
      <c r="DD179" t="s">
        <v>6</v>
      </c>
      <c r="DE179" t="s">
        <v>6</v>
      </c>
      <c r="DF179" t="e">
        <f t="shared" si="60"/>
        <v>#REF!</v>
      </c>
      <c r="DG179" t="e">
        <f t="shared" si="61"/>
        <v>#REF!</v>
      </c>
      <c r="DH179" t="e">
        <f>Source!I109*SmtRes!Y179</f>
        <v>#REF!</v>
      </c>
      <c r="DI179">
        <f t="shared" si="62"/>
        <v>1411.63</v>
      </c>
      <c r="DJ179" t="e">
        <f t="shared" si="63"/>
        <v>#REF!</v>
      </c>
      <c r="DK179" t="e">
        <f>Source!BC109</f>
        <v>#REF!</v>
      </c>
      <c r="DL179" t="s">
        <v>6</v>
      </c>
      <c r="DM179">
        <v>0</v>
      </c>
      <c r="DN179" t="s">
        <v>6</v>
      </c>
      <c r="DO179">
        <v>0</v>
      </c>
      <c r="GP179">
        <v>1</v>
      </c>
      <c r="GQ179">
        <v>-1</v>
      </c>
      <c r="GR179">
        <v>-1</v>
      </c>
    </row>
    <row r="180" spans="1:200" x14ac:dyDescent="0.25">
      <c r="A180">
        <f>ROW(Source!A109)</f>
        <v>109</v>
      </c>
      <c r="B180">
        <v>66440962</v>
      </c>
      <c r="C180">
        <v>66441512</v>
      </c>
      <c r="D180">
        <v>0</v>
      </c>
      <c r="E180">
        <v>1</v>
      </c>
      <c r="F180">
        <v>1</v>
      </c>
      <c r="G180">
        <v>1</v>
      </c>
      <c r="H180">
        <v>3</v>
      </c>
      <c r="I180" t="s">
        <v>276</v>
      </c>
      <c r="J180" t="s">
        <v>279</v>
      </c>
      <c r="K180" t="s">
        <v>323</v>
      </c>
      <c r="L180">
        <v>1371</v>
      </c>
      <c r="N180">
        <v>1013</v>
      </c>
      <c r="O180" t="s">
        <v>278</v>
      </c>
      <c r="P180" t="s">
        <v>278</v>
      </c>
      <c r="Q180">
        <v>1</v>
      </c>
      <c r="W180">
        <v>0</v>
      </c>
      <c r="X180">
        <v>-1492810776</v>
      </c>
      <c r="Y180">
        <f t="shared" si="54"/>
        <v>0.16411378600000001</v>
      </c>
      <c r="AA180">
        <v>769.17</v>
      </c>
      <c r="AB180">
        <v>0</v>
      </c>
      <c r="AC180">
        <v>0</v>
      </c>
      <c r="AD180">
        <v>0</v>
      </c>
      <c r="AE180">
        <v>784.55</v>
      </c>
      <c r="AF180">
        <v>0</v>
      </c>
      <c r="AG180">
        <v>0</v>
      </c>
      <c r="AH180">
        <v>0</v>
      </c>
      <c r="AI180">
        <v>9.11</v>
      </c>
      <c r="AJ180">
        <v>1</v>
      </c>
      <c r="AK180">
        <v>1</v>
      </c>
      <c r="AL180">
        <v>1</v>
      </c>
      <c r="AM180">
        <v>0</v>
      </c>
      <c r="AN180">
        <v>0</v>
      </c>
      <c r="AO180">
        <v>0</v>
      </c>
      <c r="AP180">
        <v>0</v>
      </c>
      <c r="AQ180">
        <v>0</v>
      </c>
      <c r="AR180">
        <v>0</v>
      </c>
      <c r="AS180" t="s">
        <v>6</v>
      </c>
      <c r="AT180">
        <v>0.16411378600000001</v>
      </c>
      <c r="AU180" t="s">
        <v>6</v>
      </c>
      <c r="AV180">
        <v>0</v>
      </c>
      <c r="AW180">
        <v>1</v>
      </c>
      <c r="AX180">
        <v>-1</v>
      </c>
      <c r="AY180">
        <v>0</v>
      </c>
      <c r="AZ180">
        <v>0</v>
      </c>
      <c r="BA180" t="s">
        <v>6</v>
      </c>
      <c r="BB180">
        <v>0</v>
      </c>
      <c r="BC180">
        <v>0</v>
      </c>
      <c r="BD180">
        <v>0</v>
      </c>
      <c r="BE180">
        <v>0</v>
      </c>
      <c r="BF180">
        <v>0</v>
      </c>
      <c r="BG180">
        <v>0</v>
      </c>
      <c r="BH180">
        <v>0</v>
      </c>
      <c r="BI180">
        <v>0</v>
      </c>
      <c r="BJ180">
        <v>0</v>
      </c>
      <c r="BK180">
        <v>0</v>
      </c>
      <c r="BL180">
        <v>0</v>
      </c>
      <c r="BM180">
        <v>0</v>
      </c>
      <c r="BN180">
        <v>0</v>
      </c>
      <c r="BO180">
        <v>0</v>
      </c>
      <c r="BP180">
        <v>0</v>
      </c>
      <c r="BQ180">
        <v>0</v>
      </c>
      <c r="BR180">
        <v>0</v>
      </c>
      <c r="BS180">
        <v>0</v>
      </c>
      <c r="BT180">
        <v>0</v>
      </c>
      <c r="BU180">
        <v>0</v>
      </c>
      <c r="BV180">
        <v>0</v>
      </c>
      <c r="BW180">
        <v>0</v>
      </c>
      <c r="CV180">
        <v>0</v>
      </c>
      <c r="CW180">
        <v>0</v>
      </c>
      <c r="CX180" t="e">
        <f>ROUND(Y180*Source!I109,7)</f>
        <v>#REF!</v>
      </c>
      <c r="CY180">
        <f t="shared" si="55"/>
        <v>769.17</v>
      </c>
      <c r="CZ180">
        <f t="shared" si="56"/>
        <v>784.55</v>
      </c>
      <c r="DA180">
        <f t="shared" si="57"/>
        <v>9.11</v>
      </c>
      <c r="DB180">
        <f t="shared" si="58"/>
        <v>128.76</v>
      </c>
      <c r="DC180">
        <f t="shared" si="59"/>
        <v>0</v>
      </c>
      <c r="DD180" t="s">
        <v>6</v>
      </c>
      <c r="DE180" t="s">
        <v>6</v>
      </c>
      <c r="DF180" t="e">
        <f t="shared" si="60"/>
        <v>#REF!</v>
      </c>
      <c r="DG180" t="e">
        <f t="shared" si="61"/>
        <v>#REF!</v>
      </c>
      <c r="DH180" t="e">
        <f>Source!I109*SmtRes!Y180</f>
        <v>#REF!</v>
      </c>
      <c r="DI180">
        <f t="shared" si="62"/>
        <v>769.17</v>
      </c>
      <c r="DJ180" t="e">
        <f t="shared" si="63"/>
        <v>#REF!</v>
      </c>
      <c r="DK180" t="e">
        <f>Source!BC109</f>
        <v>#REF!</v>
      </c>
      <c r="DL180" t="s">
        <v>6</v>
      </c>
      <c r="DM180">
        <v>0</v>
      </c>
      <c r="DN180" t="s">
        <v>6</v>
      </c>
      <c r="DO180">
        <v>0</v>
      </c>
      <c r="GP180">
        <v>1</v>
      </c>
      <c r="GQ180">
        <v>-1</v>
      </c>
      <c r="GR180">
        <v>-1</v>
      </c>
    </row>
    <row r="181" spans="1:200" x14ac:dyDescent="0.25">
      <c r="A181">
        <f>ROW(Source!A109)</f>
        <v>109</v>
      </c>
      <c r="B181">
        <v>66440962</v>
      </c>
      <c r="C181">
        <v>66441512</v>
      </c>
      <c r="D181">
        <v>0</v>
      </c>
      <c r="E181">
        <v>1</v>
      </c>
      <c r="F181">
        <v>1</v>
      </c>
      <c r="G181">
        <v>1</v>
      </c>
      <c r="H181">
        <v>3</v>
      </c>
      <c r="I181" t="s">
        <v>276</v>
      </c>
      <c r="J181" t="s">
        <v>279</v>
      </c>
      <c r="K181" t="s">
        <v>326</v>
      </c>
      <c r="L181">
        <v>1371</v>
      </c>
      <c r="N181">
        <v>1013</v>
      </c>
      <c r="O181" t="s">
        <v>278</v>
      </c>
      <c r="P181" t="s">
        <v>278</v>
      </c>
      <c r="Q181">
        <v>1</v>
      </c>
      <c r="W181">
        <v>0</v>
      </c>
      <c r="X181">
        <v>2080984184</v>
      </c>
      <c r="Y181">
        <f t="shared" si="54"/>
        <v>0.32822757000000002</v>
      </c>
      <c r="AA181">
        <v>9380.4</v>
      </c>
      <c r="AB181">
        <v>0</v>
      </c>
      <c r="AC181">
        <v>0</v>
      </c>
      <c r="AD181">
        <v>0</v>
      </c>
      <c r="AE181">
        <v>9568.01</v>
      </c>
      <c r="AF181">
        <v>0</v>
      </c>
      <c r="AG181">
        <v>0</v>
      </c>
      <c r="AH181">
        <v>0</v>
      </c>
      <c r="AI181">
        <v>9.11</v>
      </c>
      <c r="AJ181">
        <v>1</v>
      </c>
      <c r="AK181">
        <v>1</v>
      </c>
      <c r="AL181">
        <v>1</v>
      </c>
      <c r="AM181">
        <v>0</v>
      </c>
      <c r="AN181">
        <v>0</v>
      </c>
      <c r="AO181">
        <v>0</v>
      </c>
      <c r="AP181">
        <v>0</v>
      </c>
      <c r="AQ181">
        <v>0</v>
      </c>
      <c r="AR181">
        <v>0</v>
      </c>
      <c r="AS181" t="s">
        <v>6</v>
      </c>
      <c r="AT181">
        <v>0.32822757000000002</v>
      </c>
      <c r="AU181" t="s">
        <v>6</v>
      </c>
      <c r="AV181">
        <v>0</v>
      </c>
      <c r="AW181">
        <v>1</v>
      </c>
      <c r="AX181">
        <v>-1</v>
      </c>
      <c r="AY181">
        <v>0</v>
      </c>
      <c r="AZ181">
        <v>0</v>
      </c>
      <c r="BA181" t="s">
        <v>6</v>
      </c>
      <c r="BB181">
        <v>0</v>
      </c>
      <c r="BC181">
        <v>0</v>
      </c>
      <c r="BD181">
        <v>0</v>
      </c>
      <c r="BE181">
        <v>0</v>
      </c>
      <c r="BF181">
        <v>0</v>
      </c>
      <c r="BG181">
        <v>0</v>
      </c>
      <c r="BH181">
        <v>0</v>
      </c>
      <c r="BI181">
        <v>0</v>
      </c>
      <c r="BJ181">
        <v>0</v>
      </c>
      <c r="BK181">
        <v>0</v>
      </c>
      <c r="BL181">
        <v>0</v>
      </c>
      <c r="BM181">
        <v>0</v>
      </c>
      <c r="BN181">
        <v>0</v>
      </c>
      <c r="BO181">
        <v>0</v>
      </c>
      <c r="BP181">
        <v>0</v>
      </c>
      <c r="BQ181">
        <v>0</v>
      </c>
      <c r="BR181">
        <v>0</v>
      </c>
      <c r="BS181">
        <v>0</v>
      </c>
      <c r="BT181">
        <v>0</v>
      </c>
      <c r="BU181">
        <v>0</v>
      </c>
      <c r="BV181">
        <v>0</v>
      </c>
      <c r="BW181">
        <v>0</v>
      </c>
      <c r="CV181">
        <v>0</v>
      </c>
      <c r="CW181">
        <v>0</v>
      </c>
      <c r="CX181" t="e">
        <f>ROUND(Y181*Source!I109,7)</f>
        <v>#REF!</v>
      </c>
      <c r="CY181">
        <f t="shared" si="55"/>
        <v>9380.4</v>
      </c>
      <c r="CZ181">
        <f t="shared" si="56"/>
        <v>9568.01</v>
      </c>
      <c r="DA181">
        <f t="shared" si="57"/>
        <v>9.11</v>
      </c>
      <c r="DB181">
        <f t="shared" si="58"/>
        <v>3140.48</v>
      </c>
      <c r="DC181">
        <f t="shared" si="59"/>
        <v>0</v>
      </c>
      <c r="DD181" t="s">
        <v>6</v>
      </c>
      <c r="DE181" t="s">
        <v>6</v>
      </c>
      <c r="DF181" t="e">
        <f t="shared" si="60"/>
        <v>#REF!</v>
      </c>
      <c r="DG181" t="e">
        <f t="shared" si="61"/>
        <v>#REF!</v>
      </c>
      <c r="DH181" t="e">
        <f>Source!I109*SmtRes!Y181</f>
        <v>#REF!</v>
      </c>
      <c r="DI181">
        <f t="shared" si="62"/>
        <v>9380.4</v>
      </c>
      <c r="DJ181" t="e">
        <f t="shared" si="63"/>
        <v>#REF!</v>
      </c>
      <c r="DK181" t="e">
        <f>Source!BC109</f>
        <v>#REF!</v>
      </c>
      <c r="DL181" t="s">
        <v>6</v>
      </c>
      <c r="DM181">
        <v>0</v>
      </c>
      <c r="DN181" t="s">
        <v>6</v>
      </c>
      <c r="DO181">
        <v>0</v>
      </c>
      <c r="GP181">
        <v>1</v>
      </c>
      <c r="GQ181">
        <v>-1</v>
      </c>
      <c r="GR181">
        <v>-1</v>
      </c>
    </row>
    <row r="182" spans="1:200" x14ac:dyDescent="0.25">
      <c r="A182">
        <f>ROW(Source!A109)</f>
        <v>109</v>
      </c>
      <c r="B182">
        <v>66440962</v>
      </c>
      <c r="C182">
        <v>66441512</v>
      </c>
      <c r="D182">
        <v>0</v>
      </c>
      <c r="E182">
        <v>1</v>
      </c>
      <c r="F182">
        <v>1</v>
      </c>
      <c r="G182">
        <v>1</v>
      </c>
      <c r="H182">
        <v>3</v>
      </c>
      <c r="I182" t="s">
        <v>30</v>
      </c>
      <c r="J182" t="s">
        <v>6</v>
      </c>
      <c r="K182" t="s">
        <v>31</v>
      </c>
      <c r="L182">
        <v>1339</v>
      </c>
      <c r="N182">
        <v>1007</v>
      </c>
      <c r="O182" t="s">
        <v>22</v>
      </c>
      <c r="P182" t="s">
        <v>22</v>
      </c>
      <c r="Q182">
        <v>1</v>
      </c>
      <c r="W182">
        <v>0</v>
      </c>
      <c r="X182">
        <v>-2107955517</v>
      </c>
      <c r="Y182">
        <f t="shared" si="54"/>
        <v>0.25</v>
      </c>
      <c r="AA182">
        <v>3875</v>
      </c>
      <c r="AB182">
        <v>0</v>
      </c>
      <c r="AC182">
        <v>0</v>
      </c>
      <c r="AD182">
        <v>0</v>
      </c>
      <c r="AE182">
        <v>3952.5</v>
      </c>
      <c r="AF182">
        <v>0</v>
      </c>
      <c r="AG182">
        <v>0</v>
      </c>
      <c r="AH182">
        <v>0</v>
      </c>
      <c r="AI182">
        <v>9.11</v>
      </c>
      <c r="AJ182">
        <v>1</v>
      </c>
      <c r="AK182">
        <v>1</v>
      </c>
      <c r="AL182">
        <v>1</v>
      </c>
      <c r="AM182">
        <v>0</v>
      </c>
      <c r="AN182">
        <v>0</v>
      </c>
      <c r="AO182">
        <v>0</v>
      </c>
      <c r="AP182">
        <v>0</v>
      </c>
      <c r="AQ182">
        <v>0</v>
      </c>
      <c r="AR182">
        <v>0</v>
      </c>
      <c r="AS182" t="s">
        <v>6</v>
      </c>
      <c r="AT182">
        <v>0.25</v>
      </c>
      <c r="AU182" t="s">
        <v>6</v>
      </c>
      <c r="AV182">
        <v>0</v>
      </c>
      <c r="AW182">
        <v>1</v>
      </c>
      <c r="AX182">
        <v>-1</v>
      </c>
      <c r="AY182">
        <v>0</v>
      </c>
      <c r="AZ182">
        <v>0</v>
      </c>
      <c r="BA182" t="s">
        <v>6</v>
      </c>
      <c r="BB182">
        <v>0</v>
      </c>
      <c r="BC182">
        <v>0</v>
      </c>
      <c r="BD182">
        <v>0</v>
      </c>
      <c r="BE182">
        <v>0</v>
      </c>
      <c r="BF182">
        <v>0</v>
      </c>
      <c r="BG182">
        <v>0</v>
      </c>
      <c r="BH182">
        <v>0</v>
      </c>
      <c r="BI182">
        <v>0</v>
      </c>
      <c r="BJ182">
        <v>0</v>
      </c>
      <c r="BK182">
        <v>0</v>
      </c>
      <c r="BL182">
        <v>0</v>
      </c>
      <c r="BM182">
        <v>0</v>
      </c>
      <c r="BN182">
        <v>0</v>
      </c>
      <c r="BO182">
        <v>0</v>
      </c>
      <c r="BP182">
        <v>0</v>
      </c>
      <c r="BQ182">
        <v>0</v>
      </c>
      <c r="BR182">
        <v>0</v>
      </c>
      <c r="BS182">
        <v>0</v>
      </c>
      <c r="BT182">
        <v>0</v>
      </c>
      <c r="BU182">
        <v>0</v>
      </c>
      <c r="BV182">
        <v>0</v>
      </c>
      <c r="BW182">
        <v>0</v>
      </c>
      <c r="CV182">
        <v>0</v>
      </c>
      <c r="CW182">
        <v>0</v>
      </c>
      <c r="CX182" t="e">
        <f>ROUND(Y182*Source!I109,7)</f>
        <v>#REF!</v>
      </c>
      <c r="CY182">
        <f t="shared" si="55"/>
        <v>3875</v>
      </c>
      <c r="CZ182">
        <f t="shared" si="56"/>
        <v>3952.5</v>
      </c>
      <c r="DA182">
        <f t="shared" si="57"/>
        <v>9.11</v>
      </c>
      <c r="DB182">
        <f t="shared" si="58"/>
        <v>988.13</v>
      </c>
      <c r="DC182">
        <f t="shared" si="59"/>
        <v>0</v>
      </c>
      <c r="DD182" t="s">
        <v>6</v>
      </c>
      <c r="DE182" t="s">
        <v>6</v>
      </c>
      <c r="DF182" t="e">
        <f t="shared" si="60"/>
        <v>#REF!</v>
      </c>
      <c r="DG182" t="e">
        <f t="shared" si="61"/>
        <v>#REF!</v>
      </c>
      <c r="DH182" t="e">
        <f>Source!I109*SmtRes!Y182</f>
        <v>#REF!</v>
      </c>
      <c r="DI182">
        <f t="shared" si="62"/>
        <v>3875</v>
      </c>
      <c r="DJ182" t="e">
        <f t="shared" si="63"/>
        <v>#REF!</v>
      </c>
      <c r="DK182" t="e">
        <f>Source!BC109</f>
        <v>#REF!</v>
      </c>
      <c r="DL182" t="s">
        <v>6</v>
      </c>
      <c r="DM182">
        <v>0</v>
      </c>
      <c r="DN182" t="s">
        <v>6</v>
      </c>
      <c r="DO182">
        <v>0</v>
      </c>
      <c r="GP182">
        <v>1</v>
      </c>
      <c r="GQ182">
        <v>-1</v>
      </c>
      <c r="GR182">
        <v>-1</v>
      </c>
    </row>
    <row r="183" spans="1:200" x14ac:dyDescent="0.25">
      <c r="A183">
        <f>ROW(Source!A128)</f>
        <v>128</v>
      </c>
      <c r="B183">
        <v>66440962</v>
      </c>
      <c r="C183">
        <v>66441574</v>
      </c>
      <c r="D183">
        <v>49510719</v>
      </c>
      <c r="E183">
        <v>70</v>
      </c>
      <c r="F183">
        <v>1</v>
      </c>
      <c r="G183">
        <v>1</v>
      </c>
      <c r="H183">
        <v>1</v>
      </c>
      <c r="I183" t="s">
        <v>764</v>
      </c>
      <c r="J183" t="s">
        <v>6</v>
      </c>
      <c r="K183" t="s">
        <v>765</v>
      </c>
      <c r="L183">
        <v>1191</v>
      </c>
      <c r="N183">
        <v>1013</v>
      </c>
      <c r="O183" t="s">
        <v>766</v>
      </c>
      <c r="P183" t="s">
        <v>766</v>
      </c>
      <c r="Q183">
        <v>1</v>
      </c>
      <c r="W183">
        <v>0</v>
      </c>
      <c r="X183">
        <v>784619160</v>
      </c>
      <c r="Y183">
        <f t="shared" si="54"/>
        <v>43.26</v>
      </c>
      <c r="AA183">
        <v>0</v>
      </c>
      <c r="AB183">
        <v>0</v>
      </c>
      <c r="AC183">
        <v>0</v>
      </c>
      <c r="AD183">
        <v>291.83</v>
      </c>
      <c r="AE183">
        <v>0</v>
      </c>
      <c r="AF183">
        <v>0</v>
      </c>
      <c r="AG183">
        <v>0</v>
      </c>
      <c r="AH183">
        <v>8.74</v>
      </c>
      <c r="AI183">
        <v>1</v>
      </c>
      <c r="AJ183">
        <v>1</v>
      </c>
      <c r="AK183">
        <v>1</v>
      </c>
      <c r="AL183">
        <v>33.39</v>
      </c>
      <c r="AM183">
        <v>4</v>
      </c>
      <c r="AN183">
        <v>0</v>
      </c>
      <c r="AO183">
        <v>1</v>
      </c>
      <c r="AP183">
        <v>0</v>
      </c>
      <c r="AQ183">
        <v>0</v>
      </c>
      <c r="AR183">
        <v>0</v>
      </c>
      <c r="AS183" t="s">
        <v>6</v>
      </c>
      <c r="AT183">
        <v>43.26</v>
      </c>
      <c r="AU183" t="s">
        <v>6</v>
      </c>
      <c r="AV183">
        <v>1</v>
      </c>
      <c r="AW183">
        <v>2</v>
      </c>
      <c r="AX183">
        <v>66441602</v>
      </c>
      <c r="AY183">
        <v>1</v>
      </c>
      <c r="AZ183">
        <v>0</v>
      </c>
      <c r="BA183">
        <v>155</v>
      </c>
      <c r="BB183">
        <v>0</v>
      </c>
      <c r="BC183">
        <v>0</v>
      </c>
      <c r="BD183">
        <v>0</v>
      </c>
      <c r="BE183">
        <v>0</v>
      </c>
      <c r="BF183">
        <v>0</v>
      </c>
      <c r="BG183">
        <v>0</v>
      </c>
      <c r="BH183">
        <v>0</v>
      </c>
      <c r="BI183">
        <v>0</v>
      </c>
      <c r="BJ183">
        <v>0</v>
      </c>
      <c r="BK183">
        <v>0</v>
      </c>
      <c r="BL183">
        <v>0</v>
      </c>
      <c r="BM183">
        <v>0</v>
      </c>
      <c r="BN183">
        <v>0</v>
      </c>
      <c r="BO183">
        <v>0</v>
      </c>
      <c r="BP183">
        <v>0</v>
      </c>
      <c r="BQ183">
        <v>0</v>
      </c>
      <c r="BR183">
        <v>0</v>
      </c>
      <c r="BS183">
        <v>0</v>
      </c>
      <c r="BT183">
        <v>0</v>
      </c>
      <c r="BU183">
        <v>0</v>
      </c>
      <c r="BV183">
        <v>0</v>
      </c>
      <c r="BW183">
        <v>0</v>
      </c>
      <c r="CU183" t="e">
        <f>ROUND(AT183*Source!I128*AH183*AL183,0)</f>
        <v>#REF!</v>
      </c>
      <c r="CV183" t="e">
        <f>ROUND(Y183*Source!I128,7)</f>
        <v>#REF!</v>
      </c>
      <c r="CW183">
        <v>0</v>
      </c>
      <c r="CX183" t="e">
        <f>ROUND(Y183*Source!I128,7)</f>
        <v>#REF!</v>
      </c>
      <c r="CY183">
        <f>AD183</f>
        <v>291.83</v>
      </c>
      <c r="CZ183">
        <f>AH183</f>
        <v>8.74</v>
      </c>
      <c r="DA183">
        <f>AL183</f>
        <v>33.39</v>
      </c>
      <c r="DB183">
        <f t="shared" si="58"/>
        <v>378.09</v>
      </c>
      <c r="DC183">
        <f t="shared" si="59"/>
        <v>0</v>
      </c>
      <c r="DD183" t="s">
        <v>6</v>
      </c>
      <c r="DE183" t="s">
        <v>6</v>
      </c>
      <c r="DF183" t="e">
        <f t="shared" ref="DF183:DF190" si="64">ROUND(ROUND(AE183,0)*CX183,0)</f>
        <v>#REF!</v>
      </c>
      <c r="DG183" t="e">
        <f t="shared" si="61"/>
        <v>#REF!</v>
      </c>
      <c r="DH183" t="e">
        <f>Source!I128*SmtRes!Y183</f>
        <v>#REF!</v>
      </c>
      <c r="DI183">
        <f>AD183</f>
        <v>291.83</v>
      </c>
      <c r="DJ183">
        <f>EtalonRes!AB155</f>
        <v>8.74</v>
      </c>
      <c r="DK183" t="e">
        <f>Source!BA128</f>
        <v>#REF!</v>
      </c>
      <c r="DL183" t="s">
        <v>6</v>
      </c>
      <c r="DM183">
        <v>0</v>
      </c>
      <c r="DN183" t="s">
        <v>6</v>
      </c>
      <c r="DO183">
        <v>0</v>
      </c>
      <c r="GQ183">
        <v>-1</v>
      </c>
      <c r="GR183">
        <v>-1</v>
      </c>
    </row>
    <row r="184" spans="1:200" x14ac:dyDescent="0.25">
      <c r="A184">
        <f>ROW(Source!A128)</f>
        <v>128</v>
      </c>
      <c r="B184">
        <v>66440962</v>
      </c>
      <c r="C184">
        <v>66441574</v>
      </c>
      <c r="D184">
        <v>49510905</v>
      </c>
      <c r="E184">
        <v>70</v>
      </c>
      <c r="F184">
        <v>1</v>
      </c>
      <c r="G184">
        <v>1</v>
      </c>
      <c r="H184">
        <v>1</v>
      </c>
      <c r="I184" t="s">
        <v>767</v>
      </c>
      <c r="J184" t="s">
        <v>6</v>
      </c>
      <c r="K184" t="s">
        <v>768</v>
      </c>
      <c r="L184">
        <v>1191</v>
      </c>
      <c r="N184">
        <v>1013</v>
      </c>
      <c r="O184" t="s">
        <v>766</v>
      </c>
      <c r="P184" t="s">
        <v>766</v>
      </c>
      <c r="Q184">
        <v>1</v>
      </c>
      <c r="W184">
        <v>0</v>
      </c>
      <c r="X184">
        <v>-1417349443</v>
      </c>
      <c r="Y184">
        <f t="shared" si="54"/>
        <v>4.32</v>
      </c>
      <c r="AA184">
        <v>0</v>
      </c>
      <c r="AB184">
        <v>0</v>
      </c>
      <c r="AC184">
        <v>0</v>
      </c>
      <c r="AD184">
        <v>0</v>
      </c>
      <c r="AE184">
        <v>0</v>
      </c>
      <c r="AF184">
        <v>0</v>
      </c>
      <c r="AG184">
        <v>0</v>
      </c>
      <c r="AH184">
        <v>0</v>
      </c>
      <c r="AI184">
        <v>1</v>
      </c>
      <c r="AJ184">
        <v>1</v>
      </c>
      <c r="AK184">
        <v>33.39</v>
      </c>
      <c r="AL184">
        <v>1</v>
      </c>
      <c r="AM184">
        <v>4</v>
      </c>
      <c r="AN184">
        <v>0</v>
      </c>
      <c r="AO184">
        <v>1</v>
      </c>
      <c r="AP184">
        <v>0</v>
      </c>
      <c r="AQ184">
        <v>0</v>
      </c>
      <c r="AR184">
        <v>0</v>
      </c>
      <c r="AS184" t="s">
        <v>6</v>
      </c>
      <c r="AT184">
        <v>4.32</v>
      </c>
      <c r="AU184" t="s">
        <v>6</v>
      </c>
      <c r="AV184">
        <v>2</v>
      </c>
      <c r="AW184">
        <v>2</v>
      </c>
      <c r="AX184">
        <v>66441603</v>
      </c>
      <c r="AY184">
        <v>1</v>
      </c>
      <c r="AZ184">
        <v>0</v>
      </c>
      <c r="BA184">
        <v>156</v>
      </c>
      <c r="BB184">
        <v>0</v>
      </c>
      <c r="BC184">
        <v>0</v>
      </c>
      <c r="BD184">
        <v>0</v>
      </c>
      <c r="BE184">
        <v>0</v>
      </c>
      <c r="BF184">
        <v>0</v>
      </c>
      <c r="BG184">
        <v>0</v>
      </c>
      <c r="BH184">
        <v>0</v>
      </c>
      <c r="BI184">
        <v>0</v>
      </c>
      <c r="BJ184">
        <v>0</v>
      </c>
      <c r="BK184">
        <v>0</v>
      </c>
      <c r="BL184">
        <v>0</v>
      </c>
      <c r="BM184">
        <v>0</v>
      </c>
      <c r="BN184">
        <v>0</v>
      </c>
      <c r="BO184">
        <v>0</v>
      </c>
      <c r="BP184">
        <v>0</v>
      </c>
      <c r="BQ184">
        <v>0</v>
      </c>
      <c r="BR184">
        <v>0</v>
      </c>
      <c r="BS184">
        <v>0</v>
      </c>
      <c r="BT184">
        <v>0</v>
      </c>
      <c r="BU184">
        <v>0</v>
      </c>
      <c r="BV184">
        <v>0</v>
      </c>
      <c r="BW184">
        <v>0</v>
      </c>
      <c r="CV184">
        <v>0</v>
      </c>
      <c r="CW184">
        <v>0</v>
      </c>
      <c r="CX184" t="e">
        <f>ROUND(Y184*Source!I128,7)</f>
        <v>#REF!</v>
      </c>
      <c r="CY184">
        <f>AD184</f>
        <v>0</v>
      </c>
      <c r="CZ184">
        <f>AH184</f>
        <v>0</v>
      </c>
      <c r="DA184">
        <f>AL184</f>
        <v>1</v>
      </c>
      <c r="DB184">
        <f t="shared" si="58"/>
        <v>0</v>
      </c>
      <c r="DC184">
        <f t="shared" si="59"/>
        <v>0</v>
      </c>
      <c r="DD184" t="s">
        <v>6</v>
      </c>
      <c r="DE184" t="s">
        <v>6</v>
      </c>
      <c r="DF184" t="e">
        <f t="shared" si="64"/>
        <v>#REF!</v>
      </c>
      <c r="DG184" t="e">
        <f t="shared" si="61"/>
        <v>#REF!</v>
      </c>
      <c r="DH184" t="e">
        <f>Source!I128*SmtRes!Y184</f>
        <v>#REF!</v>
      </c>
      <c r="DI184">
        <f>AD184</f>
        <v>0</v>
      </c>
      <c r="DJ184">
        <f>EtalonRes!AB156</f>
        <v>0</v>
      </c>
      <c r="DK184" t="e">
        <f>Source!BA128</f>
        <v>#REF!</v>
      </c>
      <c r="DL184" t="s">
        <v>6</v>
      </c>
      <c r="DM184">
        <v>0</v>
      </c>
      <c r="DN184" t="s">
        <v>6</v>
      </c>
      <c r="DO184">
        <v>0</v>
      </c>
      <c r="GQ184">
        <v>-1</v>
      </c>
      <c r="GR184">
        <v>-1</v>
      </c>
    </row>
    <row r="185" spans="1:200" x14ac:dyDescent="0.25">
      <c r="A185">
        <f>ROW(Source!A128)</f>
        <v>128</v>
      </c>
      <c r="B185">
        <v>66440962</v>
      </c>
      <c r="C185">
        <v>66441574</v>
      </c>
      <c r="D185">
        <v>49672528</v>
      </c>
      <c r="E185">
        <v>1</v>
      </c>
      <c r="F185">
        <v>1</v>
      </c>
      <c r="G185">
        <v>1</v>
      </c>
      <c r="H185">
        <v>2</v>
      </c>
      <c r="I185" t="s">
        <v>833</v>
      </c>
      <c r="J185" t="s">
        <v>834</v>
      </c>
      <c r="K185" t="s">
        <v>835</v>
      </c>
      <c r="L185">
        <v>1367</v>
      </c>
      <c r="N185">
        <v>1011</v>
      </c>
      <c r="O185" t="s">
        <v>772</v>
      </c>
      <c r="P185" t="s">
        <v>772</v>
      </c>
      <c r="Q185">
        <v>1</v>
      </c>
      <c r="W185">
        <v>0</v>
      </c>
      <c r="X185">
        <v>-163180553</v>
      </c>
      <c r="Y185">
        <f t="shared" si="54"/>
        <v>0.1</v>
      </c>
      <c r="AA185">
        <v>0</v>
      </c>
      <c r="AB185">
        <v>1594.38</v>
      </c>
      <c r="AC185">
        <v>514.87</v>
      </c>
      <c r="AD185">
        <v>0</v>
      </c>
      <c r="AE185">
        <v>0</v>
      </c>
      <c r="AF185">
        <v>120.24</v>
      </c>
      <c r="AG185">
        <v>15.42</v>
      </c>
      <c r="AH185">
        <v>0</v>
      </c>
      <c r="AI185">
        <v>1</v>
      </c>
      <c r="AJ185">
        <v>13.26</v>
      </c>
      <c r="AK185">
        <v>33.39</v>
      </c>
      <c r="AL185">
        <v>1</v>
      </c>
      <c r="AM185">
        <v>4</v>
      </c>
      <c r="AN185">
        <v>0</v>
      </c>
      <c r="AO185">
        <v>1</v>
      </c>
      <c r="AP185">
        <v>0</v>
      </c>
      <c r="AQ185">
        <v>0</v>
      </c>
      <c r="AR185">
        <v>0</v>
      </c>
      <c r="AS185" t="s">
        <v>6</v>
      </c>
      <c r="AT185">
        <v>0.1</v>
      </c>
      <c r="AU185" t="s">
        <v>6</v>
      </c>
      <c r="AV185">
        <v>0</v>
      </c>
      <c r="AW185">
        <v>2</v>
      </c>
      <c r="AX185">
        <v>66441604</v>
      </c>
      <c r="AY185">
        <v>1</v>
      </c>
      <c r="AZ185">
        <v>0</v>
      </c>
      <c r="BA185">
        <v>157</v>
      </c>
      <c r="BB185">
        <v>0</v>
      </c>
      <c r="BC185">
        <v>0</v>
      </c>
      <c r="BD185">
        <v>0</v>
      </c>
      <c r="BE185">
        <v>0</v>
      </c>
      <c r="BF185">
        <v>0</v>
      </c>
      <c r="BG185">
        <v>0</v>
      </c>
      <c r="BH185">
        <v>0</v>
      </c>
      <c r="BI185">
        <v>0</v>
      </c>
      <c r="BJ185">
        <v>0</v>
      </c>
      <c r="BK185">
        <v>0</v>
      </c>
      <c r="BL185">
        <v>0</v>
      </c>
      <c r="BM185">
        <v>0</v>
      </c>
      <c r="BN185">
        <v>0</v>
      </c>
      <c r="BO185">
        <v>0</v>
      </c>
      <c r="BP185">
        <v>0</v>
      </c>
      <c r="BQ185">
        <v>0</v>
      </c>
      <c r="BR185">
        <v>0</v>
      </c>
      <c r="BS185">
        <v>0</v>
      </c>
      <c r="BT185">
        <v>0</v>
      </c>
      <c r="BU185">
        <v>0</v>
      </c>
      <c r="BV185">
        <v>0</v>
      </c>
      <c r="BW185">
        <v>0</v>
      </c>
      <c r="CV185">
        <v>0</v>
      </c>
      <c r="CW185" t="e">
        <f>ROUND(Y185*Source!I128*DO185,7)</f>
        <v>#REF!</v>
      </c>
      <c r="CX185" t="e">
        <f>ROUND(Y185*Source!I128,7)</f>
        <v>#REF!</v>
      </c>
      <c r="CY185">
        <f t="shared" ref="CY185:CY190" si="65">AB185</f>
        <v>1594.38</v>
      </c>
      <c r="CZ185">
        <f t="shared" ref="CZ185:CZ190" si="66">AF185</f>
        <v>120.24</v>
      </c>
      <c r="DA185">
        <f t="shared" ref="DA185:DA190" si="67">AJ185</f>
        <v>13.26</v>
      </c>
      <c r="DB185">
        <f t="shared" si="58"/>
        <v>12.02</v>
      </c>
      <c r="DC185">
        <f t="shared" si="59"/>
        <v>1.54</v>
      </c>
      <c r="DD185" t="s">
        <v>6</v>
      </c>
      <c r="DE185" t="s">
        <v>6</v>
      </c>
      <c r="DF185" t="e">
        <f t="shared" si="64"/>
        <v>#REF!</v>
      </c>
      <c r="DG185" t="e">
        <f t="shared" ref="DG185:DG190" si="68">ROUND(ROUND(AF185*AJ185,0)*CX185,0)</f>
        <v>#REF!</v>
      </c>
      <c r="DH185" t="e">
        <f>Source!I128*SmtRes!Y185</f>
        <v>#REF!</v>
      </c>
      <c r="DI185">
        <f t="shared" ref="DI185:DI190" si="69">AB185</f>
        <v>1594.38</v>
      </c>
      <c r="DJ185">
        <f>EtalonRes!Z157</f>
        <v>120.24</v>
      </c>
      <c r="DK185" t="e">
        <f>Source!BB128</f>
        <v>#REF!</v>
      </c>
      <c r="DL185" t="s">
        <v>6</v>
      </c>
      <c r="DM185">
        <v>0</v>
      </c>
      <c r="DN185" t="s">
        <v>6</v>
      </c>
      <c r="DO185">
        <v>0</v>
      </c>
      <c r="GQ185">
        <v>-1</v>
      </c>
      <c r="GR185">
        <v>-1</v>
      </c>
    </row>
    <row r="186" spans="1:200" x14ac:dyDescent="0.25">
      <c r="A186">
        <f>ROW(Source!A128)</f>
        <v>128</v>
      </c>
      <c r="B186">
        <v>66440962</v>
      </c>
      <c r="C186">
        <v>66441574</v>
      </c>
      <c r="D186">
        <v>49672573</v>
      </c>
      <c r="E186">
        <v>1</v>
      </c>
      <c r="F186">
        <v>1</v>
      </c>
      <c r="G186">
        <v>1</v>
      </c>
      <c r="H186">
        <v>2</v>
      </c>
      <c r="I186" t="s">
        <v>816</v>
      </c>
      <c r="J186" t="s">
        <v>817</v>
      </c>
      <c r="K186" t="s">
        <v>818</v>
      </c>
      <c r="L186">
        <v>1367</v>
      </c>
      <c r="N186">
        <v>1011</v>
      </c>
      <c r="O186" t="s">
        <v>772</v>
      </c>
      <c r="P186" t="s">
        <v>772</v>
      </c>
      <c r="Q186">
        <v>1</v>
      </c>
      <c r="W186">
        <v>0</v>
      </c>
      <c r="X186">
        <v>-430484415</v>
      </c>
      <c r="Y186">
        <f t="shared" si="54"/>
        <v>0.12</v>
      </c>
      <c r="AA186">
        <v>0</v>
      </c>
      <c r="AB186">
        <v>1530.2</v>
      </c>
      <c r="AC186">
        <v>450.77</v>
      </c>
      <c r="AD186">
        <v>0</v>
      </c>
      <c r="AE186">
        <v>0</v>
      </c>
      <c r="AF186">
        <v>115.4</v>
      </c>
      <c r="AG186">
        <v>13.5</v>
      </c>
      <c r="AH186">
        <v>0</v>
      </c>
      <c r="AI186">
        <v>1</v>
      </c>
      <c r="AJ186">
        <v>13.26</v>
      </c>
      <c r="AK186">
        <v>33.39</v>
      </c>
      <c r="AL186">
        <v>1</v>
      </c>
      <c r="AM186">
        <v>4</v>
      </c>
      <c r="AN186">
        <v>0</v>
      </c>
      <c r="AO186">
        <v>1</v>
      </c>
      <c r="AP186">
        <v>0</v>
      </c>
      <c r="AQ186">
        <v>0</v>
      </c>
      <c r="AR186">
        <v>0</v>
      </c>
      <c r="AS186" t="s">
        <v>6</v>
      </c>
      <c r="AT186">
        <v>0.12</v>
      </c>
      <c r="AU186" t="s">
        <v>6</v>
      </c>
      <c r="AV186">
        <v>0</v>
      </c>
      <c r="AW186">
        <v>2</v>
      </c>
      <c r="AX186">
        <v>66441605</v>
      </c>
      <c r="AY186">
        <v>1</v>
      </c>
      <c r="AZ186">
        <v>0</v>
      </c>
      <c r="BA186">
        <v>158</v>
      </c>
      <c r="BB186">
        <v>0</v>
      </c>
      <c r="BC186">
        <v>0</v>
      </c>
      <c r="BD186">
        <v>0</v>
      </c>
      <c r="BE186">
        <v>0</v>
      </c>
      <c r="BF186">
        <v>0</v>
      </c>
      <c r="BG186">
        <v>0</v>
      </c>
      <c r="BH186">
        <v>0</v>
      </c>
      <c r="BI186">
        <v>0</v>
      </c>
      <c r="BJ186">
        <v>0</v>
      </c>
      <c r="BK186">
        <v>0</v>
      </c>
      <c r="BL186">
        <v>0</v>
      </c>
      <c r="BM186">
        <v>0</v>
      </c>
      <c r="BN186">
        <v>0</v>
      </c>
      <c r="BO186">
        <v>0</v>
      </c>
      <c r="BP186">
        <v>0</v>
      </c>
      <c r="BQ186">
        <v>0</v>
      </c>
      <c r="BR186">
        <v>0</v>
      </c>
      <c r="BS186">
        <v>0</v>
      </c>
      <c r="BT186">
        <v>0</v>
      </c>
      <c r="BU186">
        <v>0</v>
      </c>
      <c r="BV186">
        <v>0</v>
      </c>
      <c r="BW186">
        <v>0</v>
      </c>
      <c r="CV186">
        <v>0</v>
      </c>
      <c r="CW186" t="e">
        <f>ROUND(Y186*Source!I128*DO186,7)</f>
        <v>#REF!</v>
      </c>
      <c r="CX186" t="e">
        <f>ROUND(Y186*Source!I128,7)</f>
        <v>#REF!</v>
      </c>
      <c r="CY186">
        <f t="shared" si="65"/>
        <v>1530.2</v>
      </c>
      <c r="CZ186">
        <f t="shared" si="66"/>
        <v>115.4</v>
      </c>
      <c r="DA186">
        <f t="shared" si="67"/>
        <v>13.26</v>
      </c>
      <c r="DB186">
        <f t="shared" si="58"/>
        <v>13.85</v>
      </c>
      <c r="DC186">
        <f t="shared" si="59"/>
        <v>1.62</v>
      </c>
      <c r="DD186" t="s">
        <v>6</v>
      </c>
      <c r="DE186" t="s">
        <v>6</v>
      </c>
      <c r="DF186" t="e">
        <f t="shared" si="64"/>
        <v>#REF!</v>
      </c>
      <c r="DG186" t="e">
        <f t="shared" si="68"/>
        <v>#REF!</v>
      </c>
      <c r="DH186" t="e">
        <f>Source!I128*SmtRes!Y186</f>
        <v>#REF!</v>
      </c>
      <c r="DI186">
        <f t="shared" si="69"/>
        <v>1530.2</v>
      </c>
      <c r="DJ186">
        <f>EtalonRes!Z158</f>
        <v>115.4</v>
      </c>
      <c r="DK186" t="e">
        <f>Source!BB128</f>
        <v>#REF!</v>
      </c>
      <c r="DL186" t="s">
        <v>6</v>
      </c>
      <c r="DM186">
        <v>0</v>
      </c>
      <c r="DN186" t="s">
        <v>6</v>
      </c>
      <c r="DO186">
        <v>0</v>
      </c>
      <c r="GQ186">
        <v>-1</v>
      </c>
      <c r="GR186">
        <v>-1</v>
      </c>
    </row>
    <row r="187" spans="1:200" x14ac:dyDescent="0.25">
      <c r="A187">
        <f>ROW(Source!A128)</f>
        <v>128</v>
      </c>
      <c r="B187">
        <v>66440962</v>
      </c>
      <c r="C187">
        <v>66441574</v>
      </c>
      <c r="D187">
        <v>49672580</v>
      </c>
      <c r="E187">
        <v>1</v>
      </c>
      <c r="F187">
        <v>1</v>
      </c>
      <c r="G187">
        <v>1</v>
      </c>
      <c r="H187">
        <v>2</v>
      </c>
      <c r="I187" t="s">
        <v>836</v>
      </c>
      <c r="J187" t="s">
        <v>837</v>
      </c>
      <c r="K187" t="s">
        <v>838</v>
      </c>
      <c r="L187">
        <v>1367</v>
      </c>
      <c r="N187">
        <v>1011</v>
      </c>
      <c r="O187" t="s">
        <v>772</v>
      </c>
      <c r="P187" t="s">
        <v>772</v>
      </c>
      <c r="Q187">
        <v>1</v>
      </c>
      <c r="W187">
        <v>0</v>
      </c>
      <c r="X187">
        <v>-1731906086</v>
      </c>
      <c r="Y187">
        <f t="shared" si="54"/>
        <v>3.91</v>
      </c>
      <c r="AA187">
        <v>0</v>
      </c>
      <c r="AB187">
        <v>2327.9299999999998</v>
      </c>
      <c r="AC187">
        <v>480.82</v>
      </c>
      <c r="AD187">
        <v>0</v>
      </c>
      <c r="AE187">
        <v>0</v>
      </c>
      <c r="AF187">
        <v>175.56</v>
      </c>
      <c r="AG187">
        <v>14.4</v>
      </c>
      <c r="AH187">
        <v>0</v>
      </c>
      <c r="AI187">
        <v>1</v>
      </c>
      <c r="AJ187">
        <v>13.26</v>
      </c>
      <c r="AK187">
        <v>33.39</v>
      </c>
      <c r="AL187">
        <v>1</v>
      </c>
      <c r="AM187">
        <v>4</v>
      </c>
      <c r="AN187">
        <v>0</v>
      </c>
      <c r="AO187">
        <v>1</v>
      </c>
      <c r="AP187">
        <v>0</v>
      </c>
      <c r="AQ187">
        <v>0</v>
      </c>
      <c r="AR187">
        <v>0</v>
      </c>
      <c r="AS187" t="s">
        <v>6</v>
      </c>
      <c r="AT187">
        <v>3.91</v>
      </c>
      <c r="AU187" t="s">
        <v>6</v>
      </c>
      <c r="AV187">
        <v>0</v>
      </c>
      <c r="AW187">
        <v>2</v>
      </c>
      <c r="AX187">
        <v>66441606</v>
      </c>
      <c r="AY187">
        <v>1</v>
      </c>
      <c r="AZ187">
        <v>0</v>
      </c>
      <c r="BA187">
        <v>159</v>
      </c>
      <c r="BB187">
        <v>0</v>
      </c>
      <c r="BC187">
        <v>0</v>
      </c>
      <c r="BD187">
        <v>0</v>
      </c>
      <c r="BE187">
        <v>0</v>
      </c>
      <c r="BF187">
        <v>0</v>
      </c>
      <c r="BG187">
        <v>0</v>
      </c>
      <c r="BH187">
        <v>0</v>
      </c>
      <c r="BI187">
        <v>0</v>
      </c>
      <c r="BJ187">
        <v>0</v>
      </c>
      <c r="BK187">
        <v>0</v>
      </c>
      <c r="BL187">
        <v>0</v>
      </c>
      <c r="BM187">
        <v>0</v>
      </c>
      <c r="BN187">
        <v>0</v>
      </c>
      <c r="BO187">
        <v>0</v>
      </c>
      <c r="BP187">
        <v>0</v>
      </c>
      <c r="BQ187">
        <v>0</v>
      </c>
      <c r="BR187">
        <v>0</v>
      </c>
      <c r="BS187">
        <v>0</v>
      </c>
      <c r="BT187">
        <v>0</v>
      </c>
      <c r="BU187">
        <v>0</v>
      </c>
      <c r="BV187">
        <v>0</v>
      </c>
      <c r="BW187">
        <v>0</v>
      </c>
      <c r="CV187">
        <v>0</v>
      </c>
      <c r="CW187" t="e">
        <f>ROUND(Y187*Source!I128*DO187,7)</f>
        <v>#REF!</v>
      </c>
      <c r="CX187" t="e">
        <f>ROUND(Y187*Source!I128,7)</f>
        <v>#REF!</v>
      </c>
      <c r="CY187">
        <f t="shared" si="65"/>
        <v>2327.9299999999998</v>
      </c>
      <c r="CZ187">
        <f t="shared" si="66"/>
        <v>175.56</v>
      </c>
      <c r="DA187">
        <f t="shared" si="67"/>
        <v>13.26</v>
      </c>
      <c r="DB187">
        <f t="shared" si="58"/>
        <v>686.44</v>
      </c>
      <c r="DC187">
        <f t="shared" si="59"/>
        <v>56.3</v>
      </c>
      <c r="DD187" t="s">
        <v>6</v>
      </c>
      <c r="DE187" t="s">
        <v>6</v>
      </c>
      <c r="DF187" t="e">
        <f t="shared" si="64"/>
        <v>#REF!</v>
      </c>
      <c r="DG187" t="e">
        <f t="shared" si="68"/>
        <v>#REF!</v>
      </c>
      <c r="DH187" t="e">
        <f>Source!I128*SmtRes!Y187</f>
        <v>#REF!</v>
      </c>
      <c r="DI187">
        <f t="shared" si="69"/>
        <v>2327.9299999999998</v>
      </c>
      <c r="DJ187">
        <f>EtalonRes!Z159</f>
        <v>175.56</v>
      </c>
      <c r="DK187" t="e">
        <f>Source!BB128</f>
        <v>#REF!</v>
      </c>
      <c r="DL187" t="s">
        <v>6</v>
      </c>
      <c r="DM187">
        <v>0</v>
      </c>
      <c r="DN187" t="s">
        <v>6</v>
      </c>
      <c r="DO187">
        <v>0</v>
      </c>
      <c r="GQ187">
        <v>-1</v>
      </c>
      <c r="GR187">
        <v>-1</v>
      </c>
    </row>
    <row r="188" spans="1:200" x14ac:dyDescent="0.25">
      <c r="A188">
        <f>ROW(Source!A128)</f>
        <v>128</v>
      </c>
      <c r="B188">
        <v>66440962</v>
      </c>
      <c r="C188">
        <v>66441574</v>
      </c>
      <c r="D188">
        <v>49673503</v>
      </c>
      <c r="E188">
        <v>1</v>
      </c>
      <c r="F188">
        <v>1</v>
      </c>
      <c r="G188">
        <v>1</v>
      </c>
      <c r="H188">
        <v>2</v>
      </c>
      <c r="I188" t="s">
        <v>788</v>
      </c>
      <c r="J188" t="s">
        <v>789</v>
      </c>
      <c r="K188" t="s">
        <v>790</v>
      </c>
      <c r="L188">
        <v>1367</v>
      </c>
      <c r="N188">
        <v>1011</v>
      </c>
      <c r="O188" t="s">
        <v>772</v>
      </c>
      <c r="P188" t="s">
        <v>772</v>
      </c>
      <c r="Q188">
        <v>1</v>
      </c>
      <c r="W188">
        <v>0</v>
      </c>
      <c r="X188">
        <v>509054691</v>
      </c>
      <c r="Y188">
        <f t="shared" si="54"/>
        <v>0.19</v>
      </c>
      <c r="AA188">
        <v>0</v>
      </c>
      <c r="AB188">
        <v>871.31</v>
      </c>
      <c r="AC188">
        <v>387.32</v>
      </c>
      <c r="AD188">
        <v>0</v>
      </c>
      <c r="AE188">
        <v>0</v>
      </c>
      <c r="AF188">
        <v>65.709999999999994</v>
      </c>
      <c r="AG188">
        <v>11.6</v>
      </c>
      <c r="AH188">
        <v>0</v>
      </c>
      <c r="AI188">
        <v>1</v>
      </c>
      <c r="AJ188">
        <v>13.26</v>
      </c>
      <c r="AK188">
        <v>33.39</v>
      </c>
      <c r="AL188">
        <v>1</v>
      </c>
      <c r="AM188">
        <v>4</v>
      </c>
      <c r="AN188">
        <v>0</v>
      </c>
      <c r="AO188">
        <v>1</v>
      </c>
      <c r="AP188">
        <v>0</v>
      </c>
      <c r="AQ188">
        <v>0</v>
      </c>
      <c r="AR188">
        <v>0</v>
      </c>
      <c r="AS188" t="s">
        <v>6</v>
      </c>
      <c r="AT188">
        <v>0.19</v>
      </c>
      <c r="AU188" t="s">
        <v>6</v>
      </c>
      <c r="AV188">
        <v>0</v>
      </c>
      <c r="AW188">
        <v>2</v>
      </c>
      <c r="AX188">
        <v>66441607</v>
      </c>
      <c r="AY188">
        <v>1</v>
      </c>
      <c r="AZ188">
        <v>0</v>
      </c>
      <c r="BA188">
        <v>160</v>
      </c>
      <c r="BB188">
        <v>0</v>
      </c>
      <c r="BC188">
        <v>0</v>
      </c>
      <c r="BD188">
        <v>0</v>
      </c>
      <c r="BE188">
        <v>0</v>
      </c>
      <c r="BF188">
        <v>0</v>
      </c>
      <c r="BG188">
        <v>0</v>
      </c>
      <c r="BH188">
        <v>0</v>
      </c>
      <c r="BI188">
        <v>0</v>
      </c>
      <c r="BJ188">
        <v>0</v>
      </c>
      <c r="BK188">
        <v>0</v>
      </c>
      <c r="BL188">
        <v>0</v>
      </c>
      <c r="BM188">
        <v>0</v>
      </c>
      <c r="BN188">
        <v>0</v>
      </c>
      <c r="BO188">
        <v>0</v>
      </c>
      <c r="BP188">
        <v>0</v>
      </c>
      <c r="BQ188">
        <v>0</v>
      </c>
      <c r="BR188">
        <v>0</v>
      </c>
      <c r="BS188">
        <v>0</v>
      </c>
      <c r="BT188">
        <v>0</v>
      </c>
      <c r="BU188">
        <v>0</v>
      </c>
      <c r="BV188">
        <v>0</v>
      </c>
      <c r="BW188">
        <v>0</v>
      </c>
      <c r="CV188">
        <v>0</v>
      </c>
      <c r="CW188" t="e">
        <f>ROUND(Y188*Source!I128*DO188,7)</f>
        <v>#REF!</v>
      </c>
      <c r="CX188" t="e">
        <f>ROUND(Y188*Source!I128,7)</f>
        <v>#REF!</v>
      </c>
      <c r="CY188">
        <f t="shared" si="65"/>
        <v>871.31</v>
      </c>
      <c r="CZ188">
        <f t="shared" si="66"/>
        <v>65.709999999999994</v>
      </c>
      <c r="DA188">
        <f t="shared" si="67"/>
        <v>13.26</v>
      </c>
      <c r="DB188">
        <f t="shared" si="58"/>
        <v>12.48</v>
      </c>
      <c r="DC188">
        <f t="shared" si="59"/>
        <v>2.2000000000000002</v>
      </c>
      <c r="DD188" t="s">
        <v>6</v>
      </c>
      <c r="DE188" t="s">
        <v>6</v>
      </c>
      <c r="DF188" t="e">
        <f t="shared" si="64"/>
        <v>#REF!</v>
      </c>
      <c r="DG188" t="e">
        <f t="shared" si="68"/>
        <v>#REF!</v>
      </c>
      <c r="DH188" t="e">
        <f>Source!I128*SmtRes!Y188</f>
        <v>#REF!</v>
      </c>
      <c r="DI188">
        <f t="shared" si="69"/>
        <v>871.31</v>
      </c>
      <c r="DJ188">
        <f>EtalonRes!Z160</f>
        <v>65.709999999999994</v>
      </c>
      <c r="DK188" t="e">
        <f>Source!BB128</f>
        <v>#REF!</v>
      </c>
      <c r="DL188" t="s">
        <v>6</v>
      </c>
      <c r="DM188">
        <v>0</v>
      </c>
      <c r="DN188" t="s">
        <v>6</v>
      </c>
      <c r="DO188">
        <v>0</v>
      </c>
      <c r="GQ188">
        <v>-1</v>
      </c>
      <c r="GR188">
        <v>-1</v>
      </c>
    </row>
    <row r="189" spans="1:200" x14ac:dyDescent="0.25">
      <c r="A189">
        <f>ROW(Source!A128)</f>
        <v>128</v>
      </c>
      <c r="B189">
        <v>66440962</v>
      </c>
      <c r="C189">
        <v>66441574</v>
      </c>
      <c r="D189">
        <v>49673658</v>
      </c>
      <c r="E189">
        <v>1</v>
      </c>
      <c r="F189">
        <v>1</v>
      </c>
      <c r="G189">
        <v>1</v>
      </c>
      <c r="H189">
        <v>2</v>
      </c>
      <c r="I189" t="s">
        <v>839</v>
      </c>
      <c r="J189" t="s">
        <v>840</v>
      </c>
      <c r="K189" t="s">
        <v>841</v>
      </c>
      <c r="L189">
        <v>1367</v>
      </c>
      <c r="N189">
        <v>1011</v>
      </c>
      <c r="O189" t="s">
        <v>772</v>
      </c>
      <c r="P189" t="s">
        <v>772</v>
      </c>
      <c r="Q189">
        <v>1</v>
      </c>
      <c r="W189">
        <v>0</v>
      </c>
      <c r="X189">
        <v>2077867240</v>
      </c>
      <c r="Y189">
        <f t="shared" si="54"/>
        <v>1.34</v>
      </c>
      <c r="AA189">
        <v>0</v>
      </c>
      <c r="AB189">
        <v>15.91</v>
      </c>
      <c r="AC189">
        <v>0</v>
      </c>
      <c r="AD189">
        <v>0</v>
      </c>
      <c r="AE189">
        <v>0</v>
      </c>
      <c r="AF189">
        <v>1.2</v>
      </c>
      <c r="AG189">
        <v>0</v>
      </c>
      <c r="AH189">
        <v>0</v>
      </c>
      <c r="AI189">
        <v>1</v>
      </c>
      <c r="AJ189">
        <v>13.26</v>
      </c>
      <c r="AK189">
        <v>33.39</v>
      </c>
      <c r="AL189">
        <v>1</v>
      </c>
      <c r="AM189">
        <v>4</v>
      </c>
      <c r="AN189">
        <v>0</v>
      </c>
      <c r="AO189">
        <v>1</v>
      </c>
      <c r="AP189">
        <v>0</v>
      </c>
      <c r="AQ189">
        <v>0</v>
      </c>
      <c r="AR189">
        <v>0</v>
      </c>
      <c r="AS189" t="s">
        <v>6</v>
      </c>
      <c r="AT189">
        <v>1.34</v>
      </c>
      <c r="AU189" t="s">
        <v>6</v>
      </c>
      <c r="AV189">
        <v>0</v>
      </c>
      <c r="AW189">
        <v>2</v>
      </c>
      <c r="AX189">
        <v>66441608</v>
      </c>
      <c r="AY189">
        <v>1</v>
      </c>
      <c r="AZ189">
        <v>0</v>
      </c>
      <c r="BA189">
        <v>161</v>
      </c>
      <c r="BB189">
        <v>0</v>
      </c>
      <c r="BC189">
        <v>0</v>
      </c>
      <c r="BD189">
        <v>0</v>
      </c>
      <c r="BE189">
        <v>0</v>
      </c>
      <c r="BF189">
        <v>0</v>
      </c>
      <c r="BG189">
        <v>0</v>
      </c>
      <c r="BH189">
        <v>0</v>
      </c>
      <c r="BI189">
        <v>0</v>
      </c>
      <c r="BJ189">
        <v>0</v>
      </c>
      <c r="BK189">
        <v>0</v>
      </c>
      <c r="BL189">
        <v>0</v>
      </c>
      <c r="BM189">
        <v>0</v>
      </c>
      <c r="BN189">
        <v>0</v>
      </c>
      <c r="BO189">
        <v>0</v>
      </c>
      <c r="BP189">
        <v>0</v>
      </c>
      <c r="BQ189">
        <v>0</v>
      </c>
      <c r="BR189">
        <v>0</v>
      </c>
      <c r="BS189">
        <v>0</v>
      </c>
      <c r="BT189">
        <v>0</v>
      </c>
      <c r="BU189">
        <v>0</v>
      </c>
      <c r="BV189">
        <v>0</v>
      </c>
      <c r="BW189">
        <v>0</v>
      </c>
      <c r="CV189">
        <v>0</v>
      </c>
      <c r="CW189" t="e">
        <f>ROUND(Y189*Source!I128*DO189,7)</f>
        <v>#REF!</v>
      </c>
      <c r="CX189" t="e">
        <f>ROUND(Y189*Source!I128,7)</f>
        <v>#REF!</v>
      </c>
      <c r="CY189">
        <f t="shared" si="65"/>
        <v>15.91</v>
      </c>
      <c r="CZ189">
        <f t="shared" si="66"/>
        <v>1.2</v>
      </c>
      <c r="DA189">
        <f t="shared" si="67"/>
        <v>13.26</v>
      </c>
      <c r="DB189">
        <f t="shared" si="58"/>
        <v>1.61</v>
      </c>
      <c r="DC189">
        <f t="shared" si="59"/>
        <v>0</v>
      </c>
      <c r="DD189" t="s">
        <v>6</v>
      </c>
      <c r="DE189" t="s">
        <v>6</v>
      </c>
      <c r="DF189" t="e">
        <f t="shared" si="64"/>
        <v>#REF!</v>
      </c>
      <c r="DG189" t="e">
        <f t="shared" si="68"/>
        <v>#REF!</v>
      </c>
      <c r="DH189" t="e">
        <f>Source!I128*SmtRes!Y189</f>
        <v>#REF!</v>
      </c>
      <c r="DI189">
        <f t="shared" si="69"/>
        <v>15.91</v>
      </c>
      <c r="DJ189">
        <f>EtalonRes!Z161</f>
        <v>1.2</v>
      </c>
      <c r="DK189" t="e">
        <f>Source!BB128</f>
        <v>#REF!</v>
      </c>
      <c r="DL189" t="s">
        <v>6</v>
      </c>
      <c r="DM189">
        <v>0</v>
      </c>
      <c r="DN189" t="s">
        <v>6</v>
      </c>
      <c r="DO189">
        <v>0</v>
      </c>
      <c r="GQ189">
        <v>-1</v>
      </c>
      <c r="GR189">
        <v>-1</v>
      </c>
    </row>
    <row r="190" spans="1:200" x14ac:dyDescent="0.25">
      <c r="A190">
        <f>ROW(Source!A128)</f>
        <v>128</v>
      </c>
      <c r="B190">
        <v>66440962</v>
      </c>
      <c r="C190">
        <v>66441574</v>
      </c>
      <c r="D190">
        <v>49673701</v>
      </c>
      <c r="E190">
        <v>1</v>
      </c>
      <c r="F190">
        <v>1</v>
      </c>
      <c r="G190">
        <v>1</v>
      </c>
      <c r="H190">
        <v>2</v>
      </c>
      <c r="I190" t="s">
        <v>842</v>
      </c>
      <c r="J190" t="s">
        <v>843</v>
      </c>
      <c r="K190" t="s">
        <v>844</v>
      </c>
      <c r="L190">
        <v>1367</v>
      </c>
      <c r="N190">
        <v>1011</v>
      </c>
      <c r="O190" t="s">
        <v>772</v>
      </c>
      <c r="P190" t="s">
        <v>772</v>
      </c>
      <c r="Q190">
        <v>1</v>
      </c>
      <c r="W190">
        <v>0</v>
      </c>
      <c r="X190">
        <v>-1866313122</v>
      </c>
      <c r="Y190">
        <f t="shared" si="54"/>
        <v>0.09</v>
      </c>
      <c r="AA190">
        <v>0</v>
      </c>
      <c r="AB190">
        <v>163.22999999999999</v>
      </c>
      <c r="AC190">
        <v>0</v>
      </c>
      <c r="AD190">
        <v>0</v>
      </c>
      <c r="AE190">
        <v>0</v>
      </c>
      <c r="AF190">
        <v>12.31</v>
      </c>
      <c r="AG190">
        <v>0</v>
      </c>
      <c r="AH190">
        <v>0</v>
      </c>
      <c r="AI190">
        <v>1</v>
      </c>
      <c r="AJ190">
        <v>13.26</v>
      </c>
      <c r="AK190">
        <v>33.39</v>
      </c>
      <c r="AL190">
        <v>1</v>
      </c>
      <c r="AM190">
        <v>4</v>
      </c>
      <c r="AN190">
        <v>0</v>
      </c>
      <c r="AO190">
        <v>1</v>
      </c>
      <c r="AP190">
        <v>0</v>
      </c>
      <c r="AQ190">
        <v>0</v>
      </c>
      <c r="AR190">
        <v>0</v>
      </c>
      <c r="AS190" t="s">
        <v>6</v>
      </c>
      <c r="AT190">
        <v>0.09</v>
      </c>
      <c r="AU190" t="s">
        <v>6</v>
      </c>
      <c r="AV190">
        <v>0</v>
      </c>
      <c r="AW190">
        <v>2</v>
      </c>
      <c r="AX190">
        <v>66441609</v>
      </c>
      <c r="AY190">
        <v>1</v>
      </c>
      <c r="AZ190">
        <v>0</v>
      </c>
      <c r="BA190">
        <v>162</v>
      </c>
      <c r="BB190">
        <v>0</v>
      </c>
      <c r="BC190">
        <v>0</v>
      </c>
      <c r="BD190">
        <v>0</v>
      </c>
      <c r="BE190">
        <v>0</v>
      </c>
      <c r="BF190">
        <v>0</v>
      </c>
      <c r="BG190">
        <v>0</v>
      </c>
      <c r="BH190">
        <v>0</v>
      </c>
      <c r="BI190">
        <v>0</v>
      </c>
      <c r="BJ190">
        <v>0</v>
      </c>
      <c r="BK190">
        <v>0</v>
      </c>
      <c r="BL190">
        <v>0</v>
      </c>
      <c r="BM190">
        <v>0</v>
      </c>
      <c r="BN190">
        <v>0</v>
      </c>
      <c r="BO190">
        <v>0</v>
      </c>
      <c r="BP190">
        <v>0</v>
      </c>
      <c r="BQ190">
        <v>0</v>
      </c>
      <c r="BR190">
        <v>0</v>
      </c>
      <c r="BS190">
        <v>0</v>
      </c>
      <c r="BT190">
        <v>0</v>
      </c>
      <c r="BU190">
        <v>0</v>
      </c>
      <c r="BV190">
        <v>0</v>
      </c>
      <c r="BW190">
        <v>0</v>
      </c>
      <c r="CV190">
        <v>0</v>
      </c>
      <c r="CW190" t="e">
        <f>ROUND(Y190*Source!I128*DO190,7)</f>
        <v>#REF!</v>
      </c>
      <c r="CX190" t="e">
        <f>ROUND(Y190*Source!I128,7)</f>
        <v>#REF!</v>
      </c>
      <c r="CY190">
        <f t="shared" si="65"/>
        <v>163.22999999999999</v>
      </c>
      <c r="CZ190">
        <f t="shared" si="66"/>
        <v>12.31</v>
      </c>
      <c r="DA190">
        <f t="shared" si="67"/>
        <v>13.26</v>
      </c>
      <c r="DB190">
        <f t="shared" si="58"/>
        <v>1.1100000000000001</v>
      </c>
      <c r="DC190">
        <f t="shared" si="59"/>
        <v>0</v>
      </c>
      <c r="DD190" t="s">
        <v>6</v>
      </c>
      <c r="DE190" t="s">
        <v>6</v>
      </c>
      <c r="DF190" t="e">
        <f t="shared" si="64"/>
        <v>#REF!</v>
      </c>
      <c r="DG190" t="e">
        <f t="shared" si="68"/>
        <v>#REF!</v>
      </c>
      <c r="DH190" t="e">
        <f>Source!I128*SmtRes!Y190</f>
        <v>#REF!</v>
      </c>
      <c r="DI190">
        <f t="shared" si="69"/>
        <v>163.22999999999999</v>
      </c>
      <c r="DJ190">
        <f>EtalonRes!Z162</f>
        <v>12.31</v>
      </c>
      <c r="DK190" t="e">
        <f>Source!BB128</f>
        <v>#REF!</v>
      </c>
      <c r="DL190" t="s">
        <v>6</v>
      </c>
      <c r="DM190">
        <v>0</v>
      </c>
      <c r="DN190" t="s">
        <v>6</v>
      </c>
      <c r="DO190">
        <v>0</v>
      </c>
      <c r="GQ190">
        <v>-1</v>
      </c>
      <c r="GR190">
        <v>-1</v>
      </c>
    </row>
    <row r="191" spans="1:200" x14ac:dyDescent="0.25">
      <c r="A191">
        <f>ROW(Source!A128)</f>
        <v>128</v>
      </c>
      <c r="B191">
        <v>66440962</v>
      </c>
      <c r="C191">
        <v>66441574</v>
      </c>
      <c r="D191">
        <v>49521602</v>
      </c>
      <c r="E191">
        <v>1</v>
      </c>
      <c r="F191">
        <v>1</v>
      </c>
      <c r="G191">
        <v>1</v>
      </c>
      <c r="H191">
        <v>3</v>
      </c>
      <c r="I191" t="s">
        <v>845</v>
      </c>
      <c r="J191" t="s">
        <v>846</v>
      </c>
      <c r="K191" t="s">
        <v>847</v>
      </c>
      <c r="L191">
        <v>1339</v>
      </c>
      <c r="N191">
        <v>1007</v>
      </c>
      <c r="O191" t="s">
        <v>22</v>
      </c>
      <c r="P191" t="s">
        <v>22</v>
      </c>
      <c r="Q191">
        <v>1</v>
      </c>
      <c r="W191">
        <v>0</v>
      </c>
      <c r="X191">
        <v>-1761807714</v>
      </c>
      <c r="Y191" s="66">
        <f>'4.Ведомость_списания'!F146</f>
        <v>1.1000000000000001</v>
      </c>
      <c r="AA191">
        <v>56.66</v>
      </c>
      <c r="AB191">
        <v>0</v>
      </c>
      <c r="AC191">
        <v>0</v>
      </c>
      <c r="AD191">
        <v>0</v>
      </c>
      <c r="AE191">
        <v>6.22</v>
      </c>
      <c r="AF191">
        <v>0</v>
      </c>
      <c r="AG191">
        <v>0</v>
      </c>
      <c r="AH191">
        <v>0</v>
      </c>
      <c r="AI191">
        <v>9.11</v>
      </c>
      <c r="AJ191">
        <v>1</v>
      </c>
      <c r="AK191">
        <v>1</v>
      </c>
      <c r="AL191">
        <v>1</v>
      </c>
      <c r="AM191">
        <v>4</v>
      </c>
      <c r="AN191">
        <v>0</v>
      </c>
      <c r="AO191">
        <v>1</v>
      </c>
      <c r="AP191">
        <v>0</v>
      </c>
      <c r="AQ191">
        <v>0</v>
      </c>
      <c r="AR191">
        <v>0</v>
      </c>
      <c r="AS191" t="s">
        <v>6</v>
      </c>
      <c r="AT191">
        <v>1.1000000000000001</v>
      </c>
      <c r="AU191" t="s">
        <v>6</v>
      </c>
      <c r="AV191">
        <v>0</v>
      </c>
      <c r="AW191">
        <v>2</v>
      </c>
      <c r="AX191">
        <v>66441610</v>
      </c>
      <c r="AY191">
        <v>1</v>
      </c>
      <c r="AZ191">
        <v>0</v>
      </c>
      <c r="BA191">
        <v>163</v>
      </c>
      <c r="BB191">
        <v>0</v>
      </c>
      <c r="BC191">
        <v>0</v>
      </c>
      <c r="BD191">
        <v>0</v>
      </c>
      <c r="BE191">
        <v>0</v>
      </c>
      <c r="BF191">
        <v>0</v>
      </c>
      <c r="BG191">
        <v>0</v>
      </c>
      <c r="BH191">
        <v>0</v>
      </c>
      <c r="BI191">
        <v>0</v>
      </c>
      <c r="BJ191">
        <v>0</v>
      </c>
      <c r="BK191">
        <v>0</v>
      </c>
      <c r="BL191">
        <v>0</v>
      </c>
      <c r="BM191">
        <v>0</v>
      </c>
      <c r="BN191">
        <v>0</v>
      </c>
      <c r="BO191">
        <v>0</v>
      </c>
      <c r="BP191">
        <v>0</v>
      </c>
      <c r="BQ191">
        <v>0</v>
      </c>
      <c r="BR191">
        <v>0</v>
      </c>
      <c r="BS191">
        <v>0</v>
      </c>
      <c r="BT191">
        <v>0</v>
      </c>
      <c r="BU191">
        <v>0</v>
      </c>
      <c r="BV191">
        <v>0</v>
      </c>
      <c r="BW191">
        <v>0</v>
      </c>
      <c r="CV191">
        <v>0</v>
      </c>
      <c r="CW191">
        <v>0</v>
      </c>
      <c r="CX191" t="e">
        <f>ROUND(Y191*Source!I128,7)</f>
        <v>#REF!</v>
      </c>
      <c r="CY191">
        <f t="shared" ref="CY191:CY206" si="70">AA191</f>
        <v>56.66</v>
      </c>
      <c r="CZ191">
        <f t="shared" ref="CZ191:CZ206" si="71">AE191</f>
        <v>6.22</v>
      </c>
      <c r="DA191">
        <f t="shared" ref="DA191:DA206" si="72">AI191</f>
        <v>9.11</v>
      </c>
      <c r="DB191">
        <f t="shared" si="58"/>
        <v>6.84</v>
      </c>
      <c r="DC191">
        <f t="shared" si="59"/>
        <v>0</v>
      </c>
      <c r="DD191" t="s">
        <v>6</v>
      </c>
      <c r="DE191" t="s">
        <v>6</v>
      </c>
      <c r="DF191" t="e">
        <f t="shared" ref="DF191:DF206" si="73">ROUND(ROUND(AE191*AI191,0)*CX191,0)</f>
        <v>#REF!</v>
      </c>
      <c r="DG191" t="e">
        <f t="shared" ref="DG191:DG208" si="74">ROUND(ROUND(AF191,0)*CX191,0)</f>
        <v>#REF!</v>
      </c>
      <c r="DH191" t="e">
        <f>Source!I128*SmtRes!Y191</f>
        <v>#REF!</v>
      </c>
      <c r="DI191">
        <f t="shared" ref="DI191:DI206" si="75">AA191</f>
        <v>56.66</v>
      </c>
      <c r="DJ191">
        <f>EtalonRes!Y163</f>
        <v>6.22</v>
      </c>
      <c r="DK191" t="e">
        <f>Source!BC128</f>
        <v>#REF!</v>
      </c>
      <c r="DL191" t="s">
        <v>6</v>
      </c>
      <c r="DM191">
        <v>0</v>
      </c>
      <c r="DN191" t="s">
        <v>6</v>
      </c>
      <c r="DO191">
        <v>0</v>
      </c>
      <c r="GQ191">
        <v>-1</v>
      </c>
      <c r="GR191">
        <v>-1</v>
      </c>
    </row>
    <row r="192" spans="1:200" x14ac:dyDescent="0.25">
      <c r="A192">
        <f>ROW(Source!A128)</f>
        <v>128</v>
      </c>
      <c r="B192">
        <v>66440962</v>
      </c>
      <c r="C192">
        <v>66441574</v>
      </c>
      <c r="D192">
        <v>49521608</v>
      </c>
      <c r="E192">
        <v>1</v>
      </c>
      <c r="F192">
        <v>1</v>
      </c>
      <c r="G192">
        <v>1</v>
      </c>
      <c r="H192">
        <v>3</v>
      </c>
      <c r="I192" t="s">
        <v>822</v>
      </c>
      <c r="J192" t="s">
        <v>823</v>
      </c>
      <c r="K192" t="s">
        <v>824</v>
      </c>
      <c r="L192">
        <v>1346</v>
      </c>
      <c r="N192">
        <v>1009</v>
      </c>
      <c r="O192" t="s">
        <v>132</v>
      </c>
      <c r="P192" t="s">
        <v>132</v>
      </c>
      <c r="Q192">
        <v>1</v>
      </c>
      <c r="W192">
        <v>0</v>
      </c>
      <c r="X192">
        <v>-2118006079</v>
      </c>
      <c r="Y192" s="66">
        <f>'4.Ведомость_списания'!F147</f>
        <v>0.33</v>
      </c>
      <c r="AA192">
        <v>55.48</v>
      </c>
      <c r="AB192">
        <v>0</v>
      </c>
      <c r="AC192">
        <v>0</v>
      </c>
      <c r="AD192">
        <v>0</v>
      </c>
      <c r="AE192">
        <v>6.09</v>
      </c>
      <c r="AF192">
        <v>0</v>
      </c>
      <c r="AG192">
        <v>0</v>
      </c>
      <c r="AH192">
        <v>0</v>
      </c>
      <c r="AI192">
        <v>9.11</v>
      </c>
      <c r="AJ192">
        <v>1</v>
      </c>
      <c r="AK192">
        <v>1</v>
      </c>
      <c r="AL192">
        <v>1</v>
      </c>
      <c r="AM192">
        <v>4</v>
      </c>
      <c r="AN192">
        <v>0</v>
      </c>
      <c r="AO192">
        <v>1</v>
      </c>
      <c r="AP192">
        <v>0</v>
      </c>
      <c r="AQ192">
        <v>0</v>
      </c>
      <c r="AR192">
        <v>0</v>
      </c>
      <c r="AS192" t="s">
        <v>6</v>
      </c>
      <c r="AT192">
        <v>0.33</v>
      </c>
      <c r="AU192" t="s">
        <v>6</v>
      </c>
      <c r="AV192">
        <v>0</v>
      </c>
      <c r="AW192">
        <v>2</v>
      </c>
      <c r="AX192">
        <v>66441611</v>
      </c>
      <c r="AY192">
        <v>1</v>
      </c>
      <c r="AZ192">
        <v>0</v>
      </c>
      <c r="BA192">
        <v>164</v>
      </c>
      <c r="BB192">
        <v>0</v>
      </c>
      <c r="BC192">
        <v>0</v>
      </c>
      <c r="BD192">
        <v>0</v>
      </c>
      <c r="BE192">
        <v>0</v>
      </c>
      <c r="BF192">
        <v>0</v>
      </c>
      <c r="BG192">
        <v>0</v>
      </c>
      <c r="BH192">
        <v>0</v>
      </c>
      <c r="BI192">
        <v>0</v>
      </c>
      <c r="BJ192">
        <v>0</v>
      </c>
      <c r="BK192">
        <v>0</v>
      </c>
      <c r="BL192">
        <v>0</v>
      </c>
      <c r="BM192">
        <v>0</v>
      </c>
      <c r="BN192">
        <v>0</v>
      </c>
      <c r="BO192">
        <v>0</v>
      </c>
      <c r="BP192">
        <v>0</v>
      </c>
      <c r="BQ192">
        <v>0</v>
      </c>
      <c r="BR192">
        <v>0</v>
      </c>
      <c r="BS192">
        <v>0</v>
      </c>
      <c r="BT192">
        <v>0</v>
      </c>
      <c r="BU192">
        <v>0</v>
      </c>
      <c r="BV192">
        <v>0</v>
      </c>
      <c r="BW192">
        <v>0</v>
      </c>
      <c r="CV192">
        <v>0</v>
      </c>
      <c r="CW192">
        <v>0</v>
      </c>
      <c r="CX192" t="e">
        <f>ROUND(Y192*Source!I128,7)</f>
        <v>#REF!</v>
      </c>
      <c r="CY192">
        <f t="shared" si="70"/>
        <v>55.48</v>
      </c>
      <c r="CZ192">
        <f t="shared" si="71"/>
        <v>6.09</v>
      </c>
      <c r="DA192">
        <f t="shared" si="72"/>
        <v>9.11</v>
      </c>
      <c r="DB192">
        <f t="shared" si="58"/>
        <v>2.0099999999999998</v>
      </c>
      <c r="DC192">
        <f t="shared" si="59"/>
        <v>0</v>
      </c>
      <c r="DD192" t="s">
        <v>6</v>
      </c>
      <c r="DE192" t="s">
        <v>6</v>
      </c>
      <c r="DF192" t="e">
        <f t="shared" si="73"/>
        <v>#REF!</v>
      </c>
      <c r="DG192" t="e">
        <f t="shared" si="74"/>
        <v>#REF!</v>
      </c>
      <c r="DH192" t="e">
        <f>Source!I128*SmtRes!Y192</f>
        <v>#REF!</v>
      </c>
      <c r="DI192">
        <f t="shared" si="75"/>
        <v>55.48</v>
      </c>
      <c r="DJ192">
        <f>EtalonRes!Y164</f>
        <v>6.09</v>
      </c>
      <c r="DK192" t="e">
        <f>Source!BC128</f>
        <v>#REF!</v>
      </c>
      <c r="DL192" t="s">
        <v>6</v>
      </c>
      <c r="DM192">
        <v>0</v>
      </c>
      <c r="DN192" t="s">
        <v>6</v>
      </c>
      <c r="DO192">
        <v>0</v>
      </c>
      <c r="GQ192">
        <v>-1</v>
      </c>
      <c r="GR192">
        <v>-1</v>
      </c>
    </row>
    <row r="193" spans="1:200" x14ac:dyDescent="0.25">
      <c r="A193">
        <f>ROW(Source!A128)</f>
        <v>128</v>
      </c>
      <c r="B193">
        <v>66440962</v>
      </c>
      <c r="C193">
        <v>66441574</v>
      </c>
      <c r="D193">
        <v>49524288</v>
      </c>
      <c r="E193">
        <v>1</v>
      </c>
      <c r="F193">
        <v>1</v>
      </c>
      <c r="G193">
        <v>1</v>
      </c>
      <c r="H193">
        <v>3</v>
      </c>
      <c r="I193" t="s">
        <v>848</v>
      </c>
      <c r="J193" t="s">
        <v>849</v>
      </c>
      <c r="K193" t="s">
        <v>850</v>
      </c>
      <c r="L193">
        <v>1348</v>
      </c>
      <c r="N193">
        <v>1009</v>
      </c>
      <c r="O193" t="s">
        <v>147</v>
      </c>
      <c r="P193" t="s">
        <v>147</v>
      </c>
      <c r="Q193">
        <v>1000</v>
      </c>
      <c r="W193">
        <v>0</v>
      </c>
      <c r="X193">
        <v>1163323608</v>
      </c>
      <c r="Y193" s="66">
        <f>'4.Ведомость_списания'!F148</f>
        <v>4.0999999999999999E-4</v>
      </c>
      <c r="AA193">
        <v>93969.74</v>
      </c>
      <c r="AB193">
        <v>0</v>
      </c>
      <c r="AC193">
        <v>0</v>
      </c>
      <c r="AD193">
        <v>0</v>
      </c>
      <c r="AE193">
        <v>10315.01</v>
      </c>
      <c r="AF193">
        <v>0</v>
      </c>
      <c r="AG193">
        <v>0</v>
      </c>
      <c r="AH193">
        <v>0</v>
      </c>
      <c r="AI193">
        <v>9.11</v>
      </c>
      <c r="AJ193">
        <v>1</v>
      </c>
      <c r="AK193">
        <v>1</v>
      </c>
      <c r="AL193">
        <v>1</v>
      </c>
      <c r="AM193">
        <v>4</v>
      </c>
      <c r="AN193">
        <v>0</v>
      </c>
      <c r="AO193">
        <v>1</v>
      </c>
      <c r="AP193">
        <v>0</v>
      </c>
      <c r="AQ193">
        <v>0</v>
      </c>
      <c r="AR193">
        <v>0</v>
      </c>
      <c r="AS193" t="s">
        <v>6</v>
      </c>
      <c r="AT193">
        <v>4.0999999999999999E-4</v>
      </c>
      <c r="AU193" t="s">
        <v>6</v>
      </c>
      <c r="AV193">
        <v>0</v>
      </c>
      <c r="AW193">
        <v>2</v>
      </c>
      <c r="AX193">
        <v>66441612</v>
      </c>
      <c r="AY193">
        <v>1</v>
      </c>
      <c r="AZ193">
        <v>0</v>
      </c>
      <c r="BA193">
        <v>165</v>
      </c>
      <c r="BB193">
        <v>0</v>
      </c>
      <c r="BC193">
        <v>0</v>
      </c>
      <c r="BD193">
        <v>0</v>
      </c>
      <c r="BE193">
        <v>0</v>
      </c>
      <c r="BF193">
        <v>0</v>
      </c>
      <c r="BG193">
        <v>0</v>
      </c>
      <c r="BH193">
        <v>0</v>
      </c>
      <c r="BI193">
        <v>0</v>
      </c>
      <c r="BJ193">
        <v>0</v>
      </c>
      <c r="BK193">
        <v>0</v>
      </c>
      <c r="BL193">
        <v>0</v>
      </c>
      <c r="BM193">
        <v>0</v>
      </c>
      <c r="BN193">
        <v>0</v>
      </c>
      <c r="BO193">
        <v>0</v>
      </c>
      <c r="BP193">
        <v>0</v>
      </c>
      <c r="BQ193">
        <v>0</v>
      </c>
      <c r="BR193">
        <v>0</v>
      </c>
      <c r="BS193">
        <v>0</v>
      </c>
      <c r="BT193">
        <v>0</v>
      </c>
      <c r="BU193">
        <v>0</v>
      </c>
      <c r="BV193">
        <v>0</v>
      </c>
      <c r="BW193">
        <v>0</v>
      </c>
      <c r="CV193">
        <v>0</v>
      </c>
      <c r="CW193">
        <v>0</v>
      </c>
      <c r="CX193" t="e">
        <f>ROUND(Y193*Source!I128,7)</f>
        <v>#REF!</v>
      </c>
      <c r="CY193">
        <f t="shared" si="70"/>
        <v>93969.74</v>
      </c>
      <c r="CZ193">
        <f t="shared" si="71"/>
        <v>10315.01</v>
      </c>
      <c r="DA193">
        <f t="shared" si="72"/>
        <v>9.11</v>
      </c>
      <c r="DB193">
        <f t="shared" si="58"/>
        <v>4.2300000000000004</v>
      </c>
      <c r="DC193">
        <f t="shared" si="59"/>
        <v>0</v>
      </c>
      <c r="DD193" t="s">
        <v>6</v>
      </c>
      <c r="DE193" t="s">
        <v>6</v>
      </c>
      <c r="DF193" t="e">
        <f t="shared" si="73"/>
        <v>#REF!</v>
      </c>
      <c r="DG193" t="e">
        <f t="shared" si="74"/>
        <v>#REF!</v>
      </c>
      <c r="DH193" t="e">
        <f>Source!I128*SmtRes!Y193</f>
        <v>#REF!</v>
      </c>
      <c r="DI193">
        <f t="shared" si="75"/>
        <v>93969.74</v>
      </c>
      <c r="DJ193">
        <f>EtalonRes!Y165</f>
        <v>10315.01</v>
      </c>
      <c r="DK193" t="e">
        <f>Source!BC128</f>
        <v>#REF!</v>
      </c>
      <c r="DL193" t="s">
        <v>6</v>
      </c>
      <c r="DM193">
        <v>0</v>
      </c>
      <c r="DN193" t="s">
        <v>6</v>
      </c>
      <c r="DO193">
        <v>0</v>
      </c>
      <c r="GQ193">
        <v>-1</v>
      </c>
      <c r="GR193">
        <v>-1</v>
      </c>
    </row>
    <row r="194" spans="1:200" x14ac:dyDescent="0.25">
      <c r="A194">
        <f>ROW(Source!A128)</f>
        <v>128</v>
      </c>
      <c r="B194">
        <v>66440962</v>
      </c>
      <c r="C194">
        <v>66441574</v>
      </c>
      <c r="D194">
        <v>49525488</v>
      </c>
      <c r="E194">
        <v>1</v>
      </c>
      <c r="F194">
        <v>1</v>
      </c>
      <c r="G194">
        <v>1</v>
      </c>
      <c r="H194">
        <v>3</v>
      </c>
      <c r="I194" t="s">
        <v>490</v>
      </c>
      <c r="J194" t="s">
        <v>492</v>
      </c>
      <c r="K194" t="s">
        <v>491</v>
      </c>
      <c r="L194">
        <v>1346</v>
      </c>
      <c r="N194">
        <v>1009</v>
      </c>
      <c r="O194" t="s">
        <v>132</v>
      </c>
      <c r="P194" t="s">
        <v>132</v>
      </c>
      <c r="Q194">
        <v>1</v>
      </c>
      <c r="W194">
        <v>0</v>
      </c>
      <c r="X194">
        <v>-1864341761</v>
      </c>
      <c r="Y194" s="66">
        <f>'4.Ведомость_списания'!F149</f>
        <v>20</v>
      </c>
      <c r="AA194">
        <v>82.35</v>
      </c>
      <c r="AB194">
        <v>0</v>
      </c>
      <c r="AC194">
        <v>0</v>
      </c>
      <c r="AD194">
        <v>0</v>
      </c>
      <c r="AE194">
        <v>9.0399999999999991</v>
      </c>
      <c r="AF194">
        <v>0</v>
      </c>
      <c r="AG194">
        <v>0</v>
      </c>
      <c r="AH194">
        <v>0</v>
      </c>
      <c r="AI194">
        <v>9.11</v>
      </c>
      <c r="AJ194">
        <v>1</v>
      </c>
      <c r="AK194">
        <v>1</v>
      </c>
      <c r="AL194">
        <v>1</v>
      </c>
      <c r="AM194">
        <v>4</v>
      </c>
      <c r="AN194">
        <v>0</v>
      </c>
      <c r="AO194">
        <v>1</v>
      </c>
      <c r="AP194">
        <v>0</v>
      </c>
      <c r="AQ194">
        <v>0</v>
      </c>
      <c r="AR194">
        <v>0</v>
      </c>
      <c r="AS194" t="s">
        <v>6</v>
      </c>
      <c r="AT194">
        <v>20</v>
      </c>
      <c r="AU194" t="s">
        <v>6</v>
      </c>
      <c r="AV194">
        <v>0</v>
      </c>
      <c r="AW194">
        <v>2</v>
      </c>
      <c r="AX194">
        <v>66441613</v>
      </c>
      <c r="AY194">
        <v>1</v>
      </c>
      <c r="AZ194">
        <v>0</v>
      </c>
      <c r="BA194">
        <v>166</v>
      </c>
      <c r="BB194">
        <v>0</v>
      </c>
      <c r="BC194">
        <v>0</v>
      </c>
      <c r="BD194">
        <v>0</v>
      </c>
      <c r="BE194">
        <v>0</v>
      </c>
      <c r="BF194">
        <v>0</v>
      </c>
      <c r="BG194">
        <v>0</v>
      </c>
      <c r="BH194">
        <v>0</v>
      </c>
      <c r="BI194">
        <v>0</v>
      </c>
      <c r="BJ194">
        <v>0</v>
      </c>
      <c r="BK194">
        <v>0</v>
      </c>
      <c r="BL194">
        <v>0</v>
      </c>
      <c r="BM194">
        <v>0</v>
      </c>
      <c r="BN194">
        <v>0</v>
      </c>
      <c r="BO194">
        <v>0</v>
      </c>
      <c r="BP194">
        <v>0</v>
      </c>
      <c r="BQ194">
        <v>0</v>
      </c>
      <c r="BR194">
        <v>0</v>
      </c>
      <c r="BS194">
        <v>0</v>
      </c>
      <c r="BT194">
        <v>0</v>
      </c>
      <c r="BU194">
        <v>0</v>
      </c>
      <c r="BV194">
        <v>0</v>
      </c>
      <c r="BW194">
        <v>0</v>
      </c>
      <c r="CV194">
        <v>0</v>
      </c>
      <c r="CW194">
        <v>0</v>
      </c>
      <c r="CX194" t="e">
        <f>ROUND(Y194*Source!I128,7)</f>
        <v>#REF!</v>
      </c>
      <c r="CY194">
        <f t="shared" si="70"/>
        <v>82.35</v>
      </c>
      <c r="CZ194">
        <f t="shared" si="71"/>
        <v>9.0399999999999991</v>
      </c>
      <c r="DA194">
        <f t="shared" si="72"/>
        <v>9.11</v>
      </c>
      <c r="DB194">
        <f t="shared" si="58"/>
        <v>180.8</v>
      </c>
      <c r="DC194">
        <f t="shared" si="59"/>
        <v>0</v>
      </c>
      <c r="DD194" t="s">
        <v>6</v>
      </c>
      <c r="DE194" t="s">
        <v>6</v>
      </c>
      <c r="DF194" t="e">
        <f t="shared" si="73"/>
        <v>#REF!</v>
      </c>
      <c r="DG194" t="e">
        <f t="shared" si="74"/>
        <v>#REF!</v>
      </c>
      <c r="DH194" t="e">
        <f>Source!I128*SmtRes!Y194</f>
        <v>#REF!</v>
      </c>
      <c r="DI194">
        <f t="shared" si="75"/>
        <v>82.35</v>
      </c>
      <c r="DJ194">
        <f>EtalonRes!Y166</f>
        <v>9.0399999999999991</v>
      </c>
      <c r="DK194" t="e">
        <f>Source!BC128</f>
        <v>#REF!</v>
      </c>
      <c r="DL194" t="s">
        <v>6</v>
      </c>
      <c r="DM194">
        <v>0</v>
      </c>
      <c r="DN194" t="s">
        <v>6</v>
      </c>
      <c r="DO194">
        <v>0</v>
      </c>
      <c r="GQ194">
        <v>-1</v>
      </c>
      <c r="GR194">
        <v>-1</v>
      </c>
    </row>
    <row r="195" spans="1:200" x14ac:dyDescent="0.25">
      <c r="A195">
        <f>ROW(Source!A128)</f>
        <v>128</v>
      </c>
      <c r="B195">
        <v>66440962</v>
      </c>
      <c r="C195">
        <v>66441574</v>
      </c>
      <c r="D195">
        <v>49525587</v>
      </c>
      <c r="E195">
        <v>1</v>
      </c>
      <c r="F195">
        <v>1</v>
      </c>
      <c r="G195">
        <v>1</v>
      </c>
      <c r="H195">
        <v>3</v>
      </c>
      <c r="I195" t="s">
        <v>640</v>
      </c>
      <c r="J195" t="s">
        <v>642</v>
      </c>
      <c r="K195" t="s">
        <v>641</v>
      </c>
      <c r="L195">
        <v>1348</v>
      </c>
      <c r="N195">
        <v>1009</v>
      </c>
      <c r="O195" t="s">
        <v>147</v>
      </c>
      <c r="P195" t="s">
        <v>147</v>
      </c>
      <c r="Q195">
        <v>1000</v>
      </c>
      <c r="W195">
        <v>0</v>
      </c>
      <c r="X195">
        <v>-45966985</v>
      </c>
      <c r="Y195" s="66">
        <f>'4.Ведомость_списания'!F150</f>
        <v>1.0000000000000001E-5</v>
      </c>
      <c r="AA195">
        <v>109119.58</v>
      </c>
      <c r="AB195">
        <v>0</v>
      </c>
      <c r="AC195">
        <v>0</v>
      </c>
      <c r="AD195">
        <v>0</v>
      </c>
      <c r="AE195">
        <v>11978</v>
      </c>
      <c r="AF195">
        <v>0</v>
      </c>
      <c r="AG195">
        <v>0</v>
      </c>
      <c r="AH195">
        <v>0</v>
      </c>
      <c r="AI195">
        <v>9.11</v>
      </c>
      <c r="AJ195">
        <v>1</v>
      </c>
      <c r="AK195">
        <v>1</v>
      </c>
      <c r="AL195">
        <v>1</v>
      </c>
      <c r="AM195">
        <v>4</v>
      </c>
      <c r="AN195">
        <v>0</v>
      </c>
      <c r="AO195">
        <v>1</v>
      </c>
      <c r="AP195">
        <v>0</v>
      </c>
      <c r="AQ195">
        <v>0</v>
      </c>
      <c r="AR195">
        <v>0</v>
      </c>
      <c r="AS195" t="s">
        <v>6</v>
      </c>
      <c r="AT195">
        <v>1.0000000000000001E-5</v>
      </c>
      <c r="AU195" t="s">
        <v>6</v>
      </c>
      <c r="AV195">
        <v>0</v>
      </c>
      <c r="AW195">
        <v>2</v>
      </c>
      <c r="AX195">
        <v>66441614</v>
      </c>
      <c r="AY195">
        <v>1</v>
      </c>
      <c r="AZ195">
        <v>0</v>
      </c>
      <c r="BA195">
        <v>167</v>
      </c>
      <c r="BB195">
        <v>0</v>
      </c>
      <c r="BC195">
        <v>0</v>
      </c>
      <c r="BD195">
        <v>0</v>
      </c>
      <c r="BE195">
        <v>0</v>
      </c>
      <c r="BF195">
        <v>0</v>
      </c>
      <c r="BG195">
        <v>0</v>
      </c>
      <c r="BH195">
        <v>0</v>
      </c>
      <c r="BI195">
        <v>0</v>
      </c>
      <c r="BJ195">
        <v>0</v>
      </c>
      <c r="BK195">
        <v>0</v>
      </c>
      <c r="BL195">
        <v>0</v>
      </c>
      <c r="BM195">
        <v>0</v>
      </c>
      <c r="BN195">
        <v>0</v>
      </c>
      <c r="BO195">
        <v>0</v>
      </c>
      <c r="BP195">
        <v>0</v>
      </c>
      <c r="BQ195">
        <v>0</v>
      </c>
      <c r="BR195">
        <v>0</v>
      </c>
      <c r="BS195">
        <v>0</v>
      </c>
      <c r="BT195">
        <v>0</v>
      </c>
      <c r="BU195">
        <v>0</v>
      </c>
      <c r="BV195">
        <v>0</v>
      </c>
      <c r="BW195">
        <v>0</v>
      </c>
      <c r="CV195">
        <v>0</v>
      </c>
      <c r="CW195">
        <v>0</v>
      </c>
      <c r="CX195" t="e">
        <f>ROUND(Y195*Source!I128,7)</f>
        <v>#REF!</v>
      </c>
      <c r="CY195">
        <f t="shared" si="70"/>
        <v>109119.58</v>
      </c>
      <c r="CZ195">
        <f t="shared" si="71"/>
        <v>11978</v>
      </c>
      <c r="DA195">
        <f t="shared" si="72"/>
        <v>9.11</v>
      </c>
      <c r="DB195">
        <f t="shared" si="58"/>
        <v>0.12</v>
      </c>
      <c r="DC195">
        <f t="shared" si="59"/>
        <v>0</v>
      </c>
      <c r="DD195" t="s">
        <v>6</v>
      </c>
      <c r="DE195" t="s">
        <v>6</v>
      </c>
      <c r="DF195" t="e">
        <f t="shared" si="73"/>
        <v>#REF!</v>
      </c>
      <c r="DG195" t="e">
        <f t="shared" si="74"/>
        <v>#REF!</v>
      </c>
      <c r="DH195" t="e">
        <f>Source!I128*SmtRes!Y195</f>
        <v>#REF!</v>
      </c>
      <c r="DI195">
        <f t="shared" si="75"/>
        <v>109119.58</v>
      </c>
      <c r="DJ195">
        <f>EtalonRes!Y167</f>
        <v>11978</v>
      </c>
      <c r="DK195" t="e">
        <f>Source!BC128</f>
        <v>#REF!</v>
      </c>
      <c r="DL195" t="s">
        <v>6</v>
      </c>
      <c r="DM195">
        <v>0</v>
      </c>
      <c r="DN195" t="s">
        <v>6</v>
      </c>
      <c r="DO195">
        <v>0</v>
      </c>
      <c r="GQ195">
        <v>-1</v>
      </c>
      <c r="GR195">
        <v>-1</v>
      </c>
    </row>
    <row r="196" spans="1:200" x14ac:dyDescent="0.25">
      <c r="A196">
        <f>ROW(Source!A128)</f>
        <v>128</v>
      </c>
      <c r="B196">
        <v>66440962</v>
      </c>
      <c r="C196">
        <v>66441574</v>
      </c>
      <c r="D196">
        <v>49526683</v>
      </c>
      <c r="E196">
        <v>1</v>
      </c>
      <c r="F196">
        <v>1</v>
      </c>
      <c r="G196">
        <v>1</v>
      </c>
      <c r="H196">
        <v>3</v>
      </c>
      <c r="I196" t="s">
        <v>347</v>
      </c>
      <c r="J196" t="s">
        <v>349</v>
      </c>
      <c r="K196" t="s">
        <v>348</v>
      </c>
      <c r="L196">
        <v>1348</v>
      </c>
      <c r="N196">
        <v>1009</v>
      </c>
      <c r="O196" t="s">
        <v>147</v>
      </c>
      <c r="P196" t="s">
        <v>147</v>
      </c>
      <c r="Q196">
        <v>1000</v>
      </c>
      <c r="W196">
        <v>1</v>
      </c>
      <c r="X196">
        <v>-1671348935</v>
      </c>
      <c r="Y196">
        <f t="shared" si="54"/>
        <v>-1E-4</v>
      </c>
      <c r="AA196">
        <v>345269</v>
      </c>
      <c r="AB196">
        <v>0</v>
      </c>
      <c r="AC196">
        <v>0</v>
      </c>
      <c r="AD196">
        <v>0</v>
      </c>
      <c r="AE196">
        <v>37900</v>
      </c>
      <c r="AF196">
        <v>0</v>
      </c>
      <c r="AG196">
        <v>0</v>
      </c>
      <c r="AH196">
        <v>0</v>
      </c>
      <c r="AI196">
        <v>9.11</v>
      </c>
      <c r="AJ196">
        <v>1</v>
      </c>
      <c r="AK196">
        <v>1</v>
      </c>
      <c r="AL196">
        <v>1</v>
      </c>
      <c r="AM196">
        <v>4</v>
      </c>
      <c r="AN196">
        <v>0</v>
      </c>
      <c r="AO196">
        <v>1</v>
      </c>
      <c r="AP196">
        <v>0</v>
      </c>
      <c r="AQ196">
        <v>0</v>
      </c>
      <c r="AR196">
        <v>0</v>
      </c>
      <c r="AS196" t="s">
        <v>6</v>
      </c>
      <c r="AT196">
        <v>-1E-4</v>
      </c>
      <c r="AU196" t="s">
        <v>6</v>
      </c>
      <c r="AV196">
        <v>0</v>
      </c>
      <c r="AW196">
        <v>2</v>
      </c>
      <c r="AX196">
        <v>66441615</v>
      </c>
      <c r="AY196">
        <v>1</v>
      </c>
      <c r="AZ196">
        <v>6144</v>
      </c>
      <c r="BA196">
        <v>168</v>
      </c>
      <c r="BB196">
        <v>0</v>
      </c>
      <c r="BC196">
        <v>0</v>
      </c>
      <c r="BD196">
        <v>0</v>
      </c>
      <c r="BE196">
        <v>0</v>
      </c>
      <c r="BF196">
        <v>0</v>
      </c>
      <c r="BG196">
        <v>0</v>
      </c>
      <c r="BH196">
        <v>0</v>
      </c>
      <c r="BI196">
        <v>0</v>
      </c>
      <c r="BJ196">
        <v>0</v>
      </c>
      <c r="BK196">
        <v>0</v>
      </c>
      <c r="BL196">
        <v>0</v>
      </c>
      <c r="BM196">
        <v>0</v>
      </c>
      <c r="BN196">
        <v>0</v>
      </c>
      <c r="BO196">
        <v>0</v>
      </c>
      <c r="BP196">
        <v>0</v>
      </c>
      <c r="BQ196">
        <v>0</v>
      </c>
      <c r="BR196">
        <v>0</v>
      </c>
      <c r="BS196">
        <v>0</v>
      </c>
      <c r="BT196">
        <v>0</v>
      </c>
      <c r="BU196">
        <v>0</v>
      </c>
      <c r="BV196">
        <v>0</v>
      </c>
      <c r="BW196">
        <v>0</v>
      </c>
      <c r="CV196">
        <v>0</v>
      </c>
      <c r="CW196">
        <v>0</v>
      </c>
      <c r="CX196" t="e">
        <f>ROUND(Y196*Source!I128,7)</f>
        <v>#REF!</v>
      </c>
      <c r="CY196">
        <f t="shared" si="70"/>
        <v>345269</v>
      </c>
      <c r="CZ196">
        <f t="shared" si="71"/>
        <v>37900</v>
      </c>
      <c r="DA196">
        <f t="shared" si="72"/>
        <v>9.11</v>
      </c>
      <c r="DB196">
        <f t="shared" si="58"/>
        <v>-3.79</v>
      </c>
      <c r="DC196">
        <f t="shared" si="59"/>
        <v>0</v>
      </c>
      <c r="DD196" t="s">
        <v>6</v>
      </c>
      <c r="DE196" t="s">
        <v>6</v>
      </c>
      <c r="DF196" t="e">
        <f t="shared" si="73"/>
        <v>#REF!</v>
      </c>
      <c r="DG196" t="e">
        <f t="shared" si="74"/>
        <v>#REF!</v>
      </c>
      <c r="DH196" t="e">
        <f>Source!I128*SmtRes!Y196</f>
        <v>#REF!</v>
      </c>
      <c r="DI196">
        <f t="shared" si="75"/>
        <v>345269</v>
      </c>
      <c r="DJ196">
        <f>EtalonRes!Y168</f>
        <v>37900</v>
      </c>
      <c r="DK196" t="e">
        <f>Source!BC128</f>
        <v>#REF!</v>
      </c>
      <c r="DL196" t="s">
        <v>6</v>
      </c>
      <c r="DM196">
        <v>0</v>
      </c>
      <c r="DN196" t="s">
        <v>6</v>
      </c>
      <c r="DO196">
        <v>0</v>
      </c>
      <c r="GP196">
        <v>0</v>
      </c>
      <c r="GQ196">
        <v>-1</v>
      </c>
      <c r="GR196">
        <v>-1</v>
      </c>
    </row>
    <row r="197" spans="1:200" x14ac:dyDescent="0.25">
      <c r="A197">
        <f>ROW(Source!A128)</f>
        <v>128</v>
      </c>
      <c r="B197">
        <v>66440962</v>
      </c>
      <c r="C197">
        <v>66441574</v>
      </c>
      <c r="D197">
        <v>49540265</v>
      </c>
      <c r="E197">
        <v>1</v>
      </c>
      <c r="F197">
        <v>1</v>
      </c>
      <c r="G197">
        <v>1</v>
      </c>
      <c r="H197">
        <v>3</v>
      </c>
      <c r="I197" t="s">
        <v>364</v>
      </c>
      <c r="J197" t="s">
        <v>366</v>
      </c>
      <c r="K197" t="s">
        <v>365</v>
      </c>
      <c r="L197">
        <v>1348</v>
      </c>
      <c r="N197">
        <v>1009</v>
      </c>
      <c r="O197" t="s">
        <v>147</v>
      </c>
      <c r="P197" t="s">
        <v>147</v>
      </c>
      <c r="Q197">
        <v>1000</v>
      </c>
      <c r="W197">
        <v>1</v>
      </c>
      <c r="X197">
        <v>-1915778085</v>
      </c>
      <c r="Y197">
        <f t="shared" si="54"/>
        <v>-2.0000000000000001E-4</v>
      </c>
      <c r="AA197">
        <v>70256.320000000007</v>
      </c>
      <c r="AB197">
        <v>0</v>
      </c>
      <c r="AC197">
        <v>0</v>
      </c>
      <c r="AD197">
        <v>0</v>
      </c>
      <c r="AE197">
        <v>7712</v>
      </c>
      <c r="AF197">
        <v>0</v>
      </c>
      <c r="AG197">
        <v>0</v>
      </c>
      <c r="AH197">
        <v>0</v>
      </c>
      <c r="AI197">
        <v>9.11</v>
      </c>
      <c r="AJ197">
        <v>1</v>
      </c>
      <c r="AK197">
        <v>1</v>
      </c>
      <c r="AL197">
        <v>1</v>
      </c>
      <c r="AM197">
        <v>4</v>
      </c>
      <c r="AN197">
        <v>0</v>
      </c>
      <c r="AO197">
        <v>1</v>
      </c>
      <c r="AP197">
        <v>0</v>
      </c>
      <c r="AQ197">
        <v>0</v>
      </c>
      <c r="AR197">
        <v>0</v>
      </c>
      <c r="AS197" t="s">
        <v>6</v>
      </c>
      <c r="AT197">
        <v>-2.0000000000000001E-4</v>
      </c>
      <c r="AU197" t="s">
        <v>6</v>
      </c>
      <c r="AV197">
        <v>0</v>
      </c>
      <c r="AW197">
        <v>2</v>
      </c>
      <c r="AX197">
        <v>66441617</v>
      </c>
      <c r="AY197">
        <v>1</v>
      </c>
      <c r="AZ197">
        <v>6144</v>
      </c>
      <c r="BA197">
        <v>170</v>
      </c>
      <c r="BB197">
        <v>0</v>
      </c>
      <c r="BC197">
        <v>0</v>
      </c>
      <c r="BD197">
        <v>0</v>
      </c>
      <c r="BE197">
        <v>0</v>
      </c>
      <c r="BF197">
        <v>0</v>
      </c>
      <c r="BG197">
        <v>0</v>
      </c>
      <c r="BH197">
        <v>0</v>
      </c>
      <c r="BI197">
        <v>0</v>
      </c>
      <c r="BJ197">
        <v>0</v>
      </c>
      <c r="BK197">
        <v>0</v>
      </c>
      <c r="BL197">
        <v>0</v>
      </c>
      <c r="BM197">
        <v>0</v>
      </c>
      <c r="BN197">
        <v>0</v>
      </c>
      <c r="BO197">
        <v>0</v>
      </c>
      <c r="BP197">
        <v>0</v>
      </c>
      <c r="BQ197">
        <v>0</v>
      </c>
      <c r="BR197">
        <v>0</v>
      </c>
      <c r="BS197">
        <v>0</v>
      </c>
      <c r="BT197">
        <v>0</v>
      </c>
      <c r="BU197">
        <v>0</v>
      </c>
      <c r="BV197">
        <v>0</v>
      </c>
      <c r="BW197">
        <v>0</v>
      </c>
      <c r="CV197">
        <v>0</v>
      </c>
      <c r="CW197">
        <v>0</v>
      </c>
      <c r="CX197" t="e">
        <f>ROUND(Y197*Source!I128,7)</f>
        <v>#REF!</v>
      </c>
      <c r="CY197">
        <f t="shared" si="70"/>
        <v>70256.320000000007</v>
      </c>
      <c r="CZ197">
        <f t="shared" si="71"/>
        <v>7712</v>
      </c>
      <c r="DA197">
        <f t="shared" si="72"/>
        <v>9.11</v>
      </c>
      <c r="DB197">
        <f t="shared" si="58"/>
        <v>-1.54</v>
      </c>
      <c r="DC197">
        <f t="shared" si="59"/>
        <v>0</v>
      </c>
      <c r="DD197" t="s">
        <v>6</v>
      </c>
      <c r="DE197" t="s">
        <v>6</v>
      </c>
      <c r="DF197" t="e">
        <f t="shared" si="73"/>
        <v>#REF!</v>
      </c>
      <c r="DG197" t="e">
        <f t="shared" si="74"/>
        <v>#REF!</v>
      </c>
      <c r="DH197" t="e">
        <f>Source!I128*SmtRes!Y197</f>
        <v>#REF!</v>
      </c>
      <c r="DI197">
        <f t="shared" si="75"/>
        <v>70256.320000000007</v>
      </c>
      <c r="DJ197">
        <f>EtalonRes!Y170</f>
        <v>7712</v>
      </c>
      <c r="DK197" t="e">
        <f>Source!BC128</f>
        <v>#REF!</v>
      </c>
      <c r="DL197" t="s">
        <v>6</v>
      </c>
      <c r="DM197">
        <v>0</v>
      </c>
      <c r="DN197" t="s">
        <v>6</v>
      </c>
      <c r="DO197">
        <v>0</v>
      </c>
      <c r="GP197">
        <v>0</v>
      </c>
      <c r="GQ197">
        <v>-1</v>
      </c>
      <c r="GR197">
        <v>-1</v>
      </c>
    </row>
    <row r="198" spans="1:200" x14ac:dyDescent="0.25">
      <c r="A198">
        <f>ROW(Source!A128)</f>
        <v>128</v>
      </c>
      <c r="B198">
        <v>66440962</v>
      </c>
      <c r="C198">
        <v>66441574</v>
      </c>
      <c r="D198">
        <v>49542292</v>
      </c>
      <c r="E198">
        <v>1</v>
      </c>
      <c r="F198">
        <v>1</v>
      </c>
      <c r="G198">
        <v>1</v>
      </c>
      <c r="H198">
        <v>3</v>
      </c>
      <c r="I198" t="s">
        <v>351</v>
      </c>
      <c r="J198" t="s">
        <v>354</v>
      </c>
      <c r="K198" t="s">
        <v>352</v>
      </c>
      <c r="L198">
        <v>1302</v>
      </c>
      <c r="N198">
        <v>1003</v>
      </c>
      <c r="O198" t="s">
        <v>353</v>
      </c>
      <c r="P198" t="s">
        <v>353</v>
      </c>
      <c r="Q198">
        <v>10</v>
      </c>
      <c r="W198">
        <v>1</v>
      </c>
      <c r="X198">
        <v>581091037</v>
      </c>
      <c r="Y198">
        <f t="shared" si="54"/>
        <v>-1.8700000000000001E-2</v>
      </c>
      <c r="AA198">
        <v>457.69</v>
      </c>
      <c r="AB198">
        <v>0</v>
      </c>
      <c r="AC198">
        <v>0</v>
      </c>
      <c r="AD198">
        <v>0</v>
      </c>
      <c r="AE198">
        <v>50.24</v>
      </c>
      <c r="AF198">
        <v>0</v>
      </c>
      <c r="AG198">
        <v>0</v>
      </c>
      <c r="AH198">
        <v>0</v>
      </c>
      <c r="AI198">
        <v>9.11</v>
      </c>
      <c r="AJ198">
        <v>1</v>
      </c>
      <c r="AK198">
        <v>1</v>
      </c>
      <c r="AL198">
        <v>1</v>
      </c>
      <c r="AM198">
        <v>4</v>
      </c>
      <c r="AN198">
        <v>0</v>
      </c>
      <c r="AO198">
        <v>1</v>
      </c>
      <c r="AP198">
        <v>0</v>
      </c>
      <c r="AQ198">
        <v>0</v>
      </c>
      <c r="AR198">
        <v>0</v>
      </c>
      <c r="AS198" t="s">
        <v>6</v>
      </c>
      <c r="AT198">
        <v>-1.8700000000000001E-2</v>
      </c>
      <c r="AU198" t="s">
        <v>6</v>
      </c>
      <c r="AV198">
        <v>0</v>
      </c>
      <c r="AW198">
        <v>2</v>
      </c>
      <c r="AX198">
        <v>66441618</v>
      </c>
      <c r="AY198">
        <v>1</v>
      </c>
      <c r="AZ198">
        <v>6144</v>
      </c>
      <c r="BA198">
        <v>171</v>
      </c>
      <c r="BB198">
        <v>0</v>
      </c>
      <c r="BC198">
        <v>0</v>
      </c>
      <c r="BD198">
        <v>0</v>
      </c>
      <c r="BE198">
        <v>0</v>
      </c>
      <c r="BF198">
        <v>0</v>
      </c>
      <c r="BG198">
        <v>0</v>
      </c>
      <c r="BH198">
        <v>0</v>
      </c>
      <c r="BI198">
        <v>0</v>
      </c>
      <c r="BJ198">
        <v>0</v>
      </c>
      <c r="BK198">
        <v>0</v>
      </c>
      <c r="BL198">
        <v>0</v>
      </c>
      <c r="BM198">
        <v>0</v>
      </c>
      <c r="BN198">
        <v>0</v>
      </c>
      <c r="BO198">
        <v>0</v>
      </c>
      <c r="BP198">
        <v>0</v>
      </c>
      <c r="BQ198">
        <v>0</v>
      </c>
      <c r="BR198">
        <v>0</v>
      </c>
      <c r="BS198">
        <v>0</v>
      </c>
      <c r="BT198">
        <v>0</v>
      </c>
      <c r="BU198">
        <v>0</v>
      </c>
      <c r="BV198">
        <v>0</v>
      </c>
      <c r="BW198">
        <v>0</v>
      </c>
      <c r="CV198">
        <v>0</v>
      </c>
      <c r="CW198">
        <v>0</v>
      </c>
      <c r="CX198" t="e">
        <f>ROUND(Y198*Source!I128,7)</f>
        <v>#REF!</v>
      </c>
      <c r="CY198">
        <f t="shared" si="70"/>
        <v>457.69</v>
      </c>
      <c r="CZ198">
        <f t="shared" si="71"/>
        <v>50.24</v>
      </c>
      <c r="DA198">
        <f t="shared" si="72"/>
        <v>9.11</v>
      </c>
      <c r="DB198">
        <f t="shared" si="58"/>
        <v>-0.94</v>
      </c>
      <c r="DC198">
        <f t="shared" si="59"/>
        <v>0</v>
      </c>
      <c r="DD198" t="s">
        <v>6</v>
      </c>
      <c r="DE198" t="s">
        <v>6</v>
      </c>
      <c r="DF198" t="e">
        <f t="shared" si="73"/>
        <v>#REF!</v>
      </c>
      <c r="DG198" t="e">
        <f t="shared" si="74"/>
        <v>#REF!</v>
      </c>
      <c r="DH198" t="e">
        <f>Source!I128*SmtRes!Y198</f>
        <v>#REF!</v>
      </c>
      <c r="DI198">
        <f t="shared" si="75"/>
        <v>457.69</v>
      </c>
      <c r="DJ198">
        <f>EtalonRes!Y171</f>
        <v>50.24</v>
      </c>
      <c r="DK198" t="e">
        <f>Source!BC128</f>
        <v>#REF!</v>
      </c>
      <c r="DL198" t="s">
        <v>6</v>
      </c>
      <c r="DM198">
        <v>0</v>
      </c>
      <c r="DN198" t="s">
        <v>6</v>
      </c>
      <c r="DO198">
        <v>0</v>
      </c>
      <c r="GP198">
        <v>0</v>
      </c>
      <c r="GQ198">
        <v>-1</v>
      </c>
      <c r="GR198">
        <v>-1</v>
      </c>
    </row>
    <row r="199" spans="1:200" x14ac:dyDescent="0.25">
      <c r="A199">
        <f>ROW(Source!A128)</f>
        <v>128</v>
      </c>
      <c r="B199">
        <v>66440962</v>
      </c>
      <c r="C199">
        <v>66441574</v>
      </c>
      <c r="D199">
        <v>49542647</v>
      </c>
      <c r="E199">
        <v>1</v>
      </c>
      <c r="F199">
        <v>1</v>
      </c>
      <c r="G199">
        <v>1</v>
      </c>
      <c r="H199">
        <v>3</v>
      </c>
      <c r="I199" t="s">
        <v>154</v>
      </c>
      <c r="J199" t="s">
        <v>156</v>
      </c>
      <c r="K199" t="s">
        <v>155</v>
      </c>
      <c r="L199">
        <v>1348</v>
      </c>
      <c r="N199">
        <v>1009</v>
      </c>
      <c r="O199" t="s">
        <v>147</v>
      </c>
      <c r="P199" t="s">
        <v>147</v>
      </c>
      <c r="Q199">
        <v>1000</v>
      </c>
      <c r="W199">
        <v>0</v>
      </c>
      <c r="X199">
        <v>-120483918</v>
      </c>
      <c r="Y199" s="66">
        <f>'4.Ведомость_списания'!F151</f>
        <v>3.0000000000000001E-5</v>
      </c>
      <c r="AA199">
        <v>40586.870000000003</v>
      </c>
      <c r="AB199">
        <v>0</v>
      </c>
      <c r="AC199">
        <v>0</v>
      </c>
      <c r="AD199">
        <v>0</v>
      </c>
      <c r="AE199">
        <v>4455.2</v>
      </c>
      <c r="AF199">
        <v>0</v>
      </c>
      <c r="AG199">
        <v>0</v>
      </c>
      <c r="AH199">
        <v>0</v>
      </c>
      <c r="AI199">
        <v>9.11</v>
      </c>
      <c r="AJ199">
        <v>1</v>
      </c>
      <c r="AK199">
        <v>1</v>
      </c>
      <c r="AL199">
        <v>1</v>
      </c>
      <c r="AM199">
        <v>4</v>
      </c>
      <c r="AN199">
        <v>0</v>
      </c>
      <c r="AO199">
        <v>1</v>
      </c>
      <c r="AP199">
        <v>0</v>
      </c>
      <c r="AQ199">
        <v>0</v>
      </c>
      <c r="AR199">
        <v>0</v>
      </c>
      <c r="AS199" t="s">
        <v>6</v>
      </c>
      <c r="AT199">
        <v>3.0000000000000001E-5</v>
      </c>
      <c r="AU199" t="s">
        <v>6</v>
      </c>
      <c r="AV199">
        <v>0</v>
      </c>
      <c r="AW199">
        <v>2</v>
      </c>
      <c r="AX199">
        <v>66441619</v>
      </c>
      <c r="AY199">
        <v>1</v>
      </c>
      <c r="AZ199">
        <v>0</v>
      </c>
      <c r="BA199">
        <v>172</v>
      </c>
      <c r="BB199">
        <v>0</v>
      </c>
      <c r="BC199">
        <v>0</v>
      </c>
      <c r="BD199">
        <v>0</v>
      </c>
      <c r="BE199">
        <v>0</v>
      </c>
      <c r="BF199">
        <v>0</v>
      </c>
      <c r="BG199">
        <v>0</v>
      </c>
      <c r="BH199">
        <v>0</v>
      </c>
      <c r="BI199">
        <v>0</v>
      </c>
      <c r="BJ199">
        <v>0</v>
      </c>
      <c r="BK199">
        <v>0</v>
      </c>
      <c r="BL199">
        <v>0</v>
      </c>
      <c r="BM199">
        <v>0</v>
      </c>
      <c r="BN199">
        <v>0</v>
      </c>
      <c r="BO199">
        <v>0</v>
      </c>
      <c r="BP199">
        <v>0</v>
      </c>
      <c r="BQ199">
        <v>0</v>
      </c>
      <c r="BR199">
        <v>0</v>
      </c>
      <c r="BS199">
        <v>0</v>
      </c>
      <c r="BT199">
        <v>0</v>
      </c>
      <c r="BU199">
        <v>0</v>
      </c>
      <c r="BV199">
        <v>0</v>
      </c>
      <c r="BW199">
        <v>0</v>
      </c>
      <c r="CV199">
        <v>0</v>
      </c>
      <c r="CW199">
        <v>0</v>
      </c>
      <c r="CX199" t="e">
        <f>ROUND(Y199*Source!I128,7)</f>
        <v>#REF!</v>
      </c>
      <c r="CY199">
        <f t="shared" si="70"/>
        <v>40586.870000000003</v>
      </c>
      <c r="CZ199">
        <f t="shared" si="71"/>
        <v>4455.2</v>
      </c>
      <c r="DA199">
        <f t="shared" si="72"/>
        <v>9.11</v>
      </c>
      <c r="DB199">
        <f t="shared" si="58"/>
        <v>0.13</v>
      </c>
      <c r="DC199">
        <f t="shared" si="59"/>
        <v>0</v>
      </c>
      <c r="DD199" t="s">
        <v>6</v>
      </c>
      <c r="DE199" t="s">
        <v>6</v>
      </c>
      <c r="DF199" t="e">
        <f t="shared" si="73"/>
        <v>#REF!</v>
      </c>
      <c r="DG199" t="e">
        <f t="shared" si="74"/>
        <v>#REF!</v>
      </c>
      <c r="DH199" t="e">
        <f>Source!I128*SmtRes!Y199</f>
        <v>#REF!</v>
      </c>
      <c r="DI199">
        <f t="shared" si="75"/>
        <v>40586.870000000003</v>
      </c>
      <c r="DJ199">
        <f>EtalonRes!Y172</f>
        <v>4455.2</v>
      </c>
      <c r="DK199" t="e">
        <f>Source!BC128</f>
        <v>#REF!</v>
      </c>
      <c r="DL199" t="s">
        <v>6</v>
      </c>
      <c r="DM199">
        <v>0</v>
      </c>
      <c r="DN199" t="s">
        <v>6</v>
      </c>
      <c r="DO199">
        <v>0</v>
      </c>
      <c r="GQ199">
        <v>-1</v>
      </c>
      <c r="GR199">
        <v>-1</v>
      </c>
    </row>
    <row r="200" spans="1:200" x14ac:dyDescent="0.25">
      <c r="A200">
        <f>ROW(Source!A128)</f>
        <v>128</v>
      </c>
      <c r="B200">
        <v>66440962</v>
      </c>
      <c r="C200">
        <v>66441574</v>
      </c>
      <c r="D200">
        <v>49543370</v>
      </c>
      <c r="E200">
        <v>1</v>
      </c>
      <c r="F200">
        <v>1</v>
      </c>
      <c r="G200">
        <v>1</v>
      </c>
      <c r="H200">
        <v>3</v>
      </c>
      <c r="I200" t="s">
        <v>356</v>
      </c>
      <c r="J200" t="s">
        <v>358</v>
      </c>
      <c r="K200" t="s">
        <v>357</v>
      </c>
      <c r="L200">
        <v>1348</v>
      </c>
      <c r="N200">
        <v>1009</v>
      </c>
      <c r="O200" t="s">
        <v>147</v>
      </c>
      <c r="P200" t="s">
        <v>147</v>
      </c>
      <c r="Q200">
        <v>1000</v>
      </c>
      <c r="W200">
        <v>1</v>
      </c>
      <c r="X200">
        <v>834877976</v>
      </c>
      <c r="Y200">
        <f t="shared" si="54"/>
        <v>-1.9400000000000001E-3</v>
      </c>
      <c r="AA200">
        <v>44821.2</v>
      </c>
      <c r="AB200">
        <v>0</v>
      </c>
      <c r="AC200">
        <v>0</v>
      </c>
      <c r="AD200">
        <v>0</v>
      </c>
      <c r="AE200">
        <v>4920</v>
      </c>
      <c r="AF200">
        <v>0</v>
      </c>
      <c r="AG200">
        <v>0</v>
      </c>
      <c r="AH200">
        <v>0</v>
      </c>
      <c r="AI200">
        <v>9.11</v>
      </c>
      <c r="AJ200">
        <v>1</v>
      </c>
      <c r="AK200">
        <v>1</v>
      </c>
      <c r="AL200">
        <v>1</v>
      </c>
      <c r="AM200">
        <v>4</v>
      </c>
      <c r="AN200">
        <v>0</v>
      </c>
      <c r="AO200">
        <v>1</v>
      </c>
      <c r="AP200">
        <v>0</v>
      </c>
      <c r="AQ200">
        <v>0</v>
      </c>
      <c r="AR200">
        <v>0</v>
      </c>
      <c r="AS200" t="s">
        <v>6</v>
      </c>
      <c r="AT200">
        <v>-1.9400000000000001E-3</v>
      </c>
      <c r="AU200" t="s">
        <v>6</v>
      </c>
      <c r="AV200">
        <v>0</v>
      </c>
      <c r="AW200">
        <v>2</v>
      </c>
      <c r="AX200">
        <v>66441620</v>
      </c>
      <c r="AY200">
        <v>1</v>
      </c>
      <c r="AZ200">
        <v>6144</v>
      </c>
      <c r="BA200">
        <v>173</v>
      </c>
      <c r="BB200">
        <v>0</v>
      </c>
      <c r="BC200">
        <v>0</v>
      </c>
      <c r="BD200">
        <v>0</v>
      </c>
      <c r="BE200">
        <v>0</v>
      </c>
      <c r="BF200">
        <v>0</v>
      </c>
      <c r="BG200">
        <v>0</v>
      </c>
      <c r="BH200">
        <v>0</v>
      </c>
      <c r="BI200">
        <v>0</v>
      </c>
      <c r="BJ200">
        <v>0</v>
      </c>
      <c r="BK200">
        <v>0</v>
      </c>
      <c r="BL200">
        <v>0</v>
      </c>
      <c r="BM200">
        <v>0</v>
      </c>
      <c r="BN200">
        <v>0</v>
      </c>
      <c r="BO200">
        <v>0</v>
      </c>
      <c r="BP200">
        <v>0</v>
      </c>
      <c r="BQ200">
        <v>0</v>
      </c>
      <c r="BR200">
        <v>0</v>
      </c>
      <c r="BS200">
        <v>0</v>
      </c>
      <c r="BT200">
        <v>0</v>
      </c>
      <c r="BU200">
        <v>0</v>
      </c>
      <c r="BV200">
        <v>0</v>
      </c>
      <c r="BW200">
        <v>0</v>
      </c>
      <c r="CV200">
        <v>0</v>
      </c>
      <c r="CW200">
        <v>0</v>
      </c>
      <c r="CX200" t="e">
        <f>ROUND(Y200*Source!I128,7)</f>
        <v>#REF!</v>
      </c>
      <c r="CY200">
        <f t="shared" si="70"/>
        <v>44821.2</v>
      </c>
      <c r="CZ200">
        <f t="shared" si="71"/>
        <v>4920</v>
      </c>
      <c r="DA200">
        <f t="shared" si="72"/>
        <v>9.11</v>
      </c>
      <c r="DB200">
        <f t="shared" si="58"/>
        <v>-9.5399999999999991</v>
      </c>
      <c r="DC200">
        <f t="shared" si="59"/>
        <v>0</v>
      </c>
      <c r="DD200" t="s">
        <v>6</v>
      </c>
      <c r="DE200" t="s">
        <v>6</v>
      </c>
      <c r="DF200" t="e">
        <f t="shared" si="73"/>
        <v>#REF!</v>
      </c>
      <c r="DG200" t="e">
        <f t="shared" si="74"/>
        <v>#REF!</v>
      </c>
      <c r="DH200" t="e">
        <f>Source!I128*SmtRes!Y200</f>
        <v>#REF!</v>
      </c>
      <c r="DI200">
        <f t="shared" si="75"/>
        <v>44821.2</v>
      </c>
      <c r="DJ200">
        <f>EtalonRes!Y173</f>
        <v>4920</v>
      </c>
      <c r="DK200" t="e">
        <f>Source!BC128</f>
        <v>#REF!</v>
      </c>
      <c r="DL200" t="s">
        <v>6</v>
      </c>
      <c r="DM200">
        <v>0</v>
      </c>
      <c r="DN200" t="s">
        <v>6</v>
      </c>
      <c r="DO200">
        <v>0</v>
      </c>
      <c r="GP200">
        <v>0</v>
      </c>
      <c r="GQ200">
        <v>-1</v>
      </c>
      <c r="GR200">
        <v>-1</v>
      </c>
    </row>
    <row r="201" spans="1:200" x14ac:dyDescent="0.25">
      <c r="A201">
        <f>ROW(Source!A128)</f>
        <v>128</v>
      </c>
      <c r="B201">
        <v>66440962</v>
      </c>
      <c r="C201">
        <v>66441574</v>
      </c>
      <c r="D201">
        <v>49546631</v>
      </c>
      <c r="E201">
        <v>1</v>
      </c>
      <c r="F201">
        <v>1</v>
      </c>
      <c r="G201">
        <v>1</v>
      </c>
      <c r="H201">
        <v>3</v>
      </c>
      <c r="I201" t="s">
        <v>360</v>
      </c>
      <c r="J201" t="s">
        <v>362</v>
      </c>
      <c r="K201" t="s">
        <v>361</v>
      </c>
      <c r="L201">
        <v>1339</v>
      </c>
      <c r="N201">
        <v>1007</v>
      </c>
      <c r="O201" t="s">
        <v>22</v>
      </c>
      <c r="P201" t="s">
        <v>22</v>
      </c>
      <c r="Q201">
        <v>1</v>
      </c>
      <c r="W201">
        <v>1</v>
      </c>
      <c r="X201">
        <v>1758287014</v>
      </c>
      <c r="Y201">
        <f t="shared" si="54"/>
        <v>-1.0300000000000001E-3</v>
      </c>
      <c r="AA201">
        <v>15487</v>
      </c>
      <c r="AB201">
        <v>0</v>
      </c>
      <c r="AC201">
        <v>0</v>
      </c>
      <c r="AD201">
        <v>0</v>
      </c>
      <c r="AE201">
        <v>1700</v>
      </c>
      <c r="AF201">
        <v>0</v>
      </c>
      <c r="AG201">
        <v>0</v>
      </c>
      <c r="AH201">
        <v>0</v>
      </c>
      <c r="AI201">
        <v>9.11</v>
      </c>
      <c r="AJ201">
        <v>1</v>
      </c>
      <c r="AK201">
        <v>1</v>
      </c>
      <c r="AL201">
        <v>1</v>
      </c>
      <c r="AM201">
        <v>4</v>
      </c>
      <c r="AN201">
        <v>0</v>
      </c>
      <c r="AO201">
        <v>1</v>
      </c>
      <c r="AP201">
        <v>0</v>
      </c>
      <c r="AQ201">
        <v>0</v>
      </c>
      <c r="AR201">
        <v>0</v>
      </c>
      <c r="AS201" t="s">
        <v>6</v>
      </c>
      <c r="AT201">
        <v>-1.0300000000000001E-3</v>
      </c>
      <c r="AU201" t="s">
        <v>6</v>
      </c>
      <c r="AV201">
        <v>0</v>
      </c>
      <c r="AW201">
        <v>2</v>
      </c>
      <c r="AX201">
        <v>66441621</v>
      </c>
      <c r="AY201">
        <v>1</v>
      </c>
      <c r="AZ201">
        <v>6144</v>
      </c>
      <c r="BA201">
        <v>174</v>
      </c>
      <c r="BB201">
        <v>0</v>
      </c>
      <c r="BC201">
        <v>0</v>
      </c>
      <c r="BD201">
        <v>0</v>
      </c>
      <c r="BE201">
        <v>0</v>
      </c>
      <c r="BF201">
        <v>0</v>
      </c>
      <c r="BG201">
        <v>0</v>
      </c>
      <c r="BH201">
        <v>0</v>
      </c>
      <c r="BI201">
        <v>0</v>
      </c>
      <c r="BJ201">
        <v>0</v>
      </c>
      <c r="BK201">
        <v>0</v>
      </c>
      <c r="BL201">
        <v>0</v>
      </c>
      <c r="BM201">
        <v>0</v>
      </c>
      <c r="BN201">
        <v>0</v>
      </c>
      <c r="BO201">
        <v>0</v>
      </c>
      <c r="BP201">
        <v>0</v>
      </c>
      <c r="BQ201">
        <v>0</v>
      </c>
      <c r="BR201">
        <v>0</v>
      </c>
      <c r="BS201">
        <v>0</v>
      </c>
      <c r="BT201">
        <v>0</v>
      </c>
      <c r="BU201">
        <v>0</v>
      </c>
      <c r="BV201">
        <v>0</v>
      </c>
      <c r="BW201">
        <v>0</v>
      </c>
      <c r="CV201">
        <v>0</v>
      </c>
      <c r="CW201">
        <v>0</v>
      </c>
      <c r="CX201" t="e">
        <f>ROUND(Y201*Source!I128,7)</f>
        <v>#REF!</v>
      </c>
      <c r="CY201">
        <f t="shared" si="70"/>
        <v>15487</v>
      </c>
      <c r="CZ201">
        <f t="shared" si="71"/>
        <v>1700</v>
      </c>
      <c r="DA201">
        <f t="shared" si="72"/>
        <v>9.11</v>
      </c>
      <c r="DB201">
        <f t="shared" si="58"/>
        <v>-1.75</v>
      </c>
      <c r="DC201">
        <f t="shared" si="59"/>
        <v>0</v>
      </c>
      <c r="DD201" t="s">
        <v>6</v>
      </c>
      <c r="DE201" t="s">
        <v>6</v>
      </c>
      <c r="DF201" t="e">
        <f t="shared" si="73"/>
        <v>#REF!</v>
      </c>
      <c r="DG201" t="e">
        <f t="shared" si="74"/>
        <v>#REF!</v>
      </c>
      <c r="DH201" t="e">
        <f>Source!I128*SmtRes!Y201</f>
        <v>#REF!</v>
      </c>
      <c r="DI201">
        <f t="shared" si="75"/>
        <v>15487</v>
      </c>
      <c r="DJ201">
        <f>EtalonRes!Y174</f>
        <v>1700</v>
      </c>
      <c r="DK201" t="e">
        <f>Source!BC128</f>
        <v>#REF!</v>
      </c>
      <c r="DL201" t="s">
        <v>6</v>
      </c>
      <c r="DM201">
        <v>0</v>
      </c>
      <c r="DN201" t="s">
        <v>6</v>
      </c>
      <c r="DO201">
        <v>0</v>
      </c>
      <c r="GP201">
        <v>0</v>
      </c>
      <c r="GQ201">
        <v>-1</v>
      </c>
      <c r="GR201">
        <v>-1</v>
      </c>
    </row>
    <row r="202" spans="1:200" x14ac:dyDescent="0.25">
      <c r="A202">
        <f>ROW(Source!A128)</f>
        <v>128</v>
      </c>
      <c r="B202">
        <v>66440962</v>
      </c>
      <c r="C202">
        <v>66441574</v>
      </c>
      <c r="D202">
        <v>49554249</v>
      </c>
      <c r="E202">
        <v>1</v>
      </c>
      <c r="F202">
        <v>1</v>
      </c>
      <c r="G202">
        <v>1</v>
      </c>
      <c r="H202">
        <v>3</v>
      </c>
      <c r="I202" t="s">
        <v>851</v>
      </c>
      <c r="J202" t="s">
        <v>852</v>
      </c>
      <c r="K202" t="s">
        <v>853</v>
      </c>
      <c r="L202">
        <v>1348</v>
      </c>
      <c r="N202">
        <v>1009</v>
      </c>
      <c r="O202" t="s">
        <v>147</v>
      </c>
      <c r="P202" t="s">
        <v>147</v>
      </c>
      <c r="Q202">
        <v>1000</v>
      </c>
      <c r="W202">
        <v>0</v>
      </c>
      <c r="X202">
        <v>264248573</v>
      </c>
      <c r="Y202" s="66">
        <f>'4.Ведомость_списания'!F152</f>
        <v>3.1E-4</v>
      </c>
      <c r="AA202">
        <v>142298.20000000001</v>
      </c>
      <c r="AB202">
        <v>0</v>
      </c>
      <c r="AC202">
        <v>0</v>
      </c>
      <c r="AD202">
        <v>0</v>
      </c>
      <c r="AE202">
        <v>15620</v>
      </c>
      <c r="AF202">
        <v>0</v>
      </c>
      <c r="AG202">
        <v>0</v>
      </c>
      <c r="AH202">
        <v>0</v>
      </c>
      <c r="AI202">
        <v>9.11</v>
      </c>
      <c r="AJ202">
        <v>1</v>
      </c>
      <c r="AK202">
        <v>1</v>
      </c>
      <c r="AL202">
        <v>1</v>
      </c>
      <c r="AM202">
        <v>4</v>
      </c>
      <c r="AN202">
        <v>0</v>
      </c>
      <c r="AO202">
        <v>1</v>
      </c>
      <c r="AP202">
        <v>0</v>
      </c>
      <c r="AQ202">
        <v>0</v>
      </c>
      <c r="AR202">
        <v>0</v>
      </c>
      <c r="AS202" t="s">
        <v>6</v>
      </c>
      <c r="AT202">
        <v>3.1E-4</v>
      </c>
      <c r="AU202" t="s">
        <v>6</v>
      </c>
      <c r="AV202">
        <v>0</v>
      </c>
      <c r="AW202">
        <v>2</v>
      </c>
      <c r="AX202">
        <v>66441622</v>
      </c>
      <c r="AY202">
        <v>1</v>
      </c>
      <c r="AZ202">
        <v>0</v>
      </c>
      <c r="BA202">
        <v>175</v>
      </c>
      <c r="BB202">
        <v>0</v>
      </c>
      <c r="BC202">
        <v>0</v>
      </c>
      <c r="BD202">
        <v>0</v>
      </c>
      <c r="BE202">
        <v>0</v>
      </c>
      <c r="BF202">
        <v>0</v>
      </c>
      <c r="BG202">
        <v>0</v>
      </c>
      <c r="BH202">
        <v>0</v>
      </c>
      <c r="BI202">
        <v>0</v>
      </c>
      <c r="BJ202">
        <v>0</v>
      </c>
      <c r="BK202">
        <v>0</v>
      </c>
      <c r="BL202">
        <v>0</v>
      </c>
      <c r="BM202">
        <v>0</v>
      </c>
      <c r="BN202">
        <v>0</v>
      </c>
      <c r="BO202">
        <v>0</v>
      </c>
      <c r="BP202">
        <v>0</v>
      </c>
      <c r="BQ202">
        <v>0</v>
      </c>
      <c r="BR202">
        <v>0</v>
      </c>
      <c r="BS202">
        <v>0</v>
      </c>
      <c r="BT202">
        <v>0</v>
      </c>
      <c r="BU202">
        <v>0</v>
      </c>
      <c r="BV202">
        <v>0</v>
      </c>
      <c r="BW202">
        <v>0</v>
      </c>
      <c r="CV202">
        <v>0</v>
      </c>
      <c r="CW202">
        <v>0</v>
      </c>
      <c r="CX202" t="e">
        <f>ROUND(Y202*Source!I128,7)</f>
        <v>#REF!</v>
      </c>
      <c r="CY202">
        <f t="shared" si="70"/>
        <v>142298.20000000001</v>
      </c>
      <c r="CZ202">
        <f t="shared" si="71"/>
        <v>15620</v>
      </c>
      <c r="DA202">
        <f t="shared" si="72"/>
        <v>9.11</v>
      </c>
      <c r="DB202">
        <f t="shared" si="58"/>
        <v>4.84</v>
      </c>
      <c r="DC202">
        <f t="shared" si="59"/>
        <v>0</v>
      </c>
      <c r="DD202" t="s">
        <v>6</v>
      </c>
      <c r="DE202" t="s">
        <v>6</v>
      </c>
      <c r="DF202" t="e">
        <f t="shared" si="73"/>
        <v>#REF!</v>
      </c>
      <c r="DG202" t="e">
        <f t="shared" si="74"/>
        <v>#REF!</v>
      </c>
      <c r="DH202" t="e">
        <f>Source!I128*SmtRes!Y202</f>
        <v>#REF!</v>
      </c>
      <c r="DI202">
        <f t="shared" si="75"/>
        <v>142298.20000000001</v>
      </c>
      <c r="DJ202">
        <f>EtalonRes!Y175</f>
        <v>15620</v>
      </c>
      <c r="DK202" t="e">
        <f>Source!BC128</f>
        <v>#REF!</v>
      </c>
      <c r="DL202" t="s">
        <v>6</v>
      </c>
      <c r="DM202">
        <v>0</v>
      </c>
      <c r="DN202" t="s">
        <v>6</v>
      </c>
      <c r="DO202">
        <v>0</v>
      </c>
      <c r="GQ202">
        <v>-1</v>
      </c>
      <c r="GR202">
        <v>-1</v>
      </c>
    </row>
    <row r="203" spans="1:200" x14ac:dyDescent="0.25">
      <c r="A203">
        <f>ROW(Source!A128)</f>
        <v>128</v>
      </c>
      <c r="B203">
        <v>66440962</v>
      </c>
      <c r="C203">
        <v>66441574</v>
      </c>
      <c r="D203">
        <v>49555362</v>
      </c>
      <c r="E203">
        <v>1</v>
      </c>
      <c r="F203">
        <v>1</v>
      </c>
      <c r="G203">
        <v>1</v>
      </c>
      <c r="H203">
        <v>3</v>
      </c>
      <c r="I203" t="s">
        <v>854</v>
      </c>
      <c r="J203" t="s">
        <v>855</v>
      </c>
      <c r="K203" t="s">
        <v>856</v>
      </c>
      <c r="L203">
        <v>1346</v>
      </c>
      <c r="N203">
        <v>1009</v>
      </c>
      <c r="O203" t="s">
        <v>132</v>
      </c>
      <c r="P203" t="s">
        <v>132</v>
      </c>
      <c r="Q203">
        <v>1</v>
      </c>
      <c r="W203">
        <v>0</v>
      </c>
      <c r="X203">
        <v>-1449230318</v>
      </c>
      <c r="Y203" s="66">
        <f>'4.Ведомость_списания'!F153</f>
        <v>0.6</v>
      </c>
      <c r="AA203">
        <v>85.82</v>
      </c>
      <c r="AB203">
        <v>0</v>
      </c>
      <c r="AC203">
        <v>0</v>
      </c>
      <c r="AD203">
        <v>0</v>
      </c>
      <c r="AE203">
        <v>9.42</v>
      </c>
      <c r="AF203">
        <v>0</v>
      </c>
      <c r="AG203">
        <v>0</v>
      </c>
      <c r="AH203">
        <v>0</v>
      </c>
      <c r="AI203">
        <v>9.11</v>
      </c>
      <c r="AJ203">
        <v>1</v>
      </c>
      <c r="AK203">
        <v>1</v>
      </c>
      <c r="AL203">
        <v>1</v>
      </c>
      <c r="AM203">
        <v>4</v>
      </c>
      <c r="AN203">
        <v>0</v>
      </c>
      <c r="AO203">
        <v>1</v>
      </c>
      <c r="AP203">
        <v>0</v>
      </c>
      <c r="AQ203">
        <v>0</v>
      </c>
      <c r="AR203">
        <v>0</v>
      </c>
      <c r="AS203" t="s">
        <v>6</v>
      </c>
      <c r="AT203">
        <v>0.6</v>
      </c>
      <c r="AU203" t="s">
        <v>6</v>
      </c>
      <c r="AV203">
        <v>0</v>
      </c>
      <c r="AW203">
        <v>2</v>
      </c>
      <c r="AX203">
        <v>66441623</v>
      </c>
      <c r="AY203">
        <v>1</v>
      </c>
      <c r="AZ203">
        <v>0</v>
      </c>
      <c r="BA203">
        <v>176</v>
      </c>
      <c r="BB203">
        <v>0</v>
      </c>
      <c r="BC203">
        <v>0</v>
      </c>
      <c r="BD203">
        <v>0</v>
      </c>
      <c r="BE203">
        <v>0</v>
      </c>
      <c r="BF203">
        <v>0</v>
      </c>
      <c r="BG203">
        <v>0</v>
      </c>
      <c r="BH203">
        <v>0</v>
      </c>
      <c r="BI203">
        <v>0</v>
      </c>
      <c r="BJ203">
        <v>0</v>
      </c>
      <c r="BK203">
        <v>0</v>
      </c>
      <c r="BL203">
        <v>0</v>
      </c>
      <c r="BM203">
        <v>0</v>
      </c>
      <c r="BN203">
        <v>0</v>
      </c>
      <c r="BO203">
        <v>0</v>
      </c>
      <c r="BP203">
        <v>0</v>
      </c>
      <c r="BQ203">
        <v>0</v>
      </c>
      <c r="BR203">
        <v>0</v>
      </c>
      <c r="BS203">
        <v>0</v>
      </c>
      <c r="BT203">
        <v>0</v>
      </c>
      <c r="BU203">
        <v>0</v>
      </c>
      <c r="BV203">
        <v>0</v>
      </c>
      <c r="BW203">
        <v>0</v>
      </c>
      <c r="CV203">
        <v>0</v>
      </c>
      <c r="CW203">
        <v>0</v>
      </c>
      <c r="CX203" t="e">
        <f>ROUND(Y203*Source!I128,7)</f>
        <v>#REF!</v>
      </c>
      <c r="CY203">
        <f t="shared" si="70"/>
        <v>85.82</v>
      </c>
      <c r="CZ203">
        <f t="shared" si="71"/>
        <v>9.42</v>
      </c>
      <c r="DA203">
        <f t="shared" si="72"/>
        <v>9.11</v>
      </c>
      <c r="DB203">
        <f t="shared" si="58"/>
        <v>5.65</v>
      </c>
      <c r="DC203">
        <f t="shared" si="59"/>
        <v>0</v>
      </c>
      <c r="DD203" t="s">
        <v>6</v>
      </c>
      <c r="DE203" t="s">
        <v>6</v>
      </c>
      <c r="DF203" t="e">
        <f t="shared" si="73"/>
        <v>#REF!</v>
      </c>
      <c r="DG203" t="e">
        <f t="shared" si="74"/>
        <v>#REF!</v>
      </c>
      <c r="DH203" t="e">
        <f>Source!I128*SmtRes!Y203</f>
        <v>#REF!</v>
      </c>
      <c r="DI203">
        <f t="shared" si="75"/>
        <v>85.82</v>
      </c>
      <c r="DJ203">
        <f>EtalonRes!Y176</f>
        <v>9.42</v>
      </c>
      <c r="DK203" t="e">
        <f>Source!BC128</f>
        <v>#REF!</v>
      </c>
      <c r="DL203" t="s">
        <v>6</v>
      </c>
      <c r="DM203">
        <v>0</v>
      </c>
      <c r="DN203" t="s">
        <v>6</v>
      </c>
      <c r="DO203">
        <v>0</v>
      </c>
      <c r="GQ203">
        <v>-1</v>
      </c>
      <c r="GR203">
        <v>-1</v>
      </c>
    </row>
    <row r="204" spans="1:200" x14ac:dyDescent="0.25">
      <c r="A204">
        <f>ROW(Source!A128)</f>
        <v>128</v>
      </c>
      <c r="B204">
        <v>66440962</v>
      </c>
      <c r="C204">
        <v>66441574</v>
      </c>
      <c r="D204">
        <v>0</v>
      </c>
      <c r="E204">
        <v>0</v>
      </c>
      <c r="F204">
        <v>1</v>
      </c>
      <c r="G204">
        <v>1</v>
      </c>
      <c r="H204">
        <v>3</v>
      </c>
      <c r="I204" t="s">
        <v>261</v>
      </c>
      <c r="J204" t="s">
        <v>338</v>
      </c>
      <c r="K204" t="s">
        <v>337</v>
      </c>
      <c r="L204">
        <v>1348</v>
      </c>
      <c r="N204">
        <v>1009</v>
      </c>
      <c r="O204" t="s">
        <v>147</v>
      </c>
      <c r="P204" t="s">
        <v>147</v>
      </c>
      <c r="Q204">
        <v>1000</v>
      </c>
      <c r="W204">
        <v>0</v>
      </c>
      <c r="X204">
        <v>487941534</v>
      </c>
      <c r="Y204">
        <f t="shared" si="54"/>
        <v>0.99908960000000002</v>
      </c>
      <c r="AA204">
        <v>98522.8</v>
      </c>
      <c r="AB204">
        <v>0</v>
      </c>
      <c r="AC204">
        <v>0</v>
      </c>
      <c r="AD204">
        <v>0</v>
      </c>
      <c r="AE204">
        <v>103232.19</v>
      </c>
      <c r="AF204">
        <v>0</v>
      </c>
      <c r="AG204">
        <v>0</v>
      </c>
      <c r="AH204">
        <v>0</v>
      </c>
      <c r="AI204">
        <v>9.11</v>
      </c>
      <c r="AJ204">
        <v>1</v>
      </c>
      <c r="AK204">
        <v>1</v>
      </c>
      <c r="AL204">
        <v>1</v>
      </c>
      <c r="AM204">
        <v>0</v>
      </c>
      <c r="AN204">
        <v>0</v>
      </c>
      <c r="AO204">
        <v>0</v>
      </c>
      <c r="AP204">
        <v>0</v>
      </c>
      <c r="AQ204">
        <v>0</v>
      </c>
      <c r="AR204">
        <v>0</v>
      </c>
      <c r="AS204" t="s">
        <v>6</v>
      </c>
      <c r="AT204">
        <v>0.99908960000000002</v>
      </c>
      <c r="AU204" t="s">
        <v>6</v>
      </c>
      <c r="AV204">
        <v>0</v>
      </c>
      <c r="AW204">
        <v>1</v>
      </c>
      <c r="AX204">
        <v>-1</v>
      </c>
      <c r="AY204">
        <v>0</v>
      </c>
      <c r="AZ204">
        <v>0</v>
      </c>
      <c r="BA204" t="s">
        <v>6</v>
      </c>
      <c r="BB204">
        <v>0</v>
      </c>
      <c r="BC204">
        <v>0</v>
      </c>
      <c r="BD204">
        <v>0</v>
      </c>
      <c r="BE204">
        <v>0</v>
      </c>
      <c r="BF204">
        <v>0</v>
      </c>
      <c r="BG204">
        <v>0</v>
      </c>
      <c r="BH204">
        <v>0</v>
      </c>
      <c r="BI204">
        <v>0</v>
      </c>
      <c r="BJ204">
        <v>0</v>
      </c>
      <c r="BK204">
        <v>0</v>
      </c>
      <c r="BL204">
        <v>0</v>
      </c>
      <c r="BM204">
        <v>0</v>
      </c>
      <c r="BN204">
        <v>0</v>
      </c>
      <c r="BO204">
        <v>0</v>
      </c>
      <c r="BP204">
        <v>0</v>
      </c>
      <c r="BQ204">
        <v>0</v>
      </c>
      <c r="BR204">
        <v>0</v>
      </c>
      <c r="BS204">
        <v>0</v>
      </c>
      <c r="BT204">
        <v>0</v>
      </c>
      <c r="BU204">
        <v>0</v>
      </c>
      <c r="BV204">
        <v>0</v>
      </c>
      <c r="BW204">
        <v>0</v>
      </c>
      <c r="CV204">
        <v>0</v>
      </c>
      <c r="CW204">
        <v>0</v>
      </c>
      <c r="CX204" t="e">
        <f>ROUND(Y204*Source!I128,7)</f>
        <v>#REF!</v>
      </c>
      <c r="CY204">
        <f t="shared" si="70"/>
        <v>98522.8</v>
      </c>
      <c r="CZ204">
        <f t="shared" si="71"/>
        <v>103232.19</v>
      </c>
      <c r="DA204">
        <f t="shared" si="72"/>
        <v>9.11</v>
      </c>
      <c r="DB204">
        <f t="shared" si="58"/>
        <v>103138.21</v>
      </c>
      <c r="DC204">
        <f t="shared" si="59"/>
        <v>0</v>
      </c>
      <c r="DD204" t="s">
        <v>6</v>
      </c>
      <c r="DE204" t="s">
        <v>6</v>
      </c>
      <c r="DF204" t="e">
        <f t="shared" si="73"/>
        <v>#REF!</v>
      </c>
      <c r="DG204" t="e">
        <f t="shared" si="74"/>
        <v>#REF!</v>
      </c>
      <c r="DH204" t="e">
        <f>Source!I128*SmtRes!Y204</f>
        <v>#REF!</v>
      </c>
      <c r="DI204">
        <f t="shared" si="75"/>
        <v>98522.8</v>
      </c>
      <c r="DJ204" t="e">
        <f t="shared" ref="DJ204:DJ206" si="76">DF204</f>
        <v>#REF!</v>
      </c>
      <c r="DK204" t="e">
        <f>Source!BC128</f>
        <v>#REF!</v>
      </c>
      <c r="DL204" t="s">
        <v>6</v>
      </c>
      <c r="DM204">
        <v>0</v>
      </c>
      <c r="DN204" t="s">
        <v>6</v>
      </c>
      <c r="DO204">
        <v>0</v>
      </c>
      <c r="GP204">
        <v>1</v>
      </c>
      <c r="GQ204">
        <v>-1</v>
      </c>
      <c r="GR204">
        <v>-1</v>
      </c>
    </row>
    <row r="205" spans="1:200" x14ac:dyDescent="0.25">
      <c r="A205">
        <f>ROW(Source!A128)</f>
        <v>128</v>
      </c>
      <c r="B205">
        <v>66440962</v>
      </c>
      <c r="C205">
        <v>66441574</v>
      </c>
      <c r="D205">
        <v>0</v>
      </c>
      <c r="E205">
        <v>0</v>
      </c>
      <c r="F205">
        <v>1</v>
      </c>
      <c r="G205">
        <v>1</v>
      </c>
      <c r="H205">
        <v>3</v>
      </c>
      <c r="I205" t="s">
        <v>261</v>
      </c>
      <c r="J205" t="s">
        <v>338</v>
      </c>
      <c r="K205" t="s">
        <v>341</v>
      </c>
      <c r="L205">
        <v>1348</v>
      </c>
      <c r="N205">
        <v>1009</v>
      </c>
      <c r="O205" t="s">
        <v>147</v>
      </c>
      <c r="P205" t="s">
        <v>147</v>
      </c>
      <c r="Q205">
        <v>1000</v>
      </c>
      <c r="W205">
        <v>0</v>
      </c>
      <c r="X205">
        <v>-2119739655</v>
      </c>
      <c r="Y205">
        <f t="shared" si="54"/>
        <v>2.1083000000000001E-4</v>
      </c>
      <c r="AA205">
        <v>85179.64</v>
      </c>
      <c r="AB205">
        <v>0</v>
      </c>
      <c r="AC205">
        <v>0</v>
      </c>
      <c r="AD205">
        <v>0</v>
      </c>
      <c r="AE205">
        <v>89251.23</v>
      </c>
      <c r="AF205">
        <v>0</v>
      </c>
      <c r="AG205">
        <v>0</v>
      </c>
      <c r="AH205">
        <v>0</v>
      </c>
      <c r="AI205">
        <v>9.11</v>
      </c>
      <c r="AJ205">
        <v>1</v>
      </c>
      <c r="AK205">
        <v>1</v>
      </c>
      <c r="AL205">
        <v>1</v>
      </c>
      <c r="AM205">
        <v>0</v>
      </c>
      <c r="AN205">
        <v>0</v>
      </c>
      <c r="AO205">
        <v>0</v>
      </c>
      <c r="AP205">
        <v>0</v>
      </c>
      <c r="AQ205">
        <v>0</v>
      </c>
      <c r="AR205">
        <v>0</v>
      </c>
      <c r="AS205" t="s">
        <v>6</v>
      </c>
      <c r="AT205">
        <v>2.1083000000000001E-4</v>
      </c>
      <c r="AU205" t="s">
        <v>6</v>
      </c>
      <c r="AV205">
        <v>0</v>
      </c>
      <c r="AW205">
        <v>1</v>
      </c>
      <c r="AX205">
        <v>-1</v>
      </c>
      <c r="AY205">
        <v>0</v>
      </c>
      <c r="AZ205">
        <v>0</v>
      </c>
      <c r="BA205" t="s">
        <v>6</v>
      </c>
      <c r="BB205">
        <v>0</v>
      </c>
      <c r="BC205">
        <v>0</v>
      </c>
      <c r="BD205">
        <v>0</v>
      </c>
      <c r="BE205">
        <v>0</v>
      </c>
      <c r="BF205">
        <v>0</v>
      </c>
      <c r="BG205">
        <v>0</v>
      </c>
      <c r="BH205">
        <v>0</v>
      </c>
      <c r="BI205">
        <v>0</v>
      </c>
      <c r="BJ205">
        <v>0</v>
      </c>
      <c r="BK205">
        <v>0</v>
      </c>
      <c r="BL205">
        <v>0</v>
      </c>
      <c r="BM205">
        <v>0</v>
      </c>
      <c r="BN205">
        <v>0</v>
      </c>
      <c r="BO205">
        <v>0</v>
      </c>
      <c r="BP205">
        <v>0</v>
      </c>
      <c r="BQ205">
        <v>0</v>
      </c>
      <c r="BR205">
        <v>0</v>
      </c>
      <c r="BS205">
        <v>0</v>
      </c>
      <c r="BT205">
        <v>0</v>
      </c>
      <c r="BU205">
        <v>0</v>
      </c>
      <c r="BV205">
        <v>0</v>
      </c>
      <c r="BW205">
        <v>0</v>
      </c>
      <c r="CV205">
        <v>0</v>
      </c>
      <c r="CW205">
        <v>0</v>
      </c>
      <c r="CX205" t="e">
        <f>ROUND(Y205*Source!I128,7)</f>
        <v>#REF!</v>
      </c>
      <c r="CY205">
        <f t="shared" si="70"/>
        <v>85179.64</v>
      </c>
      <c r="CZ205">
        <f t="shared" si="71"/>
        <v>89251.23</v>
      </c>
      <c r="DA205">
        <f t="shared" si="72"/>
        <v>9.11</v>
      </c>
      <c r="DB205">
        <f t="shared" si="58"/>
        <v>18.82</v>
      </c>
      <c r="DC205">
        <f t="shared" si="59"/>
        <v>0</v>
      </c>
      <c r="DD205" t="s">
        <v>6</v>
      </c>
      <c r="DE205" t="s">
        <v>6</v>
      </c>
      <c r="DF205" t="e">
        <f t="shared" si="73"/>
        <v>#REF!</v>
      </c>
      <c r="DG205" t="e">
        <f t="shared" si="74"/>
        <v>#REF!</v>
      </c>
      <c r="DH205" t="e">
        <f>Source!I128*SmtRes!Y205</f>
        <v>#REF!</v>
      </c>
      <c r="DI205">
        <f t="shared" si="75"/>
        <v>85179.64</v>
      </c>
      <c r="DJ205" t="e">
        <f t="shared" si="76"/>
        <v>#REF!</v>
      </c>
      <c r="DK205" t="e">
        <f>Source!BC128</f>
        <v>#REF!</v>
      </c>
      <c r="DL205" t="s">
        <v>6</v>
      </c>
      <c r="DM205">
        <v>0</v>
      </c>
      <c r="DN205" t="s">
        <v>6</v>
      </c>
      <c r="DO205">
        <v>0</v>
      </c>
      <c r="GP205">
        <v>1</v>
      </c>
      <c r="GQ205">
        <v>-1</v>
      </c>
      <c r="GR205">
        <v>-1</v>
      </c>
    </row>
    <row r="206" spans="1:200" x14ac:dyDescent="0.25">
      <c r="A206">
        <f>ROW(Source!A128)</f>
        <v>128</v>
      </c>
      <c r="B206">
        <v>66440962</v>
      </c>
      <c r="C206">
        <v>66441574</v>
      </c>
      <c r="D206">
        <v>0</v>
      </c>
      <c r="E206">
        <v>1</v>
      </c>
      <c r="F206">
        <v>1</v>
      </c>
      <c r="G206">
        <v>1</v>
      </c>
      <c r="H206">
        <v>3</v>
      </c>
      <c r="I206" t="s">
        <v>261</v>
      </c>
      <c r="J206" t="s">
        <v>338</v>
      </c>
      <c r="K206" t="s">
        <v>344</v>
      </c>
      <c r="L206">
        <v>1348</v>
      </c>
      <c r="N206">
        <v>1009</v>
      </c>
      <c r="O206" t="s">
        <v>147</v>
      </c>
      <c r="P206" t="s">
        <v>147</v>
      </c>
      <c r="Q206">
        <v>1000</v>
      </c>
      <c r="W206">
        <v>0</v>
      </c>
      <c r="X206">
        <v>778784129</v>
      </c>
      <c r="Y206">
        <f t="shared" si="54"/>
        <v>4.7436499999999998E-4</v>
      </c>
      <c r="AA206">
        <v>91182.94</v>
      </c>
      <c r="AB206">
        <v>0</v>
      </c>
      <c r="AC206">
        <v>0</v>
      </c>
      <c r="AD206">
        <v>0</v>
      </c>
      <c r="AE206">
        <v>95541.49</v>
      </c>
      <c r="AF206">
        <v>0</v>
      </c>
      <c r="AG206">
        <v>0</v>
      </c>
      <c r="AH206">
        <v>0</v>
      </c>
      <c r="AI206">
        <v>9.11</v>
      </c>
      <c r="AJ206">
        <v>1</v>
      </c>
      <c r="AK206">
        <v>1</v>
      </c>
      <c r="AL206">
        <v>1</v>
      </c>
      <c r="AM206">
        <v>0</v>
      </c>
      <c r="AN206">
        <v>0</v>
      </c>
      <c r="AO206">
        <v>0</v>
      </c>
      <c r="AP206">
        <v>0</v>
      </c>
      <c r="AQ206">
        <v>0</v>
      </c>
      <c r="AR206">
        <v>0</v>
      </c>
      <c r="AS206" t="s">
        <v>6</v>
      </c>
      <c r="AT206">
        <v>4.7436499999999998E-4</v>
      </c>
      <c r="AU206" t="s">
        <v>6</v>
      </c>
      <c r="AV206">
        <v>0</v>
      </c>
      <c r="AW206">
        <v>1</v>
      </c>
      <c r="AX206">
        <v>-1</v>
      </c>
      <c r="AY206">
        <v>0</v>
      </c>
      <c r="AZ206">
        <v>0</v>
      </c>
      <c r="BA206" t="s">
        <v>6</v>
      </c>
      <c r="BB206">
        <v>0</v>
      </c>
      <c r="BC206">
        <v>0</v>
      </c>
      <c r="BD206">
        <v>0</v>
      </c>
      <c r="BE206">
        <v>0</v>
      </c>
      <c r="BF206">
        <v>0</v>
      </c>
      <c r="BG206">
        <v>0</v>
      </c>
      <c r="BH206">
        <v>0</v>
      </c>
      <c r="BI206">
        <v>0</v>
      </c>
      <c r="BJ206">
        <v>0</v>
      </c>
      <c r="BK206">
        <v>0</v>
      </c>
      <c r="BL206">
        <v>0</v>
      </c>
      <c r="BM206">
        <v>0</v>
      </c>
      <c r="BN206">
        <v>0</v>
      </c>
      <c r="BO206">
        <v>0</v>
      </c>
      <c r="BP206">
        <v>0</v>
      </c>
      <c r="BQ206">
        <v>0</v>
      </c>
      <c r="BR206">
        <v>0</v>
      </c>
      <c r="BS206">
        <v>0</v>
      </c>
      <c r="BT206">
        <v>0</v>
      </c>
      <c r="BU206">
        <v>0</v>
      </c>
      <c r="BV206">
        <v>0</v>
      </c>
      <c r="BW206">
        <v>0</v>
      </c>
      <c r="CV206">
        <v>0</v>
      </c>
      <c r="CW206">
        <v>0</v>
      </c>
      <c r="CX206" t="e">
        <f>ROUND(Y206*Source!I128,7)</f>
        <v>#REF!</v>
      </c>
      <c r="CY206">
        <f t="shared" si="70"/>
        <v>91182.94</v>
      </c>
      <c r="CZ206">
        <f t="shared" si="71"/>
        <v>95541.49</v>
      </c>
      <c r="DA206">
        <f t="shared" si="72"/>
        <v>9.11</v>
      </c>
      <c r="DB206">
        <f t="shared" si="58"/>
        <v>45.32</v>
      </c>
      <c r="DC206">
        <f t="shared" si="59"/>
        <v>0</v>
      </c>
      <c r="DD206" t="s">
        <v>6</v>
      </c>
      <c r="DE206" t="s">
        <v>6</v>
      </c>
      <c r="DF206" t="e">
        <f t="shared" si="73"/>
        <v>#REF!</v>
      </c>
      <c r="DG206" t="e">
        <f t="shared" si="74"/>
        <v>#REF!</v>
      </c>
      <c r="DH206" t="e">
        <f>Source!I128*SmtRes!Y206</f>
        <v>#REF!</v>
      </c>
      <c r="DI206">
        <f t="shared" si="75"/>
        <v>91182.94</v>
      </c>
      <c r="DJ206" t="e">
        <f t="shared" si="76"/>
        <v>#REF!</v>
      </c>
      <c r="DK206" t="e">
        <f>Source!BC128</f>
        <v>#REF!</v>
      </c>
      <c r="DL206" t="s">
        <v>6</v>
      </c>
      <c r="DM206">
        <v>0</v>
      </c>
      <c r="DN206" t="s">
        <v>6</v>
      </c>
      <c r="DO206">
        <v>0</v>
      </c>
      <c r="GP206">
        <v>1</v>
      </c>
      <c r="GQ206">
        <v>-1</v>
      </c>
      <c r="GR206">
        <v>-1</v>
      </c>
    </row>
    <row r="207" spans="1:200" x14ac:dyDescent="0.25">
      <c r="A207">
        <f>ROW(Source!A137)</f>
        <v>137</v>
      </c>
      <c r="B207">
        <v>66440962</v>
      </c>
      <c r="C207">
        <v>66441632</v>
      </c>
      <c r="D207">
        <v>48043853</v>
      </c>
      <c r="E207">
        <v>68</v>
      </c>
      <c r="F207">
        <v>1</v>
      </c>
      <c r="G207">
        <v>1</v>
      </c>
      <c r="H207">
        <v>1</v>
      </c>
      <c r="I207" t="s">
        <v>811</v>
      </c>
      <c r="J207" t="s">
        <v>6</v>
      </c>
      <c r="K207" t="s">
        <v>812</v>
      </c>
      <c r="L207">
        <v>1191</v>
      </c>
      <c r="N207">
        <v>1013</v>
      </c>
      <c r="O207" t="s">
        <v>766</v>
      </c>
      <c r="P207" t="s">
        <v>766</v>
      </c>
      <c r="Q207">
        <v>1</v>
      </c>
      <c r="W207">
        <v>0</v>
      </c>
      <c r="X207">
        <v>1893946532</v>
      </c>
      <c r="Y207">
        <f t="shared" ref="Y207:Y212" si="77">(AT207*ROUND(2,7))</f>
        <v>4.26</v>
      </c>
      <c r="AA207">
        <v>0</v>
      </c>
      <c r="AB207">
        <v>0</v>
      </c>
      <c r="AC207">
        <v>0</v>
      </c>
      <c r="AD207">
        <v>302.85000000000002</v>
      </c>
      <c r="AE207">
        <v>0</v>
      </c>
      <c r="AF207">
        <v>0</v>
      </c>
      <c r="AG207">
        <v>0</v>
      </c>
      <c r="AH207">
        <v>9.07</v>
      </c>
      <c r="AI207">
        <v>1</v>
      </c>
      <c r="AJ207">
        <v>1</v>
      </c>
      <c r="AK207">
        <v>1</v>
      </c>
      <c r="AL207">
        <v>33.39</v>
      </c>
      <c r="AM207">
        <v>4</v>
      </c>
      <c r="AN207">
        <v>0</v>
      </c>
      <c r="AO207">
        <v>1</v>
      </c>
      <c r="AP207">
        <v>1</v>
      </c>
      <c r="AQ207">
        <v>0</v>
      </c>
      <c r="AR207">
        <v>0</v>
      </c>
      <c r="AS207" t="s">
        <v>6</v>
      </c>
      <c r="AT207">
        <v>2.13</v>
      </c>
      <c r="AU207" t="s">
        <v>250</v>
      </c>
      <c r="AV207">
        <v>1</v>
      </c>
      <c r="AW207">
        <v>2</v>
      </c>
      <c r="AX207">
        <v>66441641</v>
      </c>
      <c r="AY207">
        <v>1</v>
      </c>
      <c r="AZ207">
        <v>0</v>
      </c>
      <c r="BA207">
        <v>177</v>
      </c>
      <c r="BB207">
        <v>0</v>
      </c>
      <c r="BC207">
        <v>0</v>
      </c>
      <c r="BD207">
        <v>0</v>
      </c>
      <c r="BE207">
        <v>0</v>
      </c>
      <c r="BF207">
        <v>0</v>
      </c>
      <c r="BG207">
        <v>0</v>
      </c>
      <c r="BH207">
        <v>0</v>
      </c>
      <c r="BI207">
        <v>0</v>
      </c>
      <c r="BJ207">
        <v>0</v>
      </c>
      <c r="BK207">
        <v>0</v>
      </c>
      <c r="BL207">
        <v>0</v>
      </c>
      <c r="BM207">
        <v>0</v>
      </c>
      <c r="BN207">
        <v>0</v>
      </c>
      <c r="BO207">
        <v>0</v>
      </c>
      <c r="BP207">
        <v>0</v>
      </c>
      <c r="BQ207">
        <v>0</v>
      </c>
      <c r="BR207">
        <v>0</v>
      </c>
      <c r="BS207">
        <v>0</v>
      </c>
      <c r="BT207">
        <v>0</v>
      </c>
      <c r="BU207">
        <v>0</v>
      </c>
      <c r="BV207">
        <v>0</v>
      </c>
      <c r="BW207">
        <v>0</v>
      </c>
      <c r="CU207" t="e">
        <f>ROUND(AT207*Source!I137*AH207*AL207,0)</f>
        <v>#REF!</v>
      </c>
      <c r="CV207" t="e">
        <f>ROUND(Y207*Source!I137,7)</f>
        <v>#REF!</v>
      </c>
      <c r="CW207">
        <v>0</v>
      </c>
      <c r="CX207" t="e">
        <f>ROUND(Y207*Source!I137,7)</f>
        <v>#REF!</v>
      </c>
      <c r="CY207">
        <f>AD207</f>
        <v>302.85000000000002</v>
      </c>
      <c r="CZ207">
        <f>AH207</f>
        <v>9.07</v>
      </c>
      <c r="DA207">
        <f>AL207</f>
        <v>33.39</v>
      </c>
      <c r="DB207">
        <f t="shared" ref="DB207:DB214" si="78">ROUND((ROUND(AT207*CZ207,2)*ROUND(2,7)),2)</f>
        <v>38.64</v>
      </c>
      <c r="DC207">
        <f t="shared" ref="DC207:DC214" si="79">ROUND((ROUND(AT207*AG207,2)*ROUND(2,7)),2)</f>
        <v>0</v>
      </c>
      <c r="DD207" t="s">
        <v>6</v>
      </c>
      <c r="DE207" t="s">
        <v>6</v>
      </c>
      <c r="DF207" t="e">
        <f t="shared" ref="DF207:DF212" si="80">ROUND(ROUND(AE207,0)*CX207,0)</f>
        <v>#REF!</v>
      </c>
      <c r="DG207" t="e">
        <f t="shared" si="74"/>
        <v>#REF!</v>
      </c>
      <c r="DH207" t="e">
        <f>Source!I137*SmtRes!Y207</f>
        <v>#REF!</v>
      </c>
      <c r="DI207">
        <f>AD207</f>
        <v>302.85000000000002</v>
      </c>
      <c r="DJ207">
        <f>EtalonRes!AB177</f>
        <v>9.07</v>
      </c>
      <c r="DK207" t="e">
        <f>Source!BA137</f>
        <v>#REF!</v>
      </c>
      <c r="DL207" t="s">
        <v>6</v>
      </c>
      <c r="DM207">
        <v>0</v>
      </c>
      <c r="DN207" t="s">
        <v>6</v>
      </c>
      <c r="DO207">
        <v>0</v>
      </c>
      <c r="GQ207">
        <v>-1</v>
      </c>
      <c r="GR207">
        <v>-1</v>
      </c>
    </row>
    <row r="208" spans="1:200" x14ac:dyDescent="0.25">
      <c r="A208">
        <f>ROW(Source!A137)</f>
        <v>137</v>
      </c>
      <c r="B208">
        <v>66440962</v>
      </c>
      <c r="C208">
        <v>66441632</v>
      </c>
      <c r="D208">
        <v>48044033</v>
      </c>
      <c r="E208">
        <v>68</v>
      </c>
      <c r="F208">
        <v>1</v>
      </c>
      <c r="G208">
        <v>1</v>
      </c>
      <c r="H208">
        <v>1</v>
      </c>
      <c r="I208" t="s">
        <v>767</v>
      </c>
      <c r="J208" t="s">
        <v>6</v>
      </c>
      <c r="K208" t="s">
        <v>768</v>
      </c>
      <c r="L208">
        <v>1191</v>
      </c>
      <c r="N208">
        <v>1013</v>
      </c>
      <c r="O208" t="s">
        <v>766</v>
      </c>
      <c r="P208" t="s">
        <v>766</v>
      </c>
      <c r="Q208">
        <v>1</v>
      </c>
      <c r="W208">
        <v>0</v>
      </c>
      <c r="X208">
        <v>-1417349443</v>
      </c>
      <c r="Y208">
        <f t="shared" si="77"/>
        <v>0.04</v>
      </c>
      <c r="AA208">
        <v>0</v>
      </c>
      <c r="AB208">
        <v>0</v>
      </c>
      <c r="AC208">
        <v>0</v>
      </c>
      <c r="AD208">
        <v>0</v>
      </c>
      <c r="AE208">
        <v>0</v>
      </c>
      <c r="AF208">
        <v>0</v>
      </c>
      <c r="AG208">
        <v>0</v>
      </c>
      <c r="AH208">
        <v>0</v>
      </c>
      <c r="AI208">
        <v>1</v>
      </c>
      <c r="AJ208">
        <v>1</v>
      </c>
      <c r="AK208">
        <v>33.39</v>
      </c>
      <c r="AL208">
        <v>1</v>
      </c>
      <c r="AM208">
        <v>4</v>
      </c>
      <c r="AN208">
        <v>0</v>
      </c>
      <c r="AO208">
        <v>1</v>
      </c>
      <c r="AP208">
        <v>1</v>
      </c>
      <c r="AQ208">
        <v>0</v>
      </c>
      <c r="AR208">
        <v>0</v>
      </c>
      <c r="AS208" t="s">
        <v>6</v>
      </c>
      <c r="AT208">
        <v>0.02</v>
      </c>
      <c r="AU208" t="s">
        <v>250</v>
      </c>
      <c r="AV208">
        <v>2</v>
      </c>
      <c r="AW208">
        <v>2</v>
      </c>
      <c r="AX208">
        <v>66441642</v>
      </c>
      <c r="AY208">
        <v>1</v>
      </c>
      <c r="AZ208">
        <v>0</v>
      </c>
      <c r="BA208">
        <v>178</v>
      </c>
      <c r="BB208">
        <v>0</v>
      </c>
      <c r="BC208">
        <v>0</v>
      </c>
      <c r="BD208">
        <v>0</v>
      </c>
      <c r="BE208">
        <v>0</v>
      </c>
      <c r="BF208">
        <v>0</v>
      </c>
      <c r="BG208">
        <v>0</v>
      </c>
      <c r="BH208">
        <v>0</v>
      </c>
      <c r="BI208">
        <v>0</v>
      </c>
      <c r="BJ208">
        <v>0</v>
      </c>
      <c r="BK208">
        <v>0</v>
      </c>
      <c r="BL208">
        <v>0</v>
      </c>
      <c r="BM208">
        <v>0</v>
      </c>
      <c r="BN208">
        <v>0</v>
      </c>
      <c r="BO208">
        <v>0</v>
      </c>
      <c r="BP208">
        <v>0</v>
      </c>
      <c r="BQ208">
        <v>0</v>
      </c>
      <c r="BR208">
        <v>0</v>
      </c>
      <c r="BS208">
        <v>0</v>
      </c>
      <c r="BT208">
        <v>0</v>
      </c>
      <c r="BU208">
        <v>0</v>
      </c>
      <c r="BV208">
        <v>0</v>
      </c>
      <c r="BW208">
        <v>0</v>
      </c>
      <c r="CV208">
        <v>0</v>
      </c>
      <c r="CW208">
        <v>0</v>
      </c>
      <c r="CX208" t="e">
        <f>ROUND(Y208*Source!I137,7)</f>
        <v>#REF!</v>
      </c>
      <c r="CY208">
        <f>AD208</f>
        <v>0</v>
      </c>
      <c r="CZ208">
        <f>AH208</f>
        <v>0</v>
      </c>
      <c r="DA208">
        <f>AL208</f>
        <v>1</v>
      </c>
      <c r="DB208">
        <f t="shared" si="78"/>
        <v>0</v>
      </c>
      <c r="DC208">
        <f t="shared" si="79"/>
        <v>0</v>
      </c>
      <c r="DD208" t="s">
        <v>6</v>
      </c>
      <c r="DE208" t="s">
        <v>6</v>
      </c>
      <c r="DF208" t="e">
        <f t="shared" si="80"/>
        <v>#REF!</v>
      </c>
      <c r="DG208" t="e">
        <f t="shared" si="74"/>
        <v>#REF!</v>
      </c>
      <c r="DH208" t="e">
        <f>Source!I137*SmtRes!Y208</f>
        <v>#REF!</v>
      </c>
      <c r="DI208">
        <f>AD208</f>
        <v>0</v>
      </c>
      <c r="DJ208">
        <f>EtalonRes!AB178</f>
        <v>0</v>
      </c>
      <c r="DK208" t="e">
        <f>Source!BA137</f>
        <v>#REF!</v>
      </c>
      <c r="DL208" t="s">
        <v>6</v>
      </c>
      <c r="DM208">
        <v>0</v>
      </c>
      <c r="DN208" t="s">
        <v>6</v>
      </c>
      <c r="DO208">
        <v>0</v>
      </c>
      <c r="GQ208">
        <v>-1</v>
      </c>
      <c r="GR208">
        <v>-1</v>
      </c>
    </row>
    <row r="209" spans="1:200" x14ac:dyDescent="0.25">
      <c r="A209">
        <f>ROW(Source!A137)</f>
        <v>137</v>
      </c>
      <c r="B209">
        <v>66440962</v>
      </c>
      <c r="C209">
        <v>66441632</v>
      </c>
      <c r="D209">
        <v>48205709</v>
      </c>
      <c r="E209">
        <v>1</v>
      </c>
      <c r="F209">
        <v>1</v>
      </c>
      <c r="G209">
        <v>1</v>
      </c>
      <c r="H209">
        <v>2</v>
      </c>
      <c r="I209" t="s">
        <v>808</v>
      </c>
      <c r="J209" t="s">
        <v>809</v>
      </c>
      <c r="K209" t="s">
        <v>810</v>
      </c>
      <c r="L209">
        <v>1367</v>
      </c>
      <c r="N209">
        <v>1011</v>
      </c>
      <c r="O209" t="s">
        <v>772</v>
      </c>
      <c r="P209" t="s">
        <v>772</v>
      </c>
      <c r="Q209">
        <v>1</v>
      </c>
      <c r="W209">
        <v>0</v>
      </c>
      <c r="X209">
        <v>74147093</v>
      </c>
      <c r="Y209">
        <f t="shared" si="77"/>
        <v>0.02</v>
      </c>
      <c r="AA209">
        <v>0</v>
      </c>
      <c r="AB209">
        <v>22.54</v>
      </c>
      <c r="AC209">
        <v>0</v>
      </c>
      <c r="AD209">
        <v>0</v>
      </c>
      <c r="AE209">
        <v>0</v>
      </c>
      <c r="AF209">
        <v>1.7</v>
      </c>
      <c r="AG209">
        <v>0</v>
      </c>
      <c r="AH209">
        <v>0</v>
      </c>
      <c r="AI209">
        <v>1</v>
      </c>
      <c r="AJ209">
        <v>13.26</v>
      </c>
      <c r="AK209">
        <v>33.39</v>
      </c>
      <c r="AL209">
        <v>1</v>
      </c>
      <c r="AM209">
        <v>4</v>
      </c>
      <c r="AN209">
        <v>0</v>
      </c>
      <c r="AO209">
        <v>1</v>
      </c>
      <c r="AP209">
        <v>1</v>
      </c>
      <c r="AQ209">
        <v>0</v>
      </c>
      <c r="AR209">
        <v>0</v>
      </c>
      <c r="AS209" t="s">
        <v>6</v>
      </c>
      <c r="AT209">
        <v>0.01</v>
      </c>
      <c r="AU209" t="s">
        <v>250</v>
      </c>
      <c r="AV209">
        <v>0</v>
      </c>
      <c r="AW209">
        <v>2</v>
      </c>
      <c r="AX209">
        <v>66441643</v>
      </c>
      <c r="AY209">
        <v>1</v>
      </c>
      <c r="AZ209">
        <v>0</v>
      </c>
      <c r="BA209">
        <v>179</v>
      </c>
      <c r="BB209">
        <v>0</v>
      </c>
      <c r="BC209">
        <v>0</v>
      </c>
      <c r="BD209">
        <v>0</v>
      </c>
      <c r="BE209">
        <v>0</v>
      </c>
      <c r="BF209">
        <v>0</v>
      </c>
      <c r="BG209">
        <v>0</v>
      </c>
      <c r="BH209">
        <v>0</v>
      </c>
      <c r="BI209">
        <v>0</v>
      </c>
      <c r="BJ209">
        <v>0</v>
      </c>
      <c r="BK209">
        <v>0</v>
      </c>
      <c r="BL209">
        <v>0</v>
      </c>
      <c r="BM209">
        <v>0</v>
      </c>
      <c r="BN209">
        <v>0</v>
      </c>
      <c r="BO209">
        <v>0</v>
      </c>
      <c r="BP209">
        <v>0</v>
      </c>
      <c r="BQ209">
        <v>0</v>
      </c>
      <c r="BR209">
        <v>0</v>
      </c>
      <c r="BS209">
        <v>0</v>
      </c>
      <c r="BT209">
        <v>0</v>
      </c>
      <c r="BU209">
        <v>0</v>
      </c>
      <c r="BV209">
        <v>0</v>
      </c>
      <c r="BW209">
        <v>0</v>
      </c>
      <c r="CV209">
        <v>0</v>
      </c>
      <c r="CW209" t="e">
        <f>ROUND(Y209*Source!I137*DO209,7)</f>
        <v>#REF!</v>
      </c>
      <c r="CX209" t="e">
        <f>ROUND(Y209*Source!I137,7)</f>
        <v>#REF!</v>
      </c>
      <c r="CY209">
        <f>AB209</f>
        <v>22.54</v>
      </c>
      <c r="CZ209">
        <f>AF209</f>
        <v>1.7</v>
      </c>
      <c r="DA209">
        <f>AJ209</f>
        <v>13.26</v>
      </c>
      <c r="DB209">
        <f t="shared" si="78"/>
        <v>0.04</v>
      </c>
      <c r="DC209">
        <f t="shared" si="79"/>
        <v>0</v>
      </c>
      <c r="DD209" t="s">
        <v>6</v>
      </c>
      <c r="DE209" t="s">
        <v>6</v>
      </c>
      <c r="DF209" t="e">
        <f t="shared" si="80"/>
        <v>#REF!</v>
      </c>
      <c r="DG209" t="e">
        <f>ROUND(ROUND(AF209*AJ209,0)*CX209,0)</f>
        <v>#REF!</v>
      </c>
      <c r="DH209" t="e">
        <f>Source!I137*SmtRes!Y209</f>
        <v>#REF!</v>
      </c>
      <c r="DI209">
        <f>AB209</f>
        <v>22.54</v>
      </c>
      <c r="DJ209">
        <f>EtalonRes!Z179</f>
        <v>1.7</v>
      </c>
      <c r="DK209" t="e">
        <f>Source!BB137</f>
        <v>#REF!</v>
      </c>
      <c r="DL209" t="s">
        <v>6</v>
      </c>
      <c r="DM209">
        <v>0</v>
      </c>
      <c r="DN209" t="s">
        <v>6</v>
      </c>
      <c r="DO209">
        <v>0</v>
      </c>
      <c r="GQ209">
        <v>-1</v>
      </c>
      <c r="GR209">
        <v>-1</v>
      </c>
    </row>
    <row r="210" spans="1:200" x14ac:dyDescent="0.25">
      <c r="A210">
        <f>ROW(Source!A137)</f>
        <v>137</v>
      </c>
      <c r="B210">
        <v>66440962</v>
      </c>
      <c r="C210">
        <v>66441632</v>
      </c>
      <c r="D210">
        <v>48205728</v>
      </c>
      <c r="E210">
        <v>1</v>
      </c>
      <c r="F210">
        <v>1</v>
      </c>
      <c r="G210">
        <v>1</v>
      </c>
      <c r="H210">
        <v>2</v>
      </c>
      <c r="I210" t="s">
        <v>857</v>
      </c>
      <c r="J210" t="s">
        <v>858</v>
      </c>
      <c r="K210" t="s">
        <v>859</v>
      </c>
      <c r="L210">
        <v>1367</v>
      </c>
      <c r="N210">
        <v>1011</v>
      </c>
      <c r="O210" t="s">
        <v>772</v>
      </c>
      <c r="P210" t="s">
        <v>772</v>
      </c>
      <c r="Q210">
        <v>1</v>
      </c>
      <c r="W210">
        <v>0</v>
      </c>
      <c r="X210">
        <v>2073521694</v>
      </c>
      <c r="Y210">
        <f t="shared" si="77"/>
        <v>0.02</v>
      </c>
      <c r="AA210">
        <v>0</v>
      </c>
      <c r="AB210">
        <v>1193.27</v>
      </c>
      <c r="AC210">
        <v>335.9</v>
      </c>
      <c r="AD210">
        <v>0</v>
      </c>
      <c r="AE210">
        <v>0</v>
      </c>
      <c r="AF210">
        <v>89.99</v>
      </c>
      <c r="AG210">
        <v>10.06</v>
      </c>
      <c r="AH210">
        <v>0</v>
      </c>
      <c r="AI210">
        <v>1</v>
      </c>
      <c r="AJ210">
        <v>13.26</v>
      </c>
      <c r="AK210">
        <v>33.39</v>
      </c>
      <c r="AL210">
        <v>1</v>
      </c>
      <c r="AM210">
        <v>4</v>
      </c>
      <c r="AN210">
        <v>0</v>
      </c>
      <c r="AO210">
        <v>1</v>
      </c>
      <c r="AP210">
        <v>1</v>
      </c>
      <c r="AQ210">
        <v>0</v>
      </c>
      <c r="AR210">
        <v>0</v>
      </c>
      <c r="AS210" t="s">
        <v>6</v>
      </c>
      <c r="AT210">
        <v>0.01</v>
      </c>
      <c r="AU210" t="s">
        <v>250</v>
      </c>
      <c r="AV210">
        <v>0</v>
      </c>
      <c r="AW210">
        <v>2</v>
      </c>
      <c r="AX210">
        <v>66441644</v>
      </c>
      <c r="AY210">
        <v>1</v>
      </c>
      <c r="AZ210">
        <v>0</v>
      </c>
      <c r="BA210">
        <v>180</v>
      </c>
      <c r="BB210">
        <v>0</v>
      </c>
      <c r="BC210">
        <v>0</v>
      </c>
      <c r="BD210">
        <v>0</v>
      </c>
      <c r="BE210">
        <v>0</v>
      </c>
      <c r="BF210">
        <v>0</v>
      </c>
      <c r="BG210">
        <v>0</v>
      </c>
      <c r="BH210">
        <v>0</v>
      </c>
      <c r="BI210">
        <v>0</v>
      </c>
      <c r="BJ210">
        <v>0</v>
      </c>
      <c r="BK210">
        <v>0</v>
      </c>
      <c r="BL210">
        <v>0</v>
      </c>
      <c r="BM210">
        <v>0</v>
      </c>
      <c r="BN210">
        <v>0</v>
      </c>
      <c r="BO210">
        <v>0</v>
      </c>
      <c r="BP210">
        <v>0</v>
      </c>
      <c r="BQ210">
        <v>0</v>
      </c>
      <c r="BR210">
        <v>0</v>
      </c>
      <c r="BS210">
        <v>0</v>
      </c>
      <c r="BT210">
        <v>0</v>
      </c>
      <c r="BU210">
        <v>0</v>
      </c>
      <c r="BV210">
        <v>0</v>
      </c>
      <c r="BW210">
        <v>0</v>
      </c>
      <c r="CV210">
        <v>0</v>
      </c>
      <c r="CW210" t="e">
        <f>ROUND(Y210*Source!I137*DO210,7)</f>
        <v>#REF!</v>
      </c>
      <c r="CX210" t="e">
        <f>ROUND(Y210*Source!I137,7)</f>
        <v>#REF!</v>
      </c>
      <c r="CY210">
        <f>AB210</f>
        <v>1193.27</v>
      </c>
      <c r="CZ210">
        <f>AF210</f>
        <v>89.99</v>
      </c>
      <c r="DA210">
        <f>AJ210</f>
        <v>13.26</v>
      </c>
      <c r="DB210">
        <f t="shared" si="78"/>
        <v>1.8</v>
      </c>
      <c r="DC210">
        <f t="shared" si="79"/>
        <v>0.2</v>
      </c>
      <c r="DD210" t="s">
        <v>6</v>
      </c>
      <c r="DE210" t="s">
        <v>6</v>
      </c>
      <c r="DF210" t="e">
        <f t="shared" si="80"/>
        <v>#REF!</v>
      </c>
      <c r="DG210" t="e">
        <f>ROUND(ROUND(AF210*AJ210,0)*CX210,0)</f>
        <v>#REF!</v>
      </c>
      <c r="DH210" t="e">
        <f>Source!I137*SmtRes!Y210</f>
        <v>#REF!</v>
      </c>
      <c r="DI210">
        <f>AB210</f>
        <v>1193.27</v>
      </c>
      <c r="DJ210">
        <f>EtalonRes!Z180</f>
        <v>89.99</v>
      </c>
      <c r="DK210" t="e">
        <f>Source!BB137</f>
        <v>#REF!</v>
      </c>
      <c r="DL210" t="s">
        <v>6</v>
      </c>
      <c r="DM210">
        <v>0</v>
      </c>
      <c r="DN210" t="s">
        <v>6</v>
      </c>
      <c r="DO210">
        <v>0</v>
      </c>
      <c r="GQ210">
        <v>-1</v>
      </c>
      <c r="GR210">
        <v>-1</v>
      </c>
    </row>
    <row r="211" spans="1:200" x14ac:dyDescent="0.25">
      <c r="A211">
        <f>ROW(Source!A137)</f>
        <v>137</v>
      </c>
      <c r="B211">
        <v>66440962</v>
      </c>
      <c r="C211">
        <v>66441632</v>
      </c>
      <c r="D211">
        <v>48206504</v>
      </c>
      <c r="E211">
        <v>1</v>
      </c>
      <c r="F211">
        <v>1</v>
      </c>
      <c r="G211">
        <v>1</v>
      </c>
      <c r="H211">
        <v>2</v>
      </c>
      <c r="I211" t="s">
        <v>788</v>
      </c>
      <c r="J211" t="s">
        <v>789</v>
      </c>
      <c r="K211" t="s">
        <v>790</v>
      </c>
      <c r="L211">
        <v>1367</v>
      </c>
      <c r="N211">
        <v>1011</v>
      </c>
      <c r="O211" t="s">
        <v>772</v>
      </c>
      <c r="P211" t="s">
        <v>772</v>
      </c>
      <c r="Q211">
        <v>1</v>
      </c>
      <c r="W211">
        <v>0</v>
      </c>
      <c r="X211">
        <v>2001246382</v>
      </c>
      <c r="Y211">
        <f t="shared" si="77"/>
        <v>0.02</v>
      </c>
      <c r="AA211">
        <v>0</v>
      </c>
      <c r="AB211">
        <v>871.31</v>
      </c>
      <c r="AC211">
        <v>387.32</v>
      </c>
      <c r="AD211">
        <v>0</v>
      </c>
      <c r="AE211">
        <v>0</v>
      </c>
      <c r="AF211">
        <v>65.709999999999994</v>
      </c>
      <c r="AG211">
        <v>11.6</v>
      </c>
      <c r="AH211">
        <v>0</v>
      </c>
      <c r="AI211">
        <v>1</v>
      </c>
      <c r="AJ211">
        <v>13.26</v>
      </c>
      <c r="AK211">
        <v>33.39</v>
      </c>
      <c r="AL211">
        <v>1</v>
      </c>
      <c r="AM211">
        <v>4</v>
      </c>
      <c r="AN211">
        <v>0</v>
      </c>
      <c r="AO211">
        <v>1</v>
      </c>
      <c r="AP211">
        <v>1</v>
      </c>
      <c r="AQ211">
        <v>0</v>
      </c>
      <c r="AR211">
        <v>0</v>
      </c>
      <c r="AS211" t="s">
        <v>6</v>
      </c>
      <c r="AT211">
        <v>0.01</v>
      </c>
      <c r="AU211" t="s">
        <v>250</v>
      </c>
      <c r="AV211">
        <v>0</v>
      </c>
      <c r="AW211">
        <v>2</v>
      </c>
      <c r="AX211">
        <v>66441645</v>
      </c>
      <c r="AY211">
        <v>1</v>
      </c>
      <c r="AZ211">
        <v>0</v>
      </c>
      <c r="BA211">
        <v>181</v>
      </c>
      <c r="BB211">
        <v>0</v>
      </c>
      <c r="BC211">
        <v>0</v>
      </c>
      <c r="BD211">
        <v>0</v>
      </c>
      <c r="BE211">
        <v>0</v>
      </c>
      <c r="BF211">
        <v>0</v>
      </c>
      <c r="BG211">
        <v>0</v>
      </c>
      <c r="BH211">
        <v>0</v>
      </c>
      <c r="BI211">
        <v>0</v>
      </c>
      <c r="BJ211">
        <v>0</v>
      </c>
      <c r="BK211">
        <v>0</v>
      </c>
      <c r="BL211">
        <v>0</v>
      </c>
      <c r="BM211">
        <v>0</v>
      </c>
      <c r="BN211">
        <v>0</v>
      </c>
      <c r="BO211">
        <v>0</v>
      </c>
      <c r="BP211">
        <v>0</v>
      </c>
      <c r="BQ211">
        <v>0</v>
      </c>
      <c r="BR211">
        <v>0</v>
      </c>
      <c r="BS211">
        <v>0</v>
      </c>
      <c r="BT211">
        <v>0</v>
      </c>
      <c r="BU211">
        <v>0</v>
      </c>
      <c r="BV211">
        <v>0</v>
      </c>
      <c r="BW211">
        <v>0</v>
      </c>
      <c r="CV211">
        <v>0</v>
      </c>
      <c r="CW211" t="e">
        <f>ROUND(Y211*Source!I137*DO211,7)</f>
        <v>#REF!</v>
      </c>
      <c r="CX211" t="e">
        <f>ROUND(Y211*Source!I137,7)</f>
        <v>#REF!</v>
      </c>
      <c r="CY211">
        <f>AB211</f>
        <v>871.31</v>
      </c>
      <c r="CZ211">
        <f>AF211</f>
        <v>65.709999999999994</v>
      </c>
      <c r="DA211">
        <f>AJ211</f>
        <v>13.26</v>
      </c>
      <c r="DB211">
        <f t="shared" si="78"/>
        <v>1.32</v>
      </c>
      <c r="DC211">
        <f t="shared" si="79"/>
        <v>0.24</v>
      </c>
      <c r="DD211" t="s">
        <v>6</v>
      </c>
      <c r="DE211" t="s">
        <v>6</v>
      </c>
      <c r="DF211" t="e">
        <f t="shared" si="80"/>
        <v>#REF!</v>
      </c>
      <c r="DG211" t="e">
        <f>ROUND(ROUND(AF211*AJ211,0)*CX211,0)</f>
        <v>#REF!</v>
      </c>
      <c r="DH211" t="e">
        <f>Source!I137*SmtRes!Y211</f>
        <v>#REF!</v>
      </c>
      <c r="DI211">
        <f>AB211</f>
        <v>871.31</v>
      </c>
      <c r="DJ211">
        <f>EtalonRes!Z181</f>
        <v>65.709999999999994</v>
      </c>
      <c r="DK211" t="e">
        <f>Source!BB137</f>
        <v>#REF!</v>
      </c>
      <c r="DL211" t="s">
        <v>6</v>
      </c>
      <c r="DM211">
        <v>0</v>
      </c>
      <c r="DN211" t="s">
        <v>6</v>
      </c>
      <c r="DO211">
        <v>0</v>
      </c>
      <c r="GQ211">
        <v>-1</v>
      </c>
      <c r="GR211">
        <v>-1</v>
      </c>
    </row>
    <row r="212" spans="1:200" x14ac:dyDescent="0.25">
      <c r="A212">
        <f>ROW(Source!A137)</f>
        <v>137</v>
      </c>
      <c r="B212">
        <v>66440962</v>
      </c>
      <c r="C212">
        <v>66441632</v>
      </c>
      <c r="D212">
        <v>48207143</v>
      </c>
      <c r="E212">
        <v>1</v>
      </c>
      <c r="F212">
        <v>1</v>
      </c>
      <c r="G212">
        <v>1</v>
      </c>
      <c r="H212">
        <v>2</v>
      </c>
      <c r="I212" t="s">
        <v>803</v>
      </c>
      <c r="J212" t="s">
        <v>804</v>
      </c>
      <c r="K212" t="s">
        <v>805</v>
      </c>
      <c r="L212">
        <v>1367</v>
      </c>
      <c r="N212">
        <v>1011</v>
      </c>
      <c r="O212" t="s">
        <v>772</v>
      </c>
      <c r="P212" t="s">
        <v>772</v>
      </c>
      <c r="Q212">
        <v>1</v>
      </c>
      <c r="W212">
        <v>0</v>
      </c>
      <c r="X212">
        <v>-1611071061</v>
      </c>
      <c r="Y212">
        <f t="shared" si="77"/>
        <v>1.3</v>
      </c>
      <c r="AA212">
        <v>0</v>
      </c>
      <c r="AB212">
        <v>90.43</v>
      </c>
      <c r="AC212">
        <v>0</v>
      </c>
      <c r="AD212">
        <v>0</v>
      </c>
      <c r="AE212">
        <v>0</v>
      </c>
      <c r="AF212">
        <v>6.82</v>
      </c>
      <c r="AG212">
        <v>0</v>
      </c>
      <c r="AH212">
        <v>0</v>
      </c>
      <c r="AI212">
        <v>1</v>
      </c>
      <c r="AJ212">
        <v>13.26</v>
      </c>
      <c r="AK212">
        <v>33.39</v>
      </c>
      <c r="AL212">
        <v>1</v>
      </c>
      <c r="AM212">
        <v>4</v>
      </c>
      <c r="AN212">
        <v>0</v>
      </c>
      <c r="AO212">
        <v>1</v>
      </c>
      <c r="AP212">
        <v>1</v>
      </c>
      <c r="AQ212">
        <v>0</v>
      </c>
      <c r="AR212">
        <v>0</v>
      </c>
      <c r="AS212" t="s">
        <v>6</v>
      </c>
      <c r="AT212">
        <v>0.65</v>
      </c>
      <c r="AU212" t="s">
        <v>250</v>
      </c>
      <c r="AV212">
        <v>0</v>
      </c>
      <c r="AW212">
        <v>2</v>
      </c>
      <c r="AX212">
        <v>66441646</v>
      </c>
      <c r="AY212">
        <v>1</v>
      </c>
      <c r="AZ212">
        <v>0</v>
      </c>
      <c r="BA212">
        <v>182</v>
      </c>
      <c r="BB212">
        <v>0</v>
      </c>
      <c r="BC212">
        <v>0</v>
      </c>
      <c r="BD212">
        <v>0</v>
      </c>
      <c r="BE212">
        <v>0</v>
      </c>
      <c r="BF212">
        <v>0</v>
      </c>
      <c r="BG212">
        <v>0</v>
      </c>
      <c r="BH212">
        <v>0</v>
      </c>
      <c r="BI212">
        <v>0</v>
      </c>
      <c r="BJ212">
        <v>0</v>
      </c>
      <c r="BK212">
        <v>0</v>
      </c>
      <c r="BL212">
        <v>0</v>
      </c>
      <c r="BM212">
        <v>0</v>
      </c>
      <c r="BN212">
        <v>0</v>
      </c>
      <c r="BO212">
        <v>0</v>
      </c>
      <c r="BP212">
        <v>0</v>
      </c>
      <c r="BQ212">
        <v>0</v>
      </c>
      <c r="BR212">
        <v>0</v>
      </c>
      <c r="BS212">
        <v>0</v>
      </c>
      <c r="BT212">
        <v>0</v>
      </c>
      <c r="BU212">
        <v>0</v>
      </c>
      <c r="BV212">
        <v>0</v>
      </c>
      <c r="BW212">
        <v>0</v>
      </c>
      <c r="CV212">
        <v>0</v>
      </c>
      <c r="CW212" t="e">
        <f>ROUND(Y212*Source!I137*DO212,7)</f>
        <v>#REF!</v>
      </c>
      <c r="CX212" t="e">
        <f>ROUND(Y212*Source!I137,7)</f>
        <v>#REF!</v>
      </c>
      <c r="CY212">
        <f>AB212</f>
        <v>90.43</v>
      </c>
      <c r="CZ212">
        <f>AF212</f>
        <v>6.82</v>
      </c>
      <c r="DA212">
        <f>AJ212</f>
        <v>13.26</v>
      </c>
      <c r="DB212">
        <f t="shared" si="78"/>
        <v>8.86</v>
      </c>
      <c r="DC212">
        <f t="shared" si="79"/>
        <v>0</v>
      </c>
      <c r="DD212" t="s">
        <v>6</v>
      </c>
      <c r="DE212" t="s">
        <v>6</v>
      </c>
      <c r="DF212" t="e">
        <f t="shared" si="80"/>
        <v>#REF!</v>
      </c>
      <c r="DG212" t="e">
        <f>ROUND(ROUND(AF212*AJ212,0)*CX212,0)</f>
        <v>#REF!</v>
      </c>
      <c r="DH212" t="e">
        <f>Source!I137*SmtRes!Y212</f>
        <v>#REF!</v>
      </c>
      <c r="DI212">
        <f>AB212</f>
        <v>90.43</v>
      </c>
      <c r="DJ212">
        <f>EtalonRes!Z182</f>
        <v>6.82</v>
      </c>
      <c r="DK212" t="e">
        <f>Source!BB137</f>
        <v>#REF!</v>
      </c>
      <c r="DL212" t="s">
        <v>6</v>
      </c>
      <c r="DM212">
        <v>0</v>
      </c>
      <c r="DN212" t="s">
        <v>6</v>
      </c>
      <c r="DO212">
        <v>0</v>
      </c>
      <c r="GQ212">
        <v>-1</v>
      </c>
      <c r="GR212">
        <v>-1</v>
      </c>
    </row>
    <row r="213" spans="1:200" x14ac:dyDescent="0.25">
      <c r="A213">
        <f>ROW(Source!A137)</f>
        <v>137</v>
      </c>
      <c r="B213">
        <v>66440962</v>
      </c>
      <c r="C213">
        <v>66441632</v>
      </c>
      <c r="D213">
        <v>48087948</v>
      </c>
      <c r="E213">
        <v>1</v>
      </c>
      <c r="F213">
        <v>1</v>
      </c>
      <c r="G213">
        <v>1</v>
      </c>
      <c r="H213">
        <v>3</v>
      </c>
      <c r="I213" t="s">
        <v>860</v>
      </c>
      <c r="J213" t="s">
        <v>861</v>
      </c>
      <c r="K213" t="s">
        <v>862</v>
      </c>
      <c r="L213">
        <v>1348</v>
      </c>
      <c r="N213">
        <v>1009</v>
      </c>
      <c r="O213" t="s">
        <v>147</v>
      </c>
      <c r="P213" t="s">
        <v>147</v>
      </c>
      <c r="Q213">
        <v>1000</v>
      </c>
      <c r="W213">
        <v>0</v>
      </c>
      <c r="X213">
        <v>-64496400</v>
      </c>
      <c r="Y213" s="66">
        <f>'4.Ведомость_списания'!F158</f>
        <v>1.7999999999999999E-2</v>
      </c>
      <c r="AA213">
        <v>130390.25</v>
      </c>
      <c r="AB213">
        <v>0</v>
      </c>
      <c r="AC213">
        <v>0</v>
      </c>
      <c r="AD213">
        <v>0</v>
      </c>
      <c r="AE213">
        <v>14312.87</v>
      </c>
      <c r="AF213">
        <v>0</v>
      </c>
      <c r="AG213">
        <v>0</v>
      </c>
      <c r="AH213">
        <v>0</v>
      </c>
      <c r="AI213">
        <v>9.11</v>
      </c>
      <c r="AJ213">
        <v>1</v>
      </c>
      <c r="AK213">
        <v>1</v>
      </c>
      <c r="AL213">
        <v>1</v>
      </c>
      <c r="AM213">
        <v>4</v>
      </c>
      <c r="AN213">
        <v>0</v>
      </c>
      <c r="AO213">
        <v>1</v>
      </c>
      <c r="AP213">
        <v>1</v>
      </c>
      <c r="AQ213">
        <v>0</v>
      </c>
      <c r="AR213">
        <v>0</v>
      </c>
      <c r="AS213" t="s">
        <v>6</v>
      </c>
      <c r="AT213">
        <v>8.9999999999999993E-3</v>
      </c>
      <c r="AU213" t="s">
        <v>250</v>
      </c>
      <c r="AV213">
        <v>0</v>
      </c>
      <c r="AW213">
        <v>2</v>
      </c>
      <c r="AX213">
        <v>66441647</v>
      </c>
      <c r="AY213">
        <v>1</v>
      </c>
      <c r="AZ213">
        <v>0</v>
      </c>
      <c r="BA213">
        <v>183</v>
      </c>
      <c r="BB213">
        <v>0</v>
      </c>
      <c r="BC213">
        <v>0</v>
      </c>
      <c r="BD213">
        <v>0</v>
      </c>
      <c r="BE213">
        <v>0</v>
      </c>
      <c r="BF213">
        <v>0</v>
      </c>
      <c r="BG213">
        <v>0</v>
      </c>
      <c r="BH213">
        <v>0</v>
      </c>
      <c r="BI213">
        <v>0</v>
      </c>
      <c r="BJ213">
        <v>0</v>
      </c>
      <c r="BK213">
        <v>0</v>
      </c>
      <c r="BL213">
        <v>0</v>
      </c>
      <c r="BM213">
        <v>0</v>
      </c>
      <c r="BN213">
        <v>0</v>
      </c>
      <c r="BO213">
        <v>0</v>
      </c>
      <c r="BP213">
        <v>0</v>
      </c>
      <c r="BQ213">
        <v>0</v>
      </c>
      <c r="BR213">
        <v>0</v>
      </c>
      <c r="BS213">
        <v>0</v>
      </c>
      <c r="BT213">
        <v>0</v>
      </c>
      <c r="BU213">
        <v>0</v>
      </c>
      <c r="BV213">
        <v>0</v>
      </c>
      <c r="BW213">
        <v>0</v>
      </c>
      <c r="CV213">
        <v>0</v>
      </c>
      <c r="CW213">
        <v>0</v>
      </c>
      <c r="CX213" t="e">
        <f>ROUND(Y213*Source!I137,7)</f>
        <v>#REF!</v>
      </c>
      <c r="CY213">
        <f>AA213</f>
        <v>130390.25</v>
      </c>
      <c r="CZ213">
        <f>AE213</f>
        <v>14312.87</v>
      </c>
      <c r="DA213">
        <f>AI213</f>
        <v>9.11</v>
      </c>
      <c r="DB213">
        <f t="shared" si="78"/>
        <v>257.64</v>
      </c>
      <c r="DC213">
        <f t="shared" si="79"/>
        <v>0</v>
      </c>
      <c r="DD213" t="s">
        <v>6</v>
      </c>
      <c r="DE213" t="s">
        <v>6</v>
      </c>
      <c r="DF213" t="e">
        <f>ROUND(ROUND(AE213*AI213,0)*CX213,0)</f>
        <v>#REF!</v>
      </c>
      <c r="DG213" t="e">
        <f t="shared" ref="DG213:DG220" si="81">ROUND(ROUND(AF213,0)*CX213,0)</f>
        <v>#REF!</v>
      </c>
      <c r="DH213" t="e">
        <f>Source!I137*SmtRes!Y213</f>
        <v>#REF!</v>
      </c>
      <c r="DI213">
        <f>AA213</f>
        <v>130390.25</v>
      </c>
      <c r="DJ213">
        <f>EtalonRes!Y183</f>
        <v>14312.87</v>
      </c>
      <c r="DK213" t="e">
        <f>Source!BC137</f>
        <v>#REF!</v>
      </c>
      <c r="DL213" t="s">
        <v>6</v>
      </c>
      <c r="DM213">
        <v>0</v>
      </c>
      <c r="DN213" t="s">
        <v>6</v>
      </c>
      <c r="DO213">
        <v>0</v>
      </c>
      <c r="GQ213">
        <v>-1</v>
      </c>
      <c r="GR213">
        <v>-1</v>
      </c>
    </row>
    <row r="214" spans="1:200" x14ac:dyDescent="0.25">
      <c r="A214">
        <f>ROW(Source!A137)</f>
        <v>137</v>
      </c>
      <c r="B214">
        <v>66440962</v>
      </c>
      <c r="C214">
        <v>66441632</v>
      </c>
      <c r="D214">
        <v>48088557</v>
      </c>
      <c r="E214">
        <v>1</v>
      </c>
      <c r="F214">
        <v>1</v>
      </c>
      <c r="G214">
        <v>1</v>
      </c>
      <c r="H214">
        <v>3</v>
      </c>
      <c r="I214" t="s">
        <v>863</v>
      </c>
      <c r="J214" t="s">
        <v>864</v>
      </c>
      <c r="K214" t="s">
        <v>865</v>
      </c>
      <c r="L214">
        <v>1346</v>
      </c>
      <c r="N214">
        <v>1009</v>
      </c>
      <c r="O214" t="s">
        <v>132</v>
      </c>
      <c r="P214" t="s">
        <v>132</v>
      </c>
      <c r="Q214">
        <v>1</v>
      </c>
      <c r="W214">
        <v>0</v>
      </c>
      <c r="X214">
        <v>-493771094</v>
      </c>
      <c r="Y214" s="66">
        <f>'4.Ведомость_списания'!F159</f>
        <v>2.8</v>
      </c>
      <c r="AA214">
        <v>60.76</v>
      </c>
      <c r="AB214">
        <v>0</v>
      </c>
      <c r="AC214">
        <v>0</v>
      </c>
      <c r="AD214">
        <v>0</v>
      </c>
      <c r="AE214">
        <v>6.67</v>
      </c>
      <c r="AF214">
        <v>0</v>
      </c>
      <c r="AG214">
        <v>0</v>
      </c>
      <c r="AH214">
        <v>0</v>
      </c>
      <c r="AI214">
        <v>9.11</v>
      </c>
      <c r="AJ214">
        <v>1</v>
      </c>
      <c r="AK214">
        <v>1</v>
      </c>
      <c r="AL214">
        <v>1</v>
      </c>
      <c r="AM214">
        <v>4</v>
      </c>
      <c r="AN214">
        <v>0</v>
      </c>
      <c r="AO214">
        <v>1</v>
      </c>
      <c r="AP214">
        <v>1</v>
      </c>
      <c r="AQ214">
        <v>0</v>
      </c>
      <c r="AR214">
        <v>0</v>
      </c>
      <c r="AS214" t="s">
        <v>6</v>
      </c>
      <c r="AT214">
        <v>1.4</v>
      </c>
      <c r="AU214" t="s">
        <v>250</v>
      </c>
      <c r="AV214">
        <v>0</v>
      </c>
      <c r="AW214">
        <v>2</v>
      </c>
      <c r="AX214">
        <v>66441648</v>
      </c>
      <c r="AY214">
        <v>1</v>
      </c>
      <c r="AZ214">
        <v>0</v>
      </c>
      <c r="BA214">
        <v>184</v>
      </c>
      <c r="BB214">
        <v>0</v>
      </c>
      <c r="BC214">
        <v>0</v>
      </c>
      <c r="BD214">
        <v>0</v>
      </c>
      <c r="BE214">
        <v>0</v>
      </c>
      <c r="BF214">
        <v>0</v>
      </c>
      <c r="BG214">
        <v>0</v>
      </c>
      <c r="BH214">
        <v>0</v>
      </c>
      <c r="BI214">
        <v>0</v>
      </c>
      <c r="BJ214">
        <v>0</v>
      </c>
      <c r="BK214">
        <v>0</v>
      </c>
      <c r="BL214">
        <v>0</v>
      </c>
      <c r="BM214">
        <v>0</v>
      </c>
      <c r="BN214">
        <v>0</v>
      </c>
      <c r="BO214">
        <v>0</v>
      </c>
      <c r="BP214">
        <v>0</v>
      </c>
      <c r="BQ214">
        <v>0</v>
      </c>
      <c r="BR214">
        <v>0</v>
      </c>
      <c r="BS214">
        <v>0</v>
      </c>
      <c r="BT214">
        <v>0</v>
      </c>
      <c r="BU214">
        <v>0</v>
      </c>
      <c r="BV214">
        <v>0</v>
      </c>
      <c r="BW214">
        <v>0</v>
      </c>
      <c r="CV214">
        <v>0</v>
      </c>
      <c r="CW214">
        <v>0</v>
      </c>
      <c r="CX214" t="e">
        <f>ROUND(Y214*Source!I137,7)</f>
        <v>#REF!</v>
      </c>
      <c r="CY214">
        <f>AA214</f>
        <v>60.76</v>
      </c>
      <c r="CZ214">
        <f>AE214</f>
        <v>6.67</v>
      </c>
      <c r="DA214">
        <f>AI214</f>
        <v>9.11</v>
      </c>
      <c r="DB214">
        <f t="shared" si="78"/>
        <v>18.68</v>
      </c>
      <c r="DC214">
        <f t="shared" si="79"/>
        <v>0</v>
      </c>
      <c r="DD214" t="s">
        <v>6</v>
      </c>
      <c r="DE214" t="s">
        <v>6</v>
      </c>
      <c r="DF214" t="e">
        <f>ROUND(ROUND(AE214*AI214,0)*CX214,0)</f>
        <v>#REF!</v>
      </c>
      <c r="DG214" t="e">
        <f t="shared" si="81"/>
        <v>#REF!</v>
      </c>
      <c r="DH214" t="e">
        <f>Source!I137*SmtRes!Y214</f>
        <v>#REF!</v>
      </c>
      <c r="DI214">
        <f>AA214</f>
        <v>60.76</v>
      </c>
      <c r="DJ214">
        <f>EtalonRes!Y184</f>
        <v>6.67</v>
      </c>
      <c r="DK214" t="e">
        <f>Source!BC137</f>
        <v>#REF!</v>
      </c>
      <c r="DL214" t="s">
        <v>6</v>
      </c>
      <c r="DM214">
        <v>0</v>
      </c>
      <c r="DN214" t="s">
        <v>6</v>
      </c>
      <c r="DO214">
        <v>0</v>
      </c>
      <c r="GQ214">
        <v>-1</v>
      </c>
      <c r="GR214">
        <v>-1</v>
      </c>
    </row>
    <row r="215" spans="1:200" x14ac:dyDescent="0.25">
      <c r="A215">
        <f>ROW(Source!A138)</f>
        <v>138</v>
      </c>
      <c r="B215">
        <v>66440962</v>
      </c>
      <c r="C215">
        <v>66441649</v>
      </c>
      <c r="D215">
        <v>49510715</v>
      </c>
      <c r="E215">
        <v>70</v>
      </c>
      <c r="F215">
        <v>1</v>
      </c>
      <c r="G215">
        <v>1</v>
      </c>
      <c r="H215">
        <v>1</v>
      </c>
      <c r="I215" t="s">
        <v>791</v>
      </c>
      <c r="J215" t="s">
        <v>6</v>
      </c>
      <c r="K215" t="s">
        <v>792</v>
      </c>
      <c r="L215">
        <v>1191</v>
      </c>
      <c r="N215">
        <v>1013</v>
      </c>
      <c r="O215" t="s">
        <v>766</v>
      </c>
      <c r="P215" t="s">
        <v>766</v>
      </c>
      <c r="Q215">
        <v>1</v>
      </c>
      <c r="W215">
        <v>0</v>
      </c>
      <c r="X215">
        <v>1049124552</v>
      </c>
      <c r="Y215">
        <f>AT215</f>
        <v>5.54</v>
      </c>
      <c r="AA215">
        <v>0</v>
      </c>
      <c r="AB215">
        <v>0</v>
      </c>
      <c r="AC215">
        <v>0</v>
      </c>
      <c r="AD215">
        <v>284.82</v>
      </c>
      <c r="AE215">
        <v>0</v>
      </c>
      <c r="AF215">
        <v>0</v>
      </c>
      <c r="AG215">
        <v>0</v>
      </c>
      <c r="AH215">
        <v>8.5299999999999994</v>
      </c>
      <c r="AI215">
        <v>1</v>
      </c>
      <c r="AJ215">
        <v>1</v>
      </c>
      <c r="AK215">
        <v>1</v>
      </c>
      <c r="AL215">
        <v>33.39</v>
      </c>
      <c r="AM215">
        <v>4</v>
      </c>
      <c r="AN215">
        <v>0</v>
      </c>
      <c r="AO215">
        <v>1</v>
      </c>
      <c r="AP215">
        <v>1</v>
      </c>
      <c r="AQ215">
        <v>0</v>
      </c>
      <c r="AR215">
        <v>0</v>
      </c>
      <c r="AS215" t="s">
        <v>6</v>
      </c>
      <c r="AT215">
        <v>5.54</v>
      </c>
      <c r="AU215" t="s">
        <v>6</v>
      </c>
      <c r="AV215">
        <v>1</v>
      </c>
      <c r="AW215">
        <v>2</v>
      </c>
      <c r="AX215">
        <v>66441652</v>
      </c>
      <c r="AY215">
        <v>1</v>
      </c>
      <c r="AZ215">
        <v>0</v>
      </c>
      <c r="BA215">
        <v>185</v>
      </c>
      <c r="BB215">
        <v>0</v>
      </c>
      <c r="BC215">
        <v>0</v>
      </c>
      <c r="BD215">
        <v>0</v>
      </c>
      <c r="BE215">
        <v>0</v>
      </c>
      <c r="BF215">
        <v>0</v>
      </c>
      <c r="BG215">
        <v>0</v>
      </c>
      <c r="BH215">
        <v>0</v>
      </c>
      <c r="BI215">
        <v>0</v>
      </c>
      <c r="BJ215">
        <v>0</v>
      </c>
      <c r="BK215">
        <v>0</v>
      </c>
      <c r="BL215">
        <v>0</v>
      </c>
      <c r="BM215">
        <v>0</v>
      </c>
      <c r="BN215">
        <v>0</v>
      </c>
      <c r="BO215">
        <v>0</v>
      </c>
      <c r="BP215">
        <v>0</v>
      </c>
      <c r="BQ215">
        <v>0</v>
      </c>
      <c r="BR215">
        <v>0</v>
      </c>
      <c r="BS215">
        <v>0</v>
      </c>
      <c r="BT215">
        <v>0</v>
      </c>
      <c r="BU215">
        <v>0</v>
      </c>
      <c r="BV215">
        <v>0</v>
      </c>
      <c r="BW215">
        <v>0</v>
      </c>
      <c r="CU215" t="e">
        <f>ROUND(AT215*Source!I138*AH215*AL215,0)</f>
        <v>#REF!</v>
      </c>
      <c r="CV215" t="e">
        <f>ROUND(Y215*Source!I138,7)</f>
        <v>#REF!</v>
      </c>
      <c r="CW215">
        <v>0</v>
      </c>
      <c r="CX215" t="e">
        <f>ROUND(Y215*Source!I138,7)</f>
        <v>#REF!</v>
      </c>
      <c r="CY215">
        <f>AD215</f>
        <v>284.82</v>
      </c>
      <c r="CZ215">
        <f>AH215</f>
        <v>8.5299999999999994</v>
      </c>
      <c r="DA215">
        <f>AL215</f>
        <v>33.39</v>
      </c>
      <c r="DB215">
        <f>ROUND(ROUND(AT215*CZ215,2),2)</f>
        <v>47.26</v>
      </c>
      <c r="DC215">
        <f>ROUND(ROUND(AT215*AG215,2),2)</f>
        <v>0</v>
      </c>
      <c r="DD215" t="s">
        <v>6</v>
      </c>
      <c r="DE215" t="s">
        <v>6</v>
      </c>
      <c r="DF215" t="e">
        <f>ROUND(ROUND(AE215,0)*CX215,0)</f>
        <v>#REF!</v>
      </c>
      <c r="DG215" t="e">
        <f t="shared" si="81"/>
        <v>#REF!</v>
      </c>
      <c r="DH215" t="e">
        <f>Source!I138*SmtRes!Y215</f>
        <v>#REF!</v>
      </c>
      <c r="DI215">
        <f>AD215</f>
        <v>284.82</v>
      </c>
      <c r="DJ215">
        <f>EtalonRes!AB185</f>
        <v>8.5299999999999994</v>
      </c>
      <c r="DK215" t="e">
        <f>Source!BA138</f>
        <v>#REF!</v>
      </c>
      <c r="DL215" t="s">
        <v>6</v>
      </c>
      <c r="DM215">
        <v>0</v>
      </c>
      <c r="DN215" t="s">
        <v>6</v>
      </c>
      <c r="DO215">
        <v>0</v>
      </c>
      <c r="GQ215">
        <v>-1</v>
      </c>
      <c r="GR215">
        <v>-1</v>
      </c>
    </row>
    <row r="216" spans="1:200" x14ac:dyDescent="0.25">
      <c r="A216">
        <f>ROW(Source!A138)</f>
        <v>138</v>
      </c>
      <c r="B216">
        <v>66440962</v>
      </c>
      <c r="C216">
        <v>66441649</v>
      </c>
      <c r="D216">
        <v>49523219</v>
      </c>
      <c r="E216">
        <v>1</v>
      </c>
      <c r="F216">
        <v>1</v>
      </c>
      <c r="G216">
        <v>1</v>
      </c>
      <c r="H216">
        <v>3</v>
      </c>
      <c r="I216" t="s">
        <v>382</v>
      </c>
      <c r="J216" t="s">
        <v>385</v>
      </c>
      <c r="K216" t="s">
        <v>383</v>
      </c>
      <c r="L216">
        <v>1374</v>
      </c>
      <c r="N216">
        <v>1013</v>
      </c>
      <c r="O216" t="s">
        <v>384</v>
      </c>
      <c r="P216" t="s">
        <v>384</v>
      </c>
      <c r="Q216">
        <v>1</v>
      </c>
      <c r="W216">
        <v>0</v>
      </c>
      <c r="X216">
        <v>933151182</v>
      </c>
      <c r="Y216">
        <f>AT216</f>
        <v>0.95</v>
      </c>
      <c r="AA216">
        <v>9.11</v>
      </c>
      <c r="AB216">
        <v>0</v>
      </c>
      <c r="AC216">
        <v>0</v>
      </c>
      <c r="AD216">
        <v>0</v>
      </c>
      <c r="AE216">
        <v>1</v>
      </c>
      <c r="AF216">
        <v>0</v>
      </c>
      <c r="AG216">
        <v>0</v>
      </c>
      <c r="AH216">
        <v>0</v>
      </c>
      <c r="AI216">
        <v>9.11</v>
      </c>
      <c r="AJ216">
        <v>1</v>
      </c>
      <c r="AK216">
        <v>1</v>
      </c>
      <c r="AL216">
        <v>1</v>
      </c>
      <c r="AM216">
        <v>0</v>
      </c>
      <c r="AN216">
        <v>0</v>
      </c>
      <c r="AO216">
        <v>0</v>
      </c>
      <c r="AP216">
        <v>1</v>
      </c>
      <c r="AQ216">
        <v>0</v>
      </c>
      <c r="AR216">
        <v>0</v>
      </c>
      <c r="AS216" t="s">
        <v>6</v>
      </c>
      <c r="AT216">
        <v>0.95</v>
      </c>
      <c r="AU216" t="s">
        <v>6</v>
      </c>
      <c r="AV216">
        <v>0</v>
      </c>
      <c r="AW216">
        <v>2</v>
      </c>
      <c r="AX216">
        <v>66441653</v>
      </c>
      <c r="AY216">
        <v>1</v>
      </c>
      <c r="AZ216">
        <v>0</v>
      </c>
      <c r="BA216">
        <v>186</v>
      </c>
      <c r="BB216">
        <v>0</v>
      </c>
      <c r="BC216">
        <v>0</v>
      </c>
      <c r="BD216">
        <v>0</v>
      </c>
      <c r="BE216">
        <v>0</v>
      </c>
      <c r="BF216">
        <v>0</v>
      </c>
      <c r="BG216">
        <v>0</v>
      </c>
      <c r="BH216">
        <v>0</v>
      </c>
      <c r="BI216">
        <v>0</v>
      </c>
      <c r="BJ216">
        <v>0</v>
      </c>
      <c r="BK216">
        <v>0</v>
      </c>
      <c r="BL216">
        <v>0</v>
      </c>
      <c r="BM216">
        <v>0</v>
      </c>
      <c r="BN216">
        <v>0</v>
      </c>
      <c r="BO216">
        <v>0</v>
      </c>
      <c r="BP216">
        <v>0</v>
      </c>
      <c r="BQ216">
        <v>0</v>
      </c>
      <c r="BR216">
        <v>0</v>
      </c>
      <c r="BS216">
        <v>0</v>
      </c>
      <c r="BT216">
        <v>0</v>
      </c>
      <c r="BU216">
        <v>0</v>
      </c>
      <c r="BV216">
        <v>0</v>
      </c>
      <c r="BW216">
        <v>0</v>
      </c>
      <c r="CV216">
        <v>0</v>
      </c>
      <c r="CW216">
        <v>0</v>
      </c>
      <c r="CX216" t="e">
        <f>ROUND(Y216*Source!I138,7)</f>
        <v>#REF!</v>
      </c>
      <c r="CY216">
        <f>AA216</f>
        <v>9.11</v>
      </c>
      <c r="CZ216">
        <f>AE216</f>
        <v>1</v>
      </c>
      <c r="DA216">
        <f>AI216</f>
        <v>9.11</v>
      </c>
      <c r="DB216">
        <f>ROUND(ROUND(AT216*CZ216,2),2)</f>
        <v>0.95</v>
      </c>
      <c r="DC216">
        <f>ROUND(ROUND(AT216*AG216,2),2)</f>
        <v>0</v>
      </c>
      <c r="DD216" t="s">
        <v>6</v>
      </c>
      <c r="DE216" t="s">
        <v>6</v>
      </c>
      <c r="DF216" t="e">
        <f>ROUND(ROUND(AE216*AI216,0)*CX216,0)</f>
        <v>#REF!</v>
      </c>
      <c r="DG216" t="e">
        <f t="shared" si="81"/>
        <v>#REF!</v>
      </c>
      <c r="DH216" t="e">
        <f>Source!I138*SmtRes!Y216</f>
        <v>#REF!</v>
      </c>
      <c r="DI216">
        <f>AA216</f>
        <v>9.11</v>
      </c>
      <c r="DJ216">
        <f>EtalonRes!Y186</f>
        <v>1</v>
      </c>
      <c r="DK216">
        <f>Source!BC138</f>
        <v>9.11</v>
      </c>
      <c r="DL216" t="s">
        <v>6</v>
      </c>
      <c r="DM216">
        <v>0</v>
      </c>
      <c r="DN216" t="s">
        <v>6</v>
      </c>
      <c r="DO216">
        <v>0</v>
      </c>
      <c r="GP216">
        <v>1</v>
      </c>
      <c r="GQ216">
        <v>-1</v>
      </c>
      <c r="GR216">
        <v>-1</v>
      </c>
    </row>
    <row r="217" spans="1:200" x14ac:dyDescent="0.25">
      <c r="A217">
        <f>ROW(Source!A140)</f>
        <v>140</v>
      </c>
      <c r="B217">
        <v>66440962</v>
      </c>
      <c r="C217">
        <v>66441656</v>
      </c>
      <c r="D217">
        <v>49510715</v>
      </c>
      <c r="E217">
        <v>70</v>
      </c>
      <c r="F217">
        <v>1</v>
      </c>
      <c r="G217">
        <v>1</v>
      </c>
      <c r="H217">
        <v>1</v>
      </c>
      <c r="I217" t="s">
        <v>791</v>
      </c>
      <c r="J217" t="s">
        <v>6</v>
      </c>
      <c r="K217" t="s">
        <v>792</v>
      </c>
      <c r="L217">
        <v>1191</v>
      </c>
      <c r="N217">
        <v>1013</v>
      </c>
      <c r="O217" t="s">
        <v>766</v>
      </c>
      <c r="P217" t="s">
        <v>766</v>
      </c>
      <c r="Q217">
        <v>1</v>
      </c>
      <c r="W217">
        <v>0</v>
      </c>
      <c r="X217">
        <v>1049124552</v>
      </c>
      <c r="Y217">
        <f>(AT217*ROUND(11,7))</f>
        <v>2.31</v>
      </c>
      <c r="AA217">
        <v>0</v>
      </c>
      <c r="AB217">
        <v>0</v>
      </c>
      <c r="AC217">
        <v>0</v>
      </c>
      <c r="AD217">
        <v>284.82</v>
      </c>
      <c r="AE217">
        <v>0</v>
      </c>
      <c r="AF217">
        <v>0</v>
      </c>
      <c r="AG217">
        <v>0</v>
      </c>
      <c r="AH217">
        <v>8.5299999999999994</v>
      </c>
      <c r="AI217">
        <v>1</v>
      </c>
      <c r="AJ217">
        <v>1</v>
      </c>
      <c r="AK217">
        <v>1</v>
      </c>
      <c r="AL217">
        <v>33.39</v>
      </c>
      <c r="AM217">
        <v>4</v>
      </c>
      <c r="AN217">
        <v>0</v>
      </c>
      <c r="AO217">
        <v>1</v>
      </c>
      <c r="AP217">
        <v>1</v>
      </c>
      <c r="AQ217">
        <v>0</v>
      </c>
      <c r="AR217">
        <v>0</v>
      </c>
      <c r="AS217" t="s">
        <v>6</v>
      </c>
      <c r="AT217">
        <v>0.21</v>
      </c>
      <c r="AU217" t="s">
        <v>390</v>
      </c>
      <c r="AV217">
        <v>1</v>
      </c>
      <c r="AW217">
        <v>2</v>
      </c>
      <c r="AX217">
        <v>66441659</v>
      </c>
      <c r="AY217">
        <v>1</v>
      </c>
      <c r="AZ217">
        <v>0</v>
      </c>
      <c r="BA217">
        <v>188</v>
      </c>
      <c r="BB217">
        <v>0</v>
      </c>
      <c r="BC217">
        <v>0</v>
      </c>
      <c r="BD217">
        <v>0</v>
      </c>
      <c r="BE217">
        <v>0</v>
      </c>
      <c r="BF217">
        <v>0</v>
      </c>
      <c r="BG217">
        <v>0</v>
      </c>
      <c r="BH217">
        <v>0</v>
      </c>
      <c r="BI217">
        <v>0</v>
      </c>
      <c r="BJ217">
        <v>0</v>
      </c>
      <c r="BK217">
        <v>0</v>
      </c>
      <c r="BL217">
        <v>0</v>
      </c>
      <c r="BM217">
        <v>0</v>
      </c>
      <c r="BN217">
        <v>0</v>
      </c>
      <c r="BO217">
        <v>0</v>
      </c>
      <c r="BP217">
        <v>0</v>
      </c>
      <c r="BQ217">
        <v>0</v>
      </c>
      <c r="BR217">
        <v>0</v>
      </c>
      <c r="BS217">
        <v>0</v>
      </c>
      <c r="BT217">
        <v>0</v>
      </c>
      <c r="BU217">
        <v>0</v>
      </c>
      <c r="BV217">
        <v>0</v>
      </c>
      <c r="BW217">
        <v>0</v>
      </c>
      <c r="CU217" t="e">
        <f>ROUND(AT217*Source!I140*AH217*AL217,0)</f>
        <v>#REF!</v>
      </c>
      <c r="CV217" t="e">
        <f>ROUND(Y217*Source!I140,7)</f>
        <v>#REF!</v>
      </c>
      <c r="CW217">
        <v>0</v>
      </c>
      <c r="CX217" t="e">
        <f>ROUND(Y217*Source!I140,7)</f>
        <v>#REF!</v>
      </c>
      <c r="CY217">
        <f>AD217</f>
        <v>284.82</v>
      </c>
      <c r="CZ217">
        <f>AH217</f>
        <v>8.5299999999999994</v>
      </c>
      <c r="DA217">
        <f>AL217</f>
        <v>33.39</v>
      </c>
      <c r="DB217">
        <f>ROUND((ROUND(AT217*CZ217,2)*ROUND(11,7)),2)</f>
        <v>19.690000000000001</v>
      </c>
      <c r="DC217">
        <f>ROUND((ROUND(AT217*AG217,2)*ROUND(11,7)),2)</f>
        <v>0</v>
      </c>
      <c r="DD217" t="s">
        <v>6</v>
      </c>
      <c r="DE217" t="s">
        <v>6</v>
      </c>
      <c r="DF217" t="e">
        <f>ROUND(ROUND(AE217,0)*CX217,0)</f>
        <v>#REF!</v>
      </c>
      <c r="DG217" t="e">
        <f t="shared" si="81"/>
        <v>#REF!</v>
      </c>
      <c r="DH217" t="e">
        <f>Source!I140*SmtRes!Y217</f>
        <v>#REF!</v>
      </c>
      <c r="DI217">
        <f>AD217</f>
        <v>284.82</v>
      </c>
      <c r="DJ217">
        <f>EtalonRes!AB188</f>
        <v>8.5299999999999994</v>
      </c>
      <c r="DK217" t="e">
        <f>Source!BA140</f>
        <v>#REF!</v>
      </c>
      <c r="DL217" t="s">
        <v>6</v>
      </c>
      <c r="DM217">
        <v>0</v>
      </c>
      <c r="DN217" t="s">
        <v>6</v>
      </c>
      <c r="DO217">
        <v>0</v>
      </c>
      <c r="GQ217">
        <v>-1</v>
      </c>
      <c r="GR217">
        <v>-1</v>
      </c>
    </row>
    <row r="218" spans="1:200" x14ac:dyDescent="0.25">
      <c r="A218">
        <f>ROW(Source!A140)</f>
        <v>140</v>
      </c>
      <c r="B218">
        <v>66440962</v>
      </c>
      <c r="C218">
        <v>66441656</v>
      </c>
      <c r="D218">
        <v>49523219</v>
      </c>
      <c r="E218">
        <v>1</v>
      </c>
      <c r="F218">
        <v>1</v>
      </c>
      <c r="G218">
        <v>1</v>
      </c>
      <c r="H218">
        <v>3</v>
      </c>
      <c r="I218" t="s">
        <v>382</v>
      </c>
      <c r="J218" t="s">
        <v>385</v>
      </c>
      <c r="K218" t="s">
        <v>383</v>
      </c>
      <c r="L218">
        <v>1374</v>
      </c>
      <c r="N218">
        <v>1013</v>
      </c>
      <c r="O218" t="s">
        <v>384</v>
      </c>
      <c r="P218" t="s">
        <v>384</v>
      </c>
      <c r="Q218">
        <v>1</v>
      </c>
      <c r="W218">
        <v>0</v>
      </c>
      <c r="X218">
        <v>933151182</v>
      </c>
      <c r="Y218">
        <f>(AT218*ROUND(11,7))</f>
        <v>0.44</v>
      </c>
      <c r="AA218">
        <v>9.11</v>
      </c>
      <c r="AB218">
        <v>0</v>
      </c>
      <c r="AC218">
        <v>0</v>
      </c>
      <c r="AD218">
        <v>0</v>
      </c>
      <c r="AE218">
        <v>1</v>
      </c>
      <c r="AF218">
        <v>0</v>
      </c>
      <c r="AG218">
        <v>0</v>
      </c>
      <c r="AH218">
        <v>0</v>
      </c>
      <c r="AI218">
        <v>9.11</v>
      </c>
      <c r="AJ218">
        <v>1</v>
      </c>
      <c r="AK218">
        <v>1</v>
      </c>
      <c r="AL218">
        <v>1</v>
      </c>
      <c r="AM218">
        <v>0</v>
      </c>
      <c r="AN218">
        <v>0</v>
      </c>
      <c r="AO218">
        <v>0</v>
      </c>
      <c r="AP218">
        <v>1</v>
      </c>
      <c r="AQ218">
        <v>0</v>
      </c>
      <c r="AR218">
        <v>0</v>
      </c>
      <c r="AS218" t="s">
        <v>6</v>
      </c>
      <c r="AT218">
        <v>0.04</v>
      </c>
      <c r="AU218" t="s">
        <v>390</v>
      </c>
      <c r="AV218">
        <v>0</v>
      </c>
      <c r="AW218">
        <v>2</v>
      </c>
      <c r="AX218">
        <v>66441660</v>
      </c>
      <c r="AY218">
        <v>1</v>
      </c>
      <c r="AZ218">
        <v>0</v>
      </c>
      <c r="BA218">
        <v>189</v>
      </c>
      <c r="BB218">
        <v>0</v>
      </c>
      <c r="BC218">
        <v>0</v>
      </c>
      <c r="BD218">
        <v>0</v>
      </c>
      <c r="BE218">
        <v>0</v>
      </c>
      <c r="BF218">
        <v>0</v>
      </c>
      <c r="BG218">
        <v>0</v>
      </c>
      <c r="BH218">
        <v>0</v>
      </c>
      <c r="BI218">
        <v>0</v>
      </c>
      <c r="BJ218">
        <v>0</v>
      </c>
      <c r="BK218">
        <v>0</v>
      </c>
      <c r="BL218">
        <v>0</v>
      </c>
      <c r="BM218">
        <v>0</v>
      </c>
      <c r="BN218">
        <v>0</v>
      </c>
      <c r="BO218">
        <v>0</v>
      </c>
      <c r="BP218">
        <v>0</v>
      </c>
      <c r="BQ218">
        <v>0</v>
      </c>
      <c r="BR218">
        <v>0</v>
      </c>
      <c r="BS218">
        <v>0</v>
      </c>
      <c r="BT218">
        <v>0</v>
      </c>
      <c r="BU218">
        <v>0</v>
      </c>
      <c r="BV218">
        <v>0</v>
      </c>
      <c r="BW218">
        <v>0</v>
      </c>
      <c r="CV218">
        <v>0</v>
      </c>
      <c r="CW218">
        <v>0</v>
      </c>
      <c r="CX218" t="e">
        <f>ROUND(Y218*Source!I140,7)</f>
        <v>#REF!</v>
      </c>
      <c r="CY218">
        <f>AA218</f>
        <v>9.11</v>
      </c>
      <c r="CZ218">
        <f>AE218</f>
        <v>1</v>
      </c>
      <c r="DA218">
        <f>AI218</f>
        <v>9.11</v>
      </c>
      <c r="DB218">
        <f>ROUND((ROUND(AT218*CZ218,2)*ROUND(11,7)),2)</f>
        <v>0.44</v>
      </c>
      <c r="DC218">
        <f>ROUND((ROUND(AT218*AG218,2)*ROUND(11,7)),2)</f>
        <v>0</v>
      </c>
      <c r="DD218" t="s">
        <v>6</v>
      </c>
      <c r="DE218" t="s">
        <v>6</v>
      </c>
      <c r="DF218" t="e">
        <f>ROUND(ROUND(AE218*AI218,0)*CX218,0)</f>
        <v>#REF!</v>
      </c>
      <c r="DG218" t="e">
        <f t="shared" si="81"/>
        <v>#REF!</v>
      </c>
      <c r="DH218" t="e">
        <f>Source!I140*SmtRes!Y218</f>
        <v>#REF!</v>
      </c>
      <c r="DI218">
        <f>AA218</f>
        <v>9.11</v>
      </c>
      <c r="DJ218">
        <f>EtalonRes!Y189</f>
        <v>1</v>
      </c>
      <c r="DK218">
        <f>Source!BC140</f>
        <v>9.11</v>
      </c>
      <c r="DL218" t="s">
        <v>6</v>
      </c>
      <c r="DM218">
        <v>0</v>
      </c>
      <c r="DN218" t="s">
        <v>6</v>
      </c>
      <c r="DO218">
        <v>0</v>
      </c>
      <c r="GP218">
        <v>1</v>
      </c>
      <c r="GQ218">
        <v>-1</v>
      </c>
      <c r="GR218">
        <v>-1</v>
      </c>
    </row>
    <row r="219" spans="1:200" x14ac:dyDescent="0.25">
      <c r="A219">
        <f>ROW(Source!A142)</f>
        <v>142</v>
      </c>
      <c r="B219">
        <v>66440962</v>
      </c>
      <c r="C219">
        <v>66441664</v>
      </c>
      <c r="D219">
        <v>49510773</v>
      </c>
      <c r="E219">
        <v>70</v>
      </c>
      <c r="F219">
        <v>1</v>
      </c>
      <c r="G219">
        <v>1</v>
      </c>
      <c r="H219">
        <v>1</v>
      </c>
      <c r="I219" t="s">
        <v>866</v>
      </c>
      <c r="J219" t="s">
        <v>6</v>
      </c>
      <c r="K219" t="s">
        <v>867</v>
      </c>
      <c r="L219">
        <v>1191</v>
      </c>
      <c r="N219">
        <v>1013</v>
      </c>
      <c r="O219" t="s">
        <v>766</v>
      </c>
      <c r="P219" t="s">
        <v>766</v>
      </c>
      <c r="Q219">
        <v>1</v>
      </c>
      <c r="W219">
        <v>0</v>
      </c>
      <c r="X219">
        <v>-632984526</v>
      </c>
      <c r="Y219">
        <f t="shared" ref="Y219:Y230" si="82">AT219</f>
        <v>42.7</v>
      </c>
      <c r="AA219">
        <v>0</v>
      </c>
      <c r="AB219">
        <v>0</v>
      </c>
      <c r="AC219">
        <v>0</v>
      </c>
      <c r="AD219">
        <v>340.91</v>
      </c>
      <c r="AE219">
        <v>0</v>
      </c>
      <c r="AF219">
        <v>0</v>
      </c>
      <c r="AG219">
        <v>0</v>
      </c>
      <c r="AH219">
        <v>10.210000000000001</v>
      </c>
      <c r="AI219">
        <v>1</v>
      </c>
      <c r="AJ219">
        <v>1</v>
      </c>
      <c r="AK219">
        <v>1</v>
      </c>
      <c r="AL219">
        <v>33.39</v>
      </c>
      <c r="AM219">
        <v>4</v>
      </c>
      <c r="AN219">
        <v>0</v>
      </c>
      <c r="AO219">
        <v>1</v>
      </c>
      <c r="AP219">
        <v>1</v>
      </c>
      <c r="AQ219">
        <v>0</v>
      </c>
      <c r="AR219">
        <v>0</v>
      </c>
      <c r="AS219" t="s">
        <v>6</v>
      </c>
      <c r="AT219">
        <v>42.7</v>
      </c>
      <c r="AU219" t="s">
        <v>6</v>
      </c>
      <c r="AV219">
        <v>1</v>
      </c>
      <c r="AW219">
        <v>2</v>
      </c>
      <c r="AX219">
        <v>66441678</v>
      </c>
      <c r="AY219">
        <v>1</v>
      </c>
      <c r="AZ219">
        <v>0</v>
      </c>
      <c r="BA219">
        <v>191</v>
      </c>
      <c r="BB219">
        <v>0</v>
      </c>
      <c r="BC219">
        <v>0</v>
      </c>
      <c r="BD219">
        <v>0</v>
      </c>
      <c r="BE219">
        <v>0</v>
      </c>
      <c r="BF219">
        <v>0</v>
      </c>
      <c r="BG219">
        <v>0</v>
      </c>
      <c r="BH219">
        <v>0</v>
      </c>
      <c r="BI219">
        <v>0</v>
      </c>
      <c r="BJ219">
        <v>0</v>
      </c>
      <c r="BK219">
        <v>0</v>
      </c>
      <c r="BL219">
        <v>0</v>
      </c>
      <c r="BM219">
        <v>0</v>
      </c>
      <c r="BN219">
        <v>0</v>
      </c>
      <c r="BO219">
        <v>0</v>
      </c>
      <c r="BP219">
        <v>0</v>
      </c>
      <c r="BQ219">
        <v>0</v>
      </c>
      <c r="BR219">
        <v>0</v>
      </c>
      <c r="BS219">
        <v>0</v>
      </c>
      <c r="BT219">
        <v>0</v>
      </c>
      <c r="BU219">
        <v>0</v>
      </c>
      <c r="BV219">
        <v>0</v>
      </c>
      <c r="BW219">
        <v>0</v>
      </c>
      <c r="CU219" t="e">
        <f>ROUND(AT219*Source!I142*AH219*AL219,0)</f>
        <v>#REF!</v>
      </c>
      <c r="CV219" t="e">
        <f>ROUND(Y219*Source!I142,7)</f>
        <v>#REF!</v>
      </c>
      <c r="CW219">
        <v>0</v>
      </c>
      <c r="CX219" t="e">
        <f>ROUND(Y219*Source!I142,7)</f>
        <v>#REF!</v>
      </c>
      <c r="CY219">
        <f>AD219</f>
        <v>340.91</v>
      </c>
      <c r="CZ219">
        <f>AH219</f>
        <v>10.210000000000001</v>
      </c>
      <c r="DA219">
        <f>AL219</f>
        <v>33.39</v>
      </c>
      <c r="DB219">
        <f t="shared" ref="DB219:DB230" si="83">ROUND(ROUND(AT219*CZ219,2),2)</f>
        <v>435.97</v>
      </c>
      <c r="DC219">
        <f t="shared" ref="DC219:DC230" si="84">ROUND(ROUND(AT219*AG219,2),2)</f>
        <v>0</v>
      </c>
      <c r="DD219" t="s">
        <v>6</v>
      </c>
      <c r="DE219" t="s">
        <v>6</v>
      </c>
      <c r="DF219" t="e">
        <f>ROUND(ROUND(AE219,0)*CX219,0)</f>
        <v>#REF!</v>
      </c>
      <c r="DG219" t="e">
        <f t="shared" si="81"/>
        <v>#REF!</v>
      </c>
      <c r="DH219" t="e">
        <f>Source!I142*SmtRes!Y219</f>
        <v>#REF!</v>
      </c>
      <c r="DI219">
        <f>AD219</f>
        <v>340.91</v>
      </c>
      <c r="DJ219">
        <f>EtalonRes!AB191</f>
        <v>10.210000000000001</v>
      </c>
      <c r="DK219" t="e">
        <f>Source!BA142</f>
        <v>#REF!</v>
      </c>
      <c r="DL219" t="s">
        <v>6</v>
      </c>
      <c r="DM219">
        <v>0</v>
      </c>
      <c r="DN219" t="s">
        <v>6</v>
      </c>
      <c r="DO219">
        <v>0</v>
      </c>
      <c r="GQ219">
        <v>-1</v>
      </c>
      <c r="GR219">
        <v>-1</v>
      </c>
    </row>
    <row r="220" spans="1:200" x14ac:dyDescent="0.25">
      <c r="A220">
        <f>ROW(Source!A142)</f>
        <v>142</v>
      </c>
      <c r="B220">
        <v>66440962</v>
      </c>
      <c r="C220">
        <v>66441664</v>
      </c>
      <c r="D220">
        <v>49510905</v>
      </c>
      <c r="E220">
        <v>70</v>
      </c>
      <c r="F220">
        <v>1</v>
      </c>
      <c r="G220">
        <v>1</v>
      </c>
      <c r="H220">
        <v>1</v>
      </c>
      <c r="I220" t="s">
        <v>767</v>
      </c>
      <c r="J220" t="s">
        <v>6</v>
      </c>
      <c r="K220" t="s">
        <v>768</v>
      </c>
      <c r="L220">
        <v>1191</v>
      </c>
      <c r="N220">
        <v>1013</v>
      </c>
      <c r="O220" t="s">
        <v>766</v>
      </c>
      <c r="P220" t="s">
        <v>766</v>
      </c>
      <c r="Q220">
        <v>1</v>
      </c>
      <c r="W220">
        <v>0</v>
      </c>
      <c r="X220">
        <v>-1417349443</v>
      </c>
      <c r="Y220">
        <f t="shared" si="82"/>
        <v>0.94</v>
      </c>
      <c r="AA220">
        <v>0</v>
      </c>
      <c r="AB220">
        <v>0</v>
      </c>
      <c r="AC220">
        <v>0</v>
      </c>
      <c r="AD220">
        <v>0</v>
      </c>
      <c r="AE220">
        <v>0</v>
      </c>
      <c r="AF220">
        <v>0</v>
      </c>
      <c r="AG220">
        <v>0</v>
      </c>
      <c r="AH220">
        <v>0</v>
      </c>
      <c r="AI220">
        <v>1</v>
      </c>
      <c r="AJ220">
        <v>1</v>
      </c>
      <c r="AK220">
        <v>33.39</v>
      </c>
      <c r="AL220">
        <v>1</v>
      </c>
      <c r="AM220">
        <v>4</v>
      </c>
      <c r="AN220">
        <v>0</v>
      </c>
      <c r="AO220">
        <v>1</v>
      </c>
      <c r="AP220">
        <v>1</v>
      </c>
      <c r="AQ220">
        <v>0</v>
      </c>
      <c r="AR220">
        <v>0</v>
      </c>
      <c r="AS220" t="s">
        <v>6</v>
      </c>
      <c r="AT220">
        <v>0.94</v>
      </c>
      <c r="AU220" t="s">
        <v>6</v>
      </c>
      <c r="AV220">
        <v>2</v>
      </c>
      <c r="AW220">
        <v>2</v>
      </c>
      <c r="AX220">
        <v>66441679</v>
      </c>
      <c r="AY220">
        <v>1</v>
      </c>
      <c r="AZ220">
        <v>0</v>
      </c>
      <c r="BA220">
        <v>192</v>
      </c>
      <c r="BB220">
        <v>0</v>
      </c>
      <c r="BC220">
        <v>0</v>
      </c>
      <c r="BD220">
        <v>0</v>
      </c>
      <c r="BE220">
        <v>0</v>
      </c>
      <c r="BF220">
        <v>0</v>
      </c>
      <c r="BG220">
        <v>0</v>
      </c>
      <c r="BH220">
        <v>0</v>
      </c>
      <c r="BI220">
        <v>0</v>
      </c>
      <c r="BJ220">
        <v>0</v>
      </c>
      <c r="BK220">
        <v>0</v>
      </c>
      <c r="BL220">
        <v>0</v>
      </c>
      <c r="BM220">
        <v>0</v>
      </c>
      <c r="BN220">
        <v>0</v>
      </c>
      <c r="BO220">
        <v>0</v>
      </c>
      <c r="BP220">
        <v>0</v>
      </c>
      <c r="BQ220">
        <v>0</v>
      </c>
      <c r="BR220">
        <v>0</v>
      </c>
      <c r="BS220">
        <v>0</v>
      </c>
      <c r="BT220">
        <v>0</v>
      </c>
      <c r="BU220">
        <v>0</v>
      </c>
      <c r="BV220">
        <v>0</v>
      </c>
      <c r="BW220">
        <v>0</v>
      </c>
      <c r="CV220">
        <v>0</v>
      </c>
      <c r="CW220">
        <v>0</v>
      </c>
      <c r="CX220" t="e">
        <f>ROUND(Y220*Source!I142,7)</f>
        <v>#REF!</v>
      </c>
      <c r="CY220">
        <f>AD220</f>
        <v>0</v>
      </c>
      <c r="CZ220">
        <f>AH220</f>
        <v>0</v>
      </c>
      <c r="DA220">
        <f>AL220</f>
        <v>1</v>
      </c>
      <c r="DB220">
        <f t="shared" si="83"/>
        <v>0</v>
      </c>
      <c r="DC220">
        <f t="shared" si="84"/>
        <v>0</v>
      </c>
      <c r="DD220" t="s">
        <v>6</v>
      </c>
      <c r="DE220" t="s">
        <v>6</v>
      </c>
      <c r="DF220" t="e">
        <f>ROUND(ROUND(AE220,0)*CX220,0)</f>
        <v>#REF!</v>
      </c>
      <c r="DG220" t="e">
        <f t="shared" si="81"/>
        <v>#REF!</v>
      </c>
      <c r="DH220" t="e">
        <f>Source!I142*SmtRes!Y220</f>
        <v>#REF!</v>
      </c>
      <c r="DI220">
        <f>AD220</f>
        <v>0</v>
      </c>
      <c r="DJ220">
        <f>EtalonRes!AB192</f>
        <v>0</v>
      </c>
      <c r="DK220" t="e">
        <f>Source!BA142</f>
        <v>#REF!</v>
      </c>
      <c r="DL220" t="s">
        <v>6</v>
      </c>
      <c r="DM220">
        <v>0</v>
      </c>
      <c r="DN220" t="s">
        <v>6</v>
      </c>
      <c r="DO220">
        <v>0</v>
      </c>
      <c r="GQ220">
        <v>-1</v>
      </c>
      <c r="GR220">
        <v>-1</v>
      </c>
    </row>
    <row r="221" spans="1:200" x14ac:dyDescent="0.25">
      <c r="A221">
        <f>ROW(Source!A142)</f>
        <v>142</v>
      </c>
      <c r="B221">
        <v>66440962</v>
      </c>
      <c r="C221">
        <v>66441664</v>
      </c>
      <c r="D221">
        <v>49673503</v>
      </c>
      <c r="E221">
        <v>1</v>
      </c>
      <c r="F221">
        <v>1</v>
      </c>
      <c r="G221">
        <v>1</v>
      </c>
      <c r="H221">
        <v>2</v>
      </c>
      <c r="I221" t="s">
        <v>788</v>
      </c>
      <c r="J221" t="s">
        <v>789</v>
      </c>
      <c r="K221" t="s">
        <v>790</v>
      </c>
      <c r="L221">
        <v>1367</v>
      </c>
      <c r="N221">
        <v>1011</v>
      </c>
      <c r="O221" t="s">
        <v>772</v>
      </c>
      <c r="P221" t="s">
        <v>772</v>
      </c>
      <c r="Q221">
        <v>1</v>
      </c>
      <c r="W221">
        <v>0</v>
      </c>
      <c r="X221">
        <v>509054691</v>
      </c>
      <c r="Y221">
        <f t="shared" si="82"/>
        <v>0.94</v>
      </c>
      <c r="AA221">
        <v>0</v>
      </c>
      <c r="AB221">
        <v>871.31</v>
      </c>
      <c r="AC221">
        <v>387.32</v>
      </c>
      <c r="AD221">
        <v>0</v>
      </c>
      <c r="AE221">
        <v>0</v>
      </c>
      <c r="AF221">
        <v>65.709999999999994</v>
      </c>
      <c r="AG221">
        <v>11.6</v>
      </c>
      <c r="AH221">
        <v>0</v>
      </c>
      <c r="AI221">
        <v>1</v>
      </c>
      <c r="AJ221">
        <v>13.26</v>
      </c>
      <c r="AK221">
        <v>33.39</v>
      </c>
      <c r="AL221">
        <v>1</v>
      </c>
      <c r="AM221">
        <v>4</v>
      </c>
      <c r="AN221">
        <v>0</v>
      </c>
      <c r="AO221">
        <v>1</v>
      </c>
      <c r="AP221">
        <v>1</v>
      </c>
      <c r="AQ221">
        <v>0</v>
      </c>
      <c r="AR221">
        <v>0</v>
      </c>
      <c r="AS221" t="s">
        <v>6</v>
      </c>
      <c r="AT221">
        <v>0.94</v>
      </c>
      <c r="AU221" t="s">
        <v>6</v>
      </c>
      <c r="AV221">
        <v>0</v>
      </c>
      <c r="AW221">
        <v>2</v>
      </c>
      <c r="AX221">
        <v>66441680</v>
      </c>
      <c r="AY221">
        <v>1</v>
      </c>
      <c r="AZ221">
        <v>0</v>
      </c>
      <c r="BA221">
        <v>193</v>
      </c>
      <c r="BB221">
        <v>0</v>
      </c>
      <c r="BC221">
        <v>0</v>
      </c>
      <c r="BD221">
        <v>0</v>
      </c>
      <c r="BE221">
        <v>0</v>
      </c>
      <c r="BF221">
        <v>0</v>
      </c>
      <c r="BG221">
        <v>0</v>
      </c>
      <c r="BH221">
        <v>0</v>
      </c>
      <c r="BI221">
        <v>0</v>
      </c>
      <c r="BJ221">
        <v>0</v>
      </c>
      <c r="BK221">
        <v>0</v>
      </c>
      <c r="BL221">
        <v>0</v>
      </c>
      <c r="BM221">
        <v>0</v>
      </c>
      <c r="BN221">
        <v>0</v>
      </c>
      <c r="BO221">
        <v>0</v>
      </c>
      <c r="BP221">
        <v>0</v>
      </c>
      <c r="BQ221">
        <v>0</v>
      </c>
      <c r="BR221">
        <v>0</v>
      </c>
      <c r="BS221">
        <v>0</v>
      </c>
      <c r="BT221">
        <v>0</v>
      </c>
      <c r="BU221">
        <v>0</v>
      </c>
      <c r="BV221">
        <v>0</v>
      </c>
      <c r="BW221">
        <v>0</v>
      </c>
      <c r="CV221">
        <v>0</v>
      </c>
      <c r="CW221" t="e">
        <f>ROUND(Y221*Source!I142*DO221,7)</f>
        <v>#REF!</v>
      </c>
      <c r="CX221" t="e">
        <f>ROUND(Y221*Source!I142,7)</f>
        <v>#REF!</v>
      </c>
      <c r="CY221">
        <f>AB221</f>
        <v>871.31</v>
      </c>
      <c r="CZ221">
        <f>AF221</f>
        <v>65.709999999999994</v>
      </c>
      <c r="DA221">
        <f>AJ221</f>
        <v>13.26</v>
      </c>
      <c r="DB221">
        <f t="shared" si="83"/>
        <v>61.77</v>
      </c>
      <c r="DC221">
        <f t="shared" si="84"/>
        <v>10.9</v>
      </c>
      <c r="DD221" t="s">
        <v>6</v>
      </c>
      <c r="DE221" t="s">
        <v>6</v>
      </c>
      <c r="DF221" t="e">
        <f>ROUND(ROUND(AE221,0)*CX221,0)</f>
        <v>#REF!</v>
      </c>
      <c r="DG221" t="e">
        <f>ROUND(ROUND(AF221*AJ221,0)*CX221,0)</f>
        <v>#REF!</v>
      </c>
      <c r="DH221" t="e">
        <f>Source!I142*SmtRes!Y221</f>
        <v>#REF!</v>
      </c>
      <c r="DI221">
        <f>AB221</f>
        <v>871.31</v>
      </c>
      <c r="DJ221">
        <f>EtalonRes!Z193</f>
        <v>65.709999999999994</v>
      </c>
      <c r="DK221" t="e">
        <f>Source!BB142</f>
        <v>#REF!</v>
      </c>
      <c r="DL221" t="s">
        <v>6</v>
      </c>
      <c r="DM221">
        <v>0</v>
      </c>
      <c r="DN221" t="s">
        <v>6</v>
      </c>
      <c r="DO221">
        <v>0</v>
      </c>
      <c r="GQ221">
        <v>-1</v>
      </c>
      <c r="GR221">
        <v>-1</v>
      </c>
    </row>
    <row r="222" spans="1:200" x14ac:dyDescent="0.25">
      <c r="A222">
        <f>ROW(Source!A142)</f>
        <v>142</v>
      </c>
      <c r="B222">
        <v>66440962</v>
      </c>
      <c r="C222">
        <v>66441664</v>
      </c>
      <c r="D222">
        <v>49673715</v>
      </c>
      <c r="E222">
        <v>1</v>
      </c>
      <c r="F222">
        <v>1</v>
      </c>
      <c r="G222">
        <v>1</v>
      </c>
      <c r="H222">
        <v>2</v>
      </c>
      <c r="I222" t="s">
        <v>868</v>
      </c>
      <c r="J222" t="s">
        <v>869</v>
      </c>
      <c r="K222" t="s">
        <v>870</v>
      </c>
      <c r="L222">
        <v>1367</v>
      </c>
      <c r="N222">
        <v>1011</v>
      </c>
      <c r="O222" t="s">
        <v>772</v>
      </c>
      <c r="P222" t="s">
        <v>772</v>
      </c>
      <c r="Q222">
        <v>1</v>
      </c>
      <c r="W222">
        <v>0</v>
      </c>
      <c r="X222">
        <v>829370094</v>
      </c>
      <c r="Y222">
        <f t="shared" si="82"/>
        <v>18.32</v>
      </c>
      <c r="AA222">
        <v>0</v>
      </c>
      <c r="AB222">
        <v>107.41</v>
      </c>
      <c r="AC222">
        <v>0</v>
      </c>
      <c r="AD222">
        <v>0</v>
      </c>
      <c r="AE222">
        <v>0</v>
      </c>
      <c r="AF222">
        <v>8.1</v>
      </c>
      <c r="AG222">
        <v>0</v>
      </c>
      <c r="AH222">
        <v>0</v>
      </c>
      <c r="AI222">
        <v>1</v>
      </c>
      <c r="AJ222">
        <v>13.26</v>
      </c>
      <c r="AK222">
        <v>33.39</v>
      </c>
      <c r="AL222">
        <v>1</v>
      </c>
      <c r="AM222">
        <v>4</v>
      </c>
      <c r="AN222">
        <v>0</v>
      </c>
      <c r="AO222">
        <v>1</v>
      </c>
      <c r="AP222">
        <v>1</v>
      </c>
      <c r="AQ222">
        <v>0</v>
      </c>
      <c r="AR222">
        <v>0</v>
      </c>
      <c r="AS222" t="s">
        <v>6</v>
      </c>
      <c r="AT222">
        <v>18.32</v>
      </c>
      <c r="AU222" t="s">
        <v>6</v>
      </c>
      <c r="AV222">
        <v>0</v>
      </c>
      <c r="AW222">
        <v>2</v>
      </c>
      <c r="AX222">
        <v>66441681</v>
      </c>
      <c r="AY222">
        <v>1</v>
      </c>
      <c r="AZ222">
        <v>0</v>
      </c>
      <c r="BA222">
        <v>194</v>
      </c>
      <c r="BB222">
        <v>0</v>
      </c>
      <c r="BC222">
        <v>0</v>
      </c>
      <c r="BD222">
        <v>0</v>
      </c>
      <c r="BE222">
        <v>0</v>
      </c>
      <c r="BF222">
        <v>0</v>
      </c>
      <c r="BG222">
        <v>0</v>
      </c>
      <c r="BH222">
        <v>0</v>
      </c>
      <c r="BI222">
        <v>0</v>
      </c>
      <c r="BJ222">
        <v>0</v>
      </c>
      <c r="BK222">
        <v>0</v>
      </c>
      <c r="BL222">
        <v>0</v>
      </c>
      <c r="BM222">
        <v>0</v>
      </c>
      <c r="BN222">
        <v>0</v>
      </c>
      <c r="BO222">
        <v>0</v>
      </c>
      <c r="BP222">
        <v>0</v>
      </c>
      <c r="BQ222">
        <v>0</v>
      </c>
      <c r="BR222">
        <v>0</v>
      </c>
      <c r="BS222">
        <v>0</v>
      </c>
      <c r="BT222">
        <v>0</v>
      </c>
      <c r="BU222">
        <v>0</v>
      </c>
      <c r="BV222">
        <v>0</v>
      </c>
      <c r="BW222">
        <v>0</v>
      </c>
      <c r="CV222">
        <v>0</v>
      </c>
      <c r="CW222" t="e">
        <f>ROUND(Y222*Source!I142*DO222,7)</f>
        <v>#REF!</v>
      </c>
      <c r="CX222" t="e">
        <f>ROUND(Y222*Source!I142,7)</f>
        <v>#REF!</v>
      </c>
      <c r="CY222">
        <f>AB222</f>
        <v>107.41</v>
      </c>
      <c r="CZ222">
        <f>AF222</f>
        <v>8.1</v>
      </c>
      <c r="DA222">
        <f>AJ222</f>
        <v>13.26</v>
      </c>
      <c r="DB222">
        <f t="shared" si="83"/>
        <v>148.38999999999999</v>
      </c>
      <c r="DC222">
        <f t="shared" si="84"/>
        <v>0</v>
      </c>
      <c r="DD222" t="s">
        <v>6</v>
      </c>
      <c r="DE222" t="s">
        <v>6</v>
      </c>
      <c r="DF222" t="e">
        <f>ROUND(ROUND(AE222,0)*CX222,0)</f>
        <v>#REF!</v>
      </c>
      <c r="DG222" t="e">
        <f>ROUND(ROUND(AF222*AJ222,0)*CX222,0)</f>
        <v>#REF!</v>
      </c>
      <c r="DH222" t="e">
        <f>Source!I142*SmtRes!Y222</f>
        <v>#REF!</v>
      </c>
      <c r="DI222">
        <f>AB222</f>
        <v>107.41</v>
      </c>
      <c r="DJ222">
        <f>EtalonRes!Z194</f>
        <v>8.1</v>
      </c>
      <c r="DK222" t="e">
        <f>Source!BB142</f>
        <v>#REF!</v>
      </c>
      <c r="DL222" t="s">
        <v>6</v>
      </c>
      <c r="DM222">
        <v>0</v>
      </c>
      <c r="DN222" t="s">
        <v>6</v>
      </c>
      <c r="DO222">
        <v>0</v>
      </c>
      <c r="GQ222">
        <v>-1</v>
      </c>
      <c r="GR222">
        <v>-1</v>
      </c>
    </row>
    <row r="223" spans="1:200" x14ac:dyDescent="0.25">
      <c r="A223">
        <f>ROW(Source!A142)</f>
        <v>142</v>
      </c>
      <c r="B223">
        <v>66440962</v>
      </c>
      <c r="C223">
        <v>66441664</v>
      </c>
      <c r="D223">
        <v>49524310</v>
      </c>
      <c r="E223">
        <v>1</v>
      </c>
      <c r="F223">
        <v>1</v>
      </c>
      <c r="G223">
        <v>1</v>
      </c>
      <c r="H223">
        <v>3</v>
      </c>
      <c r="I223" t="s">
        <v>421</v>
      </c>
      <c r="J223" t="s">
        <v>423</v>
      </c>
      <c r="K223" t="s">
        <v>422</v>
      </c>
      <c r="L223">
        <v>1348</v>
      </c>
      <c r="N223">
        <v>1009</v>
      </c>
      <c r="O223" t="s">
        <v>147</v>
      </c>
      <c r="P223" t="s">
        <v>147</v>
      </c>
      <c r="Q223">
        <v>1000</v>
      </c>
      <c r="W223">
        <v>0</v>
      </c>
      <c r="X223">
        <v>761442094</v>
      </c>
      <c r="Y223" s="66">
        <f>'4.Ведомость_списания'!F165</f>
        <v>0.04</v>
      </c>
      <c r="AA223">
        <v>85852.64</v>
      </c>
      <c r="AB223">
        <v>0</v>
      </c>
      <c r="AC223">
        <v>0</v>
      </c>
      <c r="AD223">
        <v>0</v>
      </c>
      <c r="AE223">
        <v>9424</v>
      </c>
      <c r="AF223">
        <v>0</v>
      </c>
      <c r="AG223">
        <v>0</v>
      </c>
      <c r="AH223">
        <v>0</v>
      </c>
      <c r="AI223">
        <v>9.11</v>
      </c>
      <c r="AJ223">
        <v>1</v>
      </c>
      <c r="AK223">
        <v>1</v>
      </c>
      <c r="AL223">
        <v>1</v>
      </c>
      <c r="AM223">
        <v>4</v>
      </c>
      <c r="AN223">
        <v>0</v>
      </c>
      <c r="AO223">
        <v>1</v>
      </c>
      <c r="AP223">
        <v>1</v>
      </c>
      <c r="AQ223">
        <v>0</v>
      </c>
      <c r="AR223">
        <v>0</v>
      </c>
      <c r="AS223" t="s">
        <v>6</v>
      </c>
      <c r="AT223">
        <v>0.04</v>
      </c>
      <c r="AU223" t="s">
        <v>6</v>
      </c>
      <c r="AV223">
        <v>0</v>
      </c>
      <c r="AW223">
        <v>2</v>
      </c>
      <c r="AX223">
        <v>66441682</v>
      </c>
      <c r="AY223">
        <v>1</v>
      </c>
      <c r="AZ223">
        <v>0</v>
      </c>
      <c r="BA223">
        <v>195</v>
      </c>
      <c r="BB223">
        <v>0</v>
      </c>
      <c r="BC223">
        <v>0</v>
      </c>
      <c r="BD223">
        <v>0</v>
      </c>
      <c r="BE223">
        <v>0</v>
      </c>
      <c r="BF223">
        <v>0</v>
      </c>
      <c r="BG223">
        <v>0</v>
      </c>
      <c r="BH223">
        <v>0</v>
      </c>
      <c r="BI223">
        <v>0</v>
      </c>
      <c r="BJ223">
        <v>0</v>
      </c>
      <c r="BK223">
        <v>0</v>
      </c>
      <c r="BL223">
        <v>0</v>
      </c>
      <c r="BM223">
        <v>0</v>
      </c>
      <c r="BN223">
        <v>0</v>
      </c>
      <c r="BO223">
        <v>0</v>
      </c>
      <c r="BP223">
        <v>0</v>
      </c>
      <c r="BQ223">
        <v>0</v>
      </c>
      <c r="BR223">
        <v>0</v>
      </c>
      <c r="BS223">
        <v>0</v>
      </c>
      <c r="BT223">
        <v>0</v>
      </c>
      <c r="BU223">
        <v>0</v>
      </c>
      <c r="BV223">
        <v>0</v>
      </c>
      <c r="BW223">
        <v>0</v>
      </c>
      <c r="CV223">
        <v>0</v>
      </c>
      <c r="CW223">
        <v>0</v>
      </c>
      <c r="CX223" t="e">
        <f>ROUND(Y223*Source!I142,7)</f>
        <v>#REF!</v>
      </c>
      <c r="CY223">
        <f t="shared" ref="CY223:CY228" si="85">AA223</f>
        <v>85852.64</v>
      </c>
      <c r="CZ223">
        <f t="shared" ref="CZ223:CZ228" si="86">AE223</f>
        <v>9424</v>
      </c>
      <c r="DA223">
        <f t="shared" ref="DA223:DA228" si="87">AI223</f>
        <v>9.11</v>
      </c>
      <c r="DB223">
        <f t="shared" si="83"/>
        <v>376.96</v>
      </c>
      <c r="DC223">
        <f t="shared" si="84"/>
        <v>0</v>
      </c>
      <c r="DD223" t="s">
        <v>6</v>
      </c>
      <c r="DE223" t="s">
        <v>6</v>
      </c>
      <c r="DF223" t="e">
        <f t="shared" ref="DF223:DF228" si="88">ROUND(ROUND(AE223*AI223,0)*CX223,0)</f>
        <v>#REF!</v>
      </c>
      <c r="DG223" t="e">
        <f t="shared" ref="DG223:DG234" si="89">ROUND(ROUND(AF223,0)*CX223,0)</f>
        <v>#REF!</v>
      </c>
      <c r="DH223" t="e">
        <f>Source!I142*SmtRes!Y223</f>
        <v>#REF!</v>
      </c>
      <c r="DI223">
        <f t="shared" ref="DI223:DI228" si="90">AA223</f>
        <v>85852.64</v>
      </c>
      <c r="DJ223">
        <f>EtalonRes!Y195</f>
        <v>9424</v>
      </c>
      <c r="DK223" t="e">
        <f>Source!BC142</f>
        <v>#REF!</v>
      </c>
      <c r="DL223" t="s">
        <v>6</v>
      </c>
      <c r="DM223">
        <v>0</v>
      </c>
      <c r="DN223" t="s">
        <v>6</v>
      </c>
      <c r="DO223">
        <v>0</v>
      </c>
      <c r="GQ223">
        <v>-1</v>
      </c>
      <c r="GR223">
        <v>-1</v>
      </c>
    </row>
    <row r="224" spans="1:200" x14ac:dyDescent="0.25">
      <c r="A224">
        <f>ROW(Source!A142)</f>
        <v>142</v>
      </c>
      <c r="B224">
        <v>66440962</v>
      </c>
      <c r="C224">
        <v>66441664</v>
      </c>
      <c r="D224">
        <v>49525345</v>
      </c>
      <c r="E224">
        <v>1</v>
      </c>
      <c r="F224">
        <v>1</v>
      </c>
      <c r="G224">
        <v>1</v>
      </c>
      <c r="H224">
        <v>3</v>
      </c>
      <c r="I224" t="s">
        <v>405</v>
      </c>
      <c r="J224" t="s">
        <v>407</v>
      </c>
      <c r="K224" t="s">
        <v>406</v>
      </c>
      <c r="L224">
        <v>1425</v>
      </c>
      <c r="N224">
        <v>1013</v>
      </c>
      <c r="O224" t="s">
        <v>269</v>
      </c>
      <c r="P224" t="s">
        <v>269</v>
      </c>
      <c r="Q224">
        <v>1</v>
      </c>
      <c r="W224">
        <v>0</v>
      </c>
      <c r="X224">
        <v>768399760</v>
      </c>
      <c r="Y224">
        <f t="shared" si="82"/>
        <v>12.176620440000001</v>
      </c>
      <c r="AA224">
        <v>2213.73</v>
      </c>
      <c r="AB224">
        <v>0</v>
      </c>
      <c r="AC224">
        <v>0</v>
      </c>
      <c r="AD224">
        <v>0</v>
      </c>
      <c r="AE224">
        <v>243</v>
      </c>
      <c r="AF224">
        <v>0</v>
      </c>
      <c r="AG224">
        <v>0</v>
      </c>
      <c r="AH224">
        <v>0</v>
      </c>
      <c r="AI224">
        <v>9.11</v>
      </c>
      <c r="AJ224">
        <v>1</v>
      </c>
      <c r="AK224">
        <v>1</v>
      </c>
      <c r="AL224">
        <v>1</v>
      </c>
      <c r="AM224">
        <v>0</v>
      </c>
      <c r="AN224">
        <v>0</v>
      </c>
      <c r="AO224">
        <v>0</v>
      </c>
      <c r="AP224">
        <v>0</v>
      </c>
      <c r="AQ224">
        <v>0</v>
      </c>
      <c r="AR224">
        <v>0</v>
      </c>
      <c r="AS224" t="s">
        <v>6</v>
      </c>
      <c r="AT224">
        <v>12.176620440000001</v>
      </c>
      <c r="AU224" t="s">
        <v>6</v>
      </c>
      <c r="AV224">
        <v>0</v>
      </c>
      <c r="AW224">
        <v>1</v>
      </c>
      <c r="AX224">
        <v>-1</v>
      </c>
      <c r="AY224">
        <v>0</v>
      </c>
      <c r="AZ224">
        <v>0</v>
      </c>
      <c r="BA224" t="s">
        <v>6</v>
      </c>
      <c r="BB224">
        <v>0</v>
      </c>
      <c r="BC224">
        <v>0</v>
      </c>
      <c r="BD224">
        <v>0</v>
      </c>
      <c r="BE224">
        <v>0</v>
      </c>
      <c r="BF224">
        <v>0</v>
      </c>
      <c r="BG224">
        <v>0</v>
      </c>
      <c r="BH224">
        <v>0</v>
      </c>
      <c r="BI224">
        <v>0</v>
      </c>
      <c r="BJ224">
        <v>0</v>
      </c>
      <c r="BK224">
        <v>0</v>
      </c>
      <c r="BL224">
        <v>0</v>
      </c>
      <c r="BM224">
        <v>0</v>
      </c>
      <c r="BN224">
        <v>0</v>
      </c>
      <c r="BO224">
        <v>0</v>
      </c>
      <c r="BP224">
        <v>0</v>
      </c>
      <c r="BQ224">
        <v>0</v>
      </c>
      <c r="BR224">
        <v>0</v>
      </c>
      <c r="BS224">
        <v>0</v>
      </c>
      <c r="BT224">
        <v>0</v>
      </c>
      <c r="BU224">
        <v>0</v>
      </c>
      <c r="BV224">
        <v>0</v>
      </c>
      <c r="BW224">
        <v>0</v>
      </c>
      <c r="CV224">
        <v>0</v>
      </c>
      <c r="CW224">
        <v>0</v>
      </c>
      <c r="CX224" t="e">
        <f>ROUND(Y224*Source!I142,7)</f>
        <v>#REF!</v>
      </c>
      <c r="CY224">
        <f t="shared" si="85"/>
        <v>2213.73</v>
      </c>
      <c r="CZ224">
        <f t="shared" si="86"/>
        <v>243</v>
      </c>
      <c r="DA224">
        <f t="shared" si="87"/>
        <v>9.11</v>
      </c>
      <c r="DB224">
        <f t="shared" si="83"/>
        <v>2958.92</v>
      </c>
      <c r="DC224">
        <f t="shared" si="84"/>
        <v>0</v>
      </c>
      <c r="DD224" t="s">
        <v>6</v>
      </c>
      <c r="DE224" t="s">
        <v>6</v>
      </c>
      <c r="DF224" t="e">
        <f t="shared" si="88"/>
        <v>#REF!</v>
      </c>
      <c r="DG224" t="e">
        <f t="shared" si="89"/>
        <v>#REF!</v>
      </c>
      <c r="DH224" t="e">
        <f>Source!I142*SmtRes!Y224</f>
        <v>#REF!</v>
      </c>
      <c r="DI224">
        <f t="shared" si="90"/>
        <v>2213.73</v>
      </c>
      <c r="DJ224" t="e">
        <f t="shared" ref="DJ224:DJ228" si="91">DF224</f>
        <v>#REF!</v>
      </c>
      <c r="DK224" t="e">
        <f>Source!BC142</f>
        <v>#REF!</v>
      </c>
      <c r="DL224" t="s">
        <v>6</v>
      </c>
      <c r="DM224">
        <v>0</v>
      </c>
      <c r="DN224" t="s">
        <v>6</v>
      </c>
      <c r="DO224">
        <v>0</v>
      </c>
      <c r="GP224">
        <v>1</v>
      </c>
      <c r="GQ224">
        <v>-1</v>
      </c>
      <c r="GR224">
        <v>-1</v>
      </c>
    </row>
    <row r="225" spans="1:200" x14ac:dyDescent="0.25">
      <c r="A225">
        <f>ROW(Source!A142)</f>
        <v>142</v>
      </c>
      <c r="B225">
        <v>66440962</v>
      </c>
      <c r="C225">
        <v>66441664</v>
      </c>
      <c r="D225">
        <v>49540255</v>
      </c>
      <c r="E225">
        <v>1</v>
      </c>
      <c r="F225">
        <v>1</v>
      </c>
      <c r="G225">
        <v>1</v>
      </c>
      <c r="H225">
        <v>3</v>
      </c>
      <c r="I225" t="s">
        <v>397</v>
      </c>
      <c r="J225" t="s">
        <v>399</v>
      </c>
      <c r="K225" t="s">
        <v>398</v>
      </c>
      <c r="L225">
        <v>1348</v>
      </c>
      <c r="N225">
        <v>1009</v>
      </c>
      <c r="O225" t="s">
        <v>147</v>
      </c>
      <c r="P225" t="s">
        <v>147</v>
      </c>
      <c r="Q225">
        <v>1000</v>
      </c>
      <c r="W225">
        <v>1</v>
      </c>
      <c r="X225">
        <v>630163152</v>
      </c>
      <c r="Y225">
        <f t="shared" si="82"/>
        <v>-1</v>
      </c>
      <c r="AA225">
        <v>91509.95</v>
      </c>
      <c r="AB225">
        <v>0</v>
      </c>
      <c r="AC225">
        <v>0</v>
      </c>
      <c r="AD225">
        <v>0</v>
      </c>
      <c r="AE225">
        <v>10045</v>
      </c>
      <c r="AF225">
        <v>0</v>
      </c>
      <c r="AG225">
        <v>0</v>
      </c>
      <c r="AH225">
        <v>0</v>
      </c>
      <c r="AI225">
        <v>9.11</v>
      </c>
      <c r="AJ225">
        <v>1</v>
      </c>
      <c r="AK225">
        <v>1</v>
      </c>
      <c r="AL225">
        <v>1</v>
      </c>
      <c r="AM225">
        <v>4</v>
      </c>
      <c r="AN225">
        <v>0</v>
      </c>
      <c r="AO225">
        <v>1</v>
      </c>
      <c r="AP225">
        <v>1</v>
      </c>
      <c r="AQ225">
        <v>0</v>
      </c>
      <c r="AR225">
        <v>0</v>
      </c>
      <c r="AS225" t="s">
        <v>6</v>
      </c>
      <c r="AT225">
        <v>-1</v>
      </c>
      <c r="AU225" t="s">
        <v>6</v>
      </c>
      <c r="AV225">
        <v>0</v>
      </c>
      <c r="AW225">
        <v>2</v>
      </c>
      <c r="AX225">
        <v>66441683</v>
      </c>
      <c r="AY225">
        <v>1</v>
      </c>
      <c r="AZ225">
        <v>6144</v>
      </c>
      <c r="BA225">
        <v>196</v>
      </c>
      <c r="BB225">
        <v>0</v>
      </c>
      <c r="BC225">
        <v>0</v>
      </c>
      <c r="BD225">
        <v>0</v>
      </c>
      <c r="BE225">
        <v>0</v>
      </c>
      <c r="BF225">
        <v>0</v>
      </c>
      <c r="BG225">
        <v>0</v>
      </c>
      <c r="BH225">
        <v>0</v>
      </c>
      <c r="BI225">
        <v>0</v>
      </c>
      <c r="BJ225">
        <v>0</v>
      </c>
      <c r="BK225">
        <v>0</v>
      </c>
      <c r="BL225">
        <v>0</v>
      </c>
      <c r="BM225">
        <v>0</v>
      </c>
      <c r="BN225">
        <v>0</v>
      </c>
      <c r="BO225">
        <v>0</v>
      </c>
      <c r="BP225">
        <v>0</v>
      </c>
      <c r="BQ225">
        <v>0</v>
      </c>
      <c r="BR225">
        <v>0</v>
      </c>
      <c r="BS225">
        <v>0</v>
      </c>
      <c r="BT225">
        <v>0</v>
      </c>
      <c r="BU225">
        <v>0</v>
      </c>
      <c r="BV225">
        <v>0</v>
      </c>
      <c r="BW225">
        <v>0</v>
      </c>
      <c r="CV225">
        <v>0</v>
      </c>
      <c r="CW225">
        <v>0</v>
      </c>
      <c r="CX225" t="e">
        <f>ROUND(Y225*Source!I142,7)</f>
        <v>#REF!</v>
      </c>
      <c r="CY225">
        <f t="shared" si="85"/>
        <v>91509.95</v>
      </c>
      <c r="CZ225">
        <f t="shared" si="86"/>
        <v>10045</v>
      </c>
      <c r="DA225">
        <f t="shared" si="87"/>
        <v>9.11</v>
      </c>
      <c r="DB225">
        <f t="shared" si="83"/>
        <v>-10045</v>
      </c>
      <c r="DC225">
        <f t="shared" si="84"/>
        <v>0</v>
      </c>
      <c r="DD225" t="s">
        <v>6</v>
      </c>
      <c r="DE225" t="s">
        <v>6</v>
      </c>
      <c r="DF225" t="e">
        <f t="shared" si="88"/>
        <v>#REF!</v>
      </c>
      <c r="DG225" t="e">
        <f t="shared" si="89"/>
        <v>#REF!</v>
      </c>
      <c r="DH225" t="e">
        <f>Source!I142*SmtRes!Y225</f>
        <v>#REF!</v>
      </c>
      <c r="DI225">
        <f t="shared" si="90"/>
        <v>91509.95</v>
      </c>
      <c r="DJ225">
        <f>EtalonRes!Y196</f>
        <v>10045</v>
      </c>
      <c r="DK225" t="e">
        <f>Source!BC142</f>
        <v>#REF!</v>
      </c>
      <c r="DL225" t="s">
        <v>6</v>
      </c>
      <c r="DM225">
        <v>0</v>
      </c>
      <c r="DN225" t="s">
        <v>6</v>
      </c>
      <c r="DO225">
        <v>0</v>
      </c>
      <c r="GP225">
        <v>0</v>
      </c>
      <c r="GQ225">
        <v>-1</v>
      </c>
      <c r="GR225">
        <v>-1</v>
      </c>
    </row>
    <row r="226" spans="1:200" x14ac:dyDescent="0.25">
      <c r="A226">
        <f>ROW(Source!A142)</f>
        <v>142</v>
      </c>
      <c r="B226">
        <v>66440962</v>
      </c>
      <c r="C226">
        <v>66441664</v>
      </c>
      <c r="D226">
        <v>49542646</v>
      </c>
      <c r="E226">
        <v>1</v>
      </c>
      <c r="F226">
        <v>1</v>
      </c>
      <c r="G226">
        <v>1</v>
      </c>
      <c r="H226">
        <v>3</v>
      </c>
      <c r="I226" t="s">
        <v>409</v>
      </c>
      <c r="J226" t="s">
        <v>411</v>
      </c>
      <c r="K226" t="s">
        <v>410</v>
      </c>
      <c r="L226">
        <v>1346</v>
      </c>
      <c r="N226">
        <v>1009</v>
      </c>
      <c r="O226" t="s">
        <v>132</v>
      </c>
      <c r="P226" t="s">
        <v>132</v>
      </c>
      <c r="Q226">
        <v>1</v>
      </c>
      <c r="W226">
        <v>0</v>
      </c>
      <c r="X226">
        <v>1326357496</v>
      </c>
      <c r="Y226">
        <f t="shared" si="82"/>
        <v>6</v>
      </c>
      <c r="AA226">
        <v>86.55</v>
      </c>
      <c r="AB226">
        <v>0</v>
      </c>
      <c r="AC226">
        <v>0</v>
      </c>
      <c r="AD226">
        <v>0</v>
      </c>
      <c r="AE226">
        <v>9.5</v>
      </c>
      <c r="AF226">
        <v>0</v>
      </c>
      <c r="AG226">
        <v>0</v>
      </c>
      <c r="AH226">
        <v>0</v>
      </c>
      <c r="AI226">
        <v>9.11</v>
      </c>
      <c r="AJ226">
        <v>1</v>
      </c>
      <c r="AK226">
        <v>1</v>
      </c>
      <c r="AL226">
        <v>1</v>
      </c>
      <c r="AM226">
        <v>0</v>
      </c>
      <c r="AN226">
        <v>0</v>
      </c>
      <c r="AO226">
        <v>0</v>
      </c>
      <c r="AP226">
        <v>0</v>
      </c>
      <c r="AQ226">
        <v>0</v>
      </c>
      <c r="AR226">
        <v>0</v>
      </c>
      <c r="AS226" t="s">
        <v>6</v>
      </c>
      <c r="AT226">
        <v>6</v>
      </c>
      <c r="AU226" t="s">
        <v>6</v>
      </c>
      <c r="AV226">
        <v>0</v>
      </c>
      <c r="AW226">
        <v>1</v>
      </c>
      <c r="AX226">
        <v>-1</v>
      </c>
      <c r="AY226">
        <v>0</v>
      </c>
      <c r="AZ226">
        <v>0</v>
      </c>
      <c r="BA226" t="s">
        <v>6</v>
      </c>
      <c r="BB226">
        <v>0</v>
      </c>
      <c r="BC226">
        <v>0</v>
      </c>
      <c r="BD226">
        <v>0</v>
      </c>
      <c r="BE226">
        <v>0</v>
      </c>
      <c r="BF226">
        <v>0</v>
      </c>
      <c r="BG226">
        <v>0</v>
      </c>
      <c r="BH226">
        <v>0</v>
      </c>
      <c r="BI226">
        <v>0</v>
      </c>
      <c r="BJ226">
        <v>0</v>
      </c>
      <c r="BK226">
        <v>0</v>
      </c>
      <c r="BL226">
        <v>0</v>
      </c>
      <c r="BM226">
        <v>0</v>
      </c>
      <c r="BN226">
        <v>0</v>
      </c>
      <c r="BO226">
        <v>0</v>
      </c>
      <c r="BP226">
        <v>0</v>
      </c>
      <c r="BQ226">
        <v>0</v>
      </c>
      <c r="BR226">
        <v>0</v>
      </c>
      <c r="BS226">
        <v>0</v>
      </c>
      <c r="BT226">
        <v>0</v>
      </c>
      <c r="BU226">
        <v>0</v>
      </c>
      <c r="BV226">
        <v>0</v>
      </c>
      <c r="BW226">
        <v>0</v>
      </c>
      <c r="CV226">
        <v>0</v>
      </c>
      <c r="CW226">
        <v>0</v>
      </c>
      <c r="CX226" t="e">
        <f>ROUND(Y226*Source!I142,7)</f>
        <v>#REF!</v>
      </c>
      <c r="CY226">
        <f t="shared" si="85"/>
        <v>86.55</v>
      </c>
      <c r="CZ226">
        <f t="shared" si="86"/>
        <v>9.5</v>
      </c>
      <c r="DA226">
        <f t="shared" si="87"/>
        <v>9.11</v>
      </c>
      <c r="DB226">
        <f t="shared" si="83"/>
        <v>57</v>
      </c>
      <c r="DC226">
        <f t="shared" si="84"/>
        <v>0</v>
      </c>
      <c r="DD226" t="s">
        <v>6</v>
      </c>
      <c r="DE226" t="s">
        <v>6</v>
      </c>
      <c r="DF226" t="e">
        <f t="shared" si="88"/>
        <v>#REF!</v>
      </c>
      <c r="DG226" t="e">
        <f t="shared" si="89"/>
        <v>#REF!</v>
      </c>
      <c r="DH226" t="e">
        <f>Source!I142*SmtRes!Y226</f>
        <v>#REF!</v>
      </c>
      <c r="DI226">
        <f t="shared" si="90"/>
        <v>86.55</v>
      </c>
      <c r="DJ226" t="e">
        <f t="shared" si="91"/>
        <v>#REF!</v>
      </c>
      <c r="DK226" t="e">
        <f>Source!BC142</f>
        <v>#REF!</v>
      </c>
      <c r="DL226" t="s">
        <v>6</v>
      </c>
      <c r="DM226">
        <v>0</v>
      </c>
      <c r="DN226" t="s">
        <v>6</v>
      </c>
      <c r="DO226">
        <v>0</v>
      </c>
      <c r="GP226">
        <v>1</v>
      </c>
      <c r="GQ226">
        <v>-1</v>
      </c>
      <c r="GR226">
        <v>-1</v>
      </c>
    </row>
    <row r="227" spans="1:200" x14ac:dyDescent="0.25">
      <c r="A227">
        <f>ROW(Source!A142)</f>
        <v>142</v>
      </c>
      <c r="B227">
        <v>66440962</v>
      </c>
      <c r="C227">
        <v>66441664</v>
      </c>
      <c r="D227">
        <v>0</v>
      </c>
      <c r="E227">
        <v>1</v>
      </c>
      <c r="F227">
        <v>1</v>
      </c>
      <c r="G227">
        <v>1</v>
      </c>
      <c r="H227">
        <v>3</v>
      </c>
      <c r="I227" t="s">
        <v>261</v>
      </c>
      <c r="J227" t="s">
        <v>338</v>
      </c>
      <c r="K227" t="s">
        <v>401</v>
      </c>
      <c r="L227">
        <v>1348</v>
      </c>
      <c r="N227">
        <v>1009</v>
      </c>
      <c r="O227" t="s">
        <v>147</v>
      </c>
      <c r="P227" t="s">
        <v>147</v>
      </c>
      <c r="Q227">
        <v>1000</v>
      </c>
      <c r="W227">
        <v>0</v>
      </c>
      <c r="X227">
        <v>-1903543480</v>
      </c>
      <c r="Y227">
        <f t="shared" si="82"/>
        <v>0.57391451999999998</v>
      </c>
      <c r="AA227">
        <v>85179.64</v>
      </c>
      <c r="AB227">
        <v>0</v>
      </c>
      <c r="AC227">
        <v>0</v>
      </c>
      <c r="AD227">
        <v>0</v>
      </c>
      <c r="AE227">
        <v>89251.23</v>
      </c>
      <c r="AF227">
        <v>0</v>
      </c>
      <c r="AG227">
        <v>0</v>
      </c>
      <c r="AH227">
        <v>0</v>
      </c>
      <c r="AI227">
        <v>9.11</v>
      </c>
      <c r="AJ227">
        <v>1</v>
      </c>
      <c r="AK227">
        <v>1</v>
      </c>
      <c r="AL227">
        <v>1</v>
      </c>
      <c r="AM227">
        <v>0</v>
      </c>
      <c r="AN227">
        <v>0</v>
      </c>
      <c r="AO227">
        <v>0</v>
      </c>
      <c r="AP227">
        <v>0</v>
      </c>
      <c r="AQ227">
        <v>0</v>
      </c>
      <c r="AR227">
        <v>0</v>
      </c>
      <c r="AS227" t="s">
        <v>6</v>
      </c>
      <c r="AT227">
        <v>0.57391451999999998</v>
      </c>
      <c r="AU227" t="s">
        <v>6</v>
      </c>
      <c r="AV227">
        <v>0</v>
      </c>
      <c r="AW227">
        <v>1</v>
      </c>
      <c r="AX227">
        <v>-1</v>
      </c>
      <c r="AY227">
        <v>0</v>
      </c>
      <c r="AZ227">
        <v>0</v>
      </c>
      <c r="BA227" t="s">
        <v>6</v>
      </c>
      <c r="BB227">
        <v>0</v>
      </c>
      <c r="BC227">
        <v>0</v>
      </c>
      <c r="BD227">
        <v>0</v>
      </c>
      <c r="BE227">
        <v>0</v>
      </c>
      <c r="BF227">
        <v>0</v>
      </c>
      <c r="BG227">
        <v>0</v>
      </c>
      <c r="BH227">
        <v>0</v>
      </c>
      <c r="BI227">
        <v>0</v>
      </c>
      <c r="BJ227">
        <v>0</v>
      </c>
      <c r="BK227">
        <v>0</v>
      </c>
      <c r="BL227">
        <v>0</v>
      </c>
      <c r="BM227">
        <v>0</v>
      </c>
      <c r="BN227">
        <v>0</v>
      </c>
      <c r="BO227">
        <v>0</v>
      </c>
      <c r="BP227">
        <v>0</v>
      </c>
      <c r="BQ227">
        <v>0</v>
      </c>
      <c r="BR227">
        <v>0</v>
      </c>
      <c r="BS227">
        <v>0</v>
      </c>
      <c r="BT227">
        <v>0</v>
      </c>
      <c r="BU227">
        <v>0</v>
      </c>
      <c r="BV227">
        <v>0</v>
      </c>
      <c r="BW227">
        <v>0</v>
      </c>
      <c r="CV227">
        <v>0</v>
      </c>
      <c r="CW227">
        <v>0</v>
      </c>
      <c r="CX227" t="e">
        <f>ROUND(Y227*Source!I142,7)</f>
        <v>#REF!</v>
      </c>
      <c r="CY227">
        <f t="shared" si="85"/>
        <v>85179.64</v>
      </c>
      <c r="CZ227">
        <f t="shared" si="86"/>
        <v>89251.23</v>
      </c>
      <c r="DA227">
        <f t="shared" si="87"/>
        <v>9.11</v>
      </c>
      <c r="DB227">
        <f t="shared" si="83"/>
        <v>51222.58</v>
      </c>
      <c r="DC227">
        <f t="shared" si="84"/>
        <v>0</v>
      </c>
      <c r="DD227" t="s">
        <v>6</v>
      </c>
      <c r="DE227" t="s">
        <v>6</v>
      </c>
      <c r="DF227" t="e">
        <f t="shared" si="88"/>
        <v>#REF!</v>
      </c>
      <c r="DG227" t="e">
        <f t="shared" si="89"/>
        <v>#REF!</v>
      </c>
      <c r="DH227" t="e">
        <f>Source!I142*SmtRes!Y227</f>
        <v>#REF!</v>
      </c>
      <c r="DI227">
        <f t="shared" si="90"/>
        <v>85179.64</v>
      </c>
      <c r="DJ227" t="e">
        <f t="shared" si="91"/>
        <v>#REF!</v>
      </c>
      <c r="DK227" t="e">
        <f>Source!BC142</f>
        <v>#REF!</v>
      </c>
      <c r="DL227" t="s">
        <v>6</v>
      </c>
      <c r="DM227">
        <v>0</v>
      </c>
      <c r="DN227" t="s">
        <v>6</v>
      </c>
      <c r="DO227">
        <v>0</v>
      </c>
      <c r="GP227">
        <v>1</v>
      </c>
      <c r="GQ227">
        <v>-1</v>
      </c>
      <c r="GR227">
        <v>-1</v>
      </c>
    </row>
    <row r="228" spans="1:200" x14ac:dyDescent="0.25">
      <c r="A228">
        <f>ROW(Source!A142)</f>
        <v>142</v>
      </c>
      <c r="B228">
        <v>66440962</v>
      </c>
      <c r="C228">
        <v>66441664</v>
      </c>
      <c r="D228">
        <v>0</v>
      </c>
      <c r="E228">
        <v>1</v>
      </c>
      <c r="F228">
        <v>1</v>
      </c>
      <c r="G228">
        <v>1</v>
      </c>
      <c r="H228">
        <v>3</v>
      </c>
      <c r="I228" t="s">
        <v>261</v>
      </c>
      <c r="J228" t="s">
        <v>338</v>
      </c>
      <c r="K228" t="s">
        <v>403</v>
      </c>
      <c r="L228">
        <v>1348</v>
      </c>
      <c r="N228">
        <v>1009</v>
      </c>
      <c r="O228" t="s">
        <v>147</v>
      </c>
      <c r="P228" t="s">
        <v>147</v>
      </c>
      <c r="Q228">
        <v>1000</v>
      </c>
      <c r="W228">
        <v>0</v>
      </c>
      <c r="X228">
        <v>592912286</v>
      </c>
      <c r="Y228">
        <f t="shared" si="82"/>
        <v>0.42618171999999999</v>
      </c>
      <c r="AA228">
        <v>91182.94</v>
      </c>
      <c r="AB228">
        <v>0</v>
      </c>
      <c r="AC228">
        <v>0</v>
      </c>
      <c r="AD228">
        <v>0</v>
      </c>
      <c r="AE228">
        <v>95541.49</v>
      </c>
      <c r="AF228">
        <v>0</v>
      </c>
      <c r="AG228">
        <v>0</v>
      </c>
      <c r="AH228">
        <v>0</v>
      </c>
      <c r="AI228">
        <v>9.11</v>
      </c>
      <c r="AJ228">
        <v>1</v>
      </c>
      <c r="AK228">
        <v>1</v>
      </c>
      <c r="AL228">
        <v>1</v>
      </c>
      <c r="AM228">
        <v>0</v>
      </c>
      <c r="AN228">
        <v>0</v>
      </c>
      <c r="AO228">
        <v>0</v>
      </c>
      <c r="AP228">
        <v>0</v>
      </c>
      <c r="AQ228">
        <v>0</v>
      </c>
      <c r="AR228">
        <v>0</v>
      </c>
      <c r="AS228" t="s">
        <v>6</v>
      </c>
      <c r="AT228">
        <v>0.42618171999999999</v>
      </c>
      <c r="AU228" t="s">
        <v>6</v>
      </c>
      <c r="AV228">
        <v>0</v>
      </c>
      <c r="AW228">
        <v>1</v>
      </c>
      <c r="AX228">
        <v>-1</v>
      </c>
      <c r="AY228">
        <v>0</v>
      </c>
      <c r="AZ228">
        <v>0</v>
      </c>
      <c r="BA228" t="s">
        <v>6</v>
      </c>
      <c r="BB228">
        <v>0</v>
      </c>
      <c r="BC228">
        <v>0</v>
      </c>
      <c r="BD228">
        <v>0</v>
      </c>
      <c r="BE228">
        <v>0</v>
      </c>
      <c r="BF228">
        <v>0</v>
      </c>
      <c r="BG228">
        <v>0</v>
      </c>
      <c r="BH228">
        <v>0</v>
      </c>
      <c r="BI228">
        <v>0</v>
      </c>
      <c r="BJ228">
        <v>0</v>
      </c>
      <c r="BK228">
        <v>0</v>
      </c>
      <c r="BL228">
        <v>0</v>
      </c>
      <c r="BM228">
        <v>0</v>
      </c>
      <c r="BN228">
        <v>0</v>
      </c>
      <c r="BO228">
        <v>0</v>
      </c>
      <c r="BP228">
        <v>0</v>
      </c>
      <c r="BQ228">
        <v>0</v>
      </c>
      <c r="BR228">
        <v>0</v>
      </c>
      <c r="BS228">
        <v>0</v>
      </c>
      <c r="BT228">
        <v>0</v>
      </c>
      <c r="BU228">
        <v>0</v>
      </c>
      <c r="BV228">
        <v>0</v>
      </c>
      <c r="BW228">
        <v>0</v>
      </c>
      <c r="CV228">
        <v>0</v>
      </c>
      <c r="CW228">
        <v>0</v>
      </c>
      <c r="CX228" t="e">
        <f>ROUND(Y228*Source!I142,7)</f>
        <v>#REF!</v>
      </c>
      <c r="CY228">
        <f t="shared" si="85"/>
        <v>91182.94</v>
      </c>
      <c r="CZ228">
        <f t="shared" si="86"/>
        <v>95541.49</v>
      </c>
      <c r="DA228">
        <f t="shared" si="87"/>
        <v>9.11</v>
      </c>
      <c r="DB228">
        <f t="shared" si="83"/>
        <v>40718.04</v>
      </c>
      <c r="DC228">
        <f t="shared" si="84"/>
        <v>0</v>
      </c>
      <c r="DD228" t="s">
        <v>6</v>
      </c>
      <c r="DE228" t="s">
        <v>6</v>
      </c>
      <c r="DF228" t="e">
        <f t="shared" si="88"/>
        <v>#REF!</v>
      </c>
      <c r="DG228" t="e">
        <f t="shared" si="89"/>
        <v>#REF!</v>
      </c>
      <c r="DH228" t="e">
        <f>Source!I142*SmtRes!Y228</f>
        <v>#REF!</v>
      </c>
      <c r="DI228">
        <f t="shared" si="90"/>
        <v>91182.94</v>
      </c>
      <c r="DJ228" t="e">
        <f t="shared" si="91"/>
        <v>#REF!</v>
      </c>
      <c r="DK228" t="e">
        <f>Source!BC142</f>
        <v>#REF!</v>
      </c>
      <c r="DL228" t="s">
        <v>6</v>
      </c>
      <c r="DM228">
        <v>0</v>
      </c>
      <c r="DN228" t="s">
        <v>6</v>
      </c>
      <c r="DO228">
        <v>0</v>
      </c>
      <c r="GP228">
        <v>1</v>
      </c>
      <c r="GQ228">
        <v>-1</v>
      </c>
      <c r="GR228">
        <v>-1</v>
      </c>
    </row>
    <row r="229" spans="1:200" x14ac:dyDescent="0.25">
      <c r="A229">
        <f>ROW(Source!A148)</f>
        <v>148</v>
      </c>
      <c r="B229">
        <v>66440962</v>
      </c>
      <c r="C229">
        <v>66441689</v>
      </c>
      <c r="D229">
        <v>49510715</v>
      </c>
      <c r="E229">
        <v>70</v>
      </c>
      <c r="F229">
        <v>1</v>
      </c>
      <c r="G229">
        <v>1</v>
      </c>
      <c r="H229">
        <v>1</v>
      </c>
      <c r="I229" t="s">
        <v>791</v>
      </c>
      <c r="J229" t="s">
        <v>6</v>
      </c>
      <c r="K229" t="s">
        <v>792</v>
      </c>
      <c r="L229">
        <v>1191</v>
      </c>
      <c r="N229">
        <v>1013</v>
      </c>
      <c r="O229" t="s">
        <v>766</v>
      </c>
      <c r="P229" t="s">
        <v>766</v>
      </c>
      <c r="Q229">
        <v>1</v>
      </c>
      <c r="W229">
        <v>0</v>
      </c>
      <c r="X229">
        <v>1049124552</v>
      </c>
      <c r="Y229">
        <f t="shared" si="82"/>
        <v>5.54</v>
      </c>
      <c r="AA229">
        <v>0</v>
      </c>
      <c r="AB229">
        <v>0</v>
      </c>
      <c r="AC229">
        <v>0</v>
      </c>
      <c r="AD229">
        <v>284.82</v>
      </c>
      <c r="AE229">
        <v>0</v>
      </c>
      <c r="AF229">
        <v>0</v>
      </c>
      <c r="AG229">
        <v>0</v>
      </c>
      <c r="AH229">
        <v>8.5299999999999994</v>
      </c>
      <c r="AI229">
        <v>1</v>
      </c>
      <c r="AJ229">
        <v>1</v>
      </c>
      <c r="AK229">
        <v>1</v>
      </c>
      <c r="AL229">
        <v>33.39</v>
      </c>
      <c r="AM229">
        <v>4</v>
      </c>
      <c r="AN229">
        <v>0</v>
      </c>
      <c r="AO229">
        <v>1</v>
      </c>
      <c r="AP229">
        <v>1</v>
      </c>
      <c r="AQ229">
        <v>0</v>
      </c>
      <c r="AR229">
        <v>0</v>
      </c>
      <c r="AS229" t="s">
        <v>6</v>
      </c>
      <c r="AT229">
        <v>5.54</v>
      </c>
      <c r="AU229" t="s">
        <v>6</v>
      </c>
      <c r="AV229">
        <v>1</v>
      </c>
      <c r="AW229">
        <v>2</v>
      </c>
      <c r="AX229">
        <v>66441692</v>
      </c>
      <c r="AY229">
        <v>1</v>
      </c>
      <c r="AZ229">
        <v>0</v>
      </c>
      <c r="BA229">
        <v>197</v>
      </c>
      <c r="BB229">
        <v>0</v>
      </c>
      <c r="BC229">
        <v>0</v>
      </c>
      <c r="BD229">
        <v>0</v>
      </c>
      <c r="BE229">
        <v>0</v>
      </c>
      <c r="BF229">
        <v>0</v>
      </c>
      <c r="BG229">
        <v>0</v>
      </c>
      <c r="BH229">
        <v>0</v>
      </c>
      <c r="BI229">
        <v>0</v>
      </c>
      <c r="BJ229">
        <v>0</v>
      </c>
      <c r="BK229">
        <v>0</v>
      </c>
      <c r="BL229">
        <v>0</v>
      </c>
      <c r="BM229">
        <v>0</v>
      </c>
      <c r="BN229">
        <v>0</v>
      </c>
      <c r="BO229">
        <v>0</v>
      </c>
      <c r="BP229">
        <v>0</v>
      </c>
      <c r="BQ229">
        <v>0</v>
      </c>
      <c r="BR229">
        <v>0</v>
      </c>
      <c r="BS229">
        <v>0</v>
      </c>
      <c r="BT229">
        <v>0</v>
      </c>
      <c r="BU229">
        <v>0</v>
      </c>
      <c r="BV229">
        <v>0</v>
      </c>
      <c r="BW229">
        <v>0</v>
      </c>
      <c r="CU229" t="e">
        <f>ROUND(AT229*Source!I148*AH229*AL229,0)</f>
        <v>#REF!</v>
      </c>
      <c r="CV229" t="e">
        <f>ROUND(Y229*Source!I148,7)</f>
        <v>#REF!</v>
      </c>
      <c r="CW229">
        <v>0</v>
      </c>
      <c r="CX229" t="e">
        <f>ROUND(Y229*Source!I148,7)</f>
        <v>#REF!</v>
      </c>
      <c r="CY229">
        <f>AD229</f>
        <v>284.82</v>
      </c>
      <c r="CZ229">
        <f>AH229</f>
        <v>8.5299999999999994</v>
      </c>
      <c r="DA229">
        <f>AL229</f>
        <v>33.39</v>
      </c>
      <c r="DB229">
        <f t="shared" si="83"/>
        <v>47.26</v>
      </c>
      <c r="DC229">
        <f t="shared" si="84"/>
        <v>0</v>
      </c>
      <c r="DD229" t="s">
        <v>6</v>
      </c>
      <c r="DE229" t="s">
        <v>6</v>
      </c>
      <c r="DF229" t="e">
        <f>ROUND(ROUND(AE229,0)*CX229,0)</f>
        <v>#REF!</v>
      </c>
      <c r="DG229" t="e">
        <f t="shared" si="89"/>
        <v>#REF!</v>
      </c>
      <c r="DH229" t="e">
        <f>Source!I148*SmtRes!Y229</f>
        <v>#REF!</v>
      </c>
      <c r="DI229">
        <f>AD229</f>
        <v>284.82</v>
      </c>
      <c r="DJ229">
        <f>EtalonRes!AB197</f>
        <v>8.5299999999999994</v>
      </c>
      <c r="DK229" t="e">
        <f>Source!BA148</f>
        <v>#REF!</v>
      </c>
      <c r="DL229" t="s">
        <v>6</v>
      </c>
      <c r="DM229">
        <v>0</v>
      </c>
      <c r="DN229" t="s">
        <v>6</v>
      </c>
      <c r="DO229">
        <v>0</v>
      </c>
      <c r="GQ229">
        <v>-1</v>
      </c>
      <c r="GR229">
        <v>-1</v>
      </c>
    </row>
    <row r="230" spans="1:200" x14ac:dyDescent="0.25">
      <c r="A230">
        <f>ROW(Source!A148)</f>
        <v>148</v>
      </c>
      <c r="B230">
        <v>66440962</v>
      </c>
      <c r="C230">
        <v>66441689</v>
      </c>
      <c r="D230">
        <v>49523219</v>
      </c>
      <c r="E230">
        <v>1</v>
      </c>
      <c r="F230">
        <v>1</v>
      </c>
      <c r="G230">
        <v>1</v>
      </c>
      <c r="H230">
        <v>3</v>
      </c>
      <c r="I230" t="s">
        <v>382</v>
      </c>
      <c r="J230" t="s">
        <v>385</v>
      </c>
      <c r="K230" t="s">
        <v>383</v>
      </c>
      <c r="L230">
        <v>1374</v>
      </c>
      <c r="N230">
        <v>1013</v>
      </c>
      <c r="O230" t="s">
        <v>384</v>
      </c>
      <c r="P230" t="s">
        <v>384</v>
      </c>
      <c r="Q230">
        <v>1</v>
      </c>
      <c r="W230">
        <v>0</v>
      </c>
      <c r="X230">
        <v>933151182</v>
      </c>
      <c r="Y230">
        <f t="shared" si="82"/>
        <v>0.95</v>
      </c>
      <c r="AA230">
        <v>9.11</v>
      </c>
      <c r="AB230">
        <v>0</v>
      </c>
      <c r="AC230">
        <v>0</v>
      </c>
      <c r="AD230">
        <v>0</v>
      </c>
      <c r="AE230">
        <v>1</v>
      </c>
      <c r="AF230">
        <v>0</v>
      </c>
      <c r="AG230">
        <v>0</v>
      </c>
      <c r="AH230">
        <v>0</v>
      </c>
      <c r="AI230">
        <v>9.11</v>
      </c>
      <c r="AJ230">
        <v>1</v>
      </c>
      <c r="AK230">
        <v>1</v>
      </c>
      <c r="AL230">
        <v>1</v>
      </c>
      <c r="AM230">
        <v>0</v>
      </c>
      <c r="AN230">
        <v>0</v>
      </c>
      <c r="AO230">
        <v>0</v>
      </c>
      <c r="AP230">
        <v>1</v>
      </c>
      <c r="AQ230">
        <v>0</v>
      </c>
      <c r="AR230">
        <v>0</v>
      </c>
      <c r="AS230" t="s">
        <v>6</v>
      </c>
      <c r="AT230">
        <v>0.95</v>
      </c>
      <c r="AU230" t="s">
        <v>6</v>
      </c>
      <c r="AV230">
        <v>0</v>
      </c>
      <c r="AW230">
        <v>2</v>
      </c>
      <c r="AX230">
        <v>66441693</v>
      </c>
      <c r="AY230">
        <v>1</v>
      </c>
      <c r="AZ230">
        <v>0</v>
      </c>
      <c r="BA230">
        <v>198</v>
      </c>
      <c r="BB230">
        <v>0</v>
      </c>
      <c r="BC230">
        <v>0</v>
      </c>
      <c r="BD230">
        <v>0</v>
      </c>
      <c r="BE230">
        <v>0</v>
      </c>
      <c r="BF230">
        <v>0</v>
      </c>
      <c r="BG230">
        <v>0</v>
      </c>
      <c r="BH230">
        <v>0</v>
      </c>
      <c r="BI230">
        <v>0</v>
      </c>
      <c r="BJ230">
        <v>0</v>
      </c>
      <c r="BK230">
        <v>0</v>
      </c>
      <c r="BL230">
        <v>0</v>
      </c>
      <c r="BM230">
        <v>0</v>
      </c>
      <c r="BN230">
        <v>0</v>
      </c>
      <c r="BO230">
        <v>0</v>
      </c>
      <c r="BP230">
        <v>0</v>
      </c>
      <c r="BQ230">
        <v>0</v>
      </c>
      <c r="BR230">
        <v>0</v>
      </c>
      <c r="BS230">
        <v>0</v>
      </c>
      <c r="BT230">
        <v>0</v>
      </c>
      <c r="BU230">
        <v>0</v>
      </c>
      <c r="BV230">
        <v>0</v>
      </c>
      <c r="BW230">
        <v>0</v>
      </c>
      <c r="CV230">
        <v>0</v>
      </c>
      <c r="CW230">
        <v>0</v>
      </c>
      <c r="CX230" t="e">
        <f>ROUND(Y230*Source!I148,7)</f>
        <v>#REF!</v>
      </c>
      <c r="CY230">
        <f>AA230</f>
        <v>9.11</v>
      </c>
      <c r="CZ230">
        <f>AE230</f>
        <v>1</v>
      </c>
      <c r="DA230">
        <f>AI230</f>
        <v>9.11</v>
      </c>
      <c r="DB230">
        <f t="shared" si="83"/>
        <v>0.95</v>
      </c>
      <c r="DC230">
        <f t="shared" si="84"/>
        <v>0</v>
      </c>
      <c r="DD230" t="s">
        <v>6</v>
      </c>
      <c r="DE230" t="s">
        <v>6</v>
      </c>
      <c r="DF230" t="e">
        <f>ROUND(ROUND(AE230*AI230,0)*CX230,0)</f>
        <v>#REF!</v>
      </c>
      <c r="DG230" t="e">
        <f t="shared" si="89"/>
        <v>#REF!</v>
      </c>
      <c r="DH230" t="e">
        <f>Source!I148*SmtRes!Y230</f>
        <v>#REF!</v>
      </c>
      <c r="DI230">
        <f>AA230</f>
        <v>9.11</v>
      </c>
      <c r="DJ230">
        <f>EtalonRes!Y198</f>
        <v>1</v>
      </c>
      <c r="DK230">
        <f>Source!BC148</f>
        <v>9.11</v>
      </c>
      <c r="DL230" t="s">
        <v>6</v>
      </c>
      <c r="DM230">
        <v>0</v>
      </c>
      <c r="DN230" t="s">
        <v>6</v>
      </c>
      <c r="DO230">
        <v>0</v>
      </c>
      <c r="GP230">
        <v>1</v>
      </c>
      <c r="GQ230">
        <v>-1</v>
      </c>
      <c r="GR230">
        <v>-1</v>
      </c>
    </row>
    <row r="231" spans="1:200" x14ac:dyDescent="0.25">
      <c r="A231">
        <f>ROW(Source!A150)</f>
        <v>150</v>
      </c>
      <c r="B231">
        <v>66440962</v>
      </c>
      <c r="C231">
        <v>66441696</v>
      </c>
      <c r="D231">
        <v>49510715</v>
      </c>
      <c r="E231">
        <v>70</v>
      </c>
      <c r="F231">
        <v>1</v>
      </c>
      <c r="G231">
        <v>1</v>
      </c>
      <c r="H231">
        <v>1</v>
      </c>
      <c r="I231" t="s">
        <v>791</v>
      </c>
      <c r="J231" t="s">
        <v>6</v>
      </c>
      <c r="K231" t="s">
        <v>792</v>
      </c>
      <c r="L231">
        <v>1191</v>
      </c>
      <c r="N231">
        <v>1013</v>
      </c>
      <c r="O231" t="s">
        <v>766</v>
      </c>
      <c r="P231" t="s">
        <v>766</v>
      </c>
      <c r="Q231">
        <v>1</v>
      </c>
      <c r="W231">
        <v>0</v>
      </c>
      <c r="X231">
        <v>1049124552</v>
      </c>
      <c r="Y231">
        <f>(AT231*ROUND(15,7))</f>
        <v>3.15</v>
      </c>
      <c r="AA231">
        <v>0</v>
      </c>
      <c r="AB231">
        <v>0</v>
      </c>
      <c r="AC231">
        <v>0</v>
      </c>
      <c r="AD231">
        <v>284.82</v>
      </c>
      <c r="AE231">
        <v>0</v>
      </c>
      <c r="AF231">
        <v>0</v>
      </c>
      <c r="AG231">
        <v>0</v>
      </c>
      <c r="AH231">
        <v>8.5299999999999994</v>
      </c>
      <c r="AI231">
        <v>1</v>
      </c>
      <c r="AJ231">
        <v>1</v>
      </c>
      <c r="AK231">
        <v>1</v>
      </c>
      <c r="AL231">
        <v>33.39</v>
      </c>
      <c r="AM231">
        <v>4</v>
      </c>
      <c r="AN231">
        <v>0</v>
      </c>
      <c r="AO231">
        <v>1</v>
      </c>
      <c r="AP231">
        <v>1</v>
      </c>
      <c r="AQ231">
        <v>0</v>
      </c>
      <c r="AR231">
        <v>0</v>
      </c>
      <c r="AS231" t="s">
        <v>6</v>
      </c>
      <c r="AT231">
        <v>0.21</v>
      </c>
      <c r="AU231" t="s">
        <v>415</v>
      </c>
      <c r="AV231">
        <v>1</v>
      </c>
      <c r="AW231">
        <v>2</v>
      </c>
      <c r="AX231">
        <v>66441699</v>
      </c>
      <c r="AY231">
        <v>1</v>
      </c>
      <c r="AZ231">
        <v>0</v>
      </c>
      <c r="BA231">
        <v>200</v>
      </c>
      <c r="BB231">
        <v>0</v>
      </c>
      <c r="BC231">
        <v>0</v>
      </c>
      <c r="BD231">
        <v>0</v>
      </c>
      <c r="BE231">
        <v>0</v>
      </c>
      <c r="BF231">
        <v>0</v>
      </c>
      <c r="BG231">
        <v>0</v>
      </c>
      <c r="BH231">
        <v>0</v>
      </c>
      <c r="BI231">
        <v>0</v>
      </c>
      <c r="BJ231">
        <v>0</v>
      </c>
      <c r="BK231">
        <v>0</v>
      </c>
      <c r="BL231">
        <v>0</v>
      </c>
      <c r="BM231">
        <v>0</v>
      </c>
      <c r="BN231">
        <v>0</v>
      </c>
      <c r="BO231">
        <v>0</v>
      </c>
      <c r="BP231">
        <v>0</v>
      </c>
      <c r="BQ231">
        <v>0</v>
      </c>
      <c r="BR231">
        <v>0</v>
      </c>
      <c r="BS231">
        <v>0</v>
      </c>
      <c r="BT231">
        <v>0</v>
      </c>
      <c r="BU231">
        <v>0</v>
      </c>
      <c r="BV231">
        <v>0</v>
      </c>
      <c r="BW231">
        <v>0</v>
      </c>
      <c r="CU231" t="e">
        <f>ROUND(AT231*Source!I150*AH231*AL231,0)</f>
        <v>#REF!</v>
      </c>
      <c r="CV231" t="e">
        <f>ROUND(Y231*Source!I150,7)</f>
        <v>#REF!</v>
      </c>
      <c r="CW231">
        <v>0</v>
      </c>
      <c r="CX231" t="e">
        <f>ROUND(Y231*Source!I150,7)</f>
        <v>#REF!</v>
      </c>
      <c r="CY231">
        <f>AD231</f>
        <v>284.82</v>
      </c>
      <c r="CZ231">
        <f>AH231</f>
        <v>8.5299999999999994</v>
      </c>
      <c r="DA231">
        <f>AL231</f>
        <v>33.39</v>
      </c>
      <c r="DB231">
        <f>ROUND((ROUND(AT231*CZ231,2)*ROUND(15,7)),2)</f>
        <v>26.85</v>
      </c>
      <c r="DC231">
        <f>ROUND((ROUND(AT231*AG231,2)*ROUND(15,7)),2)</f>
        <v>0</v>
      </c>
      <c r="DD231" t="s">
        <v>6</v>
      </c>
      <c r="DE231" t="s">
        <v>6</v>
      </c>
      <c r="DF231" t="e">
        <f>ROUND(ROUND(AE231,0)*CX231,0)</f>
        <v>#REF!</v>
      </c>
      <c r="DG231" t="e">
        <f t="shared" si="89"/>
        <v>#REF!</v>
      </c>
      <c r="DH231" t="e">
        <f>Source!I150*SmtRes!Y231</f>
        <v>#REF!</v>
      </c>
      <c r="DI231">
        <f>AD231</f>
        <v>284.82</v>
      </c>
      <c r="DJ231">
        <f>EtalonRes!AB200</f>
        <v>8.5299999999999994</v>
      </c>
      <c r="DK231" t="e">
        <f>Source!BA150</f>
        <v>#REF!</v>
      </c>
      <c r="DL231" t="s">
        <v>6</v>
      </c>
      <c r="DM231">
        <v>0</v>
      </c>
      <c r="DN231" t="s">
        <v>6</v>
      </c>
      <c r="DO231">
        <v>0</v>
      </c>
      <c r="GQ231">
        <v>-1</v>
      </c>
      <c r="GR231">
        <v>-1</v>
      </c>
    </row>
    <row r="232" spans="1:200" x14ac:dyDescent="0.25">
      <c r="A232">
        <f>ROW(Source!A150)</f>
        <v>150</v>
      </c>
      <c r="B232">
        <v>66440962</v>
      </c>
      <c r="C232">
        <v>66441696</v>
      </c>
      <c r="D232">
        <v>49523219</v>
      </c>
      <c r="E232">
        <v>1</v>
      </c>
      <c r="F232">
        <v>1</v>
      </c>
      <c r="G232">
        <v>1</v>
      </c>
      <c r="H232">
        <v>3</v>
      </c>
      <c r="I232" t="s">
        <v>382</v>
      </c>
      <c r="J232" t="s">
        <v>385</v>
      </c>
      <c r="K232" t="s">
        <v>383</v>
      </c>
      <c r="L232">
        <v>1374</v>
      </c>
      <c r="N232">
        <v>1013</v>
      </c>
      <c r="O232" t="s">
        <v>384</v>
      </c>
      <c r="P232" t="s">
        <v>384</v>
      </c>
      <c r="Q232">
        <v>1</v>
      </c>
      <c r="W232">
        <v>0</v>
      </c>
      <c r="X232">
        <v>933151182</v>
      </c>
      <c r="Y232">
        <f>(AT232*ROUND(15,7))</f>
        <v>0.6</v>
      </c>
      <c r="AA232">
        <v>9.11</v>
      </c>
      <c r="AB232">
        <v>0</v>
      </c>
      <c r="AC232">
        <v>0</v>
      </c>
      <c r="AD232">
        <v>0</v>
      </c>
      <c r="AE232">
        <v>1</v>
      </c>
      <c r="AF232">
        <v>0</v>
      </c>
      <c r="AG232">
        <v>0</v>
      </c>
      <c r="AH232">
        <v>0</v>
      </c>
      <c r="AI232">
        <v>9.11</v>
      </c>
      <c r="AJ232">
        <v>1</v>
      </c>
      <c r="AK232">
        <v>1</v>
      </c>
      <c r="AL232">
        <v>1</v>
      </c>
      <c r="AM232">
        <v>0</v>
      </c>
      <c r="AN232">
        <v>0</v>
      </c>
      <c r="AO232">
        <v>0</v>
      </c>
      <c r="AP232">
        <v>1</v>
      </c>
      <c r="AQ232">
        <v>0</v>
      </c>
      <c r="AR232">
        <v>0</v>
      </c>
      <c r="AS232" t="s">
        <v>6</v>
      </c>
      <c r="AT232">
        <v>0.04</v>
      </c>
      <c r="AU232" t="s">
        <v>415</v>
      </c>
      <c r="AV232">
        <v>0</v>
      </c>
      <c r="AW232">
        <v>2</v>
      </c>
      <c r="AX232">
        <v>66441700</v>
      </c>
      <c r="AY232">
        <v>1</v>
      </c>
      <c r="AZ232">
        <v>0</v>
      </c>
      <c r="BA232">
        <v>201</v>
      </c>
      <c r="BB232">
        <v>0</v>
      </c>
      <c r="BC232">
        <v>0</v>
      </c>
      <c r="BD232">
        <v>0</v>
      </c>
      <c r="BE232">
        <v>0</v>
      </c>
      <c r="BF232">
        <v>0</v>
      </c>
      <c r="BG232">
        <v>0</v>
      </c>
      <c r="BH232">
        <v>0</v>
      </c>
      <c r="BI232">
        <v>0</v>
      </c>
      <c r="BJ232">
        <v>0</v>
      </c>
      <c r="BK232">
        <v>0</v>
      </c>
      <c r="BL232">
        <v>0</v>
      </c>
      <c r="BM232">
        <v>0</v>
      </c>
      <c r="BN232">
        <v>0</v>
      </c>
      <c r="BO232">
        <v>0</v>
      </c>
      <c r="BP232">
        <v>0</v>
      </c>
      <c r="BQ232">
        <v>0</v>
      </c>
      <c r="BR232">
        <v>0</v>
      </c>
      <c r="BS232">
        <v>0</v>
      </c>
      <c r="BT232">
        <v>0</v>
      </c>
      <c r="BU232">
        <v>0</v>
      </c>
      <c r="BV232">
        <v>0</v>
      </c>
      <c r="BW232">
        <v>0</v>
      </c>
      <c r="CV232">
        <v>0</v>
      </c>
      <c r="CW232">
        <v>0</v>
      </c>
      <c r="CX232" t="e">
        <f>ROUND(Y232*Source!I150,7)</f>
        <v>#REF!</v>
      </c>
      <c r="CY232">
        <f>AA232</f>
        <v>9.11</v>
      </c>
      <c r="CZ232">
        <f>AE232</f>
        <v>1</v>
      </c>
      <c r="DA232">
        <f>AI232</f>
        <v>9.11</v>
      </c>
      <c r="DB232">
        <f>ROUND((ROUND(AT232*CZ232,2)*ROUND(15,7)),2)</f>
        <v>0.6</v>
      </c>
      <c r="DC232">
        <f>ROUND((ROUND(AT232*AG232,2)*ROUND(15,7)),2)</f>
        <v>0</v>
      </c>
      <c r="DD232" t="s">
        <v>6</v>
      </c>
      <c r="DE232" t="s">
        <v>6</v>
      </c>
      <c r="DF232" t="e">
        <f>ROUND(ROUND(AE232*AI232,0)*CX232,0)</f>
        <v>#REF!</v>
      </c>
      <c r="DG232" t="e">
        <f t="shared" si="89"/>
        <v>#REF!</v>
      </c>
      <c r="DH232" t="e">
        <f>Source!I150*SmtRes!Y232</f>
        <v>#REF!</v>
      </c>
      <c r="DI232">
        <f>AA232</f>
        <v>9.11</v>
      </c>
      <c r="DJ232">
        <f>EtalonRes!Y201</f>
        <v>1</v>
      </c>
      <c r="DK232">
        <f>Source!BC150</f>
        <v>9.11</v>
      </c>
      <c r="DL232" t="s">
        <v>6</v>
      </c>
      <c r="DM232">
        <v>0</v>
      </c>
      <c r="DN232" t="s">
        <v>6</v>
      </c>
      <c r="DO232">
        <v>0</v>
      </c>
      <c r="GP232">
        <v>1</v>
      </c>
      <c r="GQ232">
        <v>-1</v>
      </c>
      <c r="GR232">
        <v>-1</v>
      </c>
    </row>
    <row r="233" spans="1:200" x14ac:dyDescent="0.25">
      <c r="A233">
        <f>ROW(Source!A152)</f>
        <v>152</v>
      </c>
      <c r="B233">
        <v>66440962</v>
      </c>
      <c r="C233">
        <v>66441704</v>
      </c>
      <c r="D233">
        <v>49510773</v>
      </c>
      <c r="E233">
        <v>70</v>
      </c>
      <c r="F233">
        <v>1</v>
      </c>
      <c r="G233">
        <v>1</v>
      </c>
      <c r="H233">
        <v>1</v>
      </c>
      <c r="I233" t="s">
        <v>866</v>
      </c>
      <c r="J233" t="s">
        <v>6</v>
      </c>
      <c r="K233" t="s">
        <v>867</v>
      </c>
      <c r="L233">
        <v>1191</v>
      </c>
      <c r="N233">
        <v>1013</v>
      </c>
      <c r="O233" t="s">
        <v>766</v>
      </c>
      <c r="P233" t="s">
        <v>766</v>
      </c>
      <c r="Q233">
        <v>1</v>
      </c>
      <c r="W233">
        <v>0</v>
      </c>
      <c r="X233">
        <v>-632984526</v>
      </c>
      <c r="Y233">
        <f t="shared" ref="Y233:Y279" si="92">AT233</f>
        <v>42.7</v>
      </c>
      <c r="AA233">
        <v>0</v>
      </c>
      <c r="AB233">
        <v>0</v>
      </c>
      <c r="AC233">
        <v>0</v>
      </c>
      <c r="AD233">
        <v>340.91</v>
      </c>
      <c r="AE233">
        <v>0</v>
      </c>
      <c r="AF233">
        <v>0</v>
      </c>
      <c r="AG233">
        <v>0</v>
      </c>
      <c r="AH233">
        <v>10.210000000000001</v>
      </c>
      <c r="AI233">
        <v>1</v>
      </c>
      <c r="AJ233">
        <v>1</v>
      </c>
      <c r="AK233">
        <v>1</v>
      </c>
      <c r="AL233">
        <v>33.39</v>
      </c>
      <c r="AM233">
        <v>4</v>
      </c>
      <c r="AN233">
        <v>0</v>
      </c>
      <c r="AO233">
        <v>1</v>
      </c>
      <c r="AP233">
        <v>1</v>
      </c>
      <c r="AQ233">
        <v>0</v>
      </c>
      <c r="AR233">
        <v>0</v>
      </c>
      <c r="AS233" t="s">
        <v>6</v>
      </c>
      <c r="AT233">
        <v>42.7</v>
      </c>
      <c r="AU233" t="s">
        <v>6</v>
      </c>
      <c r="AV233">
        <v>1</v>
      </c>
      <c r="AW233">
        <v>2</v>
      </c>
      <c r="AX233">
        <v>66441716</v>
      </c>
      <c r="AY233">
        <v>1</v>
      </c>
      <c r="AZ233">
        <v>0</v>
      </c>
      <c r="BA233">
        <v>203</v>
      </c>
      <c r="BB233">
        <v>0</v>
      </c>
      <c r="BC233">
        <v>0</v>
      </c>
      <c r="BD233">
        <v>0</v>
      </c>
      <c r="BE233">
        <v>0</v>
      </c>
      <c r="BF233">
        <v>0</v>
      </c>
      <c r="BG233">
        <v>0</v>
      </c>
      <c r="BH233">
        <v>0</v>
      </c>
      <c r="BI233">
        <v>0</v>
      </c>
      <c r="BJ233">
        <v>0</v>
      </c>
      <c r="BK233">
        <v>0</v>
      </c>
      <c r="BL233">
        <v>0</v>
      </c>
      <c r="BM233">
        <v>0</v>
      </c>
      <c r="BN233">
        <v>0</v>
      </c>
      <c r="BO233">
        <v>0</v>
      </c>
      <c r="BP233">
        <v>0</v>
      </c>
      <c r="BQ233">
        <v>0</v>
      </c>
      <c r="BR233">
        <v>0</v>
      </c>
      <c r="BS233">
        <v>0</v>
      </c>
      <c r="BT233">
        <v>0</v>
      </c>
      <c r="BU233">
        <v>0</v>
      </c>
      <c r="BV233">
        <v>0</v>
      </c>
      <c r="BW233">
        <v>0</v>
      </c>
      <c r="CU233" t="e">
        <f>ROUND(AT233*Source!I152*AH233*AL233,0)</f>
        <v>#REF!</v>
      </c>
      <c r="CV233" t="e">
        <f>ROUND(Y233*Source!I152,7)</f>
        <v>#REF!</v>
      </c>
      <c r="CW233">
        <v>0</v>
      </c>
      <c r="CX233" t="e">
        <f>ROUND(Y233*Source!I152,7)</f>
        <v>#REF!</v>
      </c>
      <c r="CY233">
        <f>AD233</f>
        <v>340.91</v>
      </c>
      <c r="CZ233">
        <f>AH233</f>
        <v>10.210000000000001</v>
      </c>
      <c r="DA233">
        <f>AL233</f>
        <v>33.39</v>
      </c>
      <c r="DB233">
        <f t="shared" ref="DB233:DB279" si="93">ROUND(ROUND(AT233*CZ233,2),2)</f>
        <v>435.97</v>
      </c>
      <c r="DC233">
        <f t="shared" ref="DC233:DC279" si="94">ROUND(ROUND(AT233*AG233,2),2)</f>
        <v>0</v>
      </c>
      <c r="DD233" t="s">
        <v>6</v>
      </c>
      <c r="DE233" t="s">
        <v>6</v>
      </c>
      <c r="DF233" t="e">
        <f>ROUND(ROUND(AE233,0)*CX233,0)</f>
        <v>#REF!</v>
      </c>
      <c r="DG233" t="e">
        <f t="shared" si="89"/>
        <v>#REF!</v>
      </c>
      <c r="DH233" t="e">
        <f>Source!I152*SmtRes!Y233</f>
        <v>#REF!</v>
      </c>
      <c r="DI233">
        <f>AD233</f>
        <v>340.91</v>
      </c>
      <c r="DJ233">
        <f>EtalonRes!AB203</f>
        <v>10.210000000000001</v>
      </c>
      <c r="DK233" t="e">
        <f>Source!BA152</f>
        <v>#REF!</v>
      </c>
      <c r="DL233" t="s">
        <v>6</v>
      </c>
      <c r="DM233">
        <v>0</v>
      </c>
      <c r="DN233" t="s">
        <v>6</v>
      </c>
      <c r="DO233">
        <v>0</v>
      </c>
      <c r="GQ233">
        <v>-1</v>
      </c>
      <c r="GR233">
        <v>-1</v>
      </c>
    </row>
    <row r="234" spans="1:200" x14ac:dyDescent="0.25">
      <c r="A234">
        <f>ROW(Source!A152)</f>
        <v>152</v>
      </c>
      <c r="B234">
        <v>66440962</v>
      </c>
      <c r="C234">
        <v>66441704</v>
      </c>
      <c r="D234">
        <v>49510905</v>
      </c>
      <c r="E234">
        <v>70</v>
      </c>
      <c r="F234">
        <v>1</v>
      </c>
      <c r="G234">
        <v>1</v>
      </c>
      <c r="H234">
        <v>1</v>
      </c>
      <c r="I234" t="s">
        <v>767</v>
      </c>
      <c r="J234" t="s">
        <v>6</v>
      </c>
      <c r="K234" t="s">
        <v>768</v>
      </c>
      <c r="L234">
        <v>1191</v>
      </c>
      <c r="N234">
        <v>1013</v>
      </c>
      <c r="O234" t="s">
        <v>766</v>
      </c>
      <c r="P234" t="s">
        <v>766</v>
      </c>
      <c r="Q234">
        <v>1</v>
      </c>
      <c r="W234">
        <v>0</v>
      </c>
      <c r="X234">
        <v>-1417349443</v>
      </c>
      <c r="Y234">
        <f t="shared" si="92"/>
        <v>0.94</v>
      </c>
      <c r="AA234">
        <v>0</v>
      </c>
      <c r="AB234">
        <v>0</v>
      </c>
      <c r="AC234">
        <v>0</v>
      </c>
      <c r="AD234">
        <v>0</v>
      </c>
      <c r="AE234">
        <v>0</v>
      </c>
      <c r="AF234">
        <v>0</v>
      </c>
      <c r="AG234">
        <v>0</v>
      </c>
      <c r="AH234">
        <v>0</v>
      </c>
      <c r="AI234">
        <v>1</v>
      </c>
      <c r="AJ234">
        <v>1</v>
      </c>
      <c r="AK234">
        <v>33.39</v>
      </c>
      <c r="AL234">
        <v>1</v>
      </c>
      <c r="AM234">
        <v>4</v>
      </c>
      <c r="AN234">
        <v>0</v>
      </c>
      <c r="AO234">
        <v>1</v>
      </c>
      <c r="AP234">
        <v>1</v>
      </c>
      <c r="AQ234">
        <v>0</v>
      </c>
      <c r="AR234">
        <v>0</v>
      </c>
      <c r="AS234" t="s">
        <v>6</v>
      </c>
      <c r="AT234">
        <v>0.94</v>
      </c>
      <c r="AU234" t="s">
        <v>6</v>
      </c>
      <c r="AV234">
        <v>2</v>
      </c>
      <c r="AW234">
        <v>2</v>
      </c>
      <c r="AX234">
        <v>66441717</v>
      </c>
      <c r="AY234">
        <v>1</v>
      </c>
      <c r="AZ234">
        <v>0</v>
      </c>
      <c r="BA234">
        <v>204</v>
      </c>
      <c r="BB234">
        <v>0</v>
      </c>
      <c r="BC234">
        <v>0</v>
      </c>
      <c r="BD234">
        <v>0</v>
      </c>
      <c r="BE234">
        <v>0</v>
      </c>
      <c r="BF234">
        <v>0</v>
      </c>
      <c r="BG234">
        <v>0</v>
      </c>
      <c r="BH234">
        <v>0</v>
      </c>
      <c r="BI234">
        <v>0</v>
      </c>
      <c r="BJ234">
        <v>0</v>
      </c>
      <c r="BK234">
        <v>0</v>
      </c>
      <c r="BL234">
        <v>0</v>
      </c>
      <c r="BM234">
        <v>0</v>
      </c>
      <c r="BN234">
        <v>0</v>
      </c>
      <c r="BO234">
        <v>0</v>
      </c>
      <c r="BP234">
        <v>0</v>
      </c>
      <c r="BQ234">
        <v>0</v>
      </c>
      <c r="BR234">
        <v>0</v>
      </c>
      <c r="BS234">
        <v>0</v>
      </c>
      <c r="BT234">
        <v>0</v>
      </c>
      <c r="BU234">
        <v>0</v>
      </c>
      <c r="BV234">
        <v>0</v>
      </c>
      <c r="BW234">
        <v>0</v>
      </c>
      <c r="CV234">
        <v>0</v>
      </c>
      <c r="CW234">
        <v>0</v>
      </c>
      <c r="CX234" t="e">
        <f>ROUND(Y234*Source!I152,7)</f>
        <v>#REF!</v>
      </c>
      <c r="CY234">
        <f>AD234</f>
        <v>0</v>
      </c>
      <c r="CZ234">
        <f>AH234</f>
        <v>0</v>
      </c>
      <c r="DA234">
        <f>AL234</f>
        <v>1</v>
      </c>
      <c r="DB234">
        <f t="shared" si="93"/>
        <v>0</v>
      </c>
      <c r="DC234">
        <f t="shared" si="94"/>
        <v>0</v>
      </c>
      <c r="DD234" t="s">
        <v>6</v>
      </c>
      <c r="DE234" t="s">
        <v>6</v>
      </c>
      <c r="DF234" t="e">
        <f>ROUND(ROUND(AE234,0)*CX234,0)</f>
        <v>#REF!</v>
      </c>
      <c r="DG234" t="e">
        <f t="shared" si="89"/>
        <v>#REF!</v>
      </c>
      <c r="DH234" t="e">
        <f>Source!I152*SmtRes!Y234</f>
        <v>#REF!</v>
      </c>
      <c r="DI234">
        <f>AD234</f>
        <v>0</v>
      </c>
      <c r="DJ234">
        <f>EtalonRes!AB204</f>
        <v>0</v>
      </c>
      <c r="DK234" t="e">
        <f>Source!BA152</f>
        <v>#REF!</v>
      </c>
      <c r="DL234" t="s">
        <v>6</v>
      </c>
      <c r="DM234">
        <v>0</v>
      </c>
      <c r="DN234" t="s">
        <v>6</v>
      </c>
      <c r="DO234">
        <v>0</v>
      </c>
      <c r="GQ234">
        <v>-1</v>
      </c>
      <c r="GR234">
        <v>-1</v>
      </c>
    </row>
    <row r="235" spans="1:200" x14ac:dyDescent="0.25">
      <c r="A235">
        <f>ROW(Source!A152)</f>
        <v>152</v>
      </c>
      <c r="B235">
        <v>66440962</v>
      </c>
      <c r="C235">
        <v>66441704</v>
      </c>
      <c r="D235">
        <v>49673503</v>
      </c>
      <c r="E235">
        <v>1</v>
      </c>
      <c r="F235">
        <v>1</v>
      </c>
      <c r="G235">
        <v>1</v>
      </c>
      <c r="H235">
        <v>2</v>
      </c>
      <c r="I235" t="s">
        <v>788</v>
      </c>
      <c r="J235" t="s">
        <v>789</v>
      </c>
      <c r="K235" t="s">
        <v>790</v>
      </c>
      <c r="L235">
        <v>1367</v>
      </c>
      <c r="N235">
        <v>1011</v>
      </c>
      <c r="O235" t="s">
        <v>772</v>
      </c>
      <c r="P235" t="s">
        <v>772</v>
      </c>
      <c r="Q235">
        <v>1</v>
      </c>
      <c r="W235">
        <v>0</v>
      </c>
      <c r="X235">
        <v>509054691</v>
      </c>
      <c r="Y235">
        <f t="shared" si="92"/>
        <v>0.94</v>
      </c>
      <c r="AA235">
        <v>0</v>
      </c>
      <c r="AB235">
        <v>871.31</v>
      </c>
      <c r="AC235">
        <v>387.32</v>
      </c>
      <c r="AD235">
        <v>0</v>
      </c>
      <c r="AE235">
        <v>0</v>
      </c>
      <c r="AF235">
        <v>65.709999999999994</v>
      </c>
      <c r="AG235">
        <v>11.6</v>
      </c>
      <c r="AH235">
        <v>0</v>
      </c>
      <c r="AI235">
        <v>1</v>
      </c>
      <c r="AJ235">
        <v>13.26</v>
      </c>
      <c r="AK235">
        <v>33.39</v>
      </c>
      <c r="AL235">
        <v>1</v>
      </c>
      <c r="AM235">
        <v>4</v>
      </c>
      <c r="AN235">
        <v>0</v>
      </c>
      <c r="AO235">
        <v>1</v>
      </c>
      <c r="AP235">
        <v>1</v>
      </c>
      <c r="AQ235">
        <v>0</v>
      </c>
      <c r="AR235">
        <v>0</v>
      </c>
      <c r="AS235" t="s">
        <v>6</v>
      </c>
      <c r="AT235">
        <v>0.94</v>
      </c>
      <c r="AU235" t="s">
        <v>6</v>
      </c>
      <c r="AV235">
        <v>0</v>
      </c>
      <c r="AW235">
        <v>2</v>
      </c>
      <c r="AX235">
        <v>66441718</v>
      </c>
      <c r="AY235">
        <v>1</v>
      </c>
      <c r="AZ235">
        <v>0</v>
      </c>
      <c r="BA235">
        <v>205</v>
      </c>
      <c r="BB235">
        <v>0</v>
      </c>
      <c r="BC235">
        <v>0</v>
      </c>
      <c r="BD235">
        <v>0</v>
      </c>
      <c r="BE235">
        <v>0</v>
      </c>
      <c r="BF235">
        <v>0</v>
      </c>
      <c r="BG235">
        <v>0</v>
      </c>
      <c r="BH235">
        <v>0</v>
      </c>
      <c r="BI235">
        <v>0</v>
      </c>
      <c r="BJ235">
        <v>0</v>
      </c>
      <c r="BK235">
        <v>0</v>
      </c>
      <c r="BL235">
        <v>0</v>
      </c>
      <c r="BM235">
        <v>0</v>
      </c>
      <c r="BN235">
        <v>0</v>
      </c>
      <c r="BO235">
        <v>0</v>
      </c>
      <c r="BP235">
        <v>0</v>
      </c>
      <c r="BQ235">
        <v>0</v>
      </c>
      <c r="BR235">
        <v>0</v>
      </c>
      <c r="BS235">
        <v>0</v>
      </c>
      <c r="BT235">
        <v>0</v>
      </c>
      <c r="BU235">
        <v>0</v>
      </c>
      <c r="BV235">
        <v>0</v>
      </c>
      <c r="BW235">
        <v>0</v>
      </c>
      <c r="CV235">
        <v>0</v>
      </c>
      <c r="CW235" t="e">
        <f>ROUND(Y235*Source!I152*DO235,7)</f>
        <v>#REF!</v>
      </c>
      <c r="CX235" t="e">
        <f>ROUND(Y235*Source!I152,7)</f>
        <v>#REF!</v>
      </c>
      <c r="CY235">
        <f>AB235</f>
        <v>871.31</v>
      </c>
      <c r="CZ235">
        <f>AF235</f>
        <v>65.709999999999994</v>
      </c>
      <c r="DA235">
        <f>AJ235</f>
        <v>13.26</v>
      </c>
      <c r="DB235">
        <f t="shared" si="93"/>
        <v>61.77</v>
      </c>
      <c r="DC235">
        <f t="shared" si="94"/>
        <v>10.9</v>
      </c>
      <c r="DD235" t="s">
        <v>6</v>
      </c>
      <c r="DE235" t="s">
        <v>6</v>
      </c>
      <c r="DF235" t="e">
        <f>ROUND(ROUND(AE235,0)*CX235,0)</f>
        <v>#REF!</v>
      </c>
      <c r="DG235" t="e">
        <f>ROUND(ROUND(AF235*AJ235,0)*CX235,0)</f>
        <v>#REF!</v>
      </c>
      <c r="DH235" t="e">
        <f>Source!I152*SmtRes!Y235</f>
        <v>#REF!</v>
      </c>
      <c r="DI235">
        <f>AB235</f>
        <v>871.31</v>
      </c>
      <c r="DJ235">
        <f>EtalonRes!Z205</f>
        <v>65.709999999999994</v>
      </c>
      <c r="DK235" t="e">
        <f>Source!BB152</f>
        <v>#REF!</v>
      </c>
      <c r="DL235" t="s">
        <v>6</v>
      </c>
      <c r="DM235">
        <v>0</v>
      </c>
      <c r="DN235" t="s">
        <v>6</v>
      </c>
      <c r="DO235">
        <v>0</v>
      </c>
      <c r="GQ235">
        <v>-1</v>
      </c>
      <c r="GR235">
        <v>-1</v>
      </c>
    </row>
    <row r="236" spans="1:200" x14ac:dyDescent="0.25">
      <c r="A236">
        <f>ROW(Source!A152)</f>
        <v>152</v>
      </c>
      <c r="B236">
        <v>66440962</v>
      </c>
      <c r="C236">
        <v>66441704</v>
      </c>
      <c r="D236">
        <v>49673715</v>
      </c>
      <c r="E236">
        <v>1</v>
      </c>
      <c r="F236">
        <v>1</v>
      </c>
      <c r="G236">
        <v>1</v>
      </c>
      <c r="H236">
        <v>2</v>
      </c>
      <c r="I236" t="s">
        <v>868</v>
      </c>
      <c r="J236" t="s">
        <v>869</v>
      </c>
      <c r="K236" t="s">
        <v>870</v>
      </c>
      <c r="L236">
        <v>1367</v>
      </c>
      <c r="N236">
        <v>1011</v>
      </c>
      <c r="O236" t="s">
        <v>772</v>
      </c>
      <c r="P236" t="s">
        <v>772</v>
      </c>
      <c r="Q236">
        <v>1</v>
      </c>
      <c r="W236">
        <v>0</v>
      </c>
      <c r="X236">
        <v>829370094</v>
      </c>
      <c r="Y236">
        <f t="shared" si="92"/>
        <v>18.32</v>
      </c>
      <c r="AA236">
        <v>0</v>
      </c>
      <c r="AB236">
        <v>107.41</v>
      </c>
      <c r="AC236">
        <v>0</v>
      </c>
      <c r="AD236">
        <v>0</v>
      </c>
      <c r="AE236">
        <v>0</v>
      </c>
      <c r="AF236">
        <v>8.1</v>
      </c>
      <c r="AG236">
        <v>0</v>
      </c>
      <c r="AH236">
        <v>0</v>
      </c>
      <c r="AI236">
        <v>1</v>
      </c>
      <c r="AJ236">
        <v>13.26</v>
      </c>
      <c r="AK236">
        <v>33.39</v>
      </c>
      <c r="AL236">
        <v>1</v>
      </c>
      <c r="AM236">
        <v>4</v>
      </c>
      <c r="AN236">
        <v>0</v>
      </c>
      <c r="AO236">
        <v>1</v>
      </c>
      <c r="AP236">
        <v>1</v>
      </c>
      <c r="AQ236">
        <v>0</v>
      </c>
      <c r="AR236">
        <v>0</v>
      </c>
      <c r="AS236" t="s">
        <v>6</v>
      </c>
      <c r="AT236">
        <v>18.32</v>
      </c>
      <c r="AU236" t="s">
        <v>6</v>
      </c>
      <c r="AV236">
        <v>0</v>
      </c>
      <c r="AW236">
        <v>2</v>
      </c>
      <c r="AX236">
        <v>66441719</v>
      </c>
      <c r="AY236">
        <v>1</v>
      </c>
      <c r="AZ236">
        <v>0</v>
      </c>
      <c r="BA236">
        <v>206</v>
      </c>
      <c r="BB236">
        <v>0</v>
      </c>
      <c r="BC236">
        <v>0</v>
      </c>
      <c r="BD236">
        <v>0</v>
      </c>
      <c r="BE236">
        <v>0</v>
      </c>
      <c r="BF236">
        <v>0</v>
      </c>
      <c r="BG236">
        <v>0</v>
      </c>
      <c r="BH236">
        <v>0</v>
      </c>
      <c r="BI236">
        <v>0</v>
      </c>
      <c r="BJ236">
        <v>0</v>
      </c>
      <c r="BK236">
        <v>0</v>
      </c>
      <c r="BL236">
        <v>0</v>
      </c>
      <c r="BM236">
        <v>0</v>
      </c>
      <c r="BN236">
        <v>0</v>
      </c>
      <c r="BO236">
        <v>0</v>
      </c>
      <c r="BP236">
        <v>0</v>
      </c>
      <c r="BQ236">
        <v>0</v>
      </c>
      <c r="BR236">
        <v>0</v>
      </c>
      <c r="BS236">
        <v>0</v>
      </c>
      <c r="BT236">
        <v>0</v>
      </c>
      <c r="BU236">
        <v>0</v>
      </c>
      <c r="BV236">
        <v>0</v>
      </c>
      <c r="BW236">
        <v>0</v>
      </c>
      <c r="CV236">
        <v>0</v>
      </c>
      <c r="CW236" t="e">
        <f>ROUND(Y236*Source!I152*DO236,7)</f>
        <v>#REF!</v>
      </c>
      <c r="CX236" t="e">
        <f>ROUND(Y236*Source!I152,7)</f>
        <v>#REF!</v>
      </c>
      <c r="CY236">
        <f>AB236</f>
        <v>107.41</v>
      </c>
      <c r="CZ236">
        <f>AF236</f>
        <v>8.1</v>
      </c>
      <c r="DA236">
        <f>AJ236</f>
        <v>13.26</v>
      </c>
      <c r="DB236">
        <f t="shared" si="93"/>
        <v>148.38999999999999</v>
      </c>
      <c r="DC236">
        <f t="shared" si="94"/>
        <v>0</v>
      </c>
      <c r="DD236" t="s">
        <v>6</v>
      </c>
      <c r="DE236" t="s">
        <v>6</v>
      </c>
      <c r="DF236" t="e">
        <f>ROUND(ROUND(AE236,0)*CX236,0)</f>
        <v>#REF!</v>
      </c>
      <c r="DG236" t="e">
        <f>ROUND(ROUND(AF236*AJ236,0)*CX236,0)</f>
        <v>#REF!</v>
      </c>
      <c r="DH236" t="e">
        <f>Source!I152*SmtRes!Y236</f>
        <v>#REF!</v>
      </c>
      <c r="DI236">
        <f>AB236</f>
        <v>107.41</v>
      </c>
      <c r="DJ236">
        <f>EtalonRes!Z206</f>
        <v>8.1</v>
      </c>
      <c r="DK236" t="e">
        <f>Source!BB152</f>
        <v>#REF!</v>
      </c>
      <c r="DL236" t="s">
        <v>6</v>
      </c>
      <c r="DM236">
        <v>0</v>
      </c>
      <c r="DN236" t="s">
        <v>6</v>
      </c>
      <c r="DO236">
        <v>0</v>
      </c>
      <c r="GQ236">
        <v>-1</v>
      </c>
      <c r="GR236">
        <v>-1</v>
      </c>
    </row>
    <row r="237" spans="1:200" x14ac:dyDescent="0.25">
      <c r="A237">
        <f>ROW(Source!A152)</f>
        <v>152</v>
      </c>
      <c r="B237">
        <v>66440962</v>
      </c>
      <c r="C237">
        <v>66441704</v>
      </c>
      <c r="D237">
        <v>49524310</v>
      </c>
      <c r="E237">
        <v>1</v>
      </c>
      <c r="F237">
        <v>1</v>
      </c>
      <c r="G237">
        <v>1</v>
      </c>
      <c r="H237">
        <v>3</v>
      </c>
      <c r="I237" t="s">
        <v>421</v>
      </c>
      <c r="J237" t="s">
        <v>423</v>
      </c>
      <c r="K237" t="s">
        <v>422</v>
      </c>
      <c r="L237">
        <v>1348</v>
      </c>
      <c r="N237">
        <v>1009</v>
      </c>
      <c r="O237" t="s">
        <v>147</v>
      </c>
      <c r="P237" t="s">
        <v>147</v>
      </c>
      <c r="Q237">
        <v>1000</v>
      </c>
      <c r="W237">
        <v>1</v>
      </c>
      <c r="X237">
        <v>761442094</v>
      </c>
      <c r="Y237">
        <f t="shared" si="92"/>
        <v>-0.04</v>
      </c>
      <c r="AA237">
        <v>85852.64</v>
      </c>
      <c r="AB237">
        <v>0</v>
      </c>
      <c r="AC237">
        <v>0</v>
      </c>
      <c r="AD237">
        <v>0</v>
      </c>
      <c r="AE237">
        <v>9424</v>
      </c>
      <c r="AF237">
        <v>0</v>
      </c>
      <c r="AG237">
        <v>0</v>
      </c>
      <c r="AH237">
        <v>0</v>
      </c>
      <c r="AI237">
        <v>9.11</v>
      </c>
      <c r="AJ237">
        <v>1</v>
      </c>
      <c r="AK237">
        <v>1</v>
      </c>
      <c r="AL237">
        <v>1</v>
      </c>
      <c r="AM237">
        <v>0</v>
      </c>
      <c r="AN237">
        <v>0</v>
      </c>
      <c r="AO237">
        <v>0</v>
      </c>
      <c r="AP237">
        <v>0</v>
      </c>
      <c r="AQ237">
        <v>0</v>
      </c>
      <c r="AR237">
        <v>0</v>
      </c>
      <c r="AS237" t="s">
        <v>6</v>
      </c>
      <c r="AT237">
        <v>-0.04</v>
      </c>
      <c r="AU237" t="s">
        <v>6</v>
      </c>
      <c r="AV237">
        <v>0</v>
      </c>
      <c r="AW237">
        <v>2</v>
      </c>
      <c r="AX237">
        <v>66441720</v>
      </c>
      <c r="AY237">
        <v>1</v>
      </c>
      <c r="AZ237">
        <v>6144</v>
      </c>
      <c r="BA237">
        <v>207</v>
      </c>
      <c r="BB237">
        <v>0</v>
      </c>
      <c r="BC237">
        <v>0</v>
      </c>
      <c r="BD237">
        <v>0</v>
      </c>
      <c r="BE237">
        <v>0</v>
      </c>
      <c r="BF237">
        <v>0</v>
      </c>
      <c r="BG237">
        <v>0</v>
      </c>
      <c r="BH237">
        <v>0</v>
      </c>
      <c r="BI237">
        <v>0</v>
      </c>
      <c r="BJ237">
        <v>0</v>
      </c>
      <c r="BK237">
        <v>0</v>
      </c>
      <c r="BL237">
        <v>0</v>
      </c>
      <c r="BM237">
        <v>0</v>
      </c>
      <c r="BN237">
        <v>0</v>
      </c>
      <c r="BO237">
        <v>0</v>
      </c>
      <c r="BP237">
        <v>0</v>
      </c>
      <c r="BQ237">
        <v>0</v>
      </c>
      <c r="BR237">
        <v>0</v>
      </c>
      <c r="BS237">
        <v>0</v>
      </c>
      <c r="BT237">
        <v>0</v>
      </c>
      <c r="BU237">
        <v>0</v>
      </c>
      <c r="BV237">
        <v>0</v>
      </c>
      <c r="BW237">
        <v>0</v>
      </c>
      <c r="CV237">
        <v>0</v>
      </c>
      <c r="CW237">
        <v>0</v>
      </c>
      <c r="CX237" t="e">
        <f>ROUND(Y237*Source!I152,7)</f>
        <v>#REF!</v>
      </c>
      <c r="CY237">
        <f>AA237</f>
        <v>85852.64</v>
      </c>
      <c r="CZ237">
        <f>AE237</f>
        <v>9424</v>
      </c>
      <c r="DA237">
        <f>AI237</f>
        <v>9.11</v>
      </c>
      <c r="DB237">
        <f t="shared" si="93"/>
        <v>-376.96</v>
      </c>
      <c r="DC237">
        <f t="shared" si="94"/>
        <v>0</v>
      </c>
      <c r="DD237" t="s">
        <v>6</v>
      </c>
      <c r="DE237" t="s">
        <v>6</v>
      </c>
      <c r="DF237" t="e">
        <f>ROUND(ROUND(AE237*AI237,0)*CX237,0)</f>
        <v>#REF!</v>
      </c>
      <c r="DG237" t="e">
        <f t="shared" ref="DG237:DG243" si="95">ROUND(ROUND(AF237,0)*CX237,0)</f>
        <v>#REF!</v>
      </c>
      <c r="DH237" t="e">
        <f>Source!I152*SmtRes!Y237</f>
        <v>#REF!</v>
      </c>
      <c r="DI237">
        <f>AA237</f>
        <v>85852.64</v>
      </c>
      <c r="DJ237">
        <f>EtalonRes!Y207</f>
        <v>9424</v>
      </c>
      <c r="DK237" t="e">
        <f>Source!BC152</f>
        <v>#REF!</v>
      </c>
      <c r="DL237" t="s">
        <v>6</v>
      </c>
      <c r="DM237">
        <v>0</v>
      </c>
      <c r="DN237" t="s">
        <v>6</v>
      </c>
      <c r="DO237">
        <v>0</v>
      </c>
      <c r="GP237">
        <v>1</v>
      </c>
      <c r="GQ237">
        <v>-1</v>
      </c>
      <c r="GR237">
        <v>-1</v>
      </c>
    </row>
    <row r="238" spans="1:200" x14ac:dyDescent="0.25">
      <c r="A238">
        <f>ROW(Source!A152)</f>
        <v>152</v>
      </c>
      <c r="B238">
        <v>66440962</v>
      </c>
      <c r="C238">
        <v>66441704</v>
      </c>
      <c r="D238">
        <v>49525345</v>
      </c>
      <c r="E238">
        <v>1</v>
      </c>
      <c r="F238">
        <v>1</v>
      </c>
      <c r="G238">
        <v>1</v>
      </c>
      <c r="H238">
        <v>3</v>
      </c>
      <c r="I238" t="s">
        <v>405</v>
      </c>
      <c r="J238" t="s">
        <v>407</v>
      </c>
      <c r="K238" t="s">
        <v>426</v>
      </c>
      <c r="L238">
        <v>1425</v>
      </c>
      <c r="N238">
        <v>1013</v>
      </c>
      <c r="O238" t="s">
        <v>269</v>
      </c>
      <c r="P238" t="s">
        <v>269</v>
      </c>
      <c r="Q238">
        <v>1</v>
      </c>
      <c r="W238">
        <v>0</v>
      </c>
      <c r="X238">
        <v>-1400397171</v>
      </c>
      <c r="Y238">
        <f t="shared" si="92"/>
        <v>131.969697</v>
      </c>
      <c r="AA238">
        <v>2213.73</v>
      </c>
      <c r="AB238">
        <v>0</v>
      </c>
      <c r="AC238">
        <v>0</v>
      </c>
      <c r="AD238">
        <v>0</v>
      </c>
      <c r="AE238">
        <v>243</v>
      </c>
      <c r="AF238">
        <v>0</v>
      </c>
      <c r="AG238">
        <v>0</v>
      </c>
      <c r="AH238">
        <v>0</v>
      </c>
      <c r="AI238">
        <v>9.11</v>
      </c>
      <c r="AJ238">
        <v>1</v>
      </c>
      <c r="AK238">
        <v>1</v>
      </c>
      <c r="AL238">
        <v>1</v>
      </c>
      <c r="AM238">
        <v>0</v>
      </c>
      <c r="AN238">
        <v>0</v>
      </c>
      <c r="AO238">
        <v>0</v>
      </c>
      <c r="AP238">
        <v>0</v>
      </c>
      <c r="AQ238">
        <v>0</v>
      </c>
      <c r="AR238">
        <v>0</v>
      </c>
      <c r="AS238" t="s">
        <v>6</v>
      </c>
      <c r="AT238">
        <v>131.969697</v>
      </c>
      <c r="AU238" t="s">
        <v>6</v>
      </c>
      <c r="AV238">
        <v>0</v>
      </c>
      <c r="AW238">
        <v>1</v>
      </c>
      <c r="AX238">
        <v>-1</v>
      </c>
      <c r="AY238">
        <v>0</v>
      </c>
      <c r="AZ238">
        <v>0</v>
      </c>
      <c r="BA238" t="s">
        <v>6</v>
      </c>
      <c r="BB238">
        <v>0</v>
      </c>
      <c r="BC238">
        <v>0</v>
      </c>
      <c r="BD238">
        <v>0</v>
      </c>
      <c r="BE238">
        <v>0</v>
      </c>
      <c r="BF238">
        <v>0</v>
      </c>
      <c r="BG238">
        <v>0</v>
      </c>
      <c r="BH238">
        <v>0</v>
      </c>
      <c r="BI238">
        <v>0</v>
      </c>
      <c r="BJ238">
        <v>0</v>
      </c>
      <c r="BK238">
        <v>0</v>
      </c>
      <c r="BL238">
        <v>0</v>
      </c>
      <c r="BM238">
        <v>0</v>
      </c>
      <c r="BN238">
        <v>0</v>
      </c>
      <c r="BO238">
        <v>0</v>
      </c>
      <c r="BP238">
        <v>0</v>
      </c>
      <c r="BQ238">
        <v>0</v>
      </c>
      <c r="BR238">
        <v>0</v>
      </c>
      <c r="BS238">
        <v>0</v>
      </c>
      <c r="BT238">
        <v>0</v>
      </c>
      <c r="BU238">
        <v>0</v>
      </c>
      <c r="BV238">
        <v>0</v>
      </c>
      <c r="BW238">
        <v>0</v>
      </c>
      <c r="CV238">
        <v>0</v>
      </c>
      <c r="CW238">
        <v>0</v>
      </c>
      <c r="CX238" t="e">
        <f>ROUND(Y238*Source!I152,7)</f>
        <v>#REF!</v>
      </c>
      <c r="CY238">
        <f>AA238</f>
        <v>2213.73</v>
      </c>
      <c r="CZ238">
        <f>AE238</f>
        <v>243</v>
      </c>
      <c r="DA238">
        <f>AI238</f>
        <v>9.11</v>
      </c>
      <c r="DB238">
        <f t="shared" si="93"/>
        <v>32068.639999999999</v>
      </c>
      <c r="DC238">
        <f t="shared" si="94"/>
        <v>0</v>
      </c>
      <c r="DD238" t="s">
        <v>6</v>
      </c>
      <c r="DE238" t="s">
        <v>6</v>
      </c>
      <c r="DF238" t="e">
        <f>ROUND(ROUND(AE238*AI238,0)*CX238,0)</f>
        <v>#REF!</v>
      </c>
      <c r="DG238" t="e">
        <f t="shared" si="95"/>
        <v>#REF!</v>
      </c>
      <c r="DH238" t="e">
        <f>Source!I152*SmtRes!Y238</f>
        <v>#REF!</v>
      </c>
      <c r="DI238">
        <f>AA238</f>
        <v>2213.73</v>
      </c>
      <c r="DJ238" t="e">
        <f>DF238</f>
        <v>#REF!</v>
      </c>
      <c r="DK238" t="e">
        <f>Source!BC152</f>
        <v>#REF!</v>
      </c>
      <c r="DL238" t="s">
        <v>6</v>
      </c>
      <c r="DM238">
        <v>0</v>
      </c>
      <c r="DN238" t="s">
        <v>6</v>
      </c>
      <c r="DO238">
        <v>0</v>
      </c>
      <c r="GP238">
        <v>1</v>
      </c>
      <c r="GQ238">
        <v>-1</v>
      </c>
      <c r="GR238">
        <v>-1</v>
      </c>
    </row>
    <row r="239" spans="1:200" x14ac:dyDescent="0.25">
      <c r="A239">
        <f>ROW(Source!A152)</f>
        <v>152</v>
      </c>
      <c r="B239">
        <v>66440962</v>
      </c>
      <c r="C239">
        <v>66441704</v>
      </c>
      <c r="D239">
        <v>49540255</v>
      </c>
      <c r="E239">
        <v>1</v>
      </c>
      <c r="F239">
        <v>1</v>
      </c>
      <c r="G239">
        <v>1</v>
      </c>
      <c r="H239">
        <v>3</v>
      </c>
      <c r="I239" t="s">
        <v>397</v>
      </c>
      <c r="J239" t="s">
        <v>399</v>
      </c>
      <c r="K239" t="s">
        <v>398</v>
      </c>
      <c r="L239">
        <v>1348</v>
      </c>
      <c r="N239">
        <v>1009</v>
      </c>
      <c r="O239" t="s">
        <v>147</v>
      </c>
      <c r="P239" t="s">
        <v>147</v>
      </c>
      <c r="Q239">
        <v>1000</v>
      </c>
      <c r="W239">
        <v>1</v>
      </c>
      <c r="X239">
        <v>630163152</v>
      </c>
      <c r="Y239">
        <f t="shared" si="92"/>
        <v>-1</v>
      </c>
      <c r="AA239">
        <v>91509.95</v>
      </c>
      <c r="AB239">
        <v>0</v>
      </c>
      <c r="AC239">
        <v>0</v>
      </c>
      <c r="AD239">
        <v>0</v>
      </c>
      <c r="AE239">
        <v>10045</v>
      </c>
      <c r="AF239">
        <v>0</v>
      </c>
      <c r="AG239">
        <v>0</v>
      </c>
      <c r="AH239">
        <v>0</v>
      </c>
      <c r="AI239">
        <v>9.11</v>
      </c>
      <c r="AJ239">
        <v>1</v>
      </c>
      <c r="AK239">
        <v>1</v>
      </c>
      <c r="AL239">
        <v>1</v>
      </c>
      <c r="AM239">
        <v>4</v>
      </c>
      <c r="AN239">
        <v>0</v>
      </c>
      <c r="AO239">
        <v>1</v>
      </c>
      <c r="AP239">
        <v>1</v>
      </c>
      <c r="AQ239">
        <v>0</v>
      </c>
      <c r="AR239">
        <v>0</v>
      </c>
      <c r="AS239" t="s">
        <v>6</v>
      </c>
      <c r="AT239">
        <v>-1</v>
      </c>
      <c r="AU239" t="s">
        <v>6</v>
      </c>
      <c r="AV239">
        <v>0</v>
      </c>
      <c r="AW239">
        <v>2</v>
      </c>
      <c r="AX239">
        <v>66441721</v>
      </c>
      <c r="AY239">
        <v>1</v>
      </c>
      <c r="AZ239">
        <v>6144</v>
      </c>
      <c r="BA239">
        <v>208</v>
      </c>
      <c r="BB239">
        <v>0</v>
      </c>
      <c r="BC239">
        <v>0</v>
      </c>
      <c r="BD239">
        <v>0</v>
      </c>
      <c r="BE239">
        <v>0</v>
      </c>
      <c r="BF239">
        <v>0</v>
      </c>
      <c r="BG239">
        <v>0</v>
      </c>
      <c r="BH239">
        <v>0</v>
      </c>
      <c r="BI239">
        <v>0</v>
      </c>
      <c r="BJ239">
        <v>0</v>
      </c>
      <c r="BK239">
        <v>0</v>
      </c>
      <c r="BL239">
        <v>0</v>
      </c>
      <c r="BM239">
        <v>0</v>
      </c>
      <c r="BN239">
        <v>0</v>
      </c>
      <c r="BO239">
        <v>0</v>
      </c>
      <c r="BP239">
        <v>0</v>
      </c>
      <c r="BQ239">
        <v>0</v>
      </c>
      <c r="BR239">
        <v>0</v>
      </c>
      <c r="BS239">
        <v>0</v>
      </c>
      <c r="BT239">
        <v>0</v>
      </c>
      <c r="BU239">
        <v>0</v>
      </c>
      <c r="BV239">
        <v>0</v>
      </c>
      <c r="BW239">
        <v>0</v>
      </c>
      <c r="CV239">
        <v>0</v>
      </c>
      <c r="CW239">
        <v>0</v>
      </c>
      <c r="CX239" t="e">
        <f>ROUND(Y239*Source!I152,7)</f>
        <v>#REF!</v>
      </c>
      <c r="CY239">
        <f>AA239</f>
        <v>91509.95</v>
      </c>
      <c r="CZ239">
        <f>AE239</f>
        <v>10045</v>
      </c>
      <c r="DA239">
        <f>AI239</f>
        <v>9.11</v>
      </c>
      <c r="DB239">
        <f t="shared" si="93"/>
        <v>-10045</v>
      </c>
      <c r="DC239">
        <f t="shared" si="94"/>
        <v>0</v>
      </c>
      <c r="DD239" t="s">
        <v>6</v>
      </c>
      <c r="DE239" t="s">
        <v>6</v>
      </c>
      <c r="DF239" t="e">
        <f>ROUND(ROUND(AE239*AI239,0)*CX239,0)</f>
        <v>#REF!</v>
      </c>
      <c r="DG239" t="e">
        <f t="shared" si="95"/>
        <v>#REF!</v>
      </c>
      <c r="DH239" t="e">
        <f>Source!I152*SmtRes!Y239</f>
        <v>#REF!</v>
      </c>
      <c r="DI239">
        <f>AA239</f>
        <v>91509.95</v>
      </c>
      <c r="DJ239">
        <f>EtalonRes!Y208</f>
        <v>10045</v>
      </c>
      <c r="DK239" t="e">
        <f>Source!BC152</f>
        <v>#REF!</v>
      </c>
      <c r="DL239" t="s">
        <v>6</v>
      </c>
      <c r="DM239">
        <v>0</v>
      </c>
      <c r="DN239" t="s">
        <v>6</v>
      </c>
      <c r="DO239">
        <v>0</v>
      </c>
      <c r="GP239">
        <v>0</v>
      </c>
      <c r="GQ239">
        <v>-1</v>
      </c>
      <c r="GR239">
        <v>-1</v>
      </c>
    </row>
    <row r="240" spans="1:200" x14ac:dyDescent="0.25">
      <c r="A240">
        <f>ROW(Source!A152)</f>
        <v>152</v>
      </c>
      <c r="B240">
        <v>66440962</v>
      </c>
      <c r="C240">
        <v>66441704</v>
      </c>
      <c r="D240">
        <v>49542646</v>
      </c>
      <c r="E240">
        <v>1</v>
      </c>
      <c r="F240">
        <v>1</v>
      </c>
      <c r="G240">
        <v>1</v>
      </c>
      <c r="H240">
        <v>3</v>
      </c>
      <c r="I240" t="s">
        <v>409</v>
      </c>
      <c r="J240" t="s">
        <v>411</v>
      </c>
      <c r="K240" t="s">
        <v>410</v>
      </c>
      <c r="L240">
        <v>1346</v>
      </c>
      <c r="N240">
        <v>1009</v>
      </c>
      <c r="O240" t="s">
        <v>132</v>
      </c>
      <c r="P240" t="s">
        <v>132</v>
      </c>
      <c r="Q240">
        <v>1</v>
      </c>
      <c r="W240">
        <v>0</v>
      </c>
      <c r="X240">
        <v>1326357496</v>
      </c>
      <c r="Y240">
        <f t="shared" si="92"/>
        <v>6</v>
      </c>
      <c r="AA240">
        <v>86.55</v>
      </c>
      <c r="AB240">
        <v>0</v>
      </c>
      <c r="AC240">
        <v>0</v>
      </c>
      <c r="AD240">
        <v>0</v>
      </c>
      <c r="AE240">
        <v>9.5</v>
      </c>
      <c r="AF240">
        <v>0</v>
      </c>
      <c r="AG240">
        <v>0</v>
      </c>
      <c r="AH240">
        <v>0</v>
      </c>
      <c r="AI240">
        <v>9.11</v>
      </c>
      <c r="AJ240">
        <v>1</v>
      </c>
      <c r="AK240">
        <v>1</v>
      </c>
      <c r="AL240">
        <v>1</v>
      </c>
      <c r="AM240">
        <v>0</v>
      </c>
      <c r="AN240">
        <v>0</v>
      </c>
      <c r="AO240">
        <v>0</v>
      </c>
      <c r="AP240">
        <v>0</v>
      </c>
      <c r="AQ240">
        <v>0</v>
      </c>
      <c r="AR240">
        <v>0</v>
      </c>
      <c r="AS240" t="s">
        <v>6</v>
      </c>
      <c r="AT240">
        <v>6</v>
      </c>
      <c r="AU240" t="s">
        <v>6</v>
      </c>
      <c r="AV240">
        <v>0</v>
      </c>
      <c r="AW240">
        <v>1</v>
      </c>
      <c r="AX240">
        <v>-1</v>
      </c>
      <c r="AY240">
        <v>0</v>
      </c>
      <c r="AZ240">
        <v>0</v>
      </c>
      <c r="BA240" t="s">
        <v>6</v>
      </c>
      <c r="BB240">
        <v>0</v>
      </c>
      <c r="BC240">
        <v>0</v>
      </c>
      <c r="BD240">
        <v>0</v>
      </c>
      <c r="BE240">
        <v>0</v>
      </c>
      <c r="BF240">
        <v>0</v>
      </c>
      <c r="BG240">
        <v>0</v>
      </c>
      <c r="BH240">
        <v>0</v>
      </c>
      <c r="BI240">
        <v>0</v>
      </c>
      <c r="BJ240">
        <v>0</v>
      </c>
      <c r="BK240">
        <v>0</v>
      </c>
      <c r="BL240">
        <v>0</v>
      </c>
      <c r="BM240">
        <v>0</v>
      </c>
      <c r="BN240">
        <v>0</v>
      </c>
      <c r="BO240">
        <v>0</v>
      </c>
      <c r="BP240">
        <v>0</v>
      </c>
      <c r="BQ240">
        <v>0</v>
      </c>
      <c r="BR240">
        <v>0</v>
      </c>
      <c r="BS240">
        <v>0</v>
      </c>
      <c r="BT240">
        <v>0</v>
      </c>
      <c r="BU240">
        <v>0</v>
      </c>
      <c r="BV240">
        <v>0</v>
      </c>
      <c r="BW240">
        <v>0</v>
      </c>
      <c r="CV240">
        <v>0</v>
      </c>
      <c r="CW240">
        <v>0</v>
      </c>
      <c r="CX240" t="e">
        <f>ROUND(Y240*Source!I152,7)</f>
        <v>#REF!</v>
      </c>
      <c r="CY240">
        <f>AA240</f>
        <v>86.55</v>
      </c>
      <c r="CZ240">
        <f>AE240</f>
        <v>9.5</v>
      </c>
      <c r="DA240">
        <f>AI240</f>
        <v>9.11</v>
      </c>
      <c r="DB240">
        <f t="shared" si="93"/>
        <v>57</v>
      </c>
      <c r="DC240">
        <f t="shared" si="94"/>
        <v>0</v>
      </c>
      <c r="DD240" t="s">
        <v>6</v>
      </c>
      <c r="DE240" t="s">
        <v>6</v>
      </c>
      <c r="DF240" t="e">
        <f>ROUND(ROUND(AE240*AI240,0)*CX240,0)</f>
        <v>#REF!</v>
      </c>
      <c r="DG240" t="e">
        <f t="shared" si="95"/>
        <v>#REF!</v>
      </c>
      <c r="DH240" t="e">
        <f>Source!I152*SmtRes!Y240</f>
        <v>#REF!</v>
      </c>
      <c r="DI240">
        <f>AA240</f>
        <v>86.55</v>
      </c>
      <c r="DJ240" t="e">
        <f>DF240</f>
        <v>#REF!</v>
      </c>
      <c r="DK240" t="e">
        <f>Source!BC152</f>
        <v>#REF!</v>
      </c>
      <c r="DL240" t="s">
        <v>6</v>
      </c>
      <c r="DM240">
        <v>0</v>
      </c>
      <c r="DN240" t="s">
        <v>6</v>
      </c>
      <c r="DO240">
        <v>0</v>
      </c>
      <c r="GP240">
        <v>1</v>
      </c>
      <c r="GQ240">
        <v>-1</v>
      </c>
      <c r="GR240">
        <v>-1</v>
      </c>
    </row>
    <row r="241" spans="1:200" x14ac:dyDescent="0.25">
      <c r="A241">
        <f>ROW(Source!A152)</f>
        <v>152</v>
      </c>
      <c r="B241">
        <v>66440962</v>
      </c>
      <c r="C241">
        <v>66441704</v>
      </c>
      <c r="D241">
        <v>0</v>
      </c>
      <c r="E241">
        <v>1</v>
      </c>
      <c r="F241">
        <v>1</v>
      </c>
      <c r="G241">
        <v>1</v>
      </c>
      <c r="H241">
        <v>3</v>
      </c>
      <c r="I241" t="s">
        <v>261</v>
      </c>
      <c r="J241" t="s">
        <v>338</v>
      </c>
      <c r="K241" t="s">
        <v>428</v>
      </c>
      <c r="L241">
        <v>1348</v>
      </c>
      <c r="N241">
        <v>1009</v>
      </c>
      <c r="O241" t="s">
        <v>147</v>
      </c>
      <c r="P241" t="s">
        <v>147</v>
      </c>
      <c r="Q241">
        <v>1000</v>
      </c>
      <c r="W241">
        <v>0</v>
      </c>
      <c r="X241">
        <v>-910693773</v>
      </c>
      <c r="Y241">
        <f t="shared" si="92"/>
        <v>1</v>
      </c>
      <c r="AA241">
        <v>85179.64</v>
      </c>
      <c r="AB241">
        <v>0</v>
      </c>
      <c r="AC241">
        <v>0</v>
      </c>
      <c r="AD241">
        <v>0</v>
      </c>
      <c r="AE241">
        <v>89251.23</v>
      </c>
      <c r="AF241">
        <v>0</v>
      </c>
      <c r="AG241">
        <v>0</v>
      </c>
      <c r="AH241">
        <v>0</v>
      </c>
      <c r="AI241">
        <v>9.11</v>
      </c>
      <c r="AJ241">
        <v>1</v>
      </c>
      <c r="AK241">
        <v>1</v>
      </c>
      <c r="AL241">
        <v>1</v>
      </c>
      <c r="AM241">
        <v>0</v>
      </c>
      <c r="AN241">
        <v>0</v>
      </c>
      <c r="AO241">
        <v>0</v>
      </c>
      <c r="AP241">
        <v>0</v>
      </c>
      <c r="AQ241">
        <v>0</v>
      </c>
      <c r="AR241">
        <v>0</v>
      </c>
      <c r="AS241" t="s">
        <v>6</v>
      </c>
      <c r="AT241">
        <v>1</v>
      </c>
      <c r="AU241" t="s">
        <v>6</v>
      </c>
      <c r="AV241">
        <v>0</v>
      </c>
      <c r="AW241">
        <v>1</v>
      </c>
      <c r="AX241">
        <v>-1</v>
      </c>
      <c r="AY241">
        <v>0</v>
      </c>
      <c r="AZ241">
        <v>0</v>
      </c>
      <c r="BA241" t="s">
        <v>6</v>
      </c>
      <c r="BB241">
        <v>0</v>
      </c>
      <c r="BC241">
        <v>0</v>
      </c>
      <c r="BD241">
        <v>0</v>
      </c>
      <c r="BE241">
        <v>0</v>
      </c>
      <c r="BF241">
        <v>0</v>
      </c>
      <c r="BG241">
        <v>0</v>
      </c>
      <c r="BH241">
        <v>0</v>
      </c>
      <c r="BI241">
        <v>0</v>
      </c>
      <c r="BJ241">
        <v>0</v>
      </c>
      <c r="BK241">
        <v>0</v>
      </c>
      <c r="BL241">
        <v>0</v>
      </c>
      <c r="BM241">
        <v>0</v>
      </c>
      <c r="BN241">
        <v>0</v>
      </c>
      <c r="BO241">
        <v>0</v>
      </c>
      <c r="BP241">
        <v>0</v>
      </c>
      <c r="BQ241">
        <v>0</v>
      </c>
      <c r="BR241">
        <v>0</v>
      </c>
      <c r="BS241">
        <v>0</v>
      </c>
      <c r="BT241">
        <v>0</v>
      </c>
      <c r="BU241">
        <v>0</v>
      </c>
      <c r="BV241">
        <v>0</v>
      </c>
      <c r="BW241">
        <v>0</v>
      </c>
      <c r="CV241">
        <v>0</v>
      </c>
      <c r="CW241">
        <v>0</v>
      </c>
      <c r="CX241" t="e">
        <f>ROUND(Y241*Source!I152,7)</f>
        <v>#REF!</v>
      </c>
      <c r="CY241">
        <f>AA241</f>
        <v>85179.64</v>
      </c>
      <c r="CZ241">
        <f>AE241</f>
        <v>89251.23</v>
      </c>
      <c r="DA241">
        <f>AI241</f>
        <v>9.11</v>
      </c>
      <c r="DB241">
        <f t="shared" si="93"/>
        <v>89251.23</v>
      </c>
      <c r="DC241">
        <f t="shared" si="94"/>
        <v>0</v>
      </c>
      <c r="DD241" t="s">
        <v>6</v>
      </c>
      <c r="DE241" t="s">
        <v>6</v>
      </c>
      <c r="DF241" t="e">
        <f>ROUND(ROUND(AE241*AI241,0)*CX241,0)</f>
        <v>#REF!</v>
      </c>
      <c r="DG241" t="e">
        <f t="shared" si="95"/>
        <v>#REF!</v>
      </c>
      <c r="DH241" t="e">
        <f>Source!I152*SmtRes!Y241</f>
        <v>#REF!</v>
      </c>
      <c r="DI241">
        <f>AA241</f>
        <v>85179.64</v>
      </c>
      <c r="DJ241" t="e">
        <f>DF241</f>
        <v>#REF!</v>
      </c>
      <c r="DK241" t="e">
        <f>Source!BC152</f>
        <v>#REF!</v>
      </c>
      <c r="DL241" t="s">
        <v>6</v>
      </c>
      <c r="DM241">
        <v>0</v>
      </c>
      <c r="DN241" t="s">
        <v>6</v>
      </c>
      <c r="DO241">
        <v>0</v>
      </c>
      <c r="GP241">
        <v>1</v>
      </c>
      <c r="GQ241">
        <v>-1</v>
      </c>
      <c r="GR241">
        <v>-1</v>
      </c>
    </row>
    <row r="242" spans="1:200" x14ac:dyDescent="0.25">
      <c r="A242">
        <f>ROW(Source!A158)</f>
        <v>158</v>
      </c>
      <c r="B242">
        <v>66440962</v>
      </c>
      <c r="C242">
        <v>66441728</v>
      </c>
      <c r="D242">
        <v>48043895</v>
      </c>
      <c r="E242">
        <v>68</v>
      </c>
      <c r="F242">
        <v>1</v>
      </c>
      <c r="G242">
        <v>1</v>
      </c>
      <c r="H242">
        <v>1</v>
      </c>
      <c r="I242" t="s">
        <v>866</v>
      </c>
      <c r="J242" t="s">
        <v>6</v>
      </c>
      <c r="K242" t="s">
        <v>867</v>
      </c>
      <c r="L242">
        <v>1191</v>
      </c>
      <c r="N242">
        <v>1013</v>
      </c>
      <c r="O242" t="s">
        <v>766</v>
      </c>
      <c r="P242" t="s">
        <v>766</v>
      </c>
      <c r="Q242">
        <v>1</v>
      </c>
      <c r="W242">
        <v>0</v>
      </c>
      <c r="X242">
        <v>-632984526</v>
      </c>
      <c r="Y242">
        <f t="shared" si="92"/>
        <v>42.7</v>
      </c>
      <c r="AA242">
        <v>0</v>
      </c>
      <c r="AB242">
        <v>0</v>
      </c>
      <c r="AC242">
        <v>0</v>
      </c>
      <c r="AD242">
        <v>340.91</v>
      </c>
      <c r="AE242">
        <v>0</v>
      </c>
      <c r="AF242">
        <v>0</v>
      </c>
      <c r="AG242">
        <v>0</v>
      </c>
      <c r="AH242">
        <v>10.210000000000001</v>
      </c>
      <c r="AI242">
        <v>1</v>
      </c>
      <c r="AJ242">
        <v>1</v>
      </c>
      <c r="AK242">
        <v>1</v>
      </c>
      <c r="AL242">
        <v>33.39</v>
      </c>
      <c r="AM242">
        <v>4</v>
      </c>
      <c r="AN242">
        <v>0</v>
      </c>
      <c r="AO242">
        <v>1</v>
      </c>
      <c r="AP242">
        <v>0</v>
      </c>
      <c r="AQ242">
        <v>0</v>
      </c>
      <c r="AR242">
        <v>0</v>
      </c>
      <c r="AS242" t="s">
        <v>6</v>
      </c>
      <c r="AT242">
        <v>42.7</v>
      </c>
      <c r="AU242" t="s">
        <v>6</v>
      </c>
      <c r="AV242">
        <v>1</v>
      </c>
      <c r="AW242">
        <v>2</v>
      </c>
      <c r="AX242">
        <v>66441737</v>
      </c>
      <c r="AY242">
        <v>1</v>
      </c>
      <c r="AZ242">
        <v>0</v>
      </c>
      <c r="BA242">
        <v>209</v>
      </c>
      <c r="BB242">
        <v>0</v>
      </c>
      <c r="BC242">
        <v>0</v>
      </c>
      <c r="BD242">
        <v>0</v>
      </c>
      <c r="BE242">
        <v>0</v>
      </c>
      <c r="BF242">
        <v>0</v>
      </c>
      <c r="BG242">
        <v>0</v>
      </c>
      <c r="BH242">
        <v>0</v>
      </c>
      <c r="BI242">
        <v>0</v>
      </c>
      <c r="BJ242">
        <v>0</v>
      </c>
      <c r="BK242">
        <v>0</v>
      </c>
      <c r="BL242">
        <v>0</v>
      </c>
      <c r="BM242">
        <v>0</v>
      </c>
      <c r="BN242">
        <v>0</v>
      </c>
      <c r="BO242">
        <v>0</v>
      </c>
      <c r="BP242">
        <v>0</v>
      </c>
      <c r="BQ242">
        <v>0</v>
      </c>
      <c r="BR242">
        <v>0</v>
      </c>
      <c r="BS242">
        <v>0</v>
      </c>
      <c r="BT242">
        <v>0</v>
      </c>
      <c r="BU242">
        <v>0</v>
      </c>
      <c r="BV242">
        <v>0</v>
      </c>
      <c r="BW242">
        <v>0</v>
      </c>
      <c r="CU242" t="e">
        <f>ROUND(AT242*Source!I158*AH242*AL242,0)</f>
        <v>#REF!</v>
      </c>
      <c r="CV242" t="e">
        <f>ROUND(Y242*Source!I158,7)</f>
        <v>#REF!</v>
      </c>
      <c r="CW242">
        <v>0</v>
      </c>
      <c r="CX242" t="e">
        <f>ROUND(Y242*Source!I158,7)</f>
        <v>#REF!</v>
      </c>
      <c r="CY242">
        <f>AD242</f>
        <v>340.91</v>
      </c>
      <c r="CZ242">
        <f>AH242</f>
        <v>10.210000000000001</v>
      </c>
      <c r="DA242">
        <f>AL242</f>
        <v>33.39</v>
      </c>
      <c r="DB242">
        <f t="shared" si="93"/>
        <v>435.97</v>
      </c>
      <c r="DC242">
        <f t="shared" si="94"/>
        <v>0</v>
      </c>
      <c r="DD242" t="s">
        <v>6</v>
      </c>
      <c r="DE242" t="s">
        <v>6</v>
      </c>
      <c r="DF242" t="e">
        <f>ROUND(ROUND(AE242,0)*CX242,0)</f>
        <v>#REF!</v>
      </c>
      <c r="DG242" t="e">
        <f t="shared" si="95"/>
        <v>#REF!</v>
      </c>
      <c r="DH242" t="e">
        <f>Source!I158*SmtRes!Y242</f>
        <v>#REF!</v>
      </c>
      <c r="DI242">
        <f>AD242</f>
        <v>340.91</v>
      </c>
      <c r="DJ242">
        <f>EtalonRes!AB209</f>
        <v>10.210000000000001</v>
      </c>
      <c r="DK242" t="e">
        <f>Source!BA158</f>
        <v>#REF!</v>
      </c>
      <c r="DL242" t="s">
        <v>6</v>
      </c>
      <c r="DM242">
        <v>0</v>
      </c>
      <c r="DN242" t="s">
        <v>6</v>
      </c>
      <c r="DO242">
        <v>0</v>
      </c>
      <c r="GQ242">
        <v>-1</v>
      </c>
      <c r="GR242">
        <v>-1</v>
      </c>
    </row>
    <row r="243" spans="1:200" x14ac:dyDescent="0.25">
      <c r="A243">
        <f>ROW(Source!A158)</f>
        <v>158</v>
      </c>
      <c r="B243">
        <v>66440962</v>
      </c>
      <c r="C243">
        <v>66441728</v>
      </c>
      <c r="D243">
        <v>48044033</v>
      </c>
      <c r="E243">
        <v>68</v>
      </c>
      <c r="F243">
        <v>1</v>
      </c>
      <c r="G243">
        <v>1</v>
      </c>
      <c r="H243">
        <v>1</v>
      </c>
      <c r="I243" t="s">
        <v>767</v>
      </c>
      <c r="J243" t="s">
        <v>6</v>
      </c>
      <c r="K243" t="s">
        <v>768</v>
      </c>
      <c r="L243">
        <v>1191</v>
      </c>
      <c r="N243">
        <v>1013</v>
      </c>
      <c r="O243" t="s">
        <v>766</v>
      </c>
      <c r="P243" t="s">
        <v>766</v>
      </c>
      <c r="Q243">
        <v>1</v>
      </c>
      <c r="W243">
        <v>0</v>
      </c>
      <c r="X243">
        <v>-1417349443</v>
      </c>
      <c r="Y243">
        <f t="shared" si="92"/>
        <v>0.94</v>
      </c>
      <c r="AA243">
        <v>0</v>
      </c>
      <c r="AB243">
        <v>0</v>
      </c>
      <c r="AC243">
        <v>0</v>
      </c>
      <c r="AD243">
        <v>0</v>
      </c>
      <c r="AE243">
        <v>0</v>
      </c>
      <c r="AF243">
        <v>0</v>
      </c>
      <c r="AG243">
        <v>0</v>
      </c>
      <c r="AH243">
        <v>0</v>
      </c>
      <c r="AI243">
        <v>1</v>
      </c>
      <c r="AJ243">
        <v>1</v>
      </c>
      <c r="AK243">
        <v>33.39</v>
      </c>
      <c r="AL243">
        <v>1</v>
      </c>
      <c r="AM243">
        <v>4</v>
      </c>
      <c r="AN243">
        <v>0</v>
      </c>
      <c r="AO243">
        <v>1</v>
      </c>
      <c r="AP243">
        <v>0</v>
      </c>
      <c r="AQ243">
        <v>0</v>
      </c>
      <c r="AR243">
        <v>0</v>
      </c>
      <c r="AS243" t="s">
        <v>6</v>
      </c>
      <c r="AT243">
        <v>0.94</v>
      </c>
      <c r="AU243" t="s">
        <v>6</v>
      </c>
      <c r="AV243">
        <v>2</v>
      </c>
      <c r="AW243">
        <v>2</v>
      </c>
      <c r="AX243">
        <v>66441738</v>
      </c>
      <c r="AY243">
        <v>1</v>
      </c>
      <c r="AZ243">
        <v>0</v>
      </c>
      <c r="BA243">
        <v>210</v>
      </c>
      <c r="BB243">
        <v>0</v>
      </c>
      <c r="BC243">
        <v>0</v>
      </c>
      <c r="BD243">
        <v>0</v>
      </c>
      <c r="BE243">
        <v>0</v>
      </c>
      <c r="BF243">
        <v>0</v>
      </c>
      <c r="BG243">
        <v>0</v>
      </c>
      <c r="BH243">
        <v>0</v>
      </c>
      <c r="BI243">
        <v>0</v>
      </c>
      <c r="BJ243">
        <v>0</v>
      </c>
      <c r="BK243">
        <v>0</v>
      </c>
      <c r="BL243">
        <v>0</v>
      </c>
      <c r="BM243">
        <v>0</v>
      </c>
      <c r="BN243">
        <v>0</v>
      </c>
      <c r="BO243">
        <v>0</v>
      </c>
      <c r="BP243">
        <v>0</v>
      </c>
      <c r="BQ243">
        <v>0</v>
      </c>
      <c r="BR243">
        <v>0</v>
      </c>
      <c r="BS243">
        <v>0</v>
      </c>
      <c r="BT243">
        <v>0</v>
      </c>
      <c r="BU243">
        <v>0</v>
      </c>
      <c r="BV243">
        <v>0</v>
      </c>
      <c r="BW243">
        <v>0</v>
      </c>
      <c r="CV243">
        <v>0</v>
      </c>
      <c r="CW243">
        <v>0</v>
      </c>
      <c r="CX243" t="e">
        <f>ROUND(Y243*Source!I158,7)</f>
        <v>#REF!</v>
      </c>
      <c r="CY243">
        <f>AD243</f>
        <v>0</v>
      </c>
      <c r="CZ243">
        <f>AH243</f>
        <v>0</v>
      </c>
      <c r="DA243">
        <f>AL243</f>
        <v>1</v>
      </c>
      <c r="DB243">
        <f t="shared" si="93"/>
        <v>0</v>
      </c>
      <c r="DC243">
        <f t="shared" si="94"/>
        <v>0</v>
      </c>
      <c r="DD243" t="s">
        <v>6</v>
      </c>
      <c r="DE243" t="s">
        <v>6</v>
      </c>
      <c r="DF243" t="e">
        <f>ROUND(ROUND(AE243,0)*CX243,0)</f>
        <v>#REF!</v>
      </c>
      <c r="DG243" t="e">
        <f t="shared" si="95"/>
        <v>#REF!</v>
      </c>
      <c r="DH243" t="e">
        <f>Source!I158*SmtRes!Y243</f>
        <v>#REF!</v>
      </c>
      <c r="DI243">
        <f>AD243</f>
        <v>0</v>
      </c>
      <c r="DJ243">
        <f>EtalonRes!AB210</f>
        <v>0</v>
      </c>
      <c r="DK243" t="e">
        <f>Source!BA158</f>
        <v>#REF!</v>
      </c>
      <c r="DL243" t="s">
        <v>6</v>
      </c>
      <c r="DM243">
        <v>0</v>
      </c>
      <c r="DN243" t="s">
        <v>6</v>
      </c>
      <c r="DO243">
        <v>0</v>
      </c>
      <c r="GQ243">
        <v>-1</v>
      </c>
      <c r="GR243">
        <v>-1</v>
      </c>
    </row>
    <row r="244" spans="1:200" x14ac:dyDescent="0.25">
      <c r="A244">
        <f>ROW(Source!A158)</f>
        <v>158</v>
      </c>
      <c r="B244">
        <v>66440962</v>
      </c>
      <c r="C244">
        <v>66441728</v>
      </c>
      <c r="D244">
        <v>48206504</v>
      </c>
      <c r="E244">
        <v>1</v>
      </c>
      <c r="F244">
        <v>1</v>
      </c>
      <c r="G244">
        <v>1</v>
      </c>
      <c r="H244">
        <v>2</v>
      </c>
      <c r="I244" t="s">
        <v>788</v>
      </c>
      <c r="J244" t="s">
        <v>789</v>
      </c>
      <c r="K244" t="s">
        <v>790</v>
      </c>
      <c r="L244">
        <v>1367</v>
      </c>
      <c r="N244">
        <v>1011</v>
      </c>
      <c r="O244" t="s">
        <v>772</v>
      </c>
      <c r="P244" t="s">
        <v>772</v>
      </c>
      <c r="Q244">
        <v>1</v>
      </c>
      <c r="W244">
        <v>0</v>
      </c>
      <c r="X244">
        <v>2001246382</v>
      </c>
      <c r="Y244">
        <f t="shared" si="92"/>
        <v>0.94</v>
      </c>
      <c r="AA244">
        <v>0</v>
      </c>
      <c r="AB244">
        <v>871.31</v>
      </c>
      <c r="AC244">
        <v>387.32</v>
      </c>
      <c r="AD244">
        <v>0</v>
      </c>
      <c r="AE244">
        <v>0</v>
      </c>
      <c r="AF244">
        <v>65.709999999999994</v>
      </c>
      <c r="AG244">
        <v>11.6</v>
      </c>
      <c r="AH244">
        <v>0</v>
      </c>
      <c r="AI244">
        <v>1</v>
      </c>
      <c r="AJ244">
        <v>13.26</v>
      </c>
      <c r="AK244">
        <v>33.39</v>
      </c>
      <c r="AL244">
        <v>1</v>
      </c>
      <c r="AM244">
        <v>4</v>
      </c>
      <c r="AN244">
        <v>0</v>
      </c>
      <c r="AO244">
        <v>1</v>
      </c>
      <c r="AP244">
        <v>0</v>
      </c>
      <c r="AQ244">
        <v>0</v>
      </c>
      <c r="AR244">
        <v>0</v>
      </c>
      <c r="AS244" t="s">
        <v>6</v>
      </c>
      <c r="AT244">
        <v>0.94</v>
      </c>
      <c r="AU244" t="s">
        <v>6</v>
      </c>
      <c r="AV244">
        <v>0</v>
      </c>
      <c r="AW244">
        <v>2</v>
      </c>
      <c r="AX244">
        <v>66441739</v>
      </c>
      <c r="AY244">
        <v>1</v>
      </c>
      <c r="AZ244">
        <v>0</v>
      </c>
      <c r="BA244">
        <v>211</v>
      </c>
      <c r="BB244">
        <v>0</v>
      </c>
      <c r="BC244">
        <v>0</v>
      </c>
      <c r="BD244">
        <v>0</v>
      </c>
      <c r="BE244">
        <v>0</v>
      </c>
      <c r="BF244">
        <v>0</v>
      </c>
      <c r="BG244">
        <v>0</v>
      </c>
      <c r="BH244">
        <v>0</v>
      </c>
      <c r="BI244">
        <v>0</v>
      </c>
      <c r="BJ244">
        <v>0</v>
      </c>
      <c r="BK244">
        <v>0</v>
      </c>
      <c r="BL244">
        <v>0</v>
      </c>
      <c r="BM244">
        <v>0</v>
      </c>
      <c r="BN244">
        <v>0</v>
      </c>
      <c r="BO244">
        <v>0</v>
      </c>
      <c r="BP244">
        <v>0</v>
      </c>
      <c r="BQ244">
        <v>0</v>
      </c>
      <c r="BR244">
        <v>0</v>
      </c>
      <c r="BS244">
        <v>0</v>
      </c>
      <c r="BT244">
        <v>0</v>
      </c>
      <c r="BU244">
        <v>0</v>
      </c>
      <c r="BV244">
        <v>0</v>
      </c>
      <c r="BW244">
        <v>0</v>
      </c>
      <c r="CV244">
        <v>0</v>
      </c>
      <c r="CW244" t="e">
        <f>ROUND(Y244*Source!I158*DO244,7)</f>
        <v>#REF!</v>
      </c>
      <c r="CX244" t="e">
        <f>ROUND(Y244*Source!I158,7)</f>
        <v>#REF!</v>
      </c>
      <c r="CY244">
        <f>AB244</f>
        <v>871.31</v>
      </c>
      <c r="CZ244">
        <f>AF244</f>
        <v>65.709999999999994</v>
      </c>
      <c r="DA244">
        <f>AJ244</f>
        <v>13.26</v>
      </c>
      <c r="DB244">
        <f t="shared" si="93"/>
        <v>61.77</v>
      </c>
      <c r="DC244">
        <f t="shared" si="94"/>
        <v>10.9</v>
      </c>
      <c r="DD244" t="s">
        <v>6</v>
      </c>
      <c r="DE244" t="s">
        <v>6</v>
      </c>
      <c r="DF244" t="e">
        <f>ROUND(ROUND(AE244,0)*CX244,0)</f>
        <v>#REF!</v>
      </c>
      <c r="DG244" t="e">
        <f>ROUND(ROUND(AF244*AJ244,0)*CX244,0)</f>
        <v>#REF!</v>
      </c>
      <c r="DH244" t="e">
        <f>Source!I158*SmtRes!Y244</f>
        <v>#REF!</v>
      </c>
      <c r="DI244">
        <f>AB244</f>
        <v>871.31</v>
      </c>
      <c r="DJ244">
        <f>EtalonRes!Z211</f>
        <v>65.709999999999994</v>
      </c>
      <c r="DK244" t="e">
        <f>Source!BB158</f>
        <v>#REF!</v>
      </c>
      <c r="DL244" t="s">
        <v>6</v>
      </c>
      <c r="DM244">
        <v>0</v>
      </c>
      <c r="DN244" t="s">
        <v>6</v>
      </c>
      <c r="DO244">
        <v>0</v>
      </c>
      <c r="GQ244">
        <v>-1</v>
      </c>
      <c r="GR244">
        <v>-1</v>
      </c>
    </row>
    <row r="245" spans="1:200" x14ac:dyDescent="0.25">
      <c r="A245">
        <f>ROW(Source!A158)</f>
        <v>158</v>
      </c>
      <c r="B245">
        <v>66440962</v>
      </c>
      <c r="C245">
        <v>66441728</v>
      </c>
      <c r="D245">
        <v>48206716</v>
      </c>
      <c r="E245">
        <v>1</v>
      </c>
      <c r="F245">
        <v>1</v>
      </c>
      <c r="G245">
        <v>1</v>
      </c>
      <c r="H245">
        <v>2</v>
      </c>
      <c r="I245" t="s">
        <v>868</v>
      </c>
      <c r="J245" t="s">
        <v>869</v>
      </c>
      <c r="K245" t="s">
        <v>870</v>
      </c>
      <c r="L245">
        <v>1367</v>
      </c>
      <c r="N245">
        <v>1011</v>
      </c>
      <c r="O245" t="s">
        <v>772</v>
      </c>
      <c r="P245" t="s">
        <v>772</v>
      </c>
      <c r="Q245">
        <v>1</v>
      </c>
      <c r="W245">
        <v>0</v>
      </c>
      <c r="X245">
        <v>-2140355608</v>
      </c>
      <c r="Y245">
        <f t="shared" si="92"/>
        <v>18.32</v>
      </c>
      <c r="AA245">
        <v>0</v>
      </c>
      <c r="AB245">
        <v>107.41</v>
      </c>
      <c r="AC245">
        <v>0</v>
      </c>
      <c r="AD245">
        <v>0</v>
      </c>
      <c r="AE245">
        <v>0</v>
      </c>
      <c r="AF245">
        <v>8.1</v>
      </c>
      <c r="AG245">
        <v>0</v>
      </c>
      <c r="AH245">
        <v>0</v>
      </c>
      <c r="AI245">
        <v>1</v>
      </c>
      <c r="AJ245">
        <v>13.26</v>
      </c>
      <c r="AK245">
        <v>33.39</v>
      </c>
      <c r="AL245">
        <v>1</v>
      </c>
      <c r="AM245">
        <v>4</v>
      </c>
      <c r="AN245">
        <v>0</v>
      </c>
      <c r="AO245">
        <v>1</v>
      </c>
      <c r="AP245">
        <v>0</v>
      </c>
      <c r="AQ245">
        <v>0</v>
      </c>
      <c r="AR245">
        <v>0</v>
      </c>
      <c r="AS245" t="s">
        <v>6</v>
      </c>
      <c r="AT245">
        <v>18.32</v>
      </c>
      <c r="AU245" t="s">
        <v>6</v>
      </c>
      <c r="AV245">
        <v>0</v>
      </c>
      <c r="AW245">
        <v>2</v>
      </c>
      <c r="AX245">
        <v>66441740</v>
      </c>
      <c r="AY245">
        <v>1</v>
      </c>
      <c r="AZ245">
        <v>0</v>
      </c>
      <c r="BA245">
        <v>212</v>
      </c>
      <c r="BB245">
        <v>0</v>
      </c>
      <c r="BC245">
        <v>0</v>
      </c>
      <c r="BD245">
        <v>0</v>
      </c>
      <c r="BE245">
        <v>0</v>
      </c>
      <c r="BF245">
        <v>0</v>
      </c>
      <c r="BG245">
        <v>0</v>
      </c>
      <c r="BH245">
        <v>0</v>
      </c>
      <c r="BI245">
        <v>0</v>
      </c>
      <c r="BJ245">
        <v>0</v>
      </c>
      <c r="BK245">
        <v>0</v>
      </c>
      <c r="BL245">
        <v>0</v>
      </c>
      <c r="BM245">
        <v>0</v>
      </c>
      <c r="BN245">
        <v>0</v>
      </c>
      <c r="BO245">
        <v>0</v>
      </c>
      <c r="BP245">
        <v>0</v>
      </c>
      <c r="BQ245">
        <v>0</v>
      </c>
      <c r="BR245">
        <v>0</v>
      </c>
      <c r="BS245">
        <v>0</v>
      </c>
      <c r="BT245">
        <v>0</v>
      </c>
      <c r="BU245">
        <v>0</v>
      </c>
      <c r="BV245">
        <v>0</v>
      </c>
      <c r="BW245">
        <v>0</v>
      </c>
      <c r="CV245">
        <v>0</v>
      </c>
      <c r="CW245" t="e">
        <f>ROUND(Y245*Source!I158*DO245,7)</f>
        <v>#REF!</v>
      </c>
      <c r="CX245" t="e">
        <f>ROUND(Y245*Source!I158,7)</f>
        <v>#REF!</v>
      </c>
      <c r="CY245">
        <f>AB245</f>
        <v>107.41</v>
      </c>
      <c r="CZ245">
        <f>AF245</f>
        <v>8.1</v>
      </c>
      <c r="DA245">
        <f>AJ245</f>
        <v>13.26</v>
      </c>
      <c r="DB245">
        <f t="shared" si="93"/>
        <v>148.38999999999999</v>
      </c>
      <c r="DC245">
        <f t="shared" si="94"/>
        <v>0</v>
      </c>
      <c r="DD245" t="s">
        <v>6</v>
      </c>
      <c r="DE245" t="s">
        <v>6</v>
      </c>
      <c r="DF245" t="e">
        <f>ROUND(ROUND(AE245,0)*CX245,0)</f>
        <v>#REF!</v>
      </c>
      <c r="DG245" t="e">
        <f>ROUND(ROUND(AF245*AJ245,0)*CX245,0)</f>
        <v>#REF!</v>
      </c>
      <c r="DH245" t="e">
        <f>Source!I158*SmtRes!Y245</f>
        <v>#REF!</v>
      </c>
      <c r="DI245">
        <f>AB245</f>
        <v>107.41</v>
      </c>
      <c r="DJ245">
        <f>EtalonRes!Z212</f>
        <v>8.1</v>
      </c>
      <c r="DK245" t="e">
        <f>Source!BB158</f>
        <v>#REF!</v>
      </c>
      <c r="DL245" t="s">
        <v>6</v>
      </c>
      <c r="DM245">
        <v>0</v>
      </c>
      <c r="DN245" t="s">
        <v>6</v>
      </c>
      <c r="DO245">
        <v>0</v>
      </c>
      <c r="GQ245">
        <v>-1</v>
      </c>
      <c r="GR245">
        <v>-1</v>
      </c>
    </row>
    <row r="246" spans="1:200" x14ac:dyDescent="0.25">
      <c r="A246">
        <f>ROW(Source!A158)</f>
        <v>158</v>
      </c>
      <c r="B246">
        <v>66440962</v>
      </c>
      <c r="C246">
        <v>66441728</v>
      </c>
      <c r="D246">
        <v>48057478</v>
      </c>
      <c r="E246">
        <v>1</v>
      </c>
      <c r="F246">
        <v>1</v>
      </c>
      <c r="G246">
        <v>1</v>
      </c>
      <c r="H246">
        <v>3</v>
      </c>
      <c r="I246" t="s">
        <v>421</v>
      </c>
      <c r="J246" t="s">
        <v>423</v>
      </c>
      <c r="K246" t="s">
        <v>422</v>
      </c>
      <c r="L246">
        <v>1348</v>
      </c>
      <c r="N246">
        <v>1009</v>
      </c>
      <c r="O246" t="s">
        <v>147</v>
      </c>
      <c r="P246" t="s">
        <v>147</v>
      </c>
      <c r="Q246">
        <v>1000</v>
      </c>
      <c r="W246">
        <v>0</v>
      </c>
      <c r="X246">
        <v>-310659899</v>
      </c>
      <c r="Y246" s="66">
        <f>'4.Ведомость_списания'!F179</f>
        <v>0.04</v>
      </c>
      <c r="AA246">
        <v>85852.64</v>
      </c>
      <c r="AB246">
        <v>0</v>
      </c>
      <c r="AC246">
        <v>0</v>
      </c>
      <c r="AD246">
        <v>0</v>
      </c>
      <c r="AE246">
        <v>9424</v>
      </c>
      <c r="AF246">
        <v>0</v>
      </c>
      <c r="AG246">
        <v>0</v>
      </c>
      <c r="AH246">
        <v>0</v>
      </c>
      <c r="AI246">
        <v>9.11</v>
      </c>
      <c r="AJ246">
        <v>1</v>
      </c>
      <c r="AK246">
        <v>1</v>
      </c>
      <c r="AL246">
        <v>1</v>
      </c>
      <c r="AM246">
        <v>4</v>
      </c>
      <c r="AN246">
        <v>0</v>
      </c>
      <c r="AO246">
        <v>1</v>
      </c>
      <c r="AP246">
        <v>0</v>
      </c>
      <c r="AQ246">
        <v>0</v>
      </c>
      <c r="AR246">
        <v>0</v>
      </c>
      <c r="AS246" t="s">
        <v>6</v>
      </c>
      <c r="AT246">
        <v>0.04</v>
      </c>
      <c r="AU246" t="s">
        <v>6</v>
      </c>
      <c r="AV246">
        <v>0</v>
      </c>
      <c r="AW246">
        <v>2</v>
      </c>
      <c r="AX246">
        <v>66441741</v>
      </c>
      <c r="AY246">
        <v>1</v>
      </c>
      <c r="AZ246">
        <v>0</v>
      </c>
      <c r="BA246">
        <v>213</v>
      </c>
      <c r="BB246">
        <v>0</v>
      </c>
      <c r="BC246">
        <v>0</v>
      </c>
      <c r="BD246">
        <v>0</v>
      </c>
      <c r="BE246">
        <v>0</v>
      </c>
      <c r="BF246">
        <v>0</v>
      </c>
      <c r="BG246">
        <v>0</v>
      </c>
      <c r="BH246">
        <v>0</v>
      </c>
      <c r="BI246">
        <v>0</v>
      </c>
      <c r="BJ246">
        <v>0</v>
      </c>
      <c r="BK246">
        <v>0</v>
      </c>
      <c r="BL246">
        <v>0</v>
      </c>
      <c r="BM246">
        <v>0</v>
      </c>
      <c r="BN246">
        <v>0</v>
      </c>
      <c r="BO246">
        <v>0</v>
      </c>
      <c r="BP246">
        <v>0</v>
      </c>
      <c r="BQ246">
        <v>0</v>
      </c>
      <c r="BR246">
        <v>0</v>
      </c>
      <c r="BS246">
        <v>0</v>
      </c>
      <c r="BT246">
        <v>0</v>
      </c>
      <c r="BU246">
        <v>0</v>
      </c>
      <c r="BV246">
        <v>0</v>
      </c>
      <c r="BW246">
        <v>0</v>
      </c>
      <c r="CV246">
        <v>0</v>
      </c>
      <c r="CW246">
        <v>0</v>
      </c>
      <c r="CX246" t="e">
        <f>ROUND(Y246*Source!I158,7)</f>
        <v>#REF!</v>
      </c>
      <c r="CY246">
        <f>AA246</f>
        <v>85852.64</v>
      </c>
      <c r="CZ246">
        <f>AE246</f>
        <v>9424</v>
      </c>
      <c r="DA246">
        <f>AI246</f>
        <v>9.11</v>
      </c>
      <c r="DB246">
        <f t="shared" si="93"/>
        <v>376.96</v>
      </c>
      <c r="DC246">
        <f t="shared" si="94"/>
        <v>0</v>
      </c>
      <c r="DD246" t="s">
        <v>6</v>
      </c>
      <c r="DE246" t="s">
        <v>6</v>
      </c>
      <c r="DF246" t="e">
        <f>ROUND(ROUND(AE246*AI246,0)*CX246,0)</f>
        <v>#REF!</v>
      </c>
      <c r="DG246" t="e">
        <f>ROUND(ROUND(AF246,0)*CX246,0)</f>
        <v>#REF!</v>
      </c>
      <c r="DH246" t="e">
        <f>Source!I158*SmtRes!Y246</f>
        <v>#REF!</v>
      </c>
      <c r="DI246">
        <f>AA246</f>
        <v>85852.64</v>
      </c>
      <c r="DJ246">
        <f>EtalonRes!Y213</f>
        <v>9424</v>
      </c>
      <c r="DK246" t="e">
        <f>Source!BC158</f>
        <v>#REF!</v>
      </c>
      <c r="DL246" t="s">
        <v>6</v>
      </c>
      <c r="DM246">
        <v>0</v>
      </c>
      <c r="DN246" t="s">
        <v>6</v>
      </c>
      <c r="DO246">
        <v>0</v>
      </c>
      <c r="GQ246">
        <v>-1</v>
      </c>
      <c r="GR246">
        <v>-1</v>
      </c>
    </row>
    <row r="247" spans="1:200" x14ac:dyDescent="0.25">
      <c r="A247">
        <f>ROW(Source!A158)</f>
        <v>158</v>
      </c>
      <c r="B247">
        <v>66440962</v>
      </c>
      <c r="C247">
        <v>66441728</v>
      </c>
      <c r="D247">
        <v>48073382</v>
      </c>
      <c r="E247">
        <v>1</v>
      </c>
      <c r="F247">
        <v>1</v>
      </c>
      <c r="G247">
        <v>1</v>
      </c>
      <c r="H247">
        <v>3</v>
      </c>
      <c r="I247" t="s">
        <v>397</v>
      </c>
      <c r="J247" t="s">
        <v>399</v>
      </c>
      <c r="K247" t="s">
        <v>398</v>
      </c>
      <c r="L247">
        <v>1348</v>
      </c>
      <c r="N247">
        <v>1009</v>
      </c>
      <c r="O247" t="s">
        <v>147</v>
      </c>
      <c r="P247" t="s">
        <v>147</v>
      </c>
      <c r="Q247">
        <v>1000</v>
      </c>
      <c r="W247">
        <v>1</v>
      </c>
      <c r="X247">
        <v>-881243507</v>
      </c>
      <c r="Y247">
        <f t="shared" si="92"/>
        <v>-1</v>
      </c>
      <c r="AA247">
        <v>91509.95</v>
      </c>
      <c r="AB247">
        <v>0</v>
      </c>
      <c r="AC247">
        <v>0</v>
      </c>
      <c r="AD247">
        <v>0</v>
      </c>
      <c r="AE247">
        <v>10045</v>
      </c>
      <c r="AF247">
        <v>0</v>
      </c>
      <c r="AG247">
        <v>0</v>
      </c>
      <c r="AH247">
        <v>0</v>
      </c>
      <c r="AI247">
        <v>9.11</v>
      </c>
      <c r="AJ247">
        <v>1</v>
      </c>
      <c r="AK247">
        <v>1</v>
      </c>
      <c r="AL247">
        <v>1</v>
      </c>
      <c r="AM247">
        <v>4</v>
      </c>
      <c r="AN247">
        <v>0</v>
      </c>
      <c r="AO247">
        <v>1</v>
      </c>
      <c r="AP247">
        <v>0</v>
      </c>
      <c r="AQ247">
        <v>0</v>
      </c>
      <c r="AR247">
        <v>0</v>
      </c>
      <c r="AS247" t="s">
        <v>6</v>
      </c>
      <c r="AT247">
        <v>-1</v>
      </c>
      <c r="AU247" t="s">
        <v>6</v>
      </c>
      <c r="AV247">
        <v>0</v>
      </c>
      <c r="AW247">
        <v>2</v>
      </c>
      <c r="AX247">
        <v>66441742</v>
      </c>
      <c r="AY247">
        <v>1</v>
      </c>
      <c r="AZ247">
        <v>6144</v>
      </c>
      <c r="BA247">
        <v>214</v>
      </c>
      <c r="BB247">
        <v>0</v>
      </c>
      <c r="BC247">
        <v>0</v>
      </c>
      <c r="BD247">
        <v>0</v>
      </c>
      <c r="BE247">
        <v>0</v>
      </c>
      <c r="BF247">
        <v>0</v>
      </c>
      <c r="BG247">
        <v>0</v>
      </c>
      <c r="BH247">
        <v>0</v>
      </c>
      <c r="BI247">
        <v>0</v>
      </c>
      <c r="BJ247">
        <v>0</v>
      </c>
      <c r="BK247">
        <v>0</v>
      </c>
      <c r="BL247">
        <v>0</v>
      </c>
      <c r="BM247">
        <v>0</v>
      </c>
      <c r="BN247">
        <v>0</v>
      </c>
      <c r="BO247">
        <v>0</v>
      </c>
      <c r="BP247">
        <v>0</v>
      </c>
      <c r="BQ247">
        <v>0</v>
      </c>
      <c r="BR247">
        <v>0</v>
      </c>
      <c r="BS247">
        <v>0</v>
      </c>
      <c r="BT247">
        <v>0</v>
      </c>
      <c r="BU247">
        <v>0</v>
      </c>
      <c r="BV247">
        <v>0</v>
      </c>
      <c r="BW247">
        <v>0</v>
      </c>
      <c r="CV247">
        <v>0</v>
      </c>
      <c r="CW247">
        <v>0</v>
      </c>
      <c r="CX247" t="e">
        <f>ROUND(Y247*Source!I158,7)</f>
        <v>#REF!</v>
      </c>
      <c r="CY247">
        <f>AA247</f>
        <v>91509.95</v>
      </c>
      <c r="CZ247">
        <f>AE247</f>
        <v>10045</v>
      </c>
      <c r="DA247">
        <f>AI247</f>
        <v>9.11</v>
      </c>
      <c r="DB247">
        <f t="shared" si="93"/>
        <v>-10045</v>
      </c>
      <c r="DC247">
        <f t="shared" si="94"/>
        <v>0</v>
      </c>
      <c r="DD247" t="s">
        <v>6</v>
      </c>
      <c r="DE247" t="s">
        <v>6</v>
      </c>
      <c r="DF247" t="e">
        <f>ROUND(ROUND(AE247*AI247,0)*CX247,0)</f>
        <v>#REF!</v>
      </c>
      <c r="DG247" t="e">
        <f>ROUND(ROUND(AF247,0)*CX247,0)</f>
        <v>#REF!</v>
      </c>
      <c r="DH247" t="e">
        <f>Source!I158*SmtRes!Y247</f>
        <v>#REF!</v>
      </c>
      <c r="DI247">
        <f>AA247</f>
        <v>91509.95</v>
      </c>
      <c r="DJ247">
        <f>EtalonRes!Y214</f>
        <v>10045</v>
      </c>
      <c r="DK247" t="e">
        <f>Source!BC158</f>
        <v>#REF!</v>
      </c>
      <c r="DL247" t="s">
        <v>6</v>
      </c>
      <c r="DM247">
        <v>0</v>
      </c>
      <c r="DN247" t="s">
        <v>6</v>
      </c>
      <c r="DO247">
        <v>0</v>
      </c>
      <c r="GP247">
        <v>0</v>
      </c>
      <c r="GQ247">
        <v>-1</v>
      </c>
      <c r="GR247">
        <v>-1</v>
      </c>
    </row>
    <row r="248" spans="1:200" x14ac:dyDescent="0.25">
      <c r="A248">
        <f>ROW(Source!A158)</f>
        <v>158</v>
      </c>
      <c r="B248">
        <v>66440962</v>
      </c>
      <c r="C248">
        <v>66441728</v>
      </c>
      <c r="D248">
        <v>0</v>
      </c>
      <c r="E248">
        <v>1</v>
      </c>
      <c r="F248">
        <v>1</v>
      </c>
      <c r="G248">
        <v>1</v>
      </c>
      <c r="H248">
        <v>3</v>
      </c>
      <c r="I248" t="s">
        <v>261</v>
      </c>
      <c r="J248" t="s">
        <v>338</v>
      </c>
      <c r="K248" t="s">
        <v>433</v>
      </c>
      <c r="L248">
        <v>1348</v>
      </c>
      <c r="N248">
        <v>1009</v>
      </c>
      <c r="O248" t="s">
        <v>147</v>
      </c>
      <c r="P248" t="s">
        <v>147</v>
      </c>
      <c r="Q248">
        <v>1000</v>
      </c>
      <c r="W248">
        <v>0</v>
      </c>
      <c r="X248">
        <v>-967873980</v>
      </c>
      <c r="Y248">
        <f t="shared" si="92"/>
        <v>1</v>
      </c>
      <c r="AA248">
        <v>111468.54</v>
      </c>
      <c r="AB248">
        <v>0</v>
      </c>
      <c r="AC248">
        <v>0</v>
      </c>
      <c r="AD248">
        <v>0</v>
      </c>
      <c r="AE248">
        <v>116796.73</v>
      </c>
      <c r="AF248">
        <v>0</v>
      </c>
      <c r="AG248">
        <v>0</v>
      </c>
      <c r="AH248">
        <v>0</v>
      </c>
      <c r="AI248">
        <v>9.11</v>
      </c>
      <c r="AJ248">
        <v>1</v>
      </c>
      <c r="AK248">
        <v>1</v>
      </c>
      <c r="AL248">
        <v>1</v>
      </c>
      <c r="AM248">
        <v>0</v>
      </c>
      <c r="AN248">
        <v>0</v>
      </c>
      <c r="AO248">
        <v>0</v>
      </c>
      <c r="AP248">
        <v>0</v>
      </c>
      <c r="AQ248">
        <v>0</v>
      </c>
      <c r="AR248">
        <v>0</v>
      </c>
      <c r="AS248" t="s">
        <v>6</v>
      </c>
      <c r="AT248">
        <v>1</v>
      </c>
      <c r="AU248" t="s">
        <v>6</v>
      </c>
      <c r="AV248">
        <v>0</v>
      </c>
      <c r="AW248">
        <v>1</v>
      </c>
      <c r="AX248">
        <v>-1</v>
      </c>
      <c r="AY248">
        <v>0</v>
      </c>
      <c r="AZ248">
        <v>0</v>
      </c>
      <c r="BA248" t="s">
        <v>6</v>
      </c>
      <c r="BB248">
        <v>0</v>
      </c>
      <c r="BC248">
        <v>0</v>
      </c>
      <c r="BD248">
        <v>0</v>
      </c>
      <c r="BE248">
        <v>0</v>
      </c>
      <c r="BF248">
        <v>0</v>
      </c>
      <c r="BG248">
        <v>0</v>
      </c>
      <c r="BH248">
        <v>0</v>
      </c>
      <c r="BI248">
        <v>0</v>
      </c>
      <c r="BJ248">
        <v>0</v>
      </c>
      <c r="BK248">
        <v>0</v>
      </c>
      <c r="BL248">
        <v>0</v>
      </c>
      <c r="BM248">
        <v>0</v>
      </c>
      <c r="BN248">
        <v>0</v>
      </c>
      <c r="BO248">
        <v>0</v>
      </c>
      <c r="BP248">
        <v>0</v>
      </c>
      <c r="BQ248">
        <v>0</v>
      </c>
      <c r="BR248">
        <v>0</v>
      </c>
      <c r="BS248">
        <v>0</v>
      </c>
      <c r="BT248">
        <v>0</v>
      </c>
      <c r="BU248">
        <v>0</v>
      </c>
      <c r="BV248">
        <v>0</v>
      </c>
      <c r="BW248">
        <v>0</v>
      </c>
      <c r="CV248">
        <v>0</v>
      </c>
      <c r="CW248">
        <v>0</v>
      </c>
      <c r="CX248" t="e">
        <f>ROUND(Y248*Source!I158,7)</f>
        <v>#REF!</v>
      </c>
      <c r="CY248">
        <f>AA248</f>
        <v>111468.54</v>
      </c>
      <c r="CZ248">
        <f>AE248</f>
        <v>116796.73</v>
      </c>
      <c r="DA248">
        <f>AI248</f>
        <v>9.11</v>
      </c>
      <c r="DB248">
        <f t="shared" si="93"/>
        <v>116796.73</v>
      </c>
      <c r="DC248">
        <f t="shared" si="94"/>
        <v>0</v>
      </c>
      <c r="DD248" t="s">
        <v>6</v>
      </c>
      <c r="DE248" t="s">
        <v>6</v>
      </c>
      <c r="DF248" t="e">
        <f>ROUND(ROUND(AE248*AI248,0)*CX248,0)</f>
        <v>#REF!</v>
      </c>
      <c r="DG248" t="e">
        <f>ROUND(ROUND(AF248,0)*CX248,0)</f>
        <v>#REF!</v>
      </c>
      <c r="DH248" t="e">
        <f>Source!I158*SmtRes!Y248</f>
        <v>#REF!</v>
      </c>
      <c r="DI248">
        <f>AA248</f>
        <v>111468.54</v>
      </c>
      <c r="DJ248" t="e">
        <f>DF248</f>
        <v>#REF!</v>
      </c>
      <c r="DK248" t="e">
        <f>Source!BC158</f>
        <v>#REF!</v>
      </c>
      <c r="DL248" t="s">
        <v>6</v>
      </c>
      <c r="DM248">
        <v>0</v>
      </c>
      <c r="DN248" t="s">
        <v>6</v>
      </c>
      <c r="DO248">
        <v>0</v>
      </c>
      <c r="GP248">
        <v>1</v>
      </c>
      <c r="GQ248">
        <v>-1</v>
      </c>
      <c r="GR248">
        <v>-1</v>
      </c>
    </row>
    <row r="249" spans="1:200" x14ac:dyDescent="0.25">
      <c r="A249">
        <f>ROW(Source!A162)</f>
        <v>162</v>
      </c>
      <c r="B249">
        <v>66440962</v>
      </c>
      <c r="C249">
        <v>66441748</v>
      </c>
      <c r="D249">
        <v>49510773</v>
      </c>
      <c r="E249">
        <v>70</v>
      </c>
      <c r="F249">
        <v>1</v>
      </c>
      <c r="G249">
        <v>1</v>
      </c>
      <c r="H249">
        <v>1</v>
      </c>
      <c r="I249" t="s">
        <v>866</v>
      </c>
      <c r="J249" t="s">
        <v>6</v>
      </c>
      <c r="K249" t="s">
        <v>867</v>
      </c>
      <c r="L249">
        <v>1191</v>
      </c>
      <c r="N249">
        <v>1013</v>
      </c>
      <c r="O249" t="s">
        <v>766</v>
      </c>
      <c r="P249" t="s">
        <v>766</v>
      </c>
      <c r="Q249">
        <v>1</v>
      </c>
      <c r="W249">
        <v>0</v>
      </c>
      <c r="X249">
        <v>-632984526</v>
      </c>
      <c r="Y249">
        <f t="shared" si="92"/>
        <v>42.7</v>
      </c>
      <c r="AA249">
        <v>0</v>
      </c>
      <c r="AB249">
        <v>0</v>
      </c>
      <c r="AC249">
        <v>0</v>
      </c>
      <c r="AD249">
        <v>340.91</v>
      </c>
      <c r="AE249">
        <v>0</v>
      </c>
      <c r="AF249">
        <v>0</v>
      </c>
      <c r="AG249">
        <v>0</v>
      </c>
      <c r="AH249">
        <v>10.210000000000001</v>
      </c>
      <c r="AI249">
        <v>1</v>
      </c>
      <c r="AJ249">
        <v>1</v>
      </c>
      <c r="AK249">
        <v>1</v>
      </c>
      <c r="AL249">
        <v>33.39</v>
      </c>
      <c r="AM249">
        <v>4</v>
      </c>
      <c r="AN249">
        <v>0</v>
      </c>
      <c r="AO249">
        <v>1</v>
      </c>
      <c r="AP249">
        <v>0</v>
      </c>
      <c r="AQ249">
        <v>0</v>
      </c>
      <c r="AR249">
        <v>0</v>
      </c>
      <c r="AS249" t="s">
        <v>6</v>
      </c>
      <c r="AT249">
        <v>42.7</v>
      </c>
      <c r="AU249" t="s">
        <v>6</v>
      </c>
      <c r="AV249">
        <v>1</v>
      </c>
      <c r="AW249">
        <v>2</v>
      </c>
      <c r="AX249">
        <v>66441763</v>
      </c>
      <c r="AY249">
        <v>1</v>
      </c>
      <c r="AZ249">
        <v>0</v>
      </c>
      <c r="BA249">
        <v>215</v>
      </c>
      <c r="BB249">
        <v>0</v>
      </c>
      <c r="BC249">
        <v>0</v>
      </c>
      <c r="BD249">
        <v>0</v>
      </c>
      <c r="BE249">
        <v>0</v>
      </c>
      <c r="BF249">
        <v>0</v>
      </c>
      <c r="BG249">
        <v>0</v>
      </c>
      <c r="BH249">
        <v>0</v>
      </c>
      <c r="BI249">
        <v>0</v>
      </c>
      <c r="BJ249">
        <v>0</v>
      </c>
      <c r="BK249">
        <v>0</v>
      </c>
      <c r="BL249">
        <v>0</v>
      </c>
      <c r="BM249">
        <v>0</v>
      </c>
      <c r="BN249">
        <v>0</v>
      </c>
      <c r="BO249">
        <v>0</v>
      </c>
      <c r="BP249">
        <v>0</v>
      </c>
      <c r="BQ249">
        <v>0</v>
      </c>
      <c r="BR249">
        <v>0</v>
      </c>
      <c r="BS249">
        <v>0</v>
      </c>
      <c r="BT249">
        <v>0</v>
      </c>
      <c r="BU249">
        <v>0</v>
      </c>
      <c r="BV249">
        <v>0</v>
      </c>
      <c r="BW249">
        <v>0</v>
      </c>
      <c r="CU249" t="e">
        <f>ROUND(AT249*Source!I162*AH249*AL249,0)</f>
        <v>#REF!</v>
      </c>
      <c r="CV249" t="e">
        <f>ROUND(Y249*Source!I162,7)</f>
        <v>#REF!</v>
      </c>
      <c r="CW249">
        <v>0</v>
      </c>
      <c r="CX249" t="e">
        <f>ROUND(Y249*Source!I162,7)</f>
        <v>#REF!</v>
      </c>
      <c r="CY249">
        <f>AD249</f>
        <v>340.91</v>
      </c>
      <c r="CZ249">
        <f>AH249</f>
        <v>10.210000000000001</v>
      </c>
      <c r="DA249">
        <f>AL249</f>
        <v>33.39</v>
      </c>
      <c r="DB249">
        <f t="shared" si="93"/>
        <v>435.97</v>
      </c>
      <c r="DC249">
        <f t="shared" si="94"/>
        <v>0</v>
      </c>
      <c r="DD249" t="s">
        <v>6</v>
      </c>
      <c r="DE249" t="s">
        <v>6</v>
      </c>
      <c r="DF249" t="e">
        <f>ROUND(ROUND(AE249,0)*CX249,0)</f>
        <v>#REF!</v>
      </c>
      <c r="DG249" t="e">
        <f>ROUND(ROUND(AF249,0)*CX249,0)</f>
        <v>#REF!</v>
      </c>
      <c r="DH249" t="e">
        <f>Source!I162*SmtRes!Y249</f>
        <v>#REF!</v>
      </c>
      <c r="DI249">
        <f>AD249</f>
        <v>340.91</v>
      </c>
      <c r="DJ249">
        <f>EtalonRes!AB215</f>
        <v>10.210000000000001</v>
      </c>
      <c r="DK249" t="e">
        <f>Source!BA162</f>
        <v>#REF!</v>
      </c>
      <c r="DL249" t="s">
        <v>6</v>
      </c>
      <c r="DM249">
        <v>0</v>
      </c>
      <c r="DN249" t="s">
        <v>6</v>
      </c>
      <c r="DO249">
        <v>0</v>
      </c>
      <c r="GQ249">
        <v>-1</v>
      </c>
      <c r="GR249">
        <v>-1</v>
      </c>
    </row>
    <row r="250" spans="1:200" x14ac:dyDescent="0.25">
      <c r="A250">
        <f>ROW(Source!A162)</f>
        <v>162</v>
      </c>
      <c r="B250">
        <v>66440962</v>
      </c>
      <c r="C250">
        <v>66441748</v>
      </c>
      <c r="D250">
        <v>49510905</v>
      </c>
      <c r="E250">
        <v>70</v>
      </c>
      <c r="F250">
        <v>1</v>
      </c>
      <c r="G250">
        <v>1</v>
      </c>
      <c r="H250">
        <v>1</v>
      </c>
      <c r="I250" t="s">
        <v>767</v>
      </c>
      <c r="J250" t="s">
        <v>6</v>
      </c>
      <c r="K250" t="s">
        <v>768</v>
      </c>
      <c r="L250">
        <v>1191</v>
      </c>
      <c r="N250">
        <v>1013</v>
      </c>
      <c r="O250" t="s">
        <v>766</v>
      </c>
      <c r="P250" t="s">
        <v>766</v>
      </c>
      <c r="Q250">
        <v>1</v>
      </c>
      <c r="W250">
        <v>0</v>
      </c>
      <c r="X250">
        <v>-1417349443</v>
      </c>
      <c r="Y250">
        <f t="shared" si="92"/>
        <v>0.94</v>
      </c>
      <c r="AA250">
        <v>0</v>
      </c>
      <c r="AB250">
        <v>0</v>
      </c>
      <c r="AC250">
        <v>0</v>
      </c>
      <c r="AD250">
        <v>0</v>
      </c>
      <c r="AE250">
        <v>0</v>
      </c>
      <c r="AF250">
        <v>0</v>
      </c>
      <c r="AG250">
        <v>0</v>
      </c>
      <c r="AH250">
        <v>0</v>
      </c>
      <c r="AI250">
        <v>1</v>
      </c>
      <c r="AJ250">
        <v>1</v>
      </c>
      <c r="AK250">
        <v>33.39</v>
      </c>
      <c r="AL250">
        <v>1</v>
      </c>
      <c r="AM250">
        <v>4</v>
      </c>
      <c r="AN250">
        <v>0</v>
      </c>
      <c r="AO250">
        <v>1</v>
      </c>
      <c r="AP250">
        <v>0</v>
      </c>
      <c r="AQ250">
        <v>0</v>
      </c>
      <c r="AR250">
        <v>0</v>
      </c>
      <c r="AS250" t="s">
        <v>6</v>
      </c>
      <c r="AT250">
        <v>0.94</v>
      </c>
      <c r="AU250" t="s">
        <v>6</v>
      </c>
      <c r="AV250">
        <v>2</v>
      </c>
      <c r="AW250">
        <v>2</v>
      </c>
      <c r="AX250">
        <v>66441764</v>
      </c>
      <c r="AY250">
        <v>1</v>
      </c>
      <c r="AZ250">
        <v>0</v>
      </c>
      <c r="BA250">
        <v>216</v>
      </c>
      <c r="BB250">
        <v>0</v>
      </c>
      <c r="BC250">
        <v>0</v>
      </c>
      <c r="BD250">
        <v>0</v>
      </c>
      <c r="BE250">
        <v>0</v>
      </c>
      <c r="BF250">
        <v>0</v>
      </c>
      <c r="BG250">
        <v>0</v>
      </c>
      <c r="BH250">
        <v>0</v>
      </c>
      <c r="BI250">
        <v>0</v>
      </c>
      <c r="BJ250">
        <v>0</v>
      </c>
      <c r="BK250">
        <v>0</v>
      </c>
      <c r="BL250">
        <v>0</v>
      </c>
      <c r="BM250">
        <v>0</v>
      </c>
      <c r="BN250">
        <v>0</v>
      </c>
      <c r="BO250">
        <v>0</v>
      </c>
      <c r="BP250">
        <v>0</v>
      </c>
      <c r="BQ250">
        <v>0</v>
      </c>
      <c r="BR250">
        <v>0</v>
      </c>
      <c r="BS250">
        <v>0</v>
      </c>
      <c r="BT250">
        <v>0</v>
      </c>
      <c r="BU250">
        <v>0</v>
      </c>
      <c r="BV250">
        <v>0</v>
      </c>
      <c r="BW250">
        <v>0</v>
      </c>
      <c r="CV250">
        <v>0</v>
      </c>
      <c r="CW250">
        <v>0</v>
      </c>
      <c r="CX250" t="e">
        <f>ROUND(Y250*Source!I162,7)</f>
        <v>#REF!</v>
      </c>
      <c r="CY250">
        <f>AD250</f>
        <v>0</v>
      </c>
      <c r="CZ250">
        <f>AH250</f>
        <v>0</v>
      </c>
      <c r="DA250">
        <f>AL250</f>
        <v>1</v>
      </c>
      <c r="DB250">
        <f t="shared" si="93"/>
        <v>0</v>
      </c>
      <c r="DC250">
        <f t="shared" si="94"/>
        <v>0</v>
      </c>
      <c r="DD250" t="s">
        <v>6</v>
      </c>
      <c r="DE250" t="s">
        <v>6</v>
      </c>
      <c r="DF250" t="e">
        <f>ROUND(ROUND(AE250,0)*CX250,0)</f>
        <v>#REF!</v>
      </c>
      <c r="DG250" t="e">
        <f>ROUND(ROUND(AF250,0)*CX250,0)</f>
        <v>#REF!</v>
      </c>
      <c r="DH250" t="e">
        <f>Source!I162*SmtRes!Y250</f>
        <v>#REF!</v>
      </c>
      <c r="DI250">
        <f>AD250</f>
        <v>0</v>
      </c>
      <c r="DJ250">
        <f>EtalonRes!AB216</f>
        <v>0</v>
      </c>
      <c r="DK250" t="e">
        <f>Source!BA162</f>
        <v>#REF!</v>
      </c>
      <c r="DL250" t="s">
        <v>6</v>
      </c>
      <c r="DM250">
        <v>0</v>
      </c>
      <c r="DN250" t="s">
        <v>6</v>
      </c>
      <c r="DO250">
        <v>0</v>
      </c>
      <c r="GQ250">
        <v>-1</v>
      </c>
      <c r="GR250">
        <v>-1</v>
      </c>
    </row>
    <row r="251" spans="1:200" x14ac:dyDescent="0.25">
      <c r="A251">
        <f>ROW(Source!A162)</f>
        <v>162</v>
      </c>
      <c r="B251">
        <v>66440962</v>
      </c>
      <c r="C251">
        <v>66441748</v>
      </c>
      <c r="D251">
        <v>49673503</v>
      </c>
      <c r="E251">
        <v>1</v>
      </c>
      <c r="F251">
        <v>1</v>
      </c>
      <c r="G251">
        <v>1</v>
      </c>
      <c r="H251">
        <v>2</v>
      </c>
      <c r="I251" t="s">
        <v>788</v>
      </c>
      <c r="J251" t="s">
        <v>789</v>
      </c>
      <c r="K251" t="s">
        <v>790</v>
      </c>
      <c r="L251">
        <v>1367</v>
      </c>
      <c r="N251">
        <v>1011</v>
      </c>
      <c r="O251" t="s">
        <v>772</v>
      </c>
      <c r="P251" t="s">
        <v>772</v>
      </c>
      <c r="Q251">
        <v>1</v>
      </c>
      <c r="W251">
        <v>0</v>
      </c>
      <c r="X251">
        <v>509054691</v>
      </c>
      <c r="Y251">
        <f t="shared" si="92"/>
        <v>0.94</v>
      </c>
      <c r="AA251">
        <v>0</v>
      </c>
      <c r="AB251">
        <v>871.31</v>
      </c>
      <c r="AC251">
        <v>387.32</v>
      </c>
      <c r="AD251">
        <v>0</v>
      </c>
      <c r="AE251">
        <v>0</v>
      </c>
      <c r="AF251">
        <v>65.709999999999994</v>
      </c>
      <c r="AG251">
        <v>11.6</v>
      </c>
      <c r="AH251">
        <v>0</v>
      </c>
      <c r="AI251">
        <v>1</v>
      </c>
      <c r="AJ251">
        <v>13.26</v>
      </c>
      <c r="AK251">
        <v>33.39</v>
      </c>
      <c r="AL251">
        <v>1</v>
      </c>
      <c r="AM251">
        <v>4</v>
      </c>
      <c r="AN251">
        <v>0</v>
      </c>
      <c r="AO251">
        <v>1</v>
      </c>
      <c r="AP251">
        <v>0</v>
      </c>
      <c r="AQ251">
        <v>0</v>
      </c>
      <c r="AR251">
        <v>0</v>
      </c>
      <c r="AS251" t="s">
        <v>6</v>
      </c>
      <c r="AT251">
        <v>0.94</v>
      </c>
      <c r="AU251" t="s">
        <v>6</v>
      </c>
      <c r="AV251">
        <v>0</v>
      </c>
      <c r="AW251">
        <v>2</v>
      </c>
      <c r="AX251">
        <v>66441765</v>
      </c>
      <c r="AY251">
        <v>1</v>
      </c>
      <c r="AZ251">
        <v>0</v>
      </c>
      <c r="BA251">
        <v>217</v>
      </c>
      <c r="BB251">
        <v>0</v>
      </c>
      <c r="BC251">
        <v>0</v>
      </c>
      <c r="BD251">
        <v>0</v>
      </c>
      <c r="BE251">
        <v>0</v>
      </c>
      <c r="BF251">
        <v>0</v>
      </c>
      <c r="BG251">
        <v>0</v>
      </c>
      <c r="BH251">
        <v>0</v>
      </c>
      <c r="BI251">
        <v>0</v>
      </c>
      <c r="BJ251">
        <v>0</v>
      </c>
      <c r="BK251">
        <v>0</v>
      </c>
      <c r="BL251">
        <v>0</v>
      </c>
      <c r="BM251">
        <v>0</v>
      </c>
      <c r="BN251">
        <v>0</v>
      </c>
      <c r="BO251">
        <v>0</v>
      </c>
      <c r="BP251">
        <v>0</v>
      </c>
      <c r="BQ251">
        <v>0</v>
      </c>
      <c r="BR251">
        <v>0</v>
      </c>
      <c r="BS251">
        <v>0</v>
      </c>
      <c r="BT251">
        <v>0</v>
      </c>
      <c r="BU251">
        <v>0</v>
      </c>
      <c r="BV251">
        <v>0</v>
      </c>
      <c r="BW251">
        <v>0</v>
      </c>
      <c r="CV251">
        <v>0</v>
      </c>
      <c r="CW251" t="e">
        <f>ROUND(Y251*Source!I162*DO251,7)</f>
        <v>#REF!</v>
      </c>
      <c r="CX251" t="e">
        <f>ROUND(Y251*Source!I162,7)</f>
        <v>#REF!</v>
      </c>
      <c r="CY251">
        <f>AB251</f>
        <v>871.31</v>
      </c>
      <c r="CZ251">
        <f>AF251</f>
        <v>65.709999999999994</v>
      </c>
      <c r="DA251">
        <f>AJ251</f>
        <v>13.26</v>
      </c>
      <c r="DB251">
        <f t="shared" si="93"/>
        <v>61.77</v>
      </c>
      <c r="DC251">
        <f t="shared" si="94"/>
        <v>10.9</v>
      </c>
      <c r="DD251" t="s">
        <v>6</v>
      </c>
      <c r="DE251" t="s">
        <v>6</v>
      </c>
      <c r="DF251" t="e">
        <f>ROUND(ROUND(AE251,0)*CX251,0)</f>
        <v>#REF!</v>
      </c>
      <c r="DG251" t="e">
        <f>ROUND(ROUND(AF251*AJ251,0)*CX251,0)</f>
        <v>#REF!</v>
      </c>
      <c r="DH251" t="e">
        <f>Source!I162*SmtRes!Y251</f>
        <v>#REF!</v>
      </c>
      <c r="DI251">
        <f>AB251</f>
        <v>871.31</v>
      </c>
      <c r="DJ251">
        <f>EtalonRes!Z217</f>
        <v>65.709999999999994</v>
      </c>
      <c r="DK251" t="e">
        <f>Source!BB162</f>
        <v>#REF!</v>
      </c>
      <c r="DL251" t="s">
        <v>6</v>
      </c>
      <c r="DM251">
        <v>0</v>
      </c>
      <c r="DN251" t="s">
        <v>6</v>
      </c>
      <c r="DO251">
        <v>0</v>
      </c>
      <c r="GQ251">
        <v>-1</v>
      </c>
      <c r="GR251">
        <v>-1</v>
      </c>
    </row>
    <row r="252" spans="1:200" x14ac:dyDescent="0.25">
      <c r="A252">
        <f>ROW(Source!A162)</f>
        <v>162</v>
      </c>
      <c r="B252">
        <v>66440962</v>
      </c>
      <c r="C252">
        <v>66441748</v>
      </c>
      <c r="D252">
        <v>49673715</v>
      </c>
      <c r="E252">
        <v>1</v>
      </c>
      <c r="F252">
        <v>1</v>
      </c>
      <c r="G252">
        <v>1</v>
      </c>
      <c r="H252">
        <v>2</v>
      </c>
      <c r="I252" t="s">
        <v>868</v>
      </c>
      <c r="J252" t="s">
        <v>869</v>
      </c>
      <c r="K252" t="s">
        <v>870</v>
      </c>
      <c r="L252">
        <v>1367</v>
      </c>
      <c r="N252">
        <v>1011</v>
      </c>
      <c r="O252" t="s">
        <v>772</v>
      </c>
      <c r="P252" t="s">
        <v>772</v>
      </c>
      <c r="Q252">
        <v>1</v>
      </c>
      <c r="W252">
        <v>0</v>
      </c>
      <c r="X252">
        <v>829370094</v>
      </c>
      <c r="Y252">
        <f t="shared" si="92"/>
        <v>18.32</v>
      </c>
      <c r="AA252">
        <v>0</v>
      </c>
      <c r="AB252">
        <v>107.41</v>
      </c>
      <c r="AC252">
        <v>0</v>
      </c>
      <c r="AD252">
        <v>0</v>
      </c>
      <c r="AE252">
        <v>0</v>
      </c>
      <c r="AF252">
        <v>8.1</v>
      </c>
      <c r="AG252">
        <v>0</v>
      </c>
      <c r="AH252">
        <v>0</v>
      </c>
      <c r="AI252">
        <v>1</v>
      </c>
      <c r="AJ252">
        <v>13.26</v>
      </c>
      <c r="AK252">
        <v>33.39</v>
      </c>
      <c r="AL252">
        <v>1</v>
      </c>
      <c r="AM252">
        <v>4</v>
      </c>
      <c r="AN252">
        <v>0</v>
      </c>
      <c r="AO252">
        <v>1</v>
      </c>
      <c r="AP252">
        <v>0</v>
      </c>
      <c r="AQ252">
        <v>0</v>
      </c>
      <c r="AR252">
        <v>0</v>
      </c>
      <c r="AS252" t="s">
        <v>6</v>
      </c>
      <c r="AT252">
        <v>18.32</v>
      </c>
      <c r="AU252" t="s">
        <v>6</v>
      </c>
      <c r="AV252">
        <v>0</v>
      </c>
      <c r="AW252">
        <v>2</v>
      </c>
      <c r="AX252">
        <v>66441766</v>
      </c>
      <c r="AY252">
        <v>1</v>
      </c>
      <c r="AZ252">
        <v>0</v>
      </c>
      <c r="BA252">
        <v>218</v>
      </c>
      <c r="BB252">
        <v>0</v>
      </c>
      <c r="BC252">
        <v>0</v>
      </c>
      <c r="BD252">
        <v>0</v>
      </c>
      <c r="BE252">
        <v>0</v>
      </c>
      <c r="BF252">
        <v>0</v>
      </c>
      <c r="BG252">
        <v>0</v>
      </c>
      <c r="BH252">
        <v>0</v>
      </c>
      <c r="BI252">
        <v>0</v>
      </c>
      <c r="BJ252">
        <v>0</v>
      </c>
      <c r="BK252">
        <v>0</v>
      </c>
      <c r="BL252">
        <v>0</v>
      </c>
      <c r="BM252">
        <v>0</v>
      </c>
      <c r="BN252">
        <v>0</v>
      </c>
      <c r="BO252">
        <v>0</v>
      </c>
      <c r="BP252">
        <v>0</v>
      </c>
      <c r="BQ252">
        <v>0</v>
      </c>
      <c r="BR252">
        <v>0</v>
      </c>
      <c r="BS252">
        <v>0</v>
      </c>
      <c r="BT252">
        <v>0</v>
      </c>
      <c r="BU252">
        <v>0</v>
      </c>
      <c r="BV252">
        <v>0</v>
      </c>
      <c r="BW252">
        <v>0</v>
      </c>
      <c r="CV252">
        <v>0</v>
      </c>
      <c r="CW252" t="e">
        <f>ROUND(Y252*Source!I162*DO252,7)</f>
        <v>#REF!</v>
      </c>
      <c r="CX252" t="e">
        <f>ROUND(Y252*Source!I162,7)</f>
        <v>#REF!</v>
      </c>
      <c r="CY252">
        <f>AB252</f>
        <v>107.41</v>
      </c>
      <c r="CZ252">
        <f>AF252</f>
        <v>8.1</v>
      </c>
      <c r="DA252">
        <f>AJ252</f>
        <v>13.26</v>
      </c>
      <c r="DB252">
        <f t="shared" si="93"/>
        <v>148.38999999999999</v>
      </c>
      <c r="DC252">
        <f t="shared" si="94"/>
        <v>0</v>
      </c>
      <c r="DD252" t="s">
        <v>6</v>
      </c>
      <c r="DE252" t="s">
        <v>6</v>
      </c>
      <c r="DF252" t="e">
        <f>ROUND(ROUND(AE252,0)*CX252,0)</f>
        <v>#REF!</v>
      </c>
      <c r="DG252" t="e">
        <f>ROUND(ROUND(AF252*AJ252,0)*CX252,0)</f>
        <v>#REF!</v>
      </c>
      <c r="DH252" t="e">
        <f>Source!I162*SmtRes!Y252</f>
        <v>#REF!</v>
      </c>
      <c r="DI252">
        <f>AB252</f>
        <v>107.41</v>
      </c>
      <c r="DJ252">
        <f>EtalonRes!Z218</f>
        <v>8.1</v>
      </c>
      <c r="DK252" t="e">
        <f>Source!BB162</f>
        <v>#REF!</v>
      </c>
      <c r="DL252" t="s">
        <v>6</v>
      </c>
      <c r="DM252">
        <v>0</v>
      </c>
      <c r="DN252" t="s">
        <v>6</v>
      </c>
      <c r="DO252">
        <v>0</v>
      </c>
      <c r="GQ252">
        <v>-1</v>
      </c>
      <c r="GR252">
        <v>-1</v>
      </c>
    </row>
    <row r="253" spans="1:200" x14ac:dyDescent="0.25">
      <c r="A253">
        <f>ROW(Source!A162)</f>
        <v>162</v>
      </c>
      <c r="B253">
        <v>66440962</v>
      </c>
      <c r="C253">
        <v>66441748</v>
      </c>
      <c r="D253">
        <v>49524310</v>
      </c>
      <c r="E253">
        <v>1</v>
      </c>
      <c r="F253">
        <v>1</v>
      </c>
      <c r="G253">
        <v>1</v>
      </c>
      <c r="H253">
        <v>3</v>
      </c>
      <c r="I253" t="s">
        <v>421</v>
      </c>
      <c r="J253" t="s">
        <v>423</v>
      </c>
      <c r="K253" t="s">
        <v>422</v>
      </c>
      <c r="L253">
        <v>1348</v>
      </c>
      <c r="N253">
        <v>1009</v>
      </c>
      <c r="O253" t="s">
        <v>147</v>
      </c>
      <c r="P253" t="s">
        <v>147</v>
      </c>
      <c r="Q253">
        <v>1000</v>
      </c>
      <c r="W253">
        <v>1</v>
      </c>
      <c r="X253">
        <v>761442094</v>
      </c>
      <c r="Y253">
        <f t="shared" si="92"/>
        <v>-0.04</v>
      </c>
      <c r="AA253">
        <v>85852.64</v>
      </c>
      <c r="AB253">
        <v>0</v>
      </c>
      <c r="AC253">
        <v>0</v>
      </c>
      <c r="AD253">
        <v>0</v>
      </c>
      <c r="AE253">
        <v>9424</v>
      </c>
      <c r="AF253">
        <v>0</v>
      </c>
      <c r="AG253">
        <v>0</v>
      </c>
      <c r="AH253">
        <v>0</v>
      </c>
      <c r="AI253">
        <v>9.11</v>
      </c>
      <c r="AJ253">
        <v>1</v>
      </c>
      <c r="AK253">
        <v>1</v>
      </c>
      <c r="AL253">
        <v>1</v>
      </c>
      <c r="AM253">
        <v>0</v>
      </c>
      <c r="AN253">
        <v>0</v>
      </c>
      <c r="AO253">
        <v>1</v>
      </c>
      <c r="AP253">
        <v>0</v>
      </c>
      <c r="AQ253">
        <v>0</v>
      </c>
      <c r="AR253">
        <v>0</v>
      </c>
      <c r="AS253" t="s">
        <v>6</v>
      </c>
      <c r="AT253">
        <v>-0.04</v>
      </c>
      <c r="AU253" t="s">
        <v>6</v>
      </c>
      <c r="AV253">
        <v>0</v>
      </c>
      <c r="AW253">
        <v>2</v>
      </c>
      <c r="AX253">
        <v>66441767</v>
      </c>
      <c r="AY253">
        <v>1</v>
      </c>
      <c r="AZ253">
        <v>6144</v>
      </c>
      <c r="BA253">
        <v>219</v>
      </c>
      <c r="BB253">
        <v>0</v>
      </c>
      <c r="BC253">
        <v>0</v>
      </c>
      <c r="BD253">
        <v>0</v>
      </c>
      <c r="BE253">
        <v>0</v>
      </c>
      <c r="BF253">
        <v>0</v>
      </c>
      <c r="BG253">
        <v>0</v>
      </c>
      <c r="BH253">
        <v>0</v>
      </c>
      <c r="BI253">
        <v>0</v>
      </c>
      <c r="BJ253">
        <v>0</v>
      </c>
      <c r="BK253">
        <v>0</v>
      </c>
      <c r="BL253">
        <v>0</v>
      </c>
      <c r="BM253">
        <v>0</v>
      </c>
      <c r="BN253">
        <v>0</v>
      </c>
      <c r="BO253">
        <v>0</v>
      </c>
      <c r="BP253">
        <v>0</v>
      </c>
      <c r="BQ253">
        <v>0</v>
      </c>
      <c r="BR253">
        <v>0</v>
      </c>
      <c r="BS253">
        <v>0</v>
      </c>
      <c r="BT253">
        <v>0</v>
      </c>
      <c r="BU253">
        <v>0</v>
      </c>
      <c r="BV253">
        <v>0</v>
      </c>
      <c r="BW253">
        <v>0</v>
      </c>
      <c r="CV253">
        <v>0</v>
      </c>
      <c r="CW253">
        <v>0</v>
      </c>
      <c r="CX253" t="e">
        <f>ROUND(Y253*Source!I162,7)</f>
        <v>#REF!</v>
      </c>
      <c r="CY253">
        <f t="shared" ref="CY253:CY258" si="96">AA253</f>
        <v>85852.64</v>
      </c>
      <c r="CZ253">
        <f t="shared" ref="CZ253:CZ258" si="97">AE253</f>
        <v>9424</v>
      </c>
      <c r="DA253">
        <f t="shared" ref="DA253:DA258" si="98">AI253</f>
        <v>9.11</v>
      </c>
      <c r="DB253">
        <f t="shared" si="93"/>
        <v>-376.96</v>
      </c>
      <c r="DC253">
        <f t="shared" si="94"/>
        <v>0</v>
      </c>
      <c r="DD253" t="s">
        <v>6</v>
      </c>
      <c r="DE253" t="s">
        <v>6</v>
      </c>
      <c r="DF253" t="e">
        <f t="shared" ref="DF253:DF258" si="99">ROUND(ROUND(AE253*AI253,0)*CX253,0)</f>
        <v>#REF!</v>
      </c>
      <c r="DG253" t="e">
        <f t="shared" ref="DG253:DG260" si="100">ROUND(ROUND(AF253,0)*CX253,0)</f>
        <v>#REF!</v>
      </c>
      <c r="DH253" t="e">
        <f>Source!I162*SmtRes!Y253</f>
        <v>#REF!</v>
      </c>
      <c r="DI253">
        <f t="shared" ref="DI253:DI258" si="101">AA253</f>
        <v>85852.64</v>
      </c>
      <c r="DJ253">
        <f>EtalonRes!Y219</f>
        <v>9424</v>
      </c>
      <c r="DK253" t="e">
        <f>Source!BC162</f>
        <v>#REF!</v>
      </c>
      <c r="DL253" t="s">
        <v>6</v>
      </c>
      <c r="DM253">
        <v>0</v>
      </c>
      <c r="DN253" t="s">
        <v>6</v>
      </c>
      <c r="DO253">
        <v>0</v>
      </c>
      <c r="GP253">
        <v>0</v>
      </c>
      <c r="GQ253">
        <v>-1</v>
      </c>
      <c r="GR253">
        <v>-1</v>
      </c>
    </row>
    <row r="254" spans="1:200" x14ac:dyDescent="0.25">
      <c r="A254">
        <f>ROW(Source!A162)</f>
        <v>162</v>
      </c>
      <c r="B254">
        <v>66440962</v>
      </c>
      <c r="C254">
        <v>66441748</v>
      </c>
      <c r="D254">
        <v>48058515</v>
      </c>
      <c r="E254">
        <v>1</v>
      </c>
      <c r="F254">
        <v>1</v>
      </c>
      <c r="G254">
        <v>1</v>
      </c>
      <c r="H254">
        <v>3</v>
      </c>
      <c r="I254" t="s">
        <v>405</v>
      </c>
      <c r="J254" t="s">
        <v>407</v>
      </c>
      <c r="K254" t="s">
        <v>445</v>
      </c>
      <c r="L254">
        <v>1425</v>
      </c>
      <c r="N254">
        <v>1013</v>
      </c>
      <c r="O254" t="s">
        <v>269</v>
      </c>
      <c r="P254" t="s">
        <v>269</v>
      </c>
      <c r="Q254">
        <v>1</v>
      </c>
      <c r="W254">
        <v>0</v>
      </c>
      <c r="X254">
        <v>-333632296</v>
      </c>
      <c r="Y254">
        <f t="shared" si="92"/>
        <v>9</v>
      </c>
      <c r="AA254">
        <v>2213.73</v>
      </c>
      <c r="AB254">
        <v>0</v>
      </c>
      <c r="AC254">
        <v>0</v>
      </c>
      <c r="AD254">
        <v>0</v>
      </c>
      <c r="AE254">
        <v>243</v>
      </c>
      <c r="AF254">
        <v>0</v>
      </c>
      <c r="AG254">
        <v>0</v>
      </c>
      <c r="AH254">
        <v>0</v>
      </c>
      <c r="AI254">
        <v>9.11</v>
      </c>
      <c r="AJ254">
        <v>1</v>
      </c>
      <c r="AK254">
        <v>1</v>
      </c>
      <c r="AL254">
        <v>1</v>
      </c>
      <c r="AM254">
        <v>0</v>
      </c>
      <c r="AN254">
        <v>0</v>
      </c>
      <c r="AO254">
        <v>0</v>
      </c>
      <c r="AP254">
        <v>0</v>
      </c>
      <c r="AQ254">
        <v>0</v>
      </c>
      <c r="AR254">
        <v>0</v>
      </c>
      <c r="AS254" t="s">
        <v>6</v>
      </c>
      <c r="AT254">
        <v>9</v>
      </c>
      <c r="AU254" t="s">
        <v>6</v>
      </c>
      <c r="AV254">
        <v>0</v>
      </c>
      <c r="AW254">
        <v>1</v>
      </c>
      <c r="AX254">
        <v>-1</v>
      </c>
      <c r="AY254">
        <v>0</v>
      </c>
      <c r="AZ254">
        <v>0</v>
      </c>
      <c r="BA254" t="s">
        <v>6</v>
      </c>
      <c r="BB254">
        <v>0</v>
      </c>
      <c r="BC254">
        <v>0</v>
      </c>
      <c r="BD254">
        <v>0</v>
      </c>
      <c r="BE254">
        <v>0</v>
      </c>
      <c r="BF254">
        <v>0</v>
      </c>
      <c r="BG254">
        <v>0</v>
      </c>
      <c r="BH254">
        <v>0</v>
      </c>
      <c r="BI254">
        <v>0</v>
      </c>
      <c r="BJ254">
        <v>0</v>
      </c>
      <c r="BK254">
        <v>0</v>
      </c>
      <c r="BL254">
        <v>0</v>
      </c>
      <c r="BM254">
        <v>0</v>
      </c>
      <c r="BN254">
        <v>0</v>
      </c>
      <c r="BO254">
        <v>0</v>
      </c>
      <c r="BP254">
        <v>0</v>
      </c>
      <c r="BQ254">
        <v>0</v>
      </c>
      <c r="BR254">
        <v>0</v>
      </c>
      <c r="BS254">
        <v>0</v>
      </c>
      <c r="BT254">
        <v>0</v>
      </c>
      <c r="BU254">
        <v>0</v>
      </c>
      <c r="BV254">
        <v>0</v>
      </c>
      <c r="BW254">
        <v>0</v>
      </c>
      <c r="CV254">
        <v>0</v>
      </c>
      <c r="CW254">
        <v>0</v>
      </c>
      <c r="CX254" t="e">
        <f>ROUND(Y254*Source!I162,7)</f>
        <v>#REF!</v>
      </c>
      <c r="CY254">
        <f t="shared" si="96"/>
        <v>2213.73</v>
      </c>
      <c r="CZ254">
        <f t="shared" si="97"/>
        <v>243</v>
      </c>
      <c r="DA254">
        <f t="shared" si="98"/>
        <v>9.11</v>
      </c>
      <c r="DB254">
        <f t="shared" si="93"/>
        <v>2187</v>
      </c>
      <c r="DC254">
        <f t="shared" si="94"/>
        <v>0</v>
      </c>
      <c r="DD254" t="s">
        <v>6</v>
      </c>
      <c r="DE254" t="s">
        <v>6</v>
      </c>
      <c r="DF254" t="e">
        <f t="shared" si="99"/>
        <v>#REF!</v>
      </c>
      <c r="DG254" t="e">
        <f t="shared" si="100"/>
        <v>#REF!</v>
      </c>
      <c r="DH254" t="e">
        <f>Source!I162*SmtRes!Y254</f>
        <v>#REF!</v>
      </c>
      <c r="DI254">
        <f t="shared" si="101"/>
        <v>2213.73</v>
      </c>
      <c r="DJ254" t="e">
        <f t="shared" ref="DJ254:DJ258" si="102">DF254</f>
        <v>#REF!</v>
      </c>
      <c r="DK254" t="e">
        <f>Source!BC162</f>
        <v>#REF!</v>
      </c>
      <c r="DL254" t="s">
        <v>6</v>
      </c>
      <c r="DM254">
        <v>0</v>
      </c>
      <c r="DN254" t="s">
        <v>6</v>
      </c>
      <c r="DO254">
        <v>0</v>
      </c>
      <c r="GP254">
        <v>1</v>
      </c>
      <c r="GQ254">
        <v>-1</v>
      </c>
      <c r="GR254">
        <v>-1</v>
      </c>
    </row>
    <row r="255" spans="1:200" x14ac:dyDescent="0.25">
      <c r="A255">
        <f>ROW(Source!A162)</f>
        <v>162</v>
      </c>
      <c r="B255">
        <v>66440962</v>
      </c>
      <c r="C255">
        <v>66441748</v>
      </c>
      <c r="D255">
        <v>49525549</v>
      </c>
      <c r="E255">
        <v>1</v>
      </c>
      <c r="F255">
        <v>1</v>
      </c>
      <c r="G255">
        <v>1</v>
      </c>
      <c r="H255">
        <v>3</v>
      </c>
      <c r="I255" t="s">
        <v>447</v>
      </c>
      <c r="J255" t="s">
        <v>449</v>
      </c>
      <c r="K255" t="s">
        <v>448</v>
      </c>
      <c r="L255">
        <v>1425</v>
      </c>
      <c r="N255">
        <v>1013</v>
      </c>
      <c r="O255" t="s">
        <v>269</v>
      </c>
      <c r="P255" t="s">
        <v>269</v>
      </c>
      <c r="Q255">
        <v>1</v>
      </c>
      <c r="W255">
        <v>0</v>
      </c>
      <c r="X255">
        <v>-622751594</v>
      </c>
      <c r="Y255">
        <f t="shared" si="92"/>
        <v>9</v>
      </c>
      <c r="AA255">
        <v>374.79</v>
      </c>
      <c r="AB255">
        <v>0</v>
      </c>
      <c r="AC255">
        <v>0</v>
      </c>
      <c r="AD255">
        <v>0</v>
      </c>
      <c r="AE255">
        <v>41.14</v>
      </c>
      <c r="AF255">
        <v>0</v>
      </c>
      <c r="AG255">
        <v>0</v>
      </c>
      <c r="AH255">
        <v>0</v>
      </c>
      <c r="AI255">
        <v>9.11</v>
      </c>
      <c r="AJ255">
        <v>1</v>
      </c>
      <c r="AK255">
        <v>1</v>
      </c>
      <c r="AL255">
        <v>1</v>
      </c>
      <c r="AM255">
        <v>0</v>
      </c>
      <c r="AN255">
        <v>0</v>
      </c>
      <c r="AO255">
        <v>0</v>
      </c>
      <c r="AP255">
        <v>0</v>
      </c>
      <c r="AQ255">
        <v>0</v>
      </c>
      <c r="AR255">
        <v>0</v>
      </c>
      <c r="AS255" t="s">
        <v>6</v>
      </c>
      <c r="AT255">
        <v>9</v>
      </c>
      <c r="AU255" t="s">
        <v>6</v>
      </c>
      <c r="AV255">
        <v>0</v>
      </c>
      <c r="AW255">
        <v>1</v>
      </c>
      <c r="AX255">
        <v>-1</v>
      </c>
      <c r="AY255">
        <v>0</v>
      </c>
      <c r="AZ255">
        <v>0</v>
      </c>
      <c r="BA255" t="s">
        <v>6</v>
      </c>
      <c r="BB255">
        <v>0</v>
      </c>
      <c r="BC255">
        <v>0</v>
      </c>
      <c r="BD255">
        <v>0</v>
      </c>
      <c r="BE255">
        <v>0</v>
      </c>
      <c r="BF255">
        <v>0</v>
      </c>
      <c r="BG255">
        <v>0</v>
      </c>
      <c r="BH255">
        <v>0</v>
      </c>
      <c r="BI255">
        <v>0</v>
      </c>
      <c r="BJ255">
        <v>0</v>
      </c>
      <c r="BK255">
        <v>0</v>
      </c>
      <c r="BL255">
        <v>0</v>
      </c>
      <c r="BM255">
        <v>0</v>
      </c>
      <c r="BN255">
        <v>0</v>
      </c>
      <c r="BO255">
        <v>0</v>
      </c>
      <c r="BP255">
        <v>0</v>
      </c>
      <c r="BQ255">
        <v>0</v>
      </c>
      <c r="BR255">
        <v>0</v>
      </c>
      <c r="BS255">
        <v>0</v>
      </c>
      <c r="BT255">
        <v>0</v>
      </c>
      <c r="BU255">
        <v>0</v>
      </c>
      <c r="BV255">
        <v>0</v>
      </c>
      <c r="BW255">
        <v>0</v>
      </c>
      <c r="CV255">
        <v>0</v>
      </c>
      <c r="CW255">
        <v>0</v>
      </c>
      <c r="CX255" t="e">
        <f>ROUND(Y255*Source!I162,7)</f>
        <v>#REF!</v>
      </c>
      <c r="CY255">
        <f t="shared" si="96"/>
        <v>374.79</v>
      </c>
      <c r="CZ255">
        <f t="shared" si="97"/>
        <v>41.14</v>
      </c>
      <c r="DA255">
        <f t="shared" si="98"/>
        <v>9.11</v>
      </c>
      <c r="DB255">
        <f t="shared" si="93"/>
        <v>370.26</v>
      </c>
      <c r="DC255">
        <f t="shared" si="94"/>
        <v>0</v>
      </c>
      <c r="DD255" t="s">
        <v>6</v>
      </c>
      <c r="DE255" t="s">
        <v>6</v>
      </c>
      <c r="DF255" t="e">
        <f t="shared" si="99"/>
        <v>#REF!</v>
      </c>
      <c r="DG255" t="e">
        <f t="shared" si="100"/>
        <v>#REF!</v>
      </c>
      <c r="DH255" t="e">
        <f>Source!I162*SmtRes!Y255</f>
        <v>#REF!</v>
      </c>
      <c r="DI255">
        <f t="shared" si="101"/>
        <v>374.79</v>
      </c>
      <c r="DJ255" t="e">
        <f t="shared" si="102"/>
        <v>#REF!</v>
      </c>
      <c r="DK255" t="e">
        <f>Source!BC162</f>
        <v>#REF!</v>
      </c>
      <c r="DL255" t="s">
        <v>6</v>
      </c>
      <c r="DM255">
        <v>0</v>
      </c>
      <c r="DN255" t="s">
        <v>6</v>
      </c>
      <c r="DO255">
        <v>0</v>
      </c>
      <c r="GP255">
        <v>1</v>
      </c>
      <c r="GQ255">
        <v>-1</v>
      </c>
      <c r="GR255">
        <v>-1</v>
      </c>
    </row>
    <row r="256" spans="1:200" x14ac:dyDescent="0.25">
      <c r="A256">
        <f>ROW(Source!A162)</f>
        <v>162</v>
      </c>
      <c r="B256">
        <v>66440962</v>
      </c>
      <c r="C256">
        <v>66441748</v>
      </c>
      <c r="D256">
        <v>49540255</v>
      </c>
      <c r="E256">
        <v>1</v>
      </c>
      <c r="F256">
        <v>1</v>
      </c>
      <c r="G256">
        <v>1</v>
      </c>
      <c r="H256">
        <v>3</v>
      </c>
      <c r="I256" t="s">
        <v>397</v>
      </c>
      <c r="J256" t="s">
        <v>399</v>
      </c>
      <c r="K256" t="s">
        <v>398</v>
      </c>
      <c r="L256">
        <v>1348</v>
      </c>
      <c r="N256">
        <v>1009</v>
      </c>
      <c r="O256" t="s">
        <v>147</v>
      </c>
      <c r="P256" t="s">
        <v>147</v>
      </c>
      <c r="Q256">
        <v>1000</v>
      </c>
      <c r="W256">
        <v>1</v>
      </c>
      <c r="X256">
        <v>630163152</v>
      </c>
      <c r="Y256">
        <f t="shared" si="92"/>
        <v>-1</v>
      </c>
      <c r="AA256">
        <v>91509.95</v>
      </c>
      <c r="AB256">
        <v>0</v>
      </c>
      <c r="AC256">
        <v>0</v>
      </c>
      <c r="AD256">
        <v>0</v>
      </c>
      <c r="AE256">
        <v>10045</v>
      </c>
      <c r="AF256">
        <v>0</v>
      </c>
      <c r="AG256">
        <v>0</v>
      </c>
      <c r="AH256">
        <v>0</v>
      </c>
      <c r="AI256">
        <v>9.11</v>
      </c>
      <c r="AJ256">
        <v>1</v>
      </c>
      <c r="AK256">
        <v>1</v>
      </c>
      <c r="AL256">
        <v>1</v>
      </c>
      <c r="AM256">
        <v>0</v>
      </c>
      <c r="AN256">
        <v>0</v>
      </c>
      <c r="AO256">
        <v>0</v>
      </c>
      <c r="AP256">
        <v>0</v>
      </c>
      <c r="AQ256">
        <v>0</v>
      </c>
      <c r="AR256">
        <v>0</v>
      </c>
      <c r="AS256" t="s">
        <v>6</v>
      </c>
      <c r="AT256">
        <v>-1</v>
      </c>
      <c r="AU256" t="s">
        <v>6</v>
      </c>
      <c r="AV256">
        <v>0</v>
      </c>
      <c r="AW256">
        <v>2</v>
      </c>
      <c r="AX256">
        <v>66441768</v>
      </c>
      <c r="AY256">
        <v>1</v>
      </c>
      <c r="AZ256">
        <v>6144</v>
      </c>
      <c r="BA256">
        <v>220</v>
      </c>
      <c r="BB256">
        <v>0</v>
      </c>
      <c r="BC256">
        <v>0</v>
      </c>
      <c r="BD256">
        <v>0</v>
      </c>
      <c r="BE256">
        <v>0</v>
      </c>
      <c r="BF256">
        <v>0</v>
      </c>
      <c r="BG256">
        <v>0</v>
      </c>
      <c r="BH256">
        <v>0</v>
      </c>
      <c r="BI256">
        <v>0</v>
      </c>
      <c r="BJ256">
        <v>0</v>
      </c>
      <c r="BK256">
        <v>0</v>
      </c>
      <c r="BL256">
        <v>0</v>
      </c>
      <c r="BM256">
        <v>0</v>
      </c>
      <c r="BN256">
        <v>0</v>
      </c>
      <c r="BO256">
        <v>0</v>
      </c>
      <c r="BP256">
        <v>0</v>
      </c>
      <c r="BQ256">
        <v>0</v>
      </c>
      <c r="BR256">
        <v>0</v>
      </c>
      <c r="BS256">
        <v>0</v>
      </c>
      <c r="BT256">
        <v>0</v>
      </c>
      <c r="BU256">
        <v>0</v>
      </c>
      <c r="BV256">
        <v>0</v>
      </c>
      <c r="BW256">
        <v>0</v>
      </c>
      <c r="CV256">
        <v>0</v>
      </c>
      <c r="CW256">
        <v>0</v>
      </c>
      <c r="CX256" t="e">
        <f>ROUND(Y256*Source!I162,7)</f>
        <v>#REF!</v>
      </c>
      <c r="CY256">
        <f t="shared" si="96"/>
        <v>91509.95</v>
      </c>
      <c r="CZ256">
        <f t="shared" si="97"/>
        <v>10045</v>
      </c>
      <c r="DA256">
        <f t="shared" si="98"/>
        <v>9.11</v>
      </c>
      <c r="DB256">
        <f t="shared" si="93"/>
        <v>-10045</v>
      </c>
      <c r="DC256">
        <f t="shared" si="94"/>
        <v>0</v>
      </c>
      <c r="DD256" t="s">
        <v>6</v>
      </c>
      <c r="DE256" t="s">
        <v>6</v>
      </c>
      <c r="DF256" t="e">
        <f t="shared" si="99"/>
        <v>#REF!</v>
      </c>
      <c r="DG256" t="e">
        <f t="shared" si="100"/>
        <v>#REF!</v>
      </c>
      <c r="DH256" t="e">
        <f>Source!I162*SmtRes!Y256</f>
        <v>#REF!</v>
      </c>
      <c r="DI256">
        <f t="shared" si="101"/>
        <v>91509.95</v>
      </c>
      <c r="DJ256">
        <f>EtalonRes!Y220</f>
        <v>10045</v>
      </c>
      <c r="DK256" t="e">
        <f>Source!BC162</f>
        <v>#REF!</v>
      </c>
      <c r="DL256" t="s">
        <v>6</v>
      </c>
      <c r="DM256">
        <v>0</v>
      </c>
      <c r="DN256" t="s">
        <v>6</v>
      </c>
      <c r="DO256">
        <v>0</v>
      </c>
      <c r="GP256">
        <v>1</v>
      </c>
      <c r="GQ256">
        <v>-1</v>
      </c>
      <c r="GR256">
        <v>-1</v>
      </c>
    </row>
    <row r="257" spans="1:200" x14ac:dyDescent="0.25">
      <c r="A257">
        <f>ROW(Source!A162)</f>
        <v>162</v>
      </c>
      <c r="B257">
        <v>66440962</v>
      </c>
      <c r="C257">
        <v>66441748</v>
      </c>
      <c r="D257">
        <v>0</v>
      </c>
      <c r="E257">
        <v>1</v>
      </c>
      <c r="F257">
        <v>1</v>
      </c>
      <c r="G257">
        <v>1</v>
      </c>
      <c r="H257">
        <v>3</v>
      </c>
      <c r="I257" t="s">
        <v>261</v>
      </c>
      <c r="J257" t="s">
        <v>338</v>
      </c>
      <c r="K257" t="s">
        <v>441</v>
      </c>
      <c r="L257">
        <v>1348</v>
      </c>
      <c r="N257">
        <v>1009</v>
      </c>
      <c r="O257" t="s">
        <v>147</v>
      </c>
      <c r="P257" t="s">
        <v>147</v>
      </c>
      <c r="Q257">
        <v>1000</v>
      </c>
      <c r="W257">
        <v>0</v>
      </c>
      <c r="X257">
        <v>-472867439</v>
      </c>
      <c r="Y257">
        <f t="shared" si="92"/>
        <v>0.52187499999999998</v>
      </c>
      <c r="AA257">
        <v>85179.64</v>
      </c>
      <c r="AB257">
        <v>0</v>
      </c>
      <c r="AC257">
        <v>0</v>
      </c>
      <c r="AD257">
        <v>0</v>
      </c>
      <c r="AE257">
        <v>89251.23</v>
      </c>
      <c r="AF257">
        <v>0</v>
      </c>
      <c r="AG257">
        <v>0</v>
      </c>
      <c r="AH257">
        <v>0</v>
      </c>
      <c r="AI257">
        <v>9.11</v>
      </c>
      <c r="AJ257">
        <v>1</v>
      </c>
      <c r="AK257">
        <v>1</v>
      </c>
      <c r="AL257">
        <v>1</v>
      </c>
      <c r="AM257">
        <v>0</v>
      </c>
      <c r="AN257">
        <v>0</v>
      </c>
      <c r="AO257">
        <v>0</v>
      </c>
      <c r="AP257">
        <v>0</v>
      </c>
      <c r="AQ257">
        <v>0</v>
      </c>
      <c r="AR257">
        <v>0</v>
      </c>
      <c r="AS257" t="s">
        <v>6</v>
      </c>
      <c r="AT257">
        <v>0.52187499999999998</v>
      </c>
      <c r="AU257" t="s">
        <v>6</v>
      </c>
      <c r="AV257">
        <v>0</v>
      </c>
      <c r="AW257">
        <v>1</v>
      </c>
      <c r="AX257">
        <v>-1</v>
      </c>
      <c r="AY257">
        <v>0</v>
      </c>
      <c r="AZ257">
        <v>0</v>
      </c>
      <c r="BA257" t="s">
        <v>6</v>
      </c>
      <c r="BB257">
        <v>0</v>
      </c>
      <c r="BC257">
        <v>0</v>
      </c>
      <c r="BD257">
        <v>0</v>
      </c>
      <c r="BE257">
        <v>0</v>
      </c>
      <c r="BF257">
        <v>0</v>
      </c>
      <c r="BG257">
        <v>0</v>
      </c>
      <c r="BH257">
        <v>0</v>
      </c>
      <c r="BI257">
        <v>0</v>
      </c>
      <c r="BJ257">
        <v>0</v>
      </c>
      <c r="BK257">
        <v>0</v>
      </c>
      <c r="BL257">
        <v>0</v>
      </c>
      <c r="BM257">
        <v>0</v>
      </c>
      <c r="BN257">
        <v>0</v>
      </c>
      <c r="BO257">
        <v>0</v>
      </c>
      <c r="BP257">
        <v>0</v>
      </c>
      <c r="BQ257">
        <v>0</v>
      </c>
      <c r="BR257">
        <v>0</v>
      </c>
      <c r="BS257">
        <v>0</v>
      </c>
      <c r="BT257">
        <v>0</v>
      </c>
      <c r="BU257">
        <v>0</v>
      </c>
      <c r="BV257">
        <v>0</v>
      </c>
      <c r="BW257">
        <v>0</v>
      </c>
      <c r="CV257">
        <v>0</v>
      </c>
      <c r="CW257">
        <v>0</v>
      </c>
      <c r="CX257" t="e">
        <f>ROUND(Y257*Source!I162,7)</f>
        <v>#REF!</v>
      </c>
      <c r="CY257">
        <f t="shared" si="96"/>
        <v>85179.64</v>
      </c>
      <c r="CZ257">
        <f t="shared" si="97"/>
        <v>89251.23</v>
      </c>
      <c r="DA257">
        <f t="shared" si="98"/>
        <v>9.11</v>
      </c>
      <c r="DB257">
        <f t="shared" si="93"/>
        <v>46577.99</v>
      </c>
      <c r="DC257">
        <f t="shared" si="94"/>
        <v>0</v>
      </c>
      <c r="DD257" t="s">
        <v>6</v>
      </c>
      <c r="DE257" t="s">
        <v>6</v>
      </c>
      <c r="DF257" t="e">
        <f t="shared" si="99"/>
        <v>#REF!</v>
      </c>
      <c r="DG257" t="e">
        <f t="shared" si="100"/>
        <v>#REF!</v>
      </c>
      <c r="DH257" t="e">
        <f>Source!I162*SmtRes!Y257</f>
        <v>#REF!</v>
      </c>
      <c r="DI257">
        <f t="shared" si="101"/>
        <v>85179.64</v>
      </c>
      <c r="DJ257" t="e">
        <f t="shared" si="102"/>
        <v>#REF!</v>
      </c>
      <c r="DK257" t="e">
        <f>Source!BC162</f>
        <v>#REF!</v>
      </c>
      <c r="DL257" t="s">
        <v>6</v>
      </c>
      <c r="DM257">
        <v>0</v>
      </c>
      <c r="DN257" t="s">
        <v>6</v>
      </c>
      <c r="DO257">
        <v>0</v>
      </c>
      <c r="GP257">
        <v>1</v>
      </c>
      <c r="GQ257">
        <v>-1</v>
      </c>
      <c r="GR257">
        <v>-1</v>
      </c>
    </row>
    <row r="258" spans="1:200" x14ac:dyDescent="0.25">
      <c r="A258">
        <f>ROW(Source!A162)</f>
        <v>162</v>
      </c>
      <c r="B258">
        <v>66440962</v>
      </c>
      <c r="C258">
        <v>66441748</v>
      </c>
      <c r="D258">
        <v>0</v>
      </c>
      <c r="E258">
        <v>1</v>
      </c>
      <c r="F258">
        <v>1</v>
      </c>
      <c r="G258">
        <v>1</v>
      </c>
      <c r="H258">
        <v>3</v>
      </c>
      <c r="I258" t="s">
        <v>261</v>
      </c>
      <c r="J258" t="s">
        <v>338</v>
      </c>
      <c r="K258" t="s">
        <v>443</v>
      </c>
      <c r="L258">
        <v>1348</v>
      </c>
      <c r="N258">
        <v>1009</v>
      </c>
      <c r="O258" t="s">
        <v>147</v>
      </c>
      <c r="P258" t="s">
        <v>147</v>
      </c>
      <c r="Q258">
        <v>1000</v>
      </c>
      <c r="W258">
        <v>0</v>
      </c>
      <c r="X258">
        <v>1662746535</v>
      </c>
      <c r="Y258">
        <f t="shared" si="92"/>
        <v>0.4765625</v>
      </c>
      <c r="AA258">
        <v>91182.94</v>
      </c>
      <c r="AB258">
        <v>0</v>
      </c>
      <c r="AC258">
        <v>0</v>
      </c>
      <c r="AD258">
        <v>0</v>
      </c>
      <c r="AE258">
        <v>95541.49</v>
      </c>
      <c r="AF258">
        <v>0</v>
      </c>
      <c r="AG258">
        <v>0</v>
      </c>
      <c r="AH258">
        <v>0</v>
      </c>
      <c r="AI258">
        <v>9.11</v>
      </c>
      <c r="AJ258">
        <v>1</v>
      </c>
      <c r="AK258">
        <v>1</v>
      </c>
      <c r="AL258">
        <v>1</v>
      </c>
      <c r="AM258">
        <v>0</v>
      </c>
      <c r="AN258">
        <v>0</v>
      </c>
      <c r="AO258">
        <v>0</v>
      </c>
      <c r="AP258">
        <v>0</v>
      </c>
      <c r="AQ258">
        <v>0</v>
      </c>
      <c r="AR258">
        <v>0</v>
      </c>
      <c r="AS258" t="s">
        <v>6</v>
      </c>
      <c r="AT258">
        <v>0.4765625</v>
      </c>
      <c r="AU258" t="s">
        <v>6</v>
      </c>
      <c r="AV258">
        <v>0</v>
      </c>
      <c r="AW258">
        <v>1</v>
      </c>
      <c r="AX258">
        <v>-1</v>
      </c>
      <c r="AY258">
        <v>0</v>
      </c>
      <c r="AZ258">
        <v>0</v>
      </c>
      <c r="BA258" t="s">
        <v>6</v>
      </c>
      <c r="BB258">
        <v>0</v>
      </c>
      <c r="BC258">
        <v>0</v>
      </c>
      <c r="BD258">
        <v>0</v>
      </c>
      <c r="BE258">
        <v>0</v>
      </c>
      <c r="BF258">
        <v>0</v>
      </c>
      <c r="BG258">
        <v>0</v>
      </c>
      <c r="BH258">
        <v>0</v>
      </c>
      <c r="BI258">
        <v>0</v>
      </c>
      <c r="BJ258">
        <v>0</v>
      </c>
      <c r="BK258">
        <v>0</v>
      </c>
      <c r="BL258">
        <v>0</v>
      </c>
      <c r="BM258">
        <v>0</v>
      </c>
      <c r="BN258">
        <v>0</v>
      </c>
      <c r="BO258">
        <v>0</v>
      </c>
      <c r="BP258">
        <v>0</v>
      </c>
      <c r="BQ258">
        <v>0</v>
      </c>
      <c r="BR258">
        <v>0</v>
      </c>
      <c r="BS258">
        <v>0</v>
      </c>
      <c r="BT258">
        <v>0</v>
      </c>
      <c r="BU258">
        <v>0</v>
      </c>
      <c r="BV258">
        <v>0</v>
      </c>
      <c r="BW258">
        <v>0</v>
      </c>
      <c r="CV258">
        <v>0</v>
      </c>
      <c r="CW258">
        <v>0</v>
      </c>
      <c r="CX258" t="e">
        <f>ROUND(Y258*Source!I162,7)</f>
        <v>#REF!</v>
      </c>
      <c r="CY258">
        <f t="shared" si="96"/>
        <v>91182.94</v>
      </c>
      <c r="CZ258">
        <f t="shared" si="97"/>
        <v>95541.49</v>
      </c>
      <c r="DA258">
        <f t="shared" si="98"/>
        <v>9.11</v>
      </c>
      <c r="DB258">
        <f t="shared" si="93"/>
        <v>45531.49</v>
      </c>
      <c r="DC258">
        <f t="shared" si="94"/>
        <v>0</v>
      </c>
      <c r="DD258" t="s">
        <v>6</v>
      </c>
      <c r="DE258" t="s">
        <v>6</v>
      </c>
      <c r="DF258" t="e">
        <f t="shared" si="99"/>
        <v>#REF!</v>
      </c>
      <c r="DG258" t="e">
        <f t="shared" si="100"/>
        <v>#REF!</v>
      </c>
      <c r="DH258" t="e">
        <f>Source!I162*SmtRes!Y258</f>
        <v>#REF!</v>
      </c>
      <c r="DI258">
        <f t="shared" si="101"/>
        <v>91182.94</v>
      </c>
      <c r="DJ258" t="e">
        <f t="shared" si="102"/>
        <v>#REF!</v>
      </c>
      <c r="DK258" t="e">
        <f>Source!BC162</f>
        <v>#REF!</v>
      </c>
      <c r="DL258" t="s">
        <v>6</v>
      </c>
      <c r="DM258">
        <v>0</v>
      </c>
      <c r="DN258" t="s">
        <v>6</v>
      </c>
      <c r="DO258">
        <v>0</v>
      </c>
      <c r="GP258">
        <v>1</v>
      </c>
      <c r="GQ258">
        <v>-1</v>
      </c>
      <c r="GR258">
        <v>-1</v>
      </c>
    </row>
    <row r="259" spans="1:200" x14ac:dyDescent="0.25">
      <c r="A259">
        <f>ROW(Source!A169)</f>
        <v>169</v>
      </c>
      <c r="B259">
        <v>66440962</v>
      </c>
      <c r="C259">
        <v>66441775</v>
      </c>
      <c r="D259">
        <v>49510695</v>
      </c>
      <c r="E259">
        <v>70</v>
      </c>
      <c r="F259">
        <v>1</v>
      </c>
      <c r="G259">
        <v>1</v>
      </c>
      <c r="H259">
        <v>1</v>
      </c>
      <c r="I259" t="s">
        <v>806</v>
      </c>
      <c r="J259" t="s">
        <v>6</v>
      </c>
      <c r="K259" t="s">
        <v>807</v>
      </c>
      <c r="L259">
        <v>1191</v>
      </c>
      <c r="N259">
        <v>1013</v>
      </c>
      <c r="O259" t="s">
        <v>766</v>
      </c>
      <c r="P259" t="s">
        <v>766</v>
      </c>
      <c r="Q259">
        <v>1</v>
      </c>
      <c r="W259">
        <v>0</v>
      </c>
      <c r="X259">
        <v>-844220143</v>
      </c>
      <c r="Y259">
        <f t="shared" si="92"/>
        <v>75.22</v>
      </c>
      <c r="AA259">
        <v>0</v>
      </c>
      <c r="AB259">
        <v>0</v>
      </c>
      <c r="AC259">
        <v>0</v>
      </c>
      <c r="AD259">
        <v>270.13</v>
      </c>
      <c r="AE259">
        <v>0</v>
      </c>
      <c r="AF259">
        <v>0</v>
      </c>
      <c r="AG259">
        <v>0</v>
      </c>
      <c r="AH259">
        <v>8.09</v>
      </c>
      <c r="AI259">
        <v>1</v>
      </c>
      <c r="AJ259">
        <v>1</v>
      </c>
      <c r="AK259">
        <v>1</v>
      </c>
      <c r="AL259">
        <v>33.39</v>
      </c>
      <c r="AM259">
        <v>4</v>
      </c>
      <c r="AN259">
        <v>0</v>
      </c>
      <c r="AO259">
        <v>1</v>
      </c>
      <c r="AP259">
        <v>0</v>
      </c>
      <c r="AQ259">
        <v>0</v>
      </c>
      <c r="AR259">
        <v>0</v>
      </c>
      <c r="AS259" t="s">
        <v>6</v>
      </c>
      <c r="AT259">
        <v>75.22</v>
      </c>
      <c r="AU259" t="s">
        <v>6</v>
      </c>
      <c r="AV259">
        <v>1</v>
      </c>
      <c r="AW259">
        <v>2</v>
      </c>
      <c r="AX259">
        <v>66441787</v>
      </c>
      <c r="AY259">
        <v>1</v>
      </c>
      <c r="AZ259">
        <v>0</v>
      </c>
      <c r="BA259">
        <v>221</v>
      </c>
      <c r="BB259">
        <v>0</v>
      </c>
      <c r="BC259">
        <v>0</v>
      </c>
      <c r="BD259">
        <v>0</v>
      </c>
      <c r="BE259">
        <v>0</v>
      </c>
      <c r="BF259">
        <v>0</v>
      </c>
      <c r="BG259">
        <v>0</v>
      </c>
      <c r="BH259">
        <v>0</v>
      </c>
      <c r="BI259">
        <v>0</v>
      </c>
      <c r="BJ259">
        <v>0</v>
      </c>
      <c r="BK259">
        <v>0</v>
      </c>
      <c r="BL259">
        <v>0</v>
      </c>
      <c r="BM259">
        <v>0</v>
      </c>
      <c r="BN259">
        <v>0</v>
      </c>
      <c r="BO259">
        <v>0</v>
      </c>
      <c r="BP259">
        <v>0</v>
      </c>
      <c r="BQ259">
        <v>0</v>
      </c>
      <c r="BR259">
        <v>0</v>
      </c>
      <c r="BS259">
        <v>0</v>
      </c>
      <c r="BT259">
        <v>0</v>
      </c>
      <c r="BU259">
        <v>0</v>
      </c>
      <c r="BV259">
        <v>0</v>
      </c>
      <c r="BW259">
        <v>0</v>
      </c>
      <c r="CU259" t="e">
        <f>ROUND(AT259*Source!I169*AH259*AL259,0)</f>
        <v>#REF!</v>
      </c>
      <c r="CV259" t="e">
        <f>ROUND(Y259*Source!I169,7)</f>
        <v>#REF!</v>
      </c>
      <c r="CW259">
        <v>0</v>
      </c>
      <c r="CX259" t="e">
        <f>ROUND(Y259*Source!I169,7)</f>
        <v>#REF!</v>
      </c>
      <c r="CY259">
        <f>AD259</f>
        <v>270.13</v>
      </c>
      <c r="CZ259">
        <f>AH259</f>
        <v>8.09</v>
      </c>
      <c r="DA259">
        <f>AL259</f>
        <v>33.39</v>
      </c>
      <c r="DB259">
        <f t="shared" si="93"/>
        <v>608.53</v>
      </c>
      <c r="DC259">
        <f t="shared" si="94"/>
        <v>0</v>
      </c>
      <c r="DD259" t="s">
        <v>6</v>
      </c>
      <c r="DE259" t="s">
        <v>6</v>
      </c>
      <c r="DF259" t="e">
        <f>ROUND(ROUND(AE259,0)*CX259,0)</f>
        <v>#REF!</v>
      </c>
      <c r="DG259" t="e">
        <f t="shared" si="100"/>
        <v>#REF!</v>
      </c>
      <c r="DH259" t="e">
        <f>Source!I169*SmtRes!Y259</f>
        <v>#REF!</v>
      </c>
      <c r="DI259">
        <f>AD259</f>
        <v>270.13</v>
      </c>
      <c r="DJ259">
        <f>EtalonRes!AB221</f>
        <v>8.09</v>
      </c>
      <c r="DK259" t="e">
        <f>Source!BA169</f>
        <v>#REF!</v>
      </c>
      <c r="DL259" t="s">
        <v>6</v>
      </c>
      <c r="DM259">
        <v>0</v>
      </c>
      <c r="DN259" t="s">
        <v>6</v>
      </c>
      <c r="DO259">
        <v>0</v>
      </c>
      <c r="GQ259">
        <v>-1</v>
      </c>
      <c r="GR259">
        <v>-1</v>
      </c>
    </row>
    <row r="260" spans="1:200" x14ac:dyDescent="0.25">
      <c r="A260">
        <f>ROW(Source!A169)</f>
        <v>169</v>
      </c>
      <c r="B260">
        <v>66440962</v>
      </c>
      <c r="C260">
        <v>66441775</v>
      </c>
      <c r="D260">
        <v>49510905</v>
      </c>
      <c r="E260">
        <v>70</v>
      </c>
      <c r="F260">
        <v>1</v>
      </c>
      <c r="G260">
        <v>1</v>
      </c>
      <c r="H260">
        <v>1</v>
      </c>
      <c r="I260" t="s">
        <v>767</v>
      </c>
      <c r="J260" t="s">
        <v>6</v>
      </c>
      <c r="K260" t="s">
        <v>768</v>
      </c>
      <c r="L260">
        <v>1191</v>
      </c>
      <c r="N260">
        <v>1013</v>
      </c>
      <c r="O260" t="s">
        <v>766</v>
      </c>
      <c r="P260" t="s">
        <v>766</v>
      </c>
      <c r="Q260">
        <v>1</v>
      </c>
      <c r="W260">
        <v>0</v>
      </c>
      <c r="X260">
        <v>-1417349443</v>
      </c>
      <c r="Y260">
        <f t="shared" si="92"/>
        <v>0.4</v>
      </c>
      <c r="AA260">
        <v>0</v>
      </c>
      <c r="AB260">
        <v>0</v>
      </c>
      <c r="AC260">
        <v>0</v>
      </c>
      <c r="AD260">
        <v>0</v>
      </c>
      <c r="AE260">
        <v>0</v>
      </c>
      <c r="AF260">
        <v>0</v>
      </c>
      <c r="AG260">
        <v>0</v>
      </c>
      <c r="AH260">
        <v>0</v>
      </c>
      <c r="AI260">
        <v>1</v>
      </c>
      <c r="AJ260">
        <v>1</v>
      </c>
      <c r="AK260">
        <v>33.39</v>
      </c>
      <c r="AL260">
        <v>1</v>
      </c>
      <c r="AM260">
        <v>4</v>
      </c>
      <c r="AN260">
        <v>0</v>
      </c>
      <c r="AO260">
        <v>1</v>
      </c>
      <c r="AP260">
        <v>0</v>
      </c>
      <c r="AQ260">
        <v>0</v>
      </c>
      <c r="AR260">
        <v>0</v>
      </c>
      <c r="AS260" t="s">
        <v>6</v>
      </c>
      <c r="AT260">
        <v>0.4</v>
      </c>
      <c r="AU260" t="s">
        <v>6</v>
      </c>
      <c r="AV260">
        <v>2</v>
      </c>
      <c r="AW260">
        <v>2</v>
      </c>
      <c r="AX260">
        <v>66441788</v>
      </c>
      <c r="AY260">
        <v>1</v>
      </c>
      <c r="AZ260">
        <v>0</v>
      </c>
      <c r="BA260">
        <v>222</v>
      </c>
      <c r="BB260">
        <v>0</v>
      </c>
      <c r="BC260">
        <v>0</v>
      </c>
      <c r="BD260">
        <v>0</v>
      </c>
      <c r="BE260">
        <v>0</v>
      </c>
      <c r="BF260">
        <v>0</v>
      </c>
      <c r="BG260">
        <v>0</v>
      </c>
      <c r="BH260">
        <v>0</v>
      </c>
      <c r="BI260">
        <v>0</v>
      </c>
      <c r="BJ260">
        <v>0</v>
      </c>
      <c r="BK260">
        <v>0</v>
      </c>
      <c r="BL260">
        <v>0</v>
      </c>
      <c r="BM260">
        <v>0</v>
      </c>
      <c r="BN260">
        <v>0</v>
      </c>
      <c r="BO260">
        <v>0</v>
      </c>
      <c r="BP260">
        <v>0</v>
      </c>
      <c r="BQ260">
        <v>0</v>
      </c>
      <c r="BR260">
        <v>0</v>
      </c>
      <c r="BS260">
        <v>0</v>
      </c>
      <c r="BT260">
        <v>0</v>
      </c>
      <c r="BU260">
        <v>0</v>
      </c>
      <c r="BV260">
        <v>0</v>
      </c>
      <c r="BW260">
        <v>0</v>
      </c>
      <c r="CV260">
        <v>0</v>
      </c>
      <c r="CW260">
        <v>0</v>
      </c>
      <c r="CX260" t="e">
        <f>ROUND(Y260*Source!I169,7)</f>
        <v>#REF!</v>
      </c>
      <c r="CY260">
        <f>AD260</f>
        <v>0</v>
      </c>
      <c r="CZ260">
        <f>AH260</f>
        <v>0</v>
      </c>
      <c r="DA260">
        <f>AL260</f>
        <v>1</v>
      </c>
      <c r="DB260">
        <f t="shared" si="93"/>
        <v>0</v>
      </c>
      <c r="DC260">
        <f t="shared" si="94"/>
        <v>0</v>
      </c>
      <c r="DD260" t="s">
        <v>6</v>
      </c>
      <c r="DE260" t="s">
        <v>6</v>
      </c>
      <c r="DF260" t="e">
        <f>ROUND(ROUND(AE260,0)*CX260,0)</f>
        <v>#REF!</v>
      </c>
      <c r="DG260" t="e">
        <f t="shared" si="100"/>
        <v>#REF!</v>
      </c>
      <c r="DH260" t="e">
        <f>Source!I169*SmtRes!Y260</f>
        <v>#REF!</v>
      </c>
      <c r="DI260">
        <f>AD260</f>
        <v>0</v>
      </c>
      <c r="DJ260">
        <f>EtalonRes!AB222</f>
        <v>0</v>
      </c>
      <c r="DK260" t="e">
        <f>Source!BA169</f>
        <v>#REF!</v>
      </c>
      <c r="DL260" t="s">
        <v>6</v>
      </c>
      <c r="DM260">
        <v>0</v>
      </c>
      <c r="DN260" t="s">
        <v>6</v>
      </c>
      <c r="DO260">
        <v>0</v>
      </c>
      <c r="GQ260">
        <v>-1</v>
      </c>
      <c r="GR260">
        <v>-1</v>
      </c>
    </row>
    <row r="261" spans="1:200" x14ac:dyDescent="0.25">
      <c r="A261">
        <f>ROW(Source!A169)</f>
        <v>169</v>
      </c>
      <c r="B261">
        <v>66440962</v>
      </c>
      <c r="C261">
        <v>66441775</v>
      </c>
      <c r="D261">
        <v>49672708</v>
      </c>
      <c r="E261">
        <v>1</v>
      </c>
      <c r="F261">
        <v>1</v>
      </c>
      <c r="G261">
        <v>1</v>
      </c>
      <c r="H261">
        <v>2</v>
      </c>
      <c r="I261" t="s">
        <v>808</v>
      </c>
      <c r="J261" t="s">
        <v>809</v>
      </c>
      <c r="K261" t="s">
        <v>810</v>
      </c>
      <c r="L261">
        <v>1367</v>
      </c>
      <c r="N261">
        <v>1011</v>
      </c>
      <c r="O261" t="s">
        <v>772</v>
      </c>
      <c r="P261" t="s">
        <v>772</v>
      </c>
      <c r="Q261">
        <v>1</v>
      </c>
      <c r="W261">
        <v>0</v>
      </c>
      <c r="X261">
        <v>208619310</v>
      </c>
      <c r="Y261">
        <f t="shared" si="92"/>
        <v>0.21</v>
      </c>
      <c r="AA261">
        <v>0</v>
      </c>
      <c r="AB261">
        <v>22.54</v>
      </c>
      <c r="AC261">
        <v>0</v>
      </c>
      <c r="AD261">
        <v>0</v>
      </c>
      <c r="AE261">
        <v>0</v>
      </c>
      <c r="AF261">
        <v>1.7</v>
      </c>
      <c r="AG261">
        <v>0</v>
      </c>
      <c r="AH261">
        <v>0</v>
      </c>
      <c r="AI261">
        <v>1</v>
      </c>
      <c r="AJ261">
        <v>13.26</v>
      </c>
      <c r="AK261">
        <v>33.39</v>
      </c>
      <c r="AL261">
        <v>1</v>
      </c>
      <c r="AM261">
        <v>4</v>
      </c>
      <c r="AN261">
        <v>0</v>
      </c>
      <c r="AO261">
        <v>1</v>
      </c>
      <c r="AP261">
        <v>0</v>
      </c>
      <c r="AQ261">
        <v>0</v>
      </c>
      <c r="AR261">
        <v>0</v>
      </c>
      <c r="AS261" t="s">
        <v>6</v>
      </c>
      <c r="AT261">
        <v>0.21</v>
      </c>
      <c r="AU261" t="s">
        <v>6</v>
      </c>
      <c r="AV261">
        <v>0</v>
      </c>
      <c r="AW261">
        <v>2</v>
      </c>
      <c r="AX261">
        <v>66441789</v>
      </c>
      <c r="AY261">
        <v>1</v>
      </c>
      <c r="AZ261">
        <v>0</v>
      </c>
      <c r="BA261">
        <v>223</v>
      </c>
      <c r="BB261">
        <v>0</v>
      </c>
      <c r="BC261">
        <v>0</v>
      </c>
      <c r="BD261">
        <v>0</v>
      </c>
      <c r="BE261">
        <v>0</v>
      </c>
      <c r="BF261">
        <v>0</v>
      </c>
      <c r="BG261">
        <v>0</v>
      </c>
      <c r="BH261">
        <v>0</v>
      </c>
      <c r="BI261">
        <v>0</v>
      </c>
      <c r="BJ261">
        <v>0</v>
      </c>
      <c r="BK261">
        <v>0</v>
      </c>
      <c r="BL261">
        <v>0</v>
      </c>
      <c r="BM261">
        <v>0</v>
      </c>
      <c r="BN261">
        <v>0</v>
      </c>
      <c r="BO261">
        <v>0</v>
      </c>
      <c r="BP261">
        <v>0</v>
      </c>
      <c r="BQ261">
        <v>0</v>
      </c>
      <c r="BR261">
        <v>0</v>
      </c>
      <c r="BS261">
        <v>0</v>
      </c>
      <c r="BT261">
        <v>0</v>
      </c>
      <c r="BU261">
        <v>0</v>
      </c>
      <c r="BV261">
        <v>0</v>
      </c>
      <c r="BW261">
        <v>0</v>
      </c>
      <c r="CV261">
        <v>0</v>
      </c>
      <c r="CW261" t="e">
        <f>ROUND(Y261*Source!I169*DO261,7)</f>
        <v>#REF!</v>
      </c>
      <c r="CX261" t="e">
        <f>ROUND(Y261*Source!I169,7)</f>
        <v>#REF!</v>
      </c>
      <c r="CY261">
        <f>AB261</f>
        <v>22.54</v>
      </c>
      <c r="CZ261">
        <f>AF261</f>
        <v>1.7</v>
      </c>
      <c r="DA261">
        <f>AJ261</f>
        <v>13.26</v>
      </c>
      <c r="DB261">
        <f t="shared" si="93"/>
        <v>0.36</v>
      </c>
      <c r="DC261">
        <f t="shared" si="94"/>
        <v>0</v>
      </c>
      <c r="DD261" t="s">
        <v>6</v>
      </c>
      <c r="DE261" t="s">
        <v>6</v>
      </c>
      <c r="DF261" t="e">
        <f>ROUND(ROUND(AE261,0)*CX261,0)</f>
        <v>#REF!</v>
      </c>
      <c r="DG261" t="e">
        <f>ROUND(ROUND(AF261*AJ261,0)*CX261,0)</f>
        <v>#REF!</v>
      </c>
      <c r="DH261" t="e">
        <f>Source!I169*SmtRes!Y261</f>
        <v>#REF!</v>
      </c>
      <c r="DI261">
        <f>AB261</f>
        <v>22.54</v>
      </c>
      <c r="DJ261">
        <f>EtalonRes!Z223</f>
        <v>1.7</v>
      </c>
      <c r="DK261" t="e">
        <f>Source!BB169</f>
        <v>#REF!</v>
      </c>
      <c r="DL261" t="s">
        <v>6</v>
      </c>
      <c r="DM261">
        <v>0</v>
      </c>
      <c r="DN261" t="s">
        <v>6</v>
      </c>
      <c r="DO261">
        <v>0</v>
      </c>
      <c r="GQ261">
        <v>-1</v>
      </c>
      <c r="GR261">
        <v>-1</v>
      </c>
    </row>
    <row r="262" spans="1:200" x14ac:dyDescent="0.25">
      <c r="A262">
        <f>ROW(Source!A169)</f>
        <v>169</v>
      </c>
      <c r="B262">
        <v>66440962</v>
      </c>
      <c r="C262">
        <v>66441775</v>
      </c>
      <c r="D262">
        <v>49673503</v>
      </c>
      <c r="E262">
        <v>1</v>
      </c>
      <c r="F262">
        <v>1</v>
      </c>
      <c r="G262">
        <v>1</v>
      </c>
      <c r="H262">
        <v>2</v>
      </c>
      <c r="I262" t="s">
        <v>788</v>
      </c>
      <c r="J262" t="s">
        <v>789</v>
      </c>
      <c r="K262" t="s">
        <v>790</v>
      </c>
      <c r="L262">
        <v>1367</v>
      </c>
      <c r="N262">
        <v>1011</v>
      </c>
      <c r="O262" t="s">
        <v>772</v>
      </c>
      <c r="P262" t="s">
        <v>772</v>
      </c>
      <c r="Q262">
        <v>1</v>
      </c>
      <c r="W262">
        <v>0</v>
      </c>
      <c r="X262">
        <v>509054691</v>
      </c>
      <c r="Y262">
        <f t="shared" si="92"/>
        <v>0.4</v>
      </c>
      <c r="AA262">
        <v>0</v>
      </c>
      <c r="AB262">
        <v>871.31</v>
      </c>
      <c r="AC262">
        <v>387.32</v>
      </c>
      <c r="AD262">
        <v>0</v>
      </c>
      <c r="AE262">
        <v>0</v>
      </c>
      <c r="AF262">
        <v>65.709999999999994</v>
      </c>
      <c r="AG262">
        <v>11.6</v>
      </c>
      <c r="AH262">
        <v>0</v>
      </c>
      <c r="AI262">
        <v>1</v>
      </c>
      <c r="AJ262">
        <v>13.26</v>
      </c>
      <c r="AK262">
        <v>33.39</v>
      </c>
      <c r="AL262">
        <v>1</v>
      </c>
      <c r="AM262">
        <v>4</v>
      </c>
      <c r="AN262">
        <v>0</v>
      </c>
      <c r="AO262">
        <v>1</v>
      </c>
      <c r="AP262">
        <v>0</v>
      </c>
      <c r="AQ262">
        <v>0</v>
      </c>
      <c r="AR262">
        <v>0</v>
      </c>
      <c r="AS262" t="s">
        <v>6</v>
      </c>
      <c r="AT262">
        <v>0.4</v>
      </c>
      <c r="AU262" t="s">
        <v>6</v>
      </c>
      <c r="AV262">
        <v>0</v>
      </c>
      <c r="AW262">
        <v>2</v>
      </c>
      <c r="AX262">
        <v>66441790</v>
      </c>
      <c r="AY262">
        <v>1</v>
      </c>
      <c r="AZ262">
        <v>0</v>
      </c>
      <c r="BA262">
        <v>224</v>
      </c>
      <c r="BB262">
        <v>0</v>
      </c>
      <c r="BC262">
        <v>0</v>
      </c>
      <c r="BD262">
        <v>0</v>
      </c>
      <c r="BE262">
        <v>0</v>
      </c>
      <c r="BF262">
        <v>0</v>
      </c>
      <c r="BG262">
        <v>0</v>
      </c>
      <c r="BH262">
        <v>0</v>
      </c>
      <c r="BI262">
        <v>0</v>
      </c>
      <c r="BJ262">
        <v>0</v>
      </c>
      <c r="BK262">
        <v>0</v>
      </c>
      <c r="BL262">
        <v>0</v>
      </c>
      <c r="BM262">
        <v>0</v>
      </c>
      <c r="BN262">
        <v>0</v>
      </c>
      <c r="BO262">
        <v>0</v>
      </c>
      <c r="BP262">
        <v>0</v>
      </c>
      <c r="BQ262">
        <v>0</v>
      </c>
      <c r="BR262">
        <v>0</v>
      </c>
      <c r="BS262">
        <v>0</v>
      </c>
      <c r="BT262">
        <v>0</v>
      </c>
      <c r="BU262">
        <v>0</v>
      </c>
      <c r="BV262">
        <v>0</v>
      </c>
      <c r="BW262">
        <v>0</v>
      </c>
      <c r="CV262">
        <v>0</v>
      </c>
      <c r="CW262" t="e">
        <f>ROUND(Y262*Source!I169*DO262,7)</f>
        <v>#REF!</v>
      </c>
      <c r="CX262" t="e">
        <f>ROUND(Y262*Source!I169,7)</f>
        <v>#REF!</v>
      </c>
      <c r="CY262">
        <f>AB262</f>
        <v>871.31</v>
      </c>
      <c r="CZ262">
        <f>AF262</f>
        <v>65.709999999999994</v>
      </c>
      <c r="DA262">
        <f>AJ262</f>
        <v>13.26</v>
      </c>
      <c r="DB262">
        <f t="shared" si="93"/>
        <v>26.28</v>
      </c>
      <c r="DC262">
        <f t="shared" si="94"/>
        <v>4.6399999999999997</v>
      </c>
      <c r="DD262" t="s">
        <v>6</v>
      </c>
      <c r="DE262" t="s">
        <v>6</v>
      </c>
      <c r="DF262" t="e">
        <f>ROUND(ROUND(AE262,0)*CX262,0)</f>
        <v>#REF!</v>
      </c>
      <c r="DG262" t="e">
        <f>ROUND(ROUND(AF262*AJ262,0)*CX262,0)</f>
        <v>#REF!</v>
      </c>
      <c r="DH262" t="e">
        <f>Source!I169*SmtRes!Y262</f>
        <v>#REF!</v>
      </c>
      <c r="DI262">
        <f>AB262</f>
        <v>871.31</v>
      </c>
      <c r="DJ262">
        <f>EtalonRes!Z224</f>
        <v>65.709999999999994</v>
      </c>
      <c r="DK262" t="e">
        <f>Source!BB169</f>
        <v>#REF!</v>
      </c>
      <c r="DL262" t="s">
        <v>6</v>
      </c>
      <c r="DM262">
        <v>0</v>
      </c>
      <c r="DN262" t="s">
        <v>6</v>
      </c>
      <c r="DO262">
        <v>0</v>
      </c>
      <c r="GQ262">
        <v>-1</v>
      </c>
      <c r="GR262">
        <v>-1</v>
      </c>
    </row>
    <row r="263" spans="1:200" x14ac:dyDescent="0.25">
      <c r="A263">
        <f>ROW(Source!A169)</f>
        <v>169</v>
      </c>
      <c r="B263">
        <v>66440962</v>
      </c>
      <c r="C263">
        <v>66441775</v>
      </c>
      <c r="D263">
        <v>49523203</v>
      </c>
      <c r="E263">
        <v>1</v>
      </c>
      <c r="F263">
        <v>1</v>
      </c>
      <c r="G263">
        <v>1</v>
      </c>
      <c r="H263">
        <v>3</v>
      </c>
      <c r="I263" t="s">
        <v>773</v>
      </c>
      <c r="J263" t="s">
        <v>774</v>
      </c>
      <c r="K263" t="s">
        <v>775</v>
      </c>
      <c r="L263">
        <v>1339</v>
      </c>
      <c r="N263">
        <v>1007</v>
      </c>
      <c r="O263" t="s">
        <v>22</v>
      </c>
      <c r="P263" t="s">
        <v>22</v>
      </c>
      <c r="Q263">
        <v>1</v>
      </c>
      <c r="W263">
        <v>0</v>
      </c>
      <c r="X263">
        <v>-143474561</v>
      </c>
      <c r="Y263" s="66">
        <f>'4.Ведомость_списания'!F188</f>
        <v>1.37E-2</v>
      </c>
      <c r="AA263">
        <v>22.23</v>
      </c>
      <c r="AB263">
        <v>0</v>
      </c>
      <c r="AC263">
        <v>0</v>
      </c>
      <c r="AD263">
        <v>0</v>
      </c>
      <c r="AE263">
        <v>2.44</v>
      </c>
      <c r="AF263">
        <v>0</v>
      </c>
      <c r="AG263">
        <v>0</v>
      </c>
      <c r="AH263">
        <v>0</v>
      </c>
      <c r="AI263">
        <v>9.11</v>
      </c>
      <c r="AJ263">
        <v>1</v>
      </c>
      <c r="AK263">
        <v>1</v>
      </c>
      <c r="AL263">
        <v>1</v>
      </c>
      <c r="AM263">
        <v>4</v>
      </c>
      <c r="AN263">
        <v>0</v>
      </c>
      <c r="AO263">
        <v>1</v>
      </c>
      <c r="AP263">
        <v>0</v>
      </c>
      <c r="AQ263">
        <v>0</v>
      </c>
      <c r="AR263">
        <v>0</v>
      </c>
      <c r="AS263" t="s">
        <v>6</v>
      </c>
      <c r="AT263">
        <v>1.37E-2</v>
      </c>
      <c r="AU263" t="s">
        <v>6</v>
      </c>
      <c r="AV263">
        <v>0</v>
      </c>
      <c r="AW263">
        <v>2</v>
      </c>
      <c r="AX263">
        <v>66441791</v>
      </c>
      <c r="AY263">
        <v>1</v>
      </c>
      <c r="AZ263">
        <v>0</v>
      </c>
      <c r="BA263">
        <v>225</v>
      </c>
      <c r="BB263">
        <v>0</v>
      </c>
      <c r="BC263">
        <v>0</v>
      </c>
      <c r="BD263">
        <v>0</v>
      </c>
      <c r="BE263">
        <v>0</v>
      </c>
      <c r="BF263">
        <v>0</v>
      </c>
      <c r="BG263">
        <v>0</v>
      </c>
      <c r="BH263">
        <v>0</v>
      </c>
      <c r="BI263">
        <v>0</v>
      </c>
      <c r="BJ263">
        <v>0</v>
      </c>
      <c r="BK263">
        <v>0</v>
      </c>
      <c r="BL263">
        <v>0</v>
      </c>
      <c r="BM263">
        <v>0</v>
      </c>
      <c r="BN263">
        <v>0</v>
      </c>
      <c r="BO263">
        <v>0</v>
      </c>
      <c r="BP263">
        <v>0</v>
      </c>
      <c r="BQ263">
        <v>0</v>
      </c>
      <c r="BR263">
        <v>0</v>
      </c>
      <c r="BS263">
        <v>0</v>
      </c>
      <c r="BT263">
        <v>0</v>
      </c>
      <c r="BU263">
        <v>0</v>
      </c>
      <c r="BV263">
        <v>0</v>
      </c>
      <c r="BW263">
        <v>0</v>
      </c>
      <c r="CV263">
        <v>0</v>
      </c>
      <c r="CW263">
        <v>0</v>
      </c>
      <c r="CX263" t="e">
        <f>ROUND(Y263*Source!I169,7)</f>
        <v>#REF!</v>
      </c>
      <c r="CY263">
        <f t="shared" ref="CY263:CY269" si="103">AA263</f>
        <v>22.23</v>
      </c>
      <c r="CZ263">
        <f t="shared" ref="CZ263:CZ269" si="104">AE263</f>
        <v>2.44</v>
      </c>
      <c r="DA263">
        <f t="shared" ref="DA263:DA269" si="105">AI263</f>
        <v>9.11</v>
      </c>
      <c r="DB263">
        <f t="shared" si="93"/>
        <v>0.03</v>
      </c>
      <c r="DC263">
        <f t="shared" si="94"/>
        <v>0</v>
      </c>
      <c r="DD263" t="s">
        <v>6</v>
      </c>
      <c r="DE263" t="s">
        <v>6</v>
      </c>
      <c r="DF263" t="e">
        <f t="shared" ref="DF263:DF269" si="106">ROUND(ROUND(AE263*AI263,0)*CX263,0)</f>
        <v>#REF!</v>
      </c>
      <c r="DG263" t="e">
        <f t="shared" ref="DG263:DG271" si="107">ROUND(ROUND(AF263,0)*CX263,0)</f>
        <v>#REF!</v>
      </c>
      <c r="DH263" t="e">
        <f>Source!I169*SmtRes!Y263</f>
        <v>#REF!</v>
      </c>
      <c r="DI263">
        <f t="shared" ref="DI263:DI269" si="108">AA263</f>
        <v>22.23</v>
      </c>
      <c r="DJ263">
        <f>EtalonRes!Y225</f>
        <v>2.44</v>
      </c>
      <c r="DK263" t="e">
        <f>Source!BC169</f>
        <v>#REF!</v>
      </c>
      <c r="DL263" t="s">
        <v>6</v>
      </c>
      <c r="DM263">
        <v>0</v>
      </c>
      <c r="DN263" t="s">
        <v>6</v>
      </c>
      <c r="DO263">
        <v>0</v>
      </c>
      <c r="GQ263">
        <v>-1</v>
      </c>
      <c r="GR263">
        <v>-1</v>
      </c>
    </row>
    <row r="264" spans="1:200" x14ac:dyDescent="0.25">
      <c r="A264">
        <f>ROW(Source!A169)</f>
        <v>169</v>
      </c>
      <c r="B264">
        <v>66440962</v>
      </c>
      <c r="C264">
        <v>66441775</v>
      </c>
      <c r="D264">
        <v>49525587</v>
      </c>
      <c r="E264">
        <v>1</v>
      </c>
      <c r="F264">
        <v>1</v>
      </c>
      <c r="G264">
        <v>1</v>
      </c>
      <c r="H264">
        <v>3</v>
      </c>
      <c r="I264" t="s">
        <v>640</v>
      </c>
      <c r="J264" t="s">
        <v>642</v>
      </c>
      <c r="K264" t="s">
        <v>641</v>
      </c>
      <c r="L264">
        <v>1348</v>
      </c>
      <c r="N264">
        <v>1009</v>
      </c>
      <c r="O264" t="s">
        <v>147</v>
      </c>
      <c r="P264" t="s">
        <v>147</v>
      </c>
      <c r="Q264">
        <v>1000</v>
      </c>
      <c r="W264">
        <v>0</v>
      </c>
      <c r="X264">
        <v>-45966985</v>
      </c>
      <c r="Y264" s="66">
        <f>'4.Ведомость_списания'!F189</f>
        <v>5.8999999999999999E-3</v>
      </c>
      <c r="AA264">
        <v>109119.58</v>
      </c>
      <c r="AB264">
        <v>0</v>
      </c>
      <c r="AC264">
        <v>0</v>
      </c>
      <c r="AD264">
        <v>0</v>
      </c>
      <c r="AE264">
        <v>11978</v>
      </c>
      <c r="AF264">
        <v>0</v>
      </c>
      <c r="AG264">
        <v>0</v>
      </c>
      <c r="AH264">
        <v>0</v>
      </c>
      <c r="AI264">
        <v>9.11</v>
      </c>
      <c r="AJ264">
        <v>1</v>
      </c>
      <c r="AK264">
        <v>1</v>
      </c>
      <c r="AL264">
        <v>1</v>
      </c>
      <c r="AM264">
        <v>4</v>
      </c>
      <c r="AN264">
        <v>0</v>
      </c>
      <c r="AO264">
        <v>1</v>
      </c>
      <c r="AP264">
        <v>0</v>
      </c>
      <c r="AQ264">
        <v>0</v>
      </c>
      <c r="AR264">
        <v>0</v>
      </c>
      <c r="AS264" t="s">
        <v>6</v>
      </c>
      <c r="AT264">
        <v>5.8999999999999999E-3</v>
      </c>
      <c r="AU264" t="s">
        <v>6</v>
      </c>
      <c r="AV264">
        <v>0</v>
      </c>
      <c r="AW264">
        <v>2</v>
      </c>
      <c r="AX264">
        <v>66441792</v>
      </c>
      <c r="AY264">
        <v>1</v>
      </c>
      <c r="AZ264">
        <v>0</v>
      </c>
      <c r="BA264">
        <v>226</v>
      </c>
      <c r="BB264">
        <v>0</v>
      </c>
      <c r="BC264">
        <v>0</v>
      </c>
      <c r="BD264">
        <v>0</v>
      </c>
      <c r="BE264">
        <v>0</v>
      </c>
      <c r="BF264">
        <v>0</v>
      </c>
      <c r="BG264">
        <v>0</v>
      </c>
      <c r="BH264">
        <v>0</v>
      </c>
      <c r="BI264">
        <v>0</v>
      </c>
      <c r="BJ264">
        <v>0</v>
      </c>
      <c r="BK264">
        <v>0</v>
      </c>
      <c r="BL264">
        <v>0</v>
      </c>
      <c r="BM264">
        <v>0</v>
      </c>
      <c r="BN264">
        <v>0</v>
      </c>
      <c r="BO264">
        <v>0</v>
      </c>
      <c r="BP264">
        <v>0</v>
      </c>
      <c r="BQ264">
        <v>0</v>
      </c>
      <c r="BR264">
        <v>0</v>
      </c>
      <c r="BS264">
        <v>0</v>
      </c>
      <c r="BT264">
        <v>0</v>
      </c>
      <c r="BU264">
        <v>0</v>
      </c>
      <c r="BV264">
        <v>0</v>
      </c>
      <c r="BW264">
        <v>0</v>
      </c>
      <c r="CV264">
        <v>0</v>
      </c>
      <c r="CW264">
        <v>0</v>
      </c>
      <c r="CX264" t="e">
        <f>ROUND(Y264*Source!I169,7)</f>
        <v>#REF!</v>
      </c>
      <c r="CY264">
        <f t="shared" si="103"/>
        <v>109119.58</v>
      </c>
      <c r="CZ264">
        <f t="shared" si="104"/>
        <v>11978</v>
      </c>
      <c r="DA264">
        <f t="shared" si="105"/>
        <v>9.11</v>
      </c>
      <c r="DB264">
        <f t="shared" si="93"/>
        <v>70.67</v>
      </c>
      <c r="DC264">
        <f t="shared" si="94"/>
        <v>0</v>
      </c>
      <c r="DD264" t="s">
        <v>6</v>
      </c>
      <c r="DE264" t="s">
        <v>6</v>
      </c>
      <c r="DF264" t="e">
        <f t="shared" si="106"/>
        <v>#REF!</v>
      </c>
      <c r="DG264" t="e">
        <f t="shared" si="107"/>
        <v>#REF!</v>
      </c>
      <c r="DH264" t="e">
        <f>Source!I169*SmtRes!Y264</f>
        <v>#REF!</v>
      </c>
      <c r="DI264">
        <f t="shared" si="108"/>
        <v>109119.58</v>
      </c>
      <c r="DJ264">
        <f>EtalonRes!Y226</f>
        <v>11978</v>
      </c>
      <c r="DK264" t="e">
        <f>Source!BC169</f>
        <v>#REF!</v>
      </c>
      <c r="DL264" t="s">
        <v>6</v>
      </c>
      <c r="DM264">
        <v>0</v>
      </c>
      <c r="DN264" t="s">
        <v>6</v>
      </c>
      <c r="DO264">
        <v>0</v>
      </c>
      <c r="GQ264">
        <v>-1</v>
      </c>
      <c r="GR264">
        <v>-1</v>
      </c>
    </row>
    <row r="265" spans="1:200" x14ac:dyDescent="0.25">
      <c r="A265">
        <f>ROW(Source!A169)</f>
        <v>169</v>
      </c>
      <c r="B265">
        <v>66440962</v>
      </c>
      <c r="C265">
        <v>66441775</v>
      </c>
      <c r="D265">
        <v>49527726</v>
      </c>
      <c r="E265">
        <v>1</v>
      </c>
      <c r="F265">
        <v>1</v>
      </c>
      <c r="G265">
        <v>1</v>
      </c>
      <c r="H265">
        <v>3</v>
      </c>
      <c r="I265" t="s">
        <v>145</v>
      </c>
      <c r="J265" t="s">
        <v>148</v>
      </c>
      <c r="K265" t="s">
        <v>146</v>
      </c>
      <c r="L265">
        <v>1348</v>
      </c>
      <c r="N265">
        <v>1009</v>
      </c>
      <c r="O265" t="s">
        <v>147</v>
      </c>
      <c r="P265" t="s">
        <v>147</v>
      </c>
      <c r="Q265">
        <v>1000</v>
      </c>
      <c r="W265">
        <v>0</v>
      </c>
      <c r="X265">
        <v>1174253204</v>
      </c>
      <c r="Y265" s="66">
        <f>'4.Ведомость_списания'!F190</f>
        <v>4.8999999999999998E-3</v>
      </c>
      <c r="AA265">
        <v>6691.3</v>
      </c>
      <c r="AB265">
        <v>0</v>
      </c>
      <c r="AC265">
        <v>0</v>
      </c>
      <c r="AD265">
        <v>0</v>
      </c>
      <c r="AE265">
        <v>734.5</v>
      </c>
      <c r="AF265">
        <v>0</v>
      </c>
      <c r="AG265">
        <v>0</v>
      </c>
      <c r="AH265">
        <v>0</v>
      </c>
      <c r="AI265">
        <v>9.11</v>
      </c>
      <c r="AJ265">
        <v>1</v>
      </c>
      <c r="AK265">
        <v>1</v>
      </c>
      <c r="AL265">
        <v>1</v>
      </c>
      <c r="AM265">
        <v>4</v>
      </c>
      <c r="AN265">
        <v>0</v>
      </c>
      <c r="AO265">
        <v>1</v>
      </c>
      <c r="AP265">
        <v>0</v>
      </c>
      <c r="AQ265">
        <v>0</v>
      </c>
      <c r="AR265">
        <v>0</v>
      </c>
      <c r="AS265" t="s">
        <v>6</v>
      </c>
      <c r="AT265">
        <v>4.8999999999999998E-3</v>
      </c>
      <c r="AU265" t="s">
        <v>6</v>
      </c>
      <c r="AV265">
        <v>0</v>
      </c>
      <c r="AW265">
        <v>2</v>
      </c>
      <c r="AX265">
        <v>66441793</v>
      </c>
      <c r="AY265">
        <v>1</v>
      </c>
      <c r="AZ265">
        <v>0</v>
      </c>
      <c r="BA265">
        <v>227</v>
      </c>
      <c r="BB265">
        <v>0</v>
      </c>
      <c r="BC265">
        <v>0</v>
      </c>
      <c r="BD265">
        <v>0</v>
      </c>
      <c r="BE265">
        <v>0</v>
      </c>
      <c r="BF265">
        <v>0</v>
      </c>
      <c r="BG265">
        <v>0</v>
      </c>
      <c r="BH265">
        <v>0</v>
      </c>
      <c r="BI265">
        <v>0</v>
      </c>
      <c r="BJ265">
        <v>0</v>
      </c>
      <c r="BK265">
        <v>0</v>
      </c>
      <c r="BL265">
        <v>0</v>
      </c>
      <c r="BM265">
        <v>0</v>
      </c>
      <c r="BN265">
        <v>0</v>
      </c>
      <c r="BO265">
        <v>0</v>
      </c>
      <c r="BP265">
        <v>0</v>
      </c>
      <c r="BQ265">
        <v>0</v>
      </c>
      <c r="BR265">
        <v>0</v>
      </c>
      <c r="BS265">
        <v>0</v>
      </c>
      <c r="BT265">
        <v>0</v>
      </c>
      <c r="BU265">
        <v>0</v>
      </c>
      <c r="BV265">
        <v>0</v>
      </c>
      <c r="BW265">
        <v>0</v>
      </c>
      <c r="CV265">
        <v>0</v>
      </c>
      <c r="CW265">
        <v>0</v>
      </c>
      <c r="CX265" t="e">
        <f>ROUND(Y265*Source!I169,7)</f>
        <v>#REF!</v>
      </c>
      <c r="CY265">
        <f t="shared" si="103"/>
        <v>6691.3</v>
      </c>
      <c r="CZ265">
        <f t="shared" si="104"/>
        <v>734.5</v>
      </c>
      <c r="DA265">
        <f t="shared" si="105"/>
        <v>9.11</v>
      </c>
      <c r="DB265">
        <f t="shared" si="93"/>
        <v>3.6</v>
      </c>
      <c r="DC265">
        <f t="shared" si="94"/>
        <v>0</v>
      </c>
      <c r="DD265" t="s">
        <v>6</v>
      </c>
      <c r="DE265" t="s">
        <v>6</v>
      </c>
      <c r="DF265" t="e">
        <f t="shared" si="106"/>
        <v>#REF!</v>
      </c>
      <c r="DG265" t="e">
        <f t="shared" si="107"/>
        <v>#REF!</v>
      </c>
      <c r="DH265" t="e">
        <f>Source!I169*SmtRes!Y265</f>
        <v>#REF!</v>
      </c>
      <c r="DI265">
        <f t="shared" si="108"/>
        <v>6691.3</v>
      </c>
      <c r="DJ265">
        <f>EtalonRes!Y227</f>
        <v>734.5</v>
      </c>
      <c r="DK265" t="e">
        <f>Source!BC169</f>
        <v>#REF!</v>
      </c>
      <c r="DL265" t="s">
        <v>6</v>
      </c>
      <c r="DM265">
        <v>0</v>
      </c>
      <c r="DN265" t="s">
        <v>6</v>
      </c>
      <c r="DO265">
        <v>0</v>
      </c>
      <c r="GQ265">
        <v>-1</v>
      </c>
      <c r="GR265">
        <v>-1</v>
      </c>
    </row>
    <row r="266" spans="1:200" x14ac:dyDescent="0.25">
      <c r="A266">
        <f>ROW(Source!A169)</f>
        <v>169</v>
      </c>
      <c r="B266">
        <v>66440962</v>
      </c>
      <c r="C266">
        <v>66441775</v>
      </c>
      <c r="D266">
        <v>49528669</v>
      </c>
      <c r="E266">
        <v>1</v>
      </c>
      <c r="F266">
        <v>1</v>
      </c>
      <c r="G266">
        <v>1</v>
      </c>
      <c r="H266">
        <v>3</v>
      </c>
      <c r="I266" t="s">
        <v>455</v>
      </c>
      <c r="J266" t="s">
        <v>457</v>
      </c>
      <c r="K266" t="s">
        <v>456</v>
      </c>
      <c r="L266">
        <v>1346</v>
      </c>
      <c r="N266">
        <v>1009</v>
      </c>
      <c r="O266" t="s">
        <v>132</v>
      </c>
      <c r="P266" t="s">
        <v>132</v>
      </c>
      <c r="Q266">
        <v>1</v>
      </c>
      <c r="W266">
        <v>0</v>
      </c>
      <c r="X266">
        <v>366536052</v>
      </c>
      <c r="Y266">
        <f t="shared" si="92"/>
        <v>1.04</v>
      </c>
      <c r="AA266">
        <v>96.38</v>
      </c>
      <c r="AB266">
        <v>0</v>
      </c>
      <c r="AC266">
        <v>0</v>
      </c>
      <c r="AD266">
        <v>0</v>
      </c>
      <c r="AE266">
        <v>10.58</v>
      </c>
      <c r="AF266">
        <v>0</v>
      </c>
      <c r="AG266">
        <v>0</v>
      </c>
      <c r="AH266">
        <v>0</v>
      </c>
      <c r="AI266">
        <v>9.11</v>
      </c>
      <c r="AJ266">
        <v>1</v>
      </c>
      <c r="AK266">
        <v>1</v>
      </c>
      <c r="AL266">
        <v>1</v>
      </c>
      <c r="AM266">
        <v>0</v>
      </c>
      <c r="AN266">
        <v>0</v>
      </c>
      <c r="AO266">
        <v>0</v>
      </c>
      <c r="AP266">
        <v>0</v>
      </c>
      <c r="AQ266">
        <v>0</v>
      </c>
      <c r="AR266">
        <v>0</v>
      </c>
      <c r="AS266" t="s">
        <v>6</v>
      </c>
      <c r="AT266">
        <v>1.04</v>
      </c>
      <c r="AU266" t="s">
        <v>6</v>
      </c>
      <c r="AV266">
        <v>0</v>
      </c>
      <c r="AW266">
        <v>1</v>
      </c>
      <c r="AX266">
        <v>-1</v>
      </c>
      <c r="AY266">
        <v>0</v>
      </c>
      <c r="AZ266">
        <v>0</v>
      </c>
      <c r="BA266" t="s">
        <v>6</v>
      </c>
      <c r="BB266">
        <v>0</v>
      </c>
      <c r="BC266">
        <v>0</v>
      </c>
      <c r="BD266">
        <v>0</v>
      </c>
      <c r="BE266">
        <v>0</v>
      </c>
      <c r="BF266">
        <v>0</v>
      </c>
      <c r="BG266">
        <v>0</v>
      </c>
      <c r="BH266">
        <v>0</v>
      </c>
      <c r="BI266">
        <v>0</v>
      </c>
      <c r="BJ266">
        <v>0</v>
      </c>
      <c r="BK266">
        <v>0</v>
      </c>
      <c r="BL266">
        <v>0</v>
      </c>
      <c r="BM266">
        <v>0</v>
      </c>
      <c r="BN266">
        <v>0</v>
      </c>
      <c r="BO266">
        <v>0</v>
      </c>
      <c r="BP266">
        <v>0</v>
      </c>
      <c r="BQ266">
        <v>0</v>
      </c>
      <c r="BR266">
        <v>0</v>
      </c>
      <c r="BS266">
        <v>0</v>
      </c>
      <c r="BT266">
        <v>0</v>
      </c>
      <c r="BU266">
        <v>0</v>
      </c>
      <c r="BV266">
        <v>0</v>
      </c>
      <c r="BW266">
        <v>0</v>
      </c>
      <c r="CV266">
        <v>0</v>
      </c>
      <c r="CW266">
        <v>0</v>
      </c>
      <c r="CX266" t="e">
        <f>ROUND(Y266*Source!I169,7)</f>
        <v>#REF!</v>
      </c>
      <c r="CY266">
        <f t="shared" si="103"/>
        <v>96.38</v>
      </c>
      <c r="CZ266">
        <f t="shared" si="104"/>
        <v>10.58</v>
      </c>
      <c r="DA266">
        <f t="shared" si="105"/>
        <v>9.11</v>
      </c>
      <c r="DB266">
        <f t="shared" si="93"/>
        <v>11</v>
      </c>
      <c r="DC266">
        <f t="shared" si="94"/>
        <v>0</v>
      </c>
      <c r="DD266" t="s">
        <v>6</v>
      </c>
      <c r="DE266" t="s">
        <v>6</v>
      </c>
      <c r="DF266" t="e">
        <f t="shared" si="106"/>
        <v>#REF!</v>
      </c>
      <c r="DG266" t="e">
        <f t="shared" si="107"/>
        <v>#REF!</v>
      </c>
      <c r="DH266" t="e">
        <f>Source!I169*SmtRes!Y266</f>
        <v>#REF!</v>
      </c>
      <c r="DI266">
        <f t="shared" si="108"/>
        <v>96.38</v>
      </c>
      <c r="DJ266" t="e">
        <f t="shared" ref="DJ266" si="109">DF266</f>
        <v>#REF!</v>
      </c>
      <c r="DK266" t="e">
        <f>Source!BC169</f>
        <v>#REF!</v>
      </c>
      <c r="DL266" t="s">
        <v>6</v>
      </c>
      <c r="DM266">
        <v>0</v>
      </c>
      <c r="DN266" t="s">
        <v>6</v>
      </c>
      <c r="DO266">
        <v>0</v>
      </c>
      <c r="GP266">
        <v>1</v>
      </c>
      <c r="GQ266">
        <v>-1</v>
      </c>
      <c r="GR266">
        <v>-1</v>
      </c>
    </row>
    <row r="267" spans="1:200" x14ac:dyDescent="0.25">
      <c r="A267">
        <f>ROW(Source!A169)</f>
        <v>169</v>
      </c>
      <c r="B267">
        <v>66440962</v>
      </c>
      <c r="C267">
        <v>66441775</v>
      </c>
      <c r="D267">
        <v>49542647</v>
      </c>
      <c r="E267">
        <v>1</v>
      </c>
      <c r="F267">
        <v>1</v>
      </c>
      <c r="G267">
        <v>1</v>
      </c>
      <c r="H267">
        <v>3</v>
      </c>
      <c r="I267" t="s">
        <v>154</v>
      </c>
      <c r="J267" t="s">
        <v>156</v>
      </c>
      <c r="K267" t="s">
        <v>155</v>
      </c>
      <c r="L267">
        <v>1348</v>
      </c>
      <c r="N267">
        <v>1009</v>
      </c>
      <c r="O267" t="s">
        <v>147</v>
      </c>
      <c r="P267" t="s">
        <v>147</v>
      </c>
      <c r="Q267">
        <v>1000</v>
      </c>
      <c r="W267">
        <v>0</v>
      </c>
      <c r="X267">
        <v>-120483918</v>
      </c>
      <c r="Y267" s="66">
        <f>'4.Ведомость_списания'!F191</f>
        <v>9.4999999999999998E-3</v>
      </c>
      <c r="AA267">
        <v>40586.870000000003</v>
      </c>
      <c r="AB267">
        <v>0</v>
      </c>
      <c r="AC267">
        <v>0</v>
      </c>
      <c r="AD267">
        <v>0</v>
      </c>
      <c r="AE267">
        <v>4455.2</v>
      </c>
      <c r="AF267">
        <v>0</v>
      </c>
      <c r="AG267">
        <v>0</v>
      </c>
      <c r="AH267">
        <v>0</v>
      </c>
      <c r="AI267">
        <v>9.11</v>
      </c>
      <c r="AJ267">
        <v>1</v>
      </c>
      <c r="AK267">
        <v>1</v>
      </c>
      <c r="AL267">
        <v>1</v>
      </c>
      <c r="AM267">
        <v>4</v>
      </c>
      <c r="AN267">
        <v>0</v>
      </c>
      <c r="AO267">
        <v>1</v>
      </c>
      <c r="AP267">
        <v>0</v>
      </c>
      <c r="AQ267">
        <v>0</v>
      </c>
      <c r="AR267">
        <v>0</v>
      </c>
      <c r="AS267" t="s">
        <v>6</v>
      </c>
      <c r="AT267">
        <v>9.4999999999999998E-3</v>
      </c>
      <c r="AU267" t="s">
        <v>6</v>
      </c>
      <c r="AV267">
        <v>0</v>
      </c>
      <c r="AW267">
        <v>2</v>
      </c>
      <c r="AX267">
        <v>66441795</v>
      </c>
      <c r="AY267">
        <v>1</v>
      </c>
      <c r="AZ267">
        <v>0</v>
      </c>
      <c r="BA267">
        <v>229</v>
      </c>
      <c r="BB267">
        <v>0</v>
      </c>
      <c r="BC267">
        <v>0</v>
      </c>
      <c r="BD267">
        <v>0</v>
      </c>
      <c r="BE267">
        <v>0</v>
      </c>
      <c r="BF267">
        <v>0</v>
      </c>
      <c r="BG267">
        <v>0</v>
      </c>
      <c r="BH267">
        <v>0</v>
      </c>
      <c r="BI267">
        <v>0</v>
      </c>
      <c r="BJ267">
        <v>0</v>
      </c>
      <c r="BK267">
        <v>0</v>
      </c>
      <c r="BL267">
        <v>0</v>
      </c>
      <c r="BM267">
        <v>0</v>
      </c>
      <c r="BN267">
        <v>0</v>
      </c>
      <c r="BO267">
        <v>0</v>
      </c>
      <c r="BP267">
        <v>0</v>
      </c>
      <c r="BQ267">
        <v>0</v>
      </c>
      <c r="BR267">
        <v>0</v>
      </c>
      <c r="BS267">
        <v>0</v>
      </c>
      <c r="BT267">
        <v>0</v>
      </c>
      <c r="BU267">
        <v>0</v>
      </c>
      <c r="BV267">
        <v>0</v>
      </c>
      <c r="BW267">
        <v>0</v>
      </c>
      <c r="CV267">
        <v>0</v>
      </c>
      <c r="CW267">
        <v>0</v>
      </c>
      <c r="CX267" t="e">
        <f>ROUND(Y267*Source!I169,7)</f>
        <v>#REF!</v>
      </c>
      <c r="CY267">
        <f t="shared" si="103"/>
        <v>40586.870000000003</v>
      </c>
      <c r="CZ267">
        <f t="shared" si="104"/>
        <v>4455.2</v>
      </c>
      <c r="DA267">
        <f t="shared" si="105"/>
        <v>9.11</v>
      </c>
      <c r="DB267">
        <f t="shared" si="93"/>
        <v>42.32</v>
      </c>
      <c r="DC267">
        <f t="shared" si="94"/>
        <v>0</v>
      </c>
      <c r="DD267" t="s">
        <v>6</v>
      </c>
      <c r="DE267" t="s">
        <v>6</v>
      </c>
      <c r="DF267" t="e">
        <f t="shared" si="106"/>
        <v>#REF!</v>
      </c>
      <c r="DG267" t="e">
        <f t="shared" si="107"/>
        <v>#REF!</v>
      </c>
      <c r="DH267" t="e">
        <f>Source!I169*SmtRes!Y267</f>
        <v>#REF!</v>
      </c>
      <c r="DI267">
        <f t="shared" si="108"/>
        <v>40586.870000000003</v>
      </c>
      <c r="DJ267">
        <f>EtalonRes!Y229</f>
        <v>4455.2</v>
      </c>
      <c r="DK267" t="e">
        <f>Source!BC169</f>
        <v>#REF!</v>
      </c>
      <c r="DL267" t="s">
        <v>6</v>
      </c>
      <c r="DM267">
        <v>0</v>
      </c>
      <c r="DN267" t="s">
        <v>6</v>
      </c>
      <c r="DO267">
        <v>0</v>
      </c>
      <c r="GQ267">
        <v>-1</v>
      </c>
      <c r="GR267">
        <v>-1</v>
      </c>
    </row>
    <row r="268" spans="1:200" x14ac:dyDescent="0.25">
      <c r="A268">
        <f>ROW(Source!A169)</f>
        <v>169</v>
      </c>
      <c r="B268">
        <v>66440962</v>
      </c>
      <c r="C268">
        <v>66441775</v>
      </c>
      <c r="D268">
        <v>49546633</v>
      </c>
      <c r="E268">
        <v>1</v>
      </c>
      <c r="F268">
        <v>1</v>
      </c>
      <c r="G268">
        <v>1</v>
      </c>
      <c r="H268">
        <v>3</v>
      </c>
      <c r="I268" t="s">
        <v>871</v>
      </c>
      <c r="J268" t="s">
        <v>872</v>
      </c>
      <c r="K268" t="s">
        <v>873</v>
      </c>
      <c r="L268">
        <v>1339</v>
      </c>
      <c r="N268">
        <v>1007</v>
      </c>
      <c r="O268" t="s">
        <v>22</v>
      </c>
      <c r="P268" t="s">
        <v>22</v>
      </c>
      <c r="Q268">
        <v>1</v>
      </c>
      <c r="W268">
        <v>0</v>
      </c>
      <c r="X268">
        <v>-369593091</v>
      </c>
      <c r="Y268" s="66">
        <f>'4.Ведомость_списания'!F192</f>
        <v>0.20799999999999999</v>
      </c>
      <c r="AA268">
        <v>11724.57</v>
      </c>
      <c r="AB268">
        <v>0</v>
      </c>
      <c r="AC268">
        <v>0</v>
      </c>
      <c r="AD268">
        <v>0</v>
      </c>
      <c r="AE268">
        <v>1287</v>
      </c>
      <c r="AF268">
        <v>0</v>
      </c>
      <c r="AG268">
        <v>0</v>
      </c>
      <c r="AH268">
        <v>0</v>
      </c>
      <c r="AI268">
        <v>9.11</v>
      </c>
      <c r="AJ268">
        <v>1</v>
      </c>
      <c r="AK268">
        <v>1</v>
      </c>
      <c r="AL268">
        <v>1</v>
      </c>
      <c r="AM268">
        <v>4</v>
      </c>
      <c r="AN268">
        <v>0</v>
      </c>
      <c r="AO268">
        <v>1</v>
      </c>
      <c r="AP268">
        <v>0</v>
      </c>
      <c r="AQ268">
        <v>0</v>
      </c>
      <c r="AR268">
        <v>0</v>
      </c>
      <c r="AS268" t="s">
        <v>6</v>
      </c>
      <c r="AT268">
        <v>0.20799999999999999</v>
      </c>
      <c r="AU268" t="s">
        <v>6</v>
      </c>
      <c r="AV268">
        <v>0</v>
      </c>
      <c r="AW268">
        <v>2</v>
      </c>
      <c r="AX268">
        <v>66441796</v>
      </c>
      <c r="AY268">
        <v>1</v>
      </c>
      <c r="AZ268">
        <v>0</v>
      </c>
      <c r="BA268">
        <v>230</v>
      </c>
      <c r="BB268">
        <v>0</v>
      </c>
      <c r="BC268">
        <v>0</v>
      </c>
      <c r="BD268">
        <v>0</v>
      </c>
      <c r="BE268">
        <v>0</v>
      </c>
      <c r="BF268">
        <v>0</v>
      </c>
      <c r="BG268">
        <v>0</v>
      </c>
      <c r="BH268">
        <v>0</v>
      </c>
      <c r="BI268">
        <v>0</v>
      </c>
      <c r="BJ268">
        <v>0</v>
      </c>
      <c r="BK268">
        <v>0</v>
      </c>
      <c r="BL268">
        <v>0</v>
      </c>
      <c r="BM268">
        <v>0</v>
      </c>
      <c r="BN268">
        <v>0</v>
      </c>
      <c r="BO268">
        <v>0</v>
      </c>
      <c r="BP268">
        <v>0</v>
      </c>
      <c r="BQ268">
        <v>0</v>
      </c>
      <c r="BR268">
        <v>0</v>
      </c>
      <c r="BS268">
        <v>0</v>
      </c>
      <c r="BT268">
        <v>0</v>
      </c>
      <c r="BU268">
        <v>0</v>
      </c>
      <c r="BV268">
        <v>0</v>
      </c>
      <c r="BW268">
        <v>0</v>
      </c>
      <c r="CV268">
        <v>0</v>
      </c>
      <c r="CW268">
        <v>0</v>
      </c>
      <c r="CX268" t="e">
        <f>ROUND(Y268*Source!I169,7)</f>
        <v>#REF!</v>
      </c>
      <c r="CY268">
        <f t="shared" si="103"/>
        <v>11724.57</v>
      </c>
      <c r="CZ268">
        <f t="shared" si="104"/>
        <v>1287</v>
      </c>
      <c r="DA268">
        <f t="shared" si="105"/>
        <v>9.11</v>
      </c>
      <c r="DB268">
        <f t="shared" si="93"/>
        <v>267.7</v>
      </c>
      <c r="DC268">
        <f t="shared" si="94"/>
        <v>0</v>
      </c>
      <c r="DD268" t="s">
        <v>6</v>
      </c>
      <c r="DE268" t="s">
        <v>6</v>
      </c>
      <c r="DF268" t="e">
        <f t="shared" si="106"/>
        <v>#REF!</v>
      </c>
      <c r="DG268" t="e">
        <f t="shared" si="107"/>
        <v>#REF!</v>
      </c>
      <c r="DH268" t="e">
        <f>Source!I169*SmtRes!Y268</f>
        <v>#REF!</v>
      </c>
      <c r="DI268">
        <f t="shared" si="108"/>
        <v>11724.57</v>
      </c>
      <c r="DJ268">
        <f>EtalonRes!Y230</f>
        <v>1287</v>
      </c>
      <c r="DK268" t="e">
        <f>Source!BC169</f>
        <v>#REF!</v>
      </c>
      <c r="DL268" t="s">
        <v>6</v>
      </c>
      <c r="DM268">
        <v>0</v>
      </c>
      <c r="DN268" t="s">
        <v>6</v>
      </c>
      <c r="DO268">
        <v>0</v>
      </c>
      <c r="GQ268">
        <v>-1</v>
      </c>
      <c r="GR268">
        <v>-1</v>
      </c>
    </row>
    <row r="269" spans="1:200" x14ac:dyDescent="0.25">
      <c r="A269">
        <f>ROW(Source!A169)</f>
        <v>169</v>
      </c>
      <c r="B269">
        <v>66440962</v>
      </c>
      <c r="C269">
        <v>66441775</v>
      </c>
      <c r="D269">
        <v>49546817</v>
      </c>
      <c r="E269">
        <v>1</v>
      </c>
      <c r="F269">
        <v>1</v>
      </c>
      <c r="G269">
        <v>1</v>
      </c>
      <c r="H269">
        <v>3</v>
      </c>
      <c r="I269" t="s">
        <v>162</v>
      </c>
      <c r="J269" t="s">
        <v>164</v>
      </c>
      <c r="K269" t="s">
        <v>163</v>
      </c>
      <c r="L269">
        <v>1339</v>
      </c>
      <c r="N269">
        <v>1007</v>
      </c>
      <c r="O269" t="s">
        <v>22</v>
      </c>
      <c r="P269" t="s">
        <v>22</v>
      </c>
      <c r="Q269">
        <v>1</v>
      </c>
      <c r="W269">
        <v>0</v>
      </c>
      <c r="X269">
        <v>-330517304</v>
      </c>
      <c r="Y269" s="66">
        <f>'4.Ведомость_списания'!F193</f>
        <v>0.18</v>
      </c>
      <c r="AA269">
        <v>10522.05</v>
      </c>
      <c r="AB269">
        <v>0</v>
      </c>
      <c r="AC269">
        <v>0</v>
      </c>
      <c r="AD269">
        <v>0</v>
      </c>
      <c r="AE269">
        <v>1155</v>
      </c>
      <c r="AF269">
        <v>0</v>
      </c>
      <c r="AG269">
        <v>0</v>
      </c>
      <c r="AH269">
        <v>0</v>
      </c>
      <c r="AI269">
        <v>9.11</v>
      </c>
      <c r="AJ269">
        <v>1</v>
      </c>
      <c r="AK269">
        <v>1</v>
      </c>
      <c r="AL269">
        <v>1</v>
      </c>
      <c r="AM269">
        <v>4</v>
      </c>
      <c r="AN269">
        <v>0</v>
      </c>
      <c r="AO269">
        <v>1</v>
      </c>
      <c r="AP269">
        <v>0</v>
      </c>
      <c r="AQ269">
        <v>0</v>
      </c>
      <c r="AR269">
        <v>0</v>
      </c>
      <c r="AS269" t="s">
        <v>6</v>
      </c>
      <c r="AT269">
        <v>0.18</v>
      </c>
      <c r="AU269" t="s">
        <v>6</v>
      </c>
      <c r="AV269">
        <v>0</v>
      </c>
      <c r="AW269">
        <v>2</v>
      </c>
      <c r="AX269">
        <v>66441797</v>
      </c>
      <c r="AY269">
        <v>1</v>
      </c>
      <c r="AZ269">
        <v>0</v>
      </c>
      <c r="BA269">
        <v>231</v>
      </c>
      <c r="BB269">
        <v>0</v>
      </c>
      <c r="BC269">
        <v>0</v>
      </c>
      <c r="BD269">
        <v>0</v>
      </c>
      <c r="BE269">
        <v>0</v>
      </c>
      <c r="BF269">
        <v>0</v>
      </c>
      <c r="BG269">
        <v>0</v>
      </c>
      <c r="BH269">
        <v>0</v>
      </c>
      <c r="BI269">
        <v>0</v>
      </c>
      <c r="BJ269">
        <v>0</v>
      </c>
      <c r="BK269">
        <v>0</v>
      </c>
      <c r="BL269">
        <v>0</v>
      </c>
      <c r="BM269">
        <v>0</v>
      </c>
      <c r="BN269">
        <v>0</v>
      </c>
      <c r="BO269">
        <v>0</v>
      </c>
      <c r="BP269">
        <v>0</v>
      </c>
      <c r="BQ269">
        <v>0</v>
      </c>
      <c r="BR269">
        <v>0</v>
      </c>
      <c r="BS269">
        <v>0</v>
      </c>
      <c r="BT269">
        <v>0</v>
      </c>
      <c r="BU269">
        <v>0</v>
      </c>
      <c r="BV269">
        <v>0</v>
      </c>
      <c r="BW269">
        <v>0</v>
      </c>
      <c r="CV269">
        <v>0</v>
      </c>
      <c r="CW269">
        <v>0</v>
      </c>
      <c r="CX269" t="e">
        <f>ROUND(Y269*Source!I169,7)</f>
        <v>#REF!</v>
      </c>
      <c r="CY269">
        <f t="shared" si="103"/>
        <v>10522.05</v>
      </c>
      <c r="CZ269">
        <f t="shared" si="104"/>
        <v>1155</v>
      </c>
      <c r="DA269">
        <f t="shared" si="105"/>
        <v>9.11</v>
      </c>
      <c r="DB269">
        <f t="shared" si="93"/>
        <v>207.9</v>
      </c>
      <c r="DC269">
        <f t="shared" si="94"/>
        <v>0</v>
      </c>
      <c r="DD269" t="s">
        <v>6</v>
      </c>
      <c r="DE269" t="s">
        <v>6</v>
      </c>
      <c r="DF269" t="e">
        <f t="shared" si="106"/>
        <v>#REF!</v>
      </c>
      <c r="DG269" t="e">
        <f t="shared" si="107"/>
        <v>#REF!</v>
      </c>
      <c r="DH269" t="e">
        <f>Source!I169*SmtRes!Y269</f>
        <v>#REF!</v>
      </c>
      <c r="DI269">
        <f t="shared" si="108"/>
        <v>10522.05</v>
      </c>
      <c r="DJ269">
        <f>EtalonRes!Y231</f>
        <v>1155</v>
      </c>
      <c r="DK269" t="e">
        <f>Source!BC169</f>
        <v>#REF!</v>
      </c>
      <c r="DL269" t="s">
        <v>6</v>
      </c>
      <c r="DM269">
        <v>0</v>
      </c>
      <c r="DN269" t="s">
        <v>6</v>
      </c>
      <c r="DO269">
        <v>0</v>
      </c>
      <c r="GQ269">
        <v>-1</v>
      </c>
      <c r="GR269">
        <v>-1</v>
      </c>
    </row>
    <row r="270" spans="1:200" x14ac:dyDescent="0.25">
      <c r="A270">
        <f>ROW(Source!A171)</f>
        <v>171</v>
      </c>
      <c r="B270">
        <v>66440962</v>
      </c>
      <c r="C270">
        <v>66441814</v>
      </c>
      <c r="D270">
        <v>48043837</v>
      </c>
      <c r="E270">
        <v>68</v>
      </c>
      <c r="F270">
        <v>1</v>
      </c>
      <c r="G270">
        <v>1</v>
      </c>
      <c r="H270">
        <v>1</v>
      </c>
      <c r="I270" t="s">
        <v>791</v>
      </c>
      <c r="J270" t="s">
        <v>6</v>
      </c>
      <c r="K270" t="s">
        <v>792</v>
      </c>
      <c r="L270">
        <v>1191</v>
      </c>
      <c r="N270">
        <v>1013</v>
      </c>
      <c r="O270" t="s">
        <v>766</v>
      </c>
      <c r="P270" t="s">
        <v>766</v>
      </c>
      <c r="Q270">
        <v>1</v>
      </c>
      <c r="W270">
        <v>0</v>
      </c>
      <c r="X270">
        <v>1049124552</v>
      </c>
      <c r="Y270">
        <f t="shared" si="92"/>
        <v>11</v>
      </c>
      <c r="AA270">
        <v>0</v>
      </c>
      <c r="AB270">
        <v>0</v>
      </c>
      <c r="AC270">
        <v>0</v>
      </c>
      <c r="AD270">
        <v>284.82</v>
      </c>
      <c r="AE270">
        <v>0</v>
      </c>
      <c r="AF270">
        <v>0</v>
      </c>
      <c r="AG270">
        <v>0</v>
      </c>
      <c r="AH270">
        <v>8.5299999999999994</v>
      </c>
      <c r="AI270">
        <v>1</v>
      </c>
      <c r="AJ270">
        <v>1</v>
      </c>
      <c r="AK270">
        <v>1</v>
      </c>
      <c r="AL270">
        <v>33.39</v>
      </c>
      <c r="AM270">
        <v>4</v>
      </c>
      <c r="AN270">
        <v>0</v>
      </c>
      <c r="AO270">
        <v>1</v>
      </c>
      <c r="AP270">
        <v>0</v>
      </c>
      <c r="AQ270">
        <v>0</v>
      </c>
      <c r="AR270">
        <v>0</v>
      </c>
      <c r="AS270" t="s">
        <v>6</v>
      </c>
      <c r="AT270">
        <v>11</v>
      </c>
      <c r="AU270" t="s">
        <v>6</v>
      </c>
      <c r="AV270">
        <v>1</v>
      </c>
      <c r="AW270">
        <v>2</v>
      </c>
      <c r="AX270">
        <v>66441821</v>
      </c>
      <c r="AY270">
        <v>1</v>
      </c>
      <c r="AZ270">
        <v>0</v>
      </c>
      <c r="BA270">
        <v>232</v>
      </c>
      <c r="BB270">
        <v>0</v>
      </c>
      <c r="BC270">
        <v>0</v>
      </c>
      <c r="BD270">
        <v>0</v>
      </c>
      <c r="BE270">
        <v>0</v>
      </c>
      <c r="BF270">
        <v>0</v>
      </c>
      <c r="BG270">
        <v>0</v>
      </c>
      <c r="BH270">
        <v>0</v>
      </c>
      <c r="BI270">
        <v>0</v>
      </c>
      <c r="BJ270">
        <v>0</v>
      </c>
      <c r="BK270">
        <v>0</v>
      </c>
      <c r="BL270">
        <v>0</v>
      </c>
      <c r="BM270">
        <v>0</v>
      </c>
      <c r="BN270">
        <v>0</v>
      </c>
      <c r="BO270">
        <v>0</v>
      </c>
      <c r="BP270">
        <v>0</v>
      </c>
      <c r="BQ270">
        <v>0</v>
      </c>
      <c r="BR270">
        <v>0</v>
      </c>
      <c r="BS270">
        <v>0</v>
      </c>
      <c r="BT270">
        <v>0</v>
      </c>
      <c r="BU270">
        <v>0</v>
      </c>
      <c r="BV270">
        <v>0</v>
      </c>
      <c r="BW270">
        <v>0</v>
      </c>
      <c r="CU270" t="e">
        <f>ROUND(AT270*Source!I171*AH270*AL270,0)</f>
        <v>#REF!</v>
      </c>
      <c r="CV270" t="e">
        <f>ROUND(Y270*Source!I171,7)</f>
        <v>#REF!</v>
      </c>
      <c r="CW270">
        <v>0</v>
      </c>
      <c r="CX270" t="e">
        <f>ROUND(Y270*Source!I171,7)</f>
        <v>#REF!</v>
      </c>
      <c r="CY270">
        <f>AD270</f>
        <v>284.82</v>
      </c>
      <c r="CZ270">
        <f>AH270</f>
        <v>8.5299999999999994</v>
      </c>
      <c r="DA270">
        <f>AL270</f>
        <v>33.39</v>
      </c>
      <c r="DB270">
        <f t="shared" si="93"/>
        <v>93.83</v>
      </c>
      <c r="DC270">
        <f t="shared" si="94"/>
        <v>0</v>
      </c>
      <c r="DD270" t="s">
        <v>6</v>
      </c>
      <c r="DE270" t="s">
        <v>6</v>
      </c>
      <c r="DF270" t="e">
        <f>ROUND(ROUND(AE270,0)*CX270,0)</f>
        <v>#REF!</v>
      </c>
      <c r="DG270" t="e">
        <f t="shared" si="107"/>
        <v>#REF!</v>
      </c>
      <c r="DH270" t="e">
        <f>Source!I171*SmtRes!Y270</f>
        <v>#REF!</v>
      </c>
      <c r="DI270">
        <f>AD270</f>
        <v>284.82</v>
      </c>
      <c r="DJ270">
        <f>EtalonRes!AB232</f>
        <v>8.5299999999999994</v>
      </c>
      <c r="DK270" t="e">
        <f>Source!BA171</f>
        <v>#REF!</v>
      </c>
      <c r="DL270" t="s">
        <v>6</v>
      </c>
      <c r="DM270">
        <v>0</v>
      </c>
      <c r="DN270" t="s">
        <v>6</v>
      </c>
      <c r="DO270">
        <v>0</v>
      </c>
      <c r="GQ270">
        <v>-1</v>
      </c>
      <c r="GR270">
        <v>-1</v>
      </c>
    </row>
    <row r="271" spans="1:200" x14ac:dyDescent="0.25">
      <c r="A271">
        <f>ROW(Source!A171)</f>
        <v>171</v>
      </c>
      <c r="B271">
        <v>66440962</v>
      </c>
      <c r="C271">
        <v>66441814</v>
      </c>
      <c r="D271">
        <v>48044033</v>
      </c>
      <c r="E271">
        <v>68</v>
      </c>
      <c r="F271">
        <v>1</v>
      </c>
      <c r="G271">
        <v>1</v>
      </c>
      <c r="H271">
        <v>1</v>
      </c>
      <c r="I271" t="s">
        <v>767</v>
      </c>
      <c r="J271" t="s">
        <v>6</v>
      </c>
      <c r="K271" t="s">
        <v>768</v>
      </c>
      <c r="L271">
        <v>1191</v>
      </c>
      <c r="N271">
        <v>1013</v>
      </c>
      <c r="O271" t="s">
        <v>766</v>
      </c>
      <c r="P271" t="s">
        <v>766</v>
      </c>
      <c r="Q271">
        <v>1</v>
      </c>
      <c r="W271">
        <v>0</v>
      </c>
      <c r="X271">
        <v>-1417349443</v>
      </c>
      <c r="Y271">
        <f t="shared" si="92"/>
        <v>0.56000000000000005</v>
      </c>
      <c r="AA271">
        <v>0</v>
      </c>
      <c r="AB271">
        <v>0</v>
      </c>
      <c r="AC271">
        <v>0</v>
      </c>
      <c r="AD271">
        <v>0</v>
      </c>
      <c r="AE271">
        <v>0</v>
      </c>
      <c r="AF271">
        <v>0</v>
      </c>
      <c r="AG271">
        <v>0</v>
      </c>
      <c r="AH271">
        <v>0</v>
      </c>
      <c r="AI271">
        <v>1</v>
      </c>
      <c r="AJ271">
        <v>1</v>
      </c>
      <c r="AK271">
        <v>33.39</v>
      </c>
      <c r="AL271">
        <v>1</v>
      </c>
      <c r="AM271">
        <v>4</v>
      </c>
      <c r="AN271">
        <v>0</v>
      </c>
      <c r="AO271">
        <v>1</v>
      </c>
      <c r="AP271">
        <v>0</v>
      </c>
      <c r="AQ271">
        <v>0</v>
      </c>
      <c r="AR271">
        <v>0</v>
      </c>
      <c r="AS271" t="s">
        <v>6</v>
      </c>
      <c r="AT271">
        <v>0.56000000000000005</v>
      </c>
      <c r="AU271" t="s">
        <v>6</v>
      </c>
      <c r="AV271">
        <v>2</v>
      </c>
      <c r="AW271">
        <v>2</v>
      </c>
      <c r="AX271">
        <v>66441822</v>
      </c>
      <c r="AY271">
        <v>1</v>
      </c>
      <c r="AZ271">
        <v>0</v>
      </c>
      <c r="BA271">
        <v>233</v>
      </c>
      <c r="BB271">
        <v>0</v>
      </c>
      <c r="BC271">
        <v>0</v>
      </c>
      <c r="BD271">
        <v>0</v>
      </c>
      <c r="BE271">
        <v>0</v>
      </c>
      <c r="BF271">
        <v>0</v>
      </c>
      <c r="BG271">
        <v>0</v>
      </c>
      <c r="BH271">
        <v>0</v>
      </c>
      <c r="BI271">
        <v>0</v>
      </c>
      <c r="BJ271">
        <v>0</v>
      </c>
      <c r="BK271">
        <v>0</v>
      </c>
      <c r="BL271">
        <v>0</v>
      </c>
      <c r="BM271">
        <v>0</v>
      </c>
      <c r="BN271">
        <v>0</v>
      </c>
      <c r="BO271">
        <v>0</v>
      </c>
      <c r="BP271">
        <v>0</v>
      </c>
      <c r="BQ271">
        <v>0</v>
      </c>
      <c r="BR271">
        <v>0</v>
      </c>
      <c r="BS271">
        <v>0</v>
      </c>
      <c r="BT271">
        <v>0</v>
      </c>
      <c r="BU271">
        <v>0</v>
      </c>
      <c r="BV271">
        <v>0</v>
      </c>
      <c r="BW271">
        <v>0</v>
      </c>
      <c r="CV271">
        <v>0</v>
      </c>
      <c r="CW271">
        <v>0</v>
      </c>
      <c r="CX271" t="e">
        <f>ROUND(Y271*Source!I171,7)</f>
        <v>#REF!</v>
      </c>
      <c r="CY271">
        <f>AD271</f>
        <v>0</v>
      </c>
      <c r="CZ271">
        <f>AH271</f>
        <v>0</v>
      </c>
      <c r="DA271">
        <f>AL271</f>
        <v>1</v>
      </c>
      <c r="DB271">
        <f t="shared" si="93"/>
        <v>0</v>
      </c>
      <c r="DC271">
        <f t="shared" si="94"/>
        <v>0</v>
      </c>
      <c r="DD271" t="s">
        <v>6</v>
      </c>
      <c r="DE271" t="s">
        <v>6</v>
      </c>
      <c r="DF271" t="e">
        <f>ROUND(ROUND(AE271,0)*CX271,0)</f>
        <v>#REF!</v>
      </c>
      <c r="DG271" t="e">
        <f t="shared" si="107"/>
        <v>#REF!</v>
      </c>
      <c r="DH271" t="e">
        <f>Source!I171*SmtRes!Y271</f>
        <v>#REF!</v>
      </c>
      <c r="DI271">
        <f>AD271</f>
        <v>0</v>
      </c>
      <c r="DJ271">
        <f>EtalonRes!AB233</f>
        <v>0</v>
      </c>
      <c r="DK271" t="e">
        <f>Source!BA171</f>
        <v>#REF!</v>
      </c>
      <c r="DL271" t="s">
        <v>6</v>
      </c>
      <c r="DM271">
        <v>0</v>
      </c>
      <c r="DN271" t="s">
        <v>6</v>
      </c>
      <c r="DO271">
        <v>0</v>
      </c>
      <c r="GQ271">
        <v>-1</v>
      </c>
      <c r="GR271">
        <v>-1</v>
      </c>
    </row>
    <row r="272" spans="1:200" x14ac:dyDescent="0.25">
      <c r="A272">
        <f>ROW(Source!A171)</f>
        <v>171</v>
      </c>
      <c r="B272">
        <v>66440962</v>
      </c>
      <c r="C272">
        <v>66441814</v>
      </c>
      <c r="D272">
        <v>48206504</v>
      </c>
      <c r="E272">
        <v>1</v>
      </c>
      <c r="F272">
        <v>1</v>
      </c>
      <c r="G272">
        <v>1</v>
      </c>
      <c r="H272">
        <v>2</v>
      </c>
      <c r="I272" t="s">
        <v>788</v>
      </c>
      <c r="J272" t="s">
        <v>789</v>
      </c>
      <c r="K272" t="s">
        <v>790</v>
      </c>
      <c r="L272">
        <v>1367</v>
      </c>
      <c r="N272">
        <v>1011</v>
      </c>
      <c r="O272" t="s">
        <v>772</v>
      </c>
      <c r="P272" t="s">
        <v>772</v>
      </c>
      <c r="Q272">
        <v>1</v>
      </c>
      <c r="W272">
        <v>0</v>
      </c>
      <c r="X272">
        <v>2001246382</v>
      </c>
      <c r="Y272">
        <f t="shared" si="92"/>
        <v>0.56000000000000005</v>
      </c>
      <c r="AA272">
        <v>0</v>
      </c>
      <c r="AB272">
        <v>871.31</v>
      </c>
      <c r="AC272">
        <v>387.32</v>
      </c>
      <c r="AD272">
        <v>0</v>
      </c>
      <c r="AE272">
        <v>0</v>
      </c>
      <c r="AF272">
        <v>65.709999999999994</v>
      </c>
      <c r="AG272">
        <v>11.6</v>
      </c>
      <c r="AH272">
        <v>0</v>
      </c>
      <c r="AI272">
        <v>1</v>
      </c>
      <c r="AJ272">
        <v>13.26</v>
      </c>
      <c r="AK272">
        <v>33.39</v>
      </c>
      <c r="AL272">
        <v>1</v>
      </c>
      <c r="AM272">
        <v>4</v>
      </c>
      <c r="AN272">
        <v>0</v>
      </c>
      <c r="AO272">
        <v>1</v>
      </c>
      <c r="AP272">
        <v>0</v>
      </c>
      <c r="AQ272">
        <v>0</v>
      </c>
      <c r="AR272">
        <v>0</v>
      </c>
      <c r="AS272" t="s">
        <v>6</v>
      </c>
      <c r="AT272">
        <v>0.56000000000000005</v>
      </c>
      <c r="AU272" t="s">
        <v>6</v>
      </c>
      <c r="AV272">
        <v>0</v>
      </c>
      <c r="AW272">
        <v>2</v>
      </c>
      <c r="AX272">
        <v>66441823</v>
      </c>
      <c r="AY272">
        <v>1</v>
      </c>
      <c r="AZ272">
        <v>0</v>
      </c>
      <c r="BA272">
        <v>234</v>
      </c>
      <c r="BB272">
        <v>0</v>
      </c>
      <c r="BC272">
        <v>0</v>
      </c>
      <c r="BD272">
        <v>0</v>
      </c>
      <c r="BE272">
        <v>0</v>
      </c>
      <c r="BF272">
        <v>0</v>
      </c>
      <c r="BG272">
        <v>0</v>
      </c>
      <c r="BH272">
        <v>0</v>
      </c>
      <c r="BI272">
        <v>0</v>
      </c>
      <c r="BJ272">
        <v>0</v>
      </c>
      <c r="BK272">
        <v>0</v>
      </c>
      <c r="BL272">
        <v>0</v>
      </c>
      <c r="BM272">
        <v>0</v>
      </c>
      <c r="BN272">
        <v>0</v>
      </c>
      <c r="BO272">
        <v>0</v>
      </c>
      <c r="BP272">
        <v>0</v>
      </c>
      <c r="BQ272">
        <v>0</v>
      </c>
      <c r="BR272">
        <v>0</v>
      </c>
      <c r="BS272">
        <v>0</v>
      </c>
      <c r="BT272">
        <v>0</v>
      </c>
      <c r="BU272">
        <v>0</v>
      </c>
      <c r="BV272">
        <v>0</v>
      </c>
      <c r="BW272">
        <v>0</v>
      </c>
      <c r="CV272">
        <v>0</v>
      </c>
      <c r="CW272" t="e">
        <f>ROUND(Y272*Source!I171*DO272,7)</f>
        <v>#REF!</v>
      </c>
      <c r="CX272" t="e">
        <f>ROUND(Y272*Source!I171,7)</f>
        <v>#REF!</v>
      </c>
      <c r="CY272">
        <f>AB272</f>
        <v>871.31</v>
      </c>
      <c r="CZ272">
        <f>AF272</f>
        <v>65.709999999999994</v>
      </c>
      <c r="DA272">
        <f>AJ272</f>
        <v>13.26</v>
      </c>
      <c r="DB272">
        <f t="shared" si="93"/>
        <v>36.799999999999997</v>
      </c>
      <c r="DC272">
        <f t="shared" si="94"/>
        <v>6.5</v>
      </c>
      <c r="DD272" t="s">
        <v>6</v>
      </c>
      <c r="DE272" t="s">
        <v>6</v>
      </c>
      <c r="DF272" t="e">
        <f>ROUND(ROUND(AE272,0)*CX272,0)</f>
        <v>#REF!</v>
      </c>
      <c r="DG272" t="e">
        <f>ROUND(ROUND(AF272*AJ272,0)*CX272,0)</f>
        <v>#REF!</v>
      </c>
      <c r="DH272" t="e">
        <f>Source!I171*SmtRes!Y272</f>
        <v>#REF!</v>
      </c>
      <c r="DI272">
        <f>AB272</f>
        <v>871.31</v>
      </c>
      <c r="DJ272">
        <f>EtalonRes!Z234</f>
        <v>65.709999999999994</v>
      </c>
      <c r="DK272" t="e">
        <f>Source!BB171</f>
        <v>#REF!</v>
      </c>
      <c r="DL272" t="s">
        <v>6</v>
      </c>
      <c r="DM272">
        <v>0</v>
      </c>
      <c r="DN272" t="s">
        <v>6</v>
      </c>
      <c r="DO272">
        <v>0</v>
      </c>
      <c r="GQ272">
        <v>-1</v>
      </c>
      <c r="GR272">
        <v>-1</v>
      </c>
    </row>
    <row r="273" spans="1:200" x14ac:dyDescent="0.25">
      <c r="A273">
        <f>ROW(Source!A171)</f>
        <v>171</v>
      </c>
      <c r="B273">
        <v>66440962</v>
      </c>
      <c r="C273">
        <v>66441814</v>
      </c>
      <c r="D273">
        <v>48075751</v>
      </c>
      <c r="E273">
        <v>1</v>
      </c>
      <c r="F273">
        <v>1</v>
      </c>
      <c r="G273">
        <v>1</v>
      </c>
      <c r="H273">
        <v>3</v>
      </c>
      <c r="I273" t="s">
        <v>874</v>
      </c>
      <c r="J273" t="s">
        <v>875</v>
      </c>
      <c r="K273" t="s">
        <v>876</v>
      </c>
      <c r="L273">
        <v>1348</v>
      </c>
      <c r="N273">
        <v>1009</v>
      </c>
      <c r="O273" t="s">
        <v>147</v>
      </c>
      <c r="P273" t="s">
        <v>147</v>
      </c>
      <c r="Q273">
        <v>1000</v>
      </c>
      <c r="W273">
        <v>0</v>
      </c>
      <c r="X273">
        <v>863445304</v>
      </c>
      <c r="Y273" s="66">
        <f>'4.Ведомость_списания'!F196</f>
        <v>3.0000000000000001E-3</v>
      </c>
      <c r="AA273">
        <v>97750.3</v>
      </c>
      <c r="AB273">
        <v>0</v>
      </c>
      <c r="AC273">
        <v>0</v>
      </c>
      <c r="AD273">
        <v>0</v>
      </c>
      <c r="AE273">
        <v>10730</v>
      </c>
      <c r="AF273">
        <v>0</v>
      </c>
      <c r="AG273">
        <v>0</v>
      </c>
      <c r="AH273">
        <v>0</v>
      </c>
      <c r="AI273">
        <v>9.11</v>
      </c>
      <c r="AJ273">
        <v>1</v>
      </c>
      <c r="AK273">
        <v>1</v>
      </c>
      <c r="AL273">
        <v>1</v>
      </c>
      <c r="AM273">
        <v>4</v>
      </c>
      <c r="AN273">
        <v>0</v>
      </c>
      <c r="AO273">
        <v>1</v>
      </c>
      <c r="AP273">
        <v>0</v>
      </c>
      <c r="AQ273">
        <v>0</v>
      </c>
      <c r="AR273">
        <v>0</v>
      </c>
      <c r="AS273" t="s">
        <v>6</v>
      </c>
      <c r="AT273">
        <v>3.0000000000000001E-3</v>
      </c>
      <c r="AU273" t="s">
        <v>6</v>
      </c>
      <c r="AV273">
        <v>0</v>
      </c>
      <c r="AW273">
        <v>2</v>
      </c>
      <c r="AX273">
        <v>66441825</v>
      </c>
      <c r="AY273">
        <v>1</v>
      </c>
      <c r="AZ273">
        <v>0</v>
      </c>
      <c r="BA273">
        <v>236</v>
      </c>
      <c r="BB273">
        <v>0</v>
      </c>
      <c r="BC273">
        <v>0</v>
      </c>
      <c r="BD273">
        <v>0</v>
      </c>
      <c r="BE273">
        <v>0</v>
      </c>
      <c r="BF273">
        <v>0</v>
      </c>
      <c r="BG273">
        <v>0</v>
      </c>
      <c r="BH273">
        <v>0</v>
      </c>
      <c r="BI273">
        <v>0</v>
      </c>
      <c r="BJ273">
        <v>0</v>
      </c>
      <c r="BK273">
        <v>0</v>
      </c>
      <c r="BL273">
        <v>0</v>
      </c>
      <c r="BM273">
        <v>0</v>
      </c>
      <c r="BN273">
        <v>0</v>
      </c>
      <c r="BO273">
        <v>0</v>
      </c>
      <c r="BP273">
        <v>0</v>
      </c>
      <c r="BQ273">
        <v>0</v>
      </c>
      <c r="BR273">
        <v>0</v>
      </c>
      <c r="BS273">
        <v>0</v>
      </c>
      <c r="BT273">
        <v>0</v>
      </c>
      <c r="BU273">
        <v>0</v>
      </c>
      <c r="BV273">
        <v>0</v>
      </c>
      <c r="BW273">
        <v>0</v>
      </c>
      <c r="CV273">
        <v>0</v>
      </c>
      <c r="CW273">
        <v>0</v>
      </c>
      <c r="CX273" t="e">
        <f>ROUND(Y273*Source!I171,7)</f>
        <v>#REF!</v>
      </c>
      <c r="CY273">
        <f>AA273</f>
        <v>97750.3</v>
      </c>
      <c r="CZ273">
        <f>AE273</f>
        <v>10730</v>
      </c>
      <c r="DA273">
        <f>AI273</f>
        <v>9.11</v>
      </c>
      <c r="DB273">
        <f t="shared" si="93"/>
        <v>32.19</v>
      </c>
      <c r="DC273">
        <f t="shared" si="94"/>
        <v>0</v>
      </c>
      <c r="DD273" t="s">
        <v>6</v>
      </c>
      <c r="DE273" t="s">
        <v>6</v>
      </c>
      <c r="DF273" t="e">
        <f>ROUND(ROUND(AE273*AI273,0)*CX273,0)</f>
        <v>#REF!</v>
      </c>
      <c r="DG273" t="e">
        <f>ROUND(ROUND(AF273,0)*CX273,0)</f>
        <v>#REF!</v>
      </c>
      <c r="DH273" t="e">
        <f>Source!I171*SmtRes!Y273</f>
        <v>#REF!</v>
      </c>
      <c r="DI273">
        <f>AA273</f>
        <v>97750.3</v>
      </c>
      <c r="DJ273">
        <f>EtalonRes!Y236</f>
        <v>10730</v>
      </c>
      <c r="DK273" t="e">
        <f>Source!BC171</f>
        <v>#REF!</v>
      </c>
      <c r="DL273" t="s">
        <v>6</v>
      </c>
      <c r="DM273">
        <v>0</v>
      </c>
      <c r="DN273" t="s">
        <v>6</v>
      </c>
      <c r="DO273">
        <v>0</v>
      </c>
      <c r="GQ273">
        <v>-1</v>
      </c>
      <c r="GR273">
        <v>-1</v>
      </c>
    </row>
    <row r="274" spans="1:200" x14ac:dyDescent="0.25">
      <c r="A274">
        <f>ROW(Source!A171)</f>
        <v>171</v>
      </c>
      <c r="B274">
        <v>66440962</v>
      </c>
      <c r="C274">
        <v>66441814</v>
      </c>
      <c r="D274">
        <v>0</v>
      </c>
      <c r="E274">
        <v>0</v>
      </c>
      <c r="F274">
        <v>1</v>
      </c>
      <c r="G274">
        <v>1</v>
      </c>
      <c r="H274">
        <v>3</v>
      </c>
      <c r="I274" t="s">
        <v>276</v>
      </c>
      <c r="J274" t="s">
        <v>465</v>
      </c>
      <c r="K274" t="s">
        <v>463</v>
      </c>
      <c r="L274">
        <v>2698</v>
      </c>
      <c r="N274">
        <v>1013</v>
      </c>
      <c r="O274" t="s">
        <v>464</v>
      </c>
      <c r="P274" t="s">
        <v>464</v>
      </c>
      <c r="Q274">
        <v>1</v>
      </c>
      <c r="W274">
        <v>0</v>
      </c>
      <c r="X274">
        <v>-1088685289</v>
      </c>
      <c r="Y274">
        <f t="shared" si="92"/>
        <v>273.55954200000002</v>
      </c>
      <c r="AA274">
        <v>77</v>
      </c>
      <c r="AB274">
        <v>0</v>
      </c>
      <c r="AC274">
        <v>0</v>
      </c>
      <c r="AD274">
        <v>0</v>
      </c>
      <c r="AE274">
        <v>78.540000000000006</v>
      </c>
      <c r="AF274">
        <v>0</v>
      </c>
      <c r="AG274">
        <v>0</v>
      </c>
      <c r="AH274">
        <v>0</v>
      </c>
      <c r="AI274">
        <v>9.11</v>
      </c>
      <c r="AJ274">
        <v>1</v>
      </c>
      <c r="AK274">
        <v>1</v>
      </c>
      <c r="AL274">
        <v>1</v>
      </c>
      <c r="AM274">
        <v>0</v>
      </c>
      <c r="AN274">
        <v>0</v>
      </c>
      <c r="AO274">
        <v>0</v>
      </c>
      <c r="AP274">
        <v>0</v>
      </c>
      <c r="AQ274">
        <v>0</v>
      </c>
      <c r="AR274">
        <v>0</v>
      </c>
      <c r="AS274" t="s">
        <v>6</v>
      </c>
      <c r="AT274">
        <v>273.55954200000002</v>
      </c>
      <c r="AU274" t="s">
        <v>6</v>
      </c>
      <c r="AV274">
        <v>0</v>
      </c>
      <c r="AW274">
        <v>1</v>
      </c>
      <c r="AX274">
        <v>-1</v>
      </c>
      <c r="AY274">
        <v>0</v>
      </c>
      <c r="AZ274">
        <v>0</v>
      </c>
      <c r="BA274" t="s">
        <v>6</v>
      </c>
      <c r="BB274">
        <v>0</v>
      </c>
      <c r="BC274">
        <v>0</v>
      </c>
      <c r="BD274">
        <v>0</v>
      </c>
      <c r="BE274">
        <v>0</v>
      </c>
      <c r="BF274">
        <v>0</v>
      </c>
      <c r="BG274">
        <v>0</v>
      </c>
      <c r="BH274">
        <v>0</v>
      </c>
      <c r="BI274">
        <v>0</v>
      </c>
      <c r="BJ274">
        <v>0</v>
      </c>
      <c r="BK274">
        <v>0</v>
      </c>
      <c r="BL274">
        <v>0</v>
      </c>
      <c r="BM274">
        <v>0</v>
      </c>
      <c r="BN274">
        <v>0</v>
      </c>
      <c r="BO274">
        <v>0</v>
      </c>
      <c r="BP274">
        <v>0</v>
      </c>
      <c r="BQ274">
        <v>0</v>
      </c>
      <c r="BR274">
        <v>0</v>
      </c>
      <c r="BS274">
        <v>0</v>
      </c>
      <c r="BT274">
        <v>0</v>
      </c>
      <c r="BU274">
        <v>0</v>
      </c>
      <c r="BV274">
        <v>0</v>
      </c>
      <c r="BW274">
        <v>0</v>
      </c>
      <c r="CV274">
        <v>0</v>
      </c>
      <c r="CW274">
        <v>0</v>
      </c>
      <c r="CX274" t="e">
        <f>ROUND(Y274*Source!I171,7)</f>
        <v>#REF!</v>
      </c>
      <c r="CY274">
        <f>AA274</f>
        <v>77</v>
      </c>
      <c r="CZ274">
        <f>AE274</f>
        <v>78.540000000000006</v>
      </c>
      <c r="DA274">
        <f>AI274</f>
        <v>9.11</v>
      </c>
      <c r="DB274">
        <f t="shared" si="93"/>
        <v>21485.37</v>
      </c>
      <c r="DC274">
        <f t="shared" si="94"/>
        <v>0</v>
      </c>
      <c r="DD274" t="s">
        <v>6</v>
      </c>
      <c r="DE274" t="s">
        <v>6</v>
      </c>
      <c r="DF274" t="e">
        <f>ROUND(ROUND(AE274*AI274,0)*CX274,0)</f>
        <v>#REF!</v>
      </c>
      <c r="DG274" t="e">
        <f>ROUND(ROUND(AF274,0)*CX274,0)</f>
        <v>#REF!</v>
      </c>
      <c r="DH274" t="e">
        <f>Source!I171*SmtRes!Y274</f>
        <v>#REF!</v>
      </c>
      <c r="DI274">
        <f>AA274</f>
        <v>77</v>
      </c>
      <c r="DJ274" t="e">
        <f>DF274</f>
        <v>#REF!</v>
      </c>
      <c r="DK274" t="e">
        <f>Source!BC171</f>
        <v>#REF!</v>
      </c>
      <c r="DL274" t="s">
        <v>6</v>
      </c>
      <c r="DM274">
        <v>0</v>
      </c>
      <c r="DN274" t="s">
        <v>6</v>
      </c>
      <c r="DO274">
        <v>0</v>
      </c>
      <c r="GP274">
        <v>1</v>
      </c>
      <c r="GQ274">
        <v>-1</v>
      </c>
      <c r="GR274">
        <v>-1</v>
      </c>
    </row>
    <row r="275" spans="1:200" x14ac:dyDescent="0.25">
      <c r="A275">
        <f>ROW(Source!A173)</f>
        <v>173</v>
      </c>
      <c r="B275">
        <v>66440962</v>
      </c>
      <c r="C275">
        <v>66441828</v>
      </c>
      <c r="D275">
        <v>48043837</v>
      </c>
      <c r="E275">
        <v>68</v>
      </c>
      <c r="F275">
        <v>1</v>
      </c>
      <c r="G275">
        <v>1</v>
      </c>
      <c r="H275">
        <v>1</v>
      </c>
      <c r="I275" t="s">
        <v>791</v>
      </c>
      <c r="J275" t="s">
        <v>6</v>
      </c>
      <c r="K275" t="s">
        <v>792</v>
      </c>
      <c r="L275">
        <v>1191</v>
      </c>
      <c r="N275">
        <v>1013</v>
      </c>
      <c r="O275" t="s">
        <v>766</v>
      </c>
      <c r="P275" t="s">
        <v>766</v>
      </c>
      <c r="Q275">
        <v>1</v>
      </c>
      <c r="W275">
        <v>0</v>
      </c>
      <c r="X275">
        <v>1049124552</v>
      </c>
      <c r="Y275">
        <f t="shared" si="92"/>
        <v>7.54</v>
      </c>
      <c r="AA275">
        <v>0</v>
      </c>
      <c r="AB275">
        <v>0</v>
      </c>
      <c r="AC275">
        <v>0</v>
      </c>
      <c r="AD275">
        <v>284.82</v>
      </c>
      <c r="AE275">
        <v>0</v>
      </c>
      <c r="AF275">
        <v>0</v>
      </c>
      <c r="AG275">
        <v>0</v>
      </c>
      <c r="AH275">
        <v>8.5299999999999994</v>
      </c>
      <c r="AI275">
        <v>1</v>
      </c>
      <c r="AJ275">
        <v>1</v>
      </c>
      <c r="AK275">
        <v>1</v>
      </c>
      <c r="AL275">
        <v>33.39</v>
      </c>
      <c r="AM275">
        <v>4</v>
      </c>
      <c r="AN275">
        <v>0</v>
      </c>
      <c r="AO275">
        <v>1</v>
      </c>
      <c r="AP275">
        <v>0</v>
      </c>
      <c r="AQ275">
        <v>0</v>
      </c>
      <c r="AR275">
        <v>0</v>
      </c>
      <c r="AS275" t="s">
        <v>6</v>
      </c>
      <c r="AT275">
        <v>7.54</v>
      </c>
      <c r="AU275" t="s">
        <v>6</v>
      </c>
      <c r="AV275">
        <v>1</v>
      </c>
      <c r="AW275">
        <v>2</v>
      </c>
      <c r="AX275">
        <v>66441835</v>
      </c>
      <c r="AY275">
        <v>1</v>
      </c>
      <c r="AZ275">
        <v>0</v>
      </c>
      <c r="BA275">
        <v>237</v>
      </c>
      <c r="BB275">
        <v>0</v>
      </c>
      <c r="BC275">
        <v>0</v>
      </c>
      <c r="BD275">
        <v>0</v>
      </c>
      <c r="BE275">
        <v>0</v>
      </c>
      <c r="BF275">
        <v>0</v>
      </c>
      <c r="BG275">
        <v>0</v>
      </c>
      <c r="BH275">
        <v>0</v>
      </c>
      <c r="BI275">
        <v>0</v>
      </c>
      <c r="BJ275">
        <v>0</v>
      </c>
      <c r="BK275">
        <v>0</v>
      </c>
      <c r="BL275">
        <v>0</v>
      </c>
      <c r="BM275">
        <v>0</v>
      </c>
      <c r="BN275">
        <v>0</v>
      </c>
      <c r="BO275">
        <v>0</v>
      </c>
      <c r="BP275">
        <v>0</v>
      </c>
      <c r="BQ275">
        <v>0</v>
      </c>
      <c r="BR275">
        <v>0</v>
      </c>
      <c r="BS275">
        <v>0</v>
      </c>
      <c r="BT275">
        <v>0</v>
      </c>
      <c r="BU275">
        <v>0</v>
      </c>
      <c r="BV275">
        <v>0</v>
      </c>
      <c r="BW275">
        <v>0</v>
      </c>
      <c r="CU275" t="e">
        <f>ROUND(AT275*Source!I173*AH275*AL275,0)</f>
        <v>#REF!</v>
      </c>
      <c r="CV275" t="e">
        <f>ROUND(Y275*Source!I173,7)</f>
        <v>#REF!</v>
      </c>
      <c r="CW275">
        <v>0</v>
      </c>
      <c r="CX275" t="e">
        <f>ROUND(Y275*Source!I173,7)</f>
        <v>#REF!</v>
      </c>
      <c r="CY275">
        <f>AD275</f>
        <v>284.82</v>
      </c>
      <c r="CZ275">
        <f>AH275</f>
        <v>8.5299999999999994</v>
      </c>
      <c r="DA275">
        <f>AL275</f>
        <v>33.39</v>
      </c>
      <c r="DB275">
        <f t="shared" si="93"/>
        <v>64.319999999999993</v>
      </c>
      <c r="DC275">
        <f t="shared" si="94"/>
        <v>0</v>
      </c>
      <c r="DD275" t="s">
        <v>6</v>
      </c>
      <c r="DE275" t="s">
        <v>6</v>
      </c>
      <c r="DF275" t="e">
        <f>ROUND(ROUND(AE275,0)*CX275,0)</f>
        <v>#REF!</v>
      </c>
      <c r="DG275" t="e">
        <f>ROUND(ROUND(AF275,0)*CX275,0)</f>
        <v>#REF!</v>
      </c>
      <c r="DH275" t="e">
        <f>Source!I173*SmtRes!Y275</f>
        <v>#REF!</v>
      </c>
      <c r="DI275">
        <f>AD275</f>
        <v>284.82</v>
      </c>
      <c r="DJ275">
        <f>EtalonRes!AB237</f>
        <v>8.5299999999999994</v>
      </c>
      <c r="DK275" t="e">
        <f>Source!BA173</f>
        <v>#REF!</v>
      </c>
      <c r="DL275" t="s">
        <v>6</v>
      </c>
      <c r="DM275">
        <v>0</v>
      </c>
      <c r="DN275" t="s">
        <v>6</v>
      </c>
      <c r="DO275">
        <v>0</v>
      </c>
      <c r="GQ275">
        <v>-1</v>
      </c>
      <c r="GR275">
        <v>-1</v>
      </c>
    </row>
    <row r="276" spans="1:200" x14ac:dyDescent="0.25">
      <c r="A276">
        <f>ROW(Source!A173)</f>
        <v>173</v>
      </c>
      <c r="B276">
        <v>66440962</v>
      </c>
      <c r="C276">
        <v>66441828</v>
      </c>
      <c r="D276">
        <v>48206735</v>
      </c>
      <c r="E276">
        <v>1</v>
      </c>
      <c r="F276">
        <v>1</v>
      </c>
      <c r="G276">
        <v>1</v>
      </c>
      <c r="H276">
        <v>2</v>
      </c>
      <c r="I276" t="s">
        <v>877</v>
      </c>
      <c r="J276" t="s">
        <v>878</v>
      </c>
      <c r="K276" t="s">
        <v>879</v>
      </c>
      <c r="L276">
        <v>1367</v>
      </c>
      <c r="N276">
        <v>1011</v>
      </c>
      <c r="O276" t="s">
        <v>772</v>
      </c>
      <c r="P276" t="s">
        <v>772</v>
      </c>
      <c r="Q276">
        <v>1</v>
      </c>
      <c r="W276">
        <v>0</v>
      </c>
      <c r="X276">
        <v>-1115546547</v>
      </c>
      <c r="Y276">
        <f t="shared" si="92"/>
        <v>0.24</v>
      </c>
      <c r="AA276">
        <v>0</v>
      </c>
      <c r="AB276">
        <v>430.95</v>
      </c>
      <c r="AC276">
        <v>0</v>
      </c>
      <c r="AD276">
        <v>0</v>
      </c>
      <c r="AE276">
        <v>0</v>
      </c>
      <c r="AF276">
        <v>32.5</v>
      </c>
      <c r="AG276">
        <v>0</v>
      </c>
      <c r="AH276">
        <v>0</v>
      </c>
      <c r="AI276">
        <v>1</v>
      </c>
      <c r="AJ276">
        <v>13.26</v>
      </c>
      <c r="AK276">
        <v>33.39</v>
      </c>
      <c r="AL276">
        <v>1</v>
      </c>
      <c r="AM276">
        <v>4</v>
      </c>
      <c r="AN276">
        <v>0</v>
      </c>
      <c r="AO276">
        <v>1</v>
      </c>
      <c r="AP276">
        <v>0</v>
      </c>
      <c r="AQ276">
        <v>0</v>
      </c>
      <c r="AR276">
        <v>0</v>
      </c>
      <c r="AS276" t="s">
        <v>6</v>
      </c>
      <c r="AT276">
        <v>0.24</v>
      </c>
      <c r="AU276" t="s">
        <v>6</v>
      </c>
      <c r="AV276">
        <v>0</v>
      </c>
      <c r="AW276">
        <v>2</v>
      </c>
      <c r="AX276">
        <v>66441836</v>
      </c>
      <c r="AY276">
        <v>1</v>
      </c>
      <c r="AZ276">
        <v>0</v>
      </c>
      <c r="BA276">
        <v>238</v>
      </c>
      <c r="BB276">
        <v>0</v>
      </c>
      <c r="BC276">
        <v>0</v>
      </c>
      <c r="BD276">
        <v>0</v>
      </c>
      <c r="BE276">
        <v>0</v>
      </c>
      <c r="BF276">
        <v>0</v>
      </c>
      <c r="BG276">
        <v>0</v>
      </c>
      <c r="BH276">
        <v>0</v>
      </c>
      <c r="BI276">
        <v>0</v>
      </c>
      <c r="BJ276">
        <v>0</v>
      </c>
      <c r="BK276">
        <v>0</v>
      </c>
      <c r="BL276">
        <v>0</v>
      </c>
      <c r="BM276">
        <v>0</v>
      </c>
      <c r="BN276">
        <v>0</v>
      </c>
      <c r="BO276">
        <v>0</v>
      </c>
      <c r="BP276">
        <v>0</v>
      </c>
      <c r="BQ276">
        <v>0</v>
      </c>
      <c r="BR276">
        <v>0</v>
      </c>
      <c r="BS276">
        <v>0</v>
      </c>
      <c r="BT276">
        <v>0</v>
      </c>
      <c r="BU276">
        <v>0</v>
      </c>
      <c r="BV276">
        <v>0</v>
      </c>
      <c r="BW276">
        <v>0</v>
      </c>
      <c r="CV276">
        <v>0</v>
      </c>
      <c r="CW276" t="e">
        <f>ROUND(Y276*Source!I173*DO276,7)</f>
        <v>#REF!</v>
      </c>
      <c r="CX276" t="e">
        <f>ROUND(Y276*Source!I173,7)</f>
        <v>#REF!</v>
      </c>
      <c r="CY276">
        <f>AB276</f>
        <v>430.95</v>
      </c>
      <c r="CZ276">
        <f>AF276</f>
        <v>32.5</v>
      </c>
      <c r="DA276">
        <f>AJ276</f>
        <v>13.26</v>
      </c>
      <c r="DB276">
        <f t="shared" si="93"/>
        <v>7.8</v>
      </c>
      <c r="DC276">
        <f t="shared" si="94"/>
        <v>0</v>
      </c>
      <c r="DD276" t="s">
        <v>6</v>
      </c>
      <c r="DE276" t="s">
        <v>6</v>
      </c>
      <c r="DF276" t="e">
        <f>ROUND(ROUND(AE276,0)*CX276,0)</f>
        <v>#REF!</v>
      </c>
      <c r="DG276" t="e">
        <f>ROUND(ROUND(AF276*AJ276,0)*CX276,0)</f>
        <v>#REF!</v>
      </c>
      <c r="DH276" t="e">
        <f>Source!I173*SmtRes!Y276</f>
        <v>#REF!</v>
      </c>
      <c r="DI276">
        <f>AB276</f>
        <v>430.95</v>
      </c>
      <c r="DJ276">
        <f>EtalonRes!Z238</f>
        <v>32.5</v>
      </c>
      <c r="DK276" t="e">
        <f>Source!BB173</f>
        <v>#REF!</v>
      </c>
      <c r="DL276" t="s">
        <v>6</v>
      </c>
      <c r="DM276">
        <v>0</v>
      </c>
      <c r="DN276" t="s">
        <v>6</v>
      </c>
      <c r="DO276">
        <v>0</v>
      </c>
      <c r="GQ276">
        <v>-1</v>
      </c>
      <c r="GR276">
        <v>-1</v>
      </c>
    </row>
    <row r="277" spans="1:200" x14ac:dyDescent="0.25">
      <c r="A277">
        <f>ROW(Source!A173)</f>
        <v>173</v>
      </c>
      <c r="B277">
        <v>66440962</v>
      </c>
      <c r="C277">
        <v>66441828</v>
      </c>
      <c r="D277">
        <v>48056384</v>
      </c>
      <c r="E277">
        <v>1</v>
      </c>
      <c r="F277">
        <v>1</v>
      </c>
      <c r="G277">
        <v>1</v>
      </c>
      <c r="H277">
        <v>3</v>
      </c>
      <c r="I277" t="s">
        <v>382</v>
      </c>
      <c r="J277" t="s">
        <v>385</v>
      </c>
      <c r="K277" t="s">
        <v>383</v>
      </c>
      <c r="L277">
        <v>1374</v>
      </c>
      <c r="N277">
        <v>1013</v>
      </c>
      <c r="O277" t="s">
        <v>384</v>
      </c>
      <c r="P277" t="s">
        <v>384</v>
      </c>
      <c r="Q277">
        <v>1</v>
      </c>
      <c r="W277">
        <v>0</v>
      </c>
      <c r="X277">
        <v>-1142673066</v>
      </c>
      <c r="Y277">
        <f t="shared" si="92"/>
        <v>1.29</v>
      </c>
      <c r="AA277">
        <v>9.11</v>
      </c>
      <c r="AB277">
        <v>0</v>
      </c>
      <c r="AC277">
        <v>0</v>
      </c>
      <c r="AD277">
        <v>0</v>
      </c>
      <c r="AE277">
        <v>1</v>
      </c>
      <c r="AF277">
        <v>0</v>
      </c>
      <c r="AG277">
        <v>0</v>
      </c>
      <c r="AH277">
        <v>0</v>
      </c>
      <c r="AI277">
        <v>9.11</v>
      </c>
      <c r="AJ277">
        <v>1</v>
      </c>
      <c r="AK277">
        <v>1</v>
      </c>
      <c r="AL277">
        <v>1</v>
      </c>
      <c r="AM277">
        <v>0</v>
      </c>
      <c r="AN277">
        <v>0</v>
      </c>
      <c r="AO277">
        <v>0</v>
      </c>
      <c r="AP277">
        <v>0</v>
      </c>
      <c r="AQ277">
        <v>0</v>
      </c>
      <c r="AR277">
        <v>0</v>
      </c>
      <c r="AS277" t="s">
        <v>6</v>
      </c>
      <c r="AT277">
        <v>1.29</v>
      </c>
      <c r="AU277" t="s">
        <v>6</v>
      </c>
      <c r="AV277">
        <v>0</v>
      </c>
      <c r="AW277">
        <v>2</v>
      </c>
      <c r="AX277">
        <v>66441837</v>
      </c>
      <c r="AY277">
        <v>1</v>
      </c>
      <c r="AZ277">
        <v>0</v>
      </c>
      <c r="BA277">
        <v>239</v>
      </c>
      <c r="BB277">
        <v>0</v>
      </c>
      <c r="BC277">
        <v>0</v>
      </c>
      <c r="BD277">
        <v>0</v>
      </c>
      <c r="BE277">
        <v>0</v>
      </c>
      <c r="BF277">
        <v>0</v>
      </c>
      <c r="BG277">
        <v>0</v>
      </c>
      <c r="BH277">
        <v>0</v>
      </c>
      <c r="BI277">
        <v>0</v>
      </c>
      <c r="BJ277">
        <v>0</v>
      </c>
      <c r="BK277">
        <v>0</v>
      </c>
      <c r="BL277">
        <v>0</v>
      </c>
      <c r="BM277">
        <v>0</v>
      </c>
      <c r="BN277">
        <v>0</v>
      </c>
      <c r="BO277">
        <v>0</v>
      </c>
      <c r="BP277">
        <v>0</v>
      </c>
      <c r="BQ277">
        <v>0</v>
      </c>
      <c r="BR277">
        <v>0</v>
      </c>
      <c r="BS277">
        <v>0</v>
      </c>
      <c r="BT277">
        <v>0</v>
      </c>
      <c r="BU277">
        <v>0</v>
      </c>
      <c r="BV277">
        <v>0</v>
      </c>
      <c r="BW277">
        <v>0</v>
      </c>
      <c r="CV277">
        <v>0</v>
      </c>
      <c r="CW277">
        <v>0</v>
      </c>
      <c r="CX277" t="e">
        <f>ROUND(Y277*Source!I173,7)</f>
        <v>#REF!</v>
      </c>
      <c r="CY277">
        <f>AA277</f>
        <v>9.11</v>
      </c>
      <c r="CZ277">
        <f>AE277</f>
        <v>1</v>
      </c>
      <c r="DA277">
        <f>AI277</f>
        <v>9.11</v>
      </c>
      <c r="DB277">
        <f t="shared" si="93"/>
        <v>1.29</v>
      </c>
      <c r="DC277">
        <f t="shared" si="94"/>
        <v>0</v>
      </c>
      <c r="DD277" t="s">
        <v>6</v>
      </c>
      <c r="DE277" t="s">
        <v>6</v>
      </c>
      <c r="DF277" t="e">
        <f>ROUND(ROUND(AE277*AI277,0)*CX277,0)</f>
        <v>#REF!</v>
      </c>
      <c r="DG277" t="e">
        <f>ROUND(ROUND(AF277,0)*CX277,0)</f>
        <v>#REF!</v>
      </c>
      <c r="DH277" t="e">
        <f>Source!I173*SmtRes!Y277</f>
        <v>#REF!</v>
      </c>
      <c r="DI277">
        <f>AA277</f>
        <v>9.11</v>
      </c>
      <c r="DJ277">
        <f>EtalonRes!Y239</f>
        <v>1</v>
      </c>
      <c r="DK277">
        <f>Source!BC173</f>
        <v>9.11</v>
      </c>
      <c r="DL277" t="s">
        <v>6</v>
      </c>
      <c r="DM277">
        <v>0</v>
      </c>
      <c r="DN277" t="s">
        <v>6</v>
      </c>
      <c r="DO277">
        <v>0</v>
      </c>
      <c r="GP277">
        <v>1</v>
      </c>
      <c r="GQ277">
        <v>-1</v>
      </c>
      <c r="GR277">
        <v>-1</v>
      </c>
    </row>
    <row r="278" spans="1:200" x14ac:dyDescent="0.25">
      <c r="A278">
        <f>ROW(Source!A173)</f>
        <v>173</v>
      </c>
      <c r="B278">
        <v>66440962</v>
      </c>
      <c r="C278">
        <v>66441828</v>
      </c>
      <c r="D278">
        <v>48087010</v>
      </c>
      <c r="E278">
        <v>1</v>
      </c>
      <c r="F278">
        <v>1</v>
      </c>
      <c r="G278">
        <v>1</v>
      </c>
      <c r="H278">
        <v>3</v>
      </c>
      <c r="I278" t="s">
        <v>476</v>
      </c>
      <c r="J278" t="s">
        <v>478</v>
      </c>
      <c r="K278" t="s">
        <v>477</v>
      </c>
      <c r="L278">
        <v>1371</v>
      </c>
      <c r="N278">
        <v>1013</v>
      </c>
      <c r="O278" t="s">
        <v>278</v>
      </c>
      <c r="P278" t="s">
        <v>278</v>
      </c>
      <c r="Q278">
        <v>1</v>
      </c>
      <c r="W278">
        <v>0</v>
      </c>
      <c r="X278">
        <v>-1837439357</v>
      </c>
      <c r="Y278">
        <f t="shared" si="92"/>
        <v>1.3189792659999999</v>
      </c>
      <c r="AA278">
        <v>2149.7800000000002</v>
      </c>
      <c r="AB278">
        <v>0</v>
      </c>
      <c r="AC278">
        <v>0</v>
      </c>
      <c r="AD278">
        <v>0</v>
      </c>
      <c r="AE278">
        <v>235.98</v>
      </c>
      <c r="AF278">
        <v>0</v>
      </c>
      <c r="AG278">
        <v>0</v>
      </c>
      <c r="AH278">
        <v>0</v>
      </c>
      <c r="AI278">
        <v>9.11</v>
      </c>
      <c r="AJ278">
        <v>1</v>
      </c>
      <c r="AK278">
        <v>1</v>
      </c>
      <c r="AL278">
        <v>1</v>
      </c>
      <c r="AM278">
        <v>0</v>
      </c>
      <c r="AN278">
        <v>1</v>
      </c>
      <c r="AO278">
        <v>0</v>
      </c>
      <c r="AP278">
        <v>0</v>
      </c>
      <c r="AQ278">
        <v>0</v>
      </c>
      <c r="AR278">
        <v>0</v>
      </c>
      <c r="AS278" t="s">
        <v>6</v>
      </c>
      <c r="AT278">
        <v>1.3189792659999999</v>
      </c>
      <c r="AU278" t="s">
        <v>6</v>
      </c>
      <c r="AV278">
        <v>0</v>
      </c>
      <c r="AW278">
        <v>1</v>
      </c>
      <c r="AX278">
        <v>-1</v>
      </c>
      <c r="AY278">
        <v>0</v>
      </c>
      <c r="AZ278">
        <v>0</v>
      </c>
      <c r="BA278" t="s">
        <v>6</v>
      </c>
      <c r="BB278">
        <v>0</v>
      </c>
      <c r="BC278">
        <v>0</v>
      </c>
      <c r="BD278">
        <v>0</v>
      </c>
      <c r="BE278">
        <v>0</v>
      </c>
      <c r="BF278">
        <v>0</v>
      </c>
      <c r="BG278">
        <v>0</v>
      </c>
      <c r="BH278">
        <v>0</v>
      </c>
      <c r="BI278">
        <v>0</v>
      </c>
      <c r="BJ278">
        <v>0</v>
      </c>
      <c r="BK278">
        <v>0</v>
      </c>
      <c r="BL278">
        <v>0</v>
      </c>
      <c r="BM278">
        <v>0</v>
      </c>
      <c r="BN278">
        <v>0</v>
      </c>
      <c r="BO278">
        <v>0</v>
      </c>
      <c r="BP278">
        <v>0</v>
      </c>
      <c r="BQ278">
        <v>0</v>
      </c>
      <c r="BR278">
        <v>0</v>
      </c>
      <c r="BS278">
        <v>0</v>
      </c>
      <c r="BT278">
        <v>0</v>
      </c>
      <c r="BU278">
        <v>0</v>
      </c>
      <c r="BV278">
        <v>0</v>
      </c>
      <c r="BW278">
        <v>0</v>
      </c>
      <c r="CV278">
        <v>0</v>
      </c>
      <c r="CW278">
        <v>0</v>
      </c>
      <c r="CX278" t="e">
        <f>ROUND(Y278*Source!I173,7)</f>
        <v>#REF!</v>
      </c>
      <c r="CY278">
        <f>AA278</f>
        <v>2149.7800000000002</v>
      </c>
      <c r="CZ278">
        <f>AE278</f>
        <v>235.98</v>
      </c>
      <c r="DA278">
        <f>AI278</f>
        <v>9.11</v>
      </c>
      <c r="DB278">
        <f t="shared" si="93"/>
        <v>311.25</v>
      </c>
      <c r="DC278">
        <f t="shared" si="94"/>
        <v>0</v>
      </c>
      <c r="DD278" t="s">
        <v>6</v>
      </c>
      <c r="DE278" t="s">
        <v>6</v>
      </c>
      <c r="DF278" t="e">
        <f>ROUND(ROUND(AE278*AI278,0)*CX278,0)</f>
        <v>#REF!</v>
      </c>
      <c r="DG278" t="e">
        <f>ROUND(ROUND(AF278,0)*CX278,0)</f>
        <v>#REF!</v>
      </c>
      <c r="DH278" t="e">
        <f>Source!I173*SmtRes!Y278</f>
        <v>#REF!</v>
      </c>
      <c r="DI278">
        <f>AA278</f>
        <v>2149.7800000000002</v>
      </c>
      <c r="DJ278" t="e">
        <f>DF278</f>
        <v>#REF!</v>
      </c>
      <c r="DK278">
        <f>Source!BC173</f>
        <v>9.11</v>
      </c>
      <c r="DL278" t="s">
        <v>6</v>
      </c>
      <c r="DM278">
        <v>0</v>
      </c>
      <c r="DN278" t="s">
        <v>6</v>
      </c>
      <c r="DO278">
        <v>0</v>
      </c>
      <c r="GP278">
        <v>1</v>
      </c>
      <c r="GQ278">
        <v>-1</v>
      </c>
      <c r="GR278">
        <v>-1</v>
      </c>
    </row>
    <row r="279" spans="1:200" x14ac:dyDescent="0.25">
      <c r="A279">
        <f>ROW(Source!A173)</f>
        <v>173</v>
      </c>
      <c r="B279">
        <v>66440962</v>
      </c>
      <c r="C279">
        <v>66441828</v>
      </c>
      <c r="D279">
        <v>0</v>
      </c>
      <c r="E279">
        <v>0</v>
      </c>
      <c r="F279">
        <v>1</v>
      </c>
      <c r="G279">
        <v>1</v>
      </c>
      <c r="H279">
        <v>3</v>
      </c>
      <c r="I279" t="s">
        <v>261</v>
      </c>
      <c r="J279" t="s">
        <v>474</v>
      </c>
      <c r="K279" t="s">
        <v>473</v>
      </c>
      <c r="L279">
        <v>1348</v>
      </c>
      <c r="N279">
        <v>1009</v>
      </c>
      <c r="O279" t="s">
        <v>147</v>
      </c>
      <c r="P279" t="s">
        <v>147</v>
      </c>
      <c r="Q279">
        <v>1000</v>
      </c>
      <c r="W279">
        <v>0</v>
      </c>
      <c r="X279">
        <v>-1072145464</v>
      </c>
      <c r="Y279">
        <f t="shared" si="92"/>
        <v>7.0175439999999997E-3</v>
      </c>
      <c r="AA279">
        <v>80392</v>
      </c>
      <c r="AB279">
        <v>0</v>
      </c>
      <c r="AC279">
        <v>0</v>
      </c>
      <c r="AD279">
        <v>0</v>
      </c>
      <c r="AE279">
        <v>84234.739999999991</v>
      </c>
      <c r="AF279">
        <v>0</v>
      </c>
      <c r="AG279">
        <v>0</v>
      </c>
      <c r="AH279">
        <v>0</v>
      </c>
      <c r="AI279">
        <v>9.11</v>
      </c>
      <c r="AJ279">
        <v>1</v>
      </c>
      <c r="AK279">
        <v>1</v>
      </c>
      <c r="AL279">
        <v>1</v>
      </c>
      <c r="AM279">
        <v>0</v>
      </c>
      <c r="AN279">
        <v>1</v>
      </c>
      <c r="AO279">
        <v>0</v>
      </c>
      <c r="AP279">
        <v>0</v>
      </c>
      <c r="AQ279">
        <v>0</v>
      </c>
      <c r="AR279">
        <v>0</v>
      </c>
      <c r="AS279" t="s">
        <v>6</v>
      </c>
      <c r="AT279">
        <v>7.0175439999999997E-3</v>
      </c>
      <c r="AU279" t="s">
        <v>6</v>
      </c>
      <c r="AV279">
        <v>0</v>
      </c>
      <c r="AW279">
        <v>1</v>
      </c>
      <c r="AX279">
        <v>-1</v>
      </c>
      <c r="AY279">
        <v>0</v>
      </c>
      <c r="AZ279">
        <v>0</v>
      </c>
      <c r="BA279" t="s">
        <v>6</v>
      </c>
      <c r="BB279">
        <v>0</v>
      </c>
      <c r="BC279">
        <v>0</v>
      </c>
      <c r="BD279">
        <v>0</v>
      </c>
      <c r="BE279">
        <v>0</v>
      </c>
      <c r="BF279">
        <v>0</v>
      </c>
      <c r="BG279">
        <v>0</v>
      </c>
      <c r="BH279">
        <v>0</v>
      </c>
      <c r="BI279">
        <v>0</v>
      </c>
      <c r="BJ279">
        <v>0</v>
      </c>
      <c r="BK279">
        <v>0</v>
      </c>
      <c r="BL279">
        <v>0</v>
      </c>
      <c r="BM279">
        <v>0</v>
      </c>
      <c r="BN279">
        <v>0</v>
      </c>
      <c r="BO279">
        <v>0</v>
      </c>
      <c r="BP279">
        <v>0</v>
      </c>
      <c r="BQ279">
        <v>0</v>
      </c>
      <c r="BR279">
        <v>0</v>
      </c>
      <c r="BS279">
        <v>0</v>
      </c>
      <c r="BT279">
        <v>0</v>
      </c>
      <c r="BU279">
        <v>0</v>
      </c>
      <c r="BV279">
        <v>0</v>
      </c>
      <c r="BW279">
        <v>0</v>
      </c>
      <c r="CV279">
        <v>0</v>
      </c>
      <c r="CW279">
        <v>0</v>
      </c>
      <c r="CX279" t="e">
        <f>ROUND(Y279*Source!I173,7)</f>
        <v>#REF!</v>
      </c>
      <c r="CY279">
        <f>AA279</f>
        <v>80392</v>
      </c>
      <c r="CZ279">
        <f>AE279</f>
        <v>84234.739999999991</v>
      </c>
      <c r="DA279">
        <f>AI279</f>
        <v>9.11</v>
      </c>
      <c r="DB279">
        <f t="shared" si="93"/>
        <v>591.12</v>
      </c>
      <c r="DC279">
        <f t="shared" si="94"/>
        <v>0</v>
      </c>
      <c r="DD279" t="s">
        <v>6</v>
      </c>
      <c r="DE279" t="s">
        <v>6</v>
      </c>
      <c r="DF279" t="e">
        <f>ROUND(ROUND(AE279*AI279,0)*CX279,0)</f>
        <v>#REF!</v>
      </c>
      <c r="DG279" t="e">
        <f>ROUND(ROUND(AF279,0)*CX279,0)</f>
        <v>#REF!</v>
      </c>
      <c r="DH279" t="e">
        <f>Source!I173*SmtRes!Y279</f>
        <v>#REF!</v>
      </c>
      <c r="DI279">
        <f>AA279</f>
        <v>80392</v>
      </c>
      <c r="DJ279" t="e">
        <f>DF279</f>
        <v>#REF!</v>
      </c>
      <c r="DK279">
        <f>Source!BC173</f>
        <v>9.11</v>
      </c>
      <c r="DL279" t="s">
        <v>6</v>
      </c>
      <c r="DM279">
        <v>0</v>
      </c>
      <c r="DN279" t="s">
        <v>6</v>
      </c>
      <c r="DO279">
        <v>0</v>
      </c>
      <c r="GP279">
        <v>1</v>
      </c>
      <c r="GQ279">
        <v>-1</v>
      </c>
      <c r="GR279">
        <v>-1</v>
      </c>
    </row>
    <row r="280" spans="1:200" x14ac:dyDescent="0.25">
      <c r="A280">
        <f>ROW(Source!A177)</f>
        <v>177</v>
      </c>
      <c r="B280">
        <v>66440962</v>
      </c>
      <c r="C280">
        <v>66441843</v>
      </c>
      <c r="D280">
        <v>48043837</v>
      </c>
      <c r="E280">
        <v>68</v>
      </c>
      <c r="F280">
        <v>1</v>
      </c>
      <c r="G280">
        <v>1</v>
      </c>
      <c r="H280">
        <v>1</v>
      </c>
      <c r="I280" t="s">
        <v>791</v>
      </c>
      <c r="J280" t="s">
        <v>6</v>
      </c>
      <c r="K280" t="s">
        <v>792</v>
      </c>
      <c r="L280">
        <v>1191</v>
      </c>
      <c r="N280">
        <v>1013</v>
      </c>
      <c r="O280" t="s">
        <v>766</v>
      </c>
      <c r="P280" t="s">
        <v>766</v>
      </c>
      <c r="Q280">
        <v>1</v>
      </c>
      <c r="W280">
        <v>0</v>
      </c>
      <c r="X280">
        <v>1049124552</v>
      </c>
      <c r="Y280">
        <f>(AT280*ROUND(3,7))</f>
        <v>2.13</v>
      </c>
      <c r="AA280">
        <v>0</v>
      </c>
      <c r="AB280">
        <v>0</v>
      </c>
      <c r="AC280">
        <v>0</v>
      </c>
      <c r="AD280">
        <v>284.82</v>
      </c>
      <c r="AE280">
        <v>0</v>
      </c>
      <c r="AF280">
        <v>0</v>
      </c>
      <c r="AG280">
        <v>0</v>
      </c>
      <c r="AH280">
        <v>8.5299999999999994</v>
      </c>
      <c r="AI280">
        <v>1</v>
      </c>
      <c r="AJ280">
        <v>1</v>
      </c>
      <c r="AK280">
        <v>1</v>
      </c>
      <c r="AL280">
        <v>33.39</v>
      </c>
      <c r="AM280">
        <v>4</v>
      </c>
      <c r="AN280">
        <v>0</v>
      </c>
      <c r="AO280">
        <v>1</v>
      </c>
      <c r="AP280">
        <v>1</v>
      </c>
      <c r="AQ280">
        <v>0</v>
      </c>
      <c r="AR280">
        <v>0</v>
      </c>
      <c r="AS280" t="s">
        <v>6</v>
      </c>
      <c r="AT280">
        <v>0.71</v>
      </c>
      <c r="AU280" t="s">
        <v>483</v>
      </c>
      <c r="AV280">
        <v>1</v>
      </c>
      <c r="AW280">
        <v>2</v>
      </c>
      <c r="AX280">
        <v>66441847</v>
      </c>
      <c r="AY280">
        <v>1</v>
      </c>
      <c r="AZ280">
        <v>0</v>
      </c>
      <c r="BA280">
        <v>242</v>
      </c>
      <c r="BB280">
        <v>0</v>
      </c>
      <c r="BC280">
        <v>0</v>
      </c>
      <c r="BD280">
        <v>0</v>
      </c>
      <c r="BE280">
        <v>0</v>
      </c>
      <c r="BF280">
        <v>0</v>
      </c>
      <c r="BG280">
        <v>0</v>
      </c>
      <c r="BH280">
        <v>0</v>
      </c>
      <c r="BI280">
        <v>0</v>
      </c>
      <c r="BJ280">
        <v>0</v>
      </c>
      <c r="BK280">
        <v>0</v>
      </c>
      <c r="BL280">
        <v>0</v>
      </c>
      <c r="BM280">
        <v>0</v>
      </c>
      <c r="BN280">
        <v>0</v>
      </c>
      <c r="BO280">
        <v>0</v>
      </c>
      <c r="BP280">
        <v>0</v>
      </c>
      <c r="BQ280">
        <v>0</v>
      </c>
      <c r="BR280">
        <v>0</v>
      </c>
      <c r="BS280">
        <v>0</v>
      </c>
      <c r="BT280">
        <v>0</v>
      </c>
      <c r="BU280">
        <v>0</v>
      </c>
      <c r="BV280">
        <v>0</v>
      </c>
      <c r="BW280">
        <v>0</v>
      </c>
      <c r="CU280" t="e">
        <f>ROUND(AT280*Source!I177*AH280*AL280,0)</f>
        <v>#REF!</v>
      </c>
      <c r="CV280" t="e">
        <f>ROUND(Y280*Source!I177,7)</f>
        <v>#REF!</v>
      </c>
      <c r="CW280">
        <v>0</v>
      </c>
      <c r="CX280" t="e">
        <f>ROUND(Y280*Source!I177,7)</f>
        <v>#REF!</v>
      </c>
      <c r="CY280">
        <f>AD280</f>
        <v>284.82</v>
      </c>
      <c r="CZ280">
        <f>AH280</f>
        <v>8.5299999999999994</v>
      </c>
      <c r="DA280">
        <f>AL280</f>
        <v>33.39</v>
      </c>
      <c r="DB280">
        <f>ROUND((ROUND(AT280*CZ280,2)*ROUND(3,7)),2)</f>
        <v>18.18</v>
      </c>
      <c r="DC280">
        <f>ROUND((ROUND(AT280*AG280,2)*ROUND(3,7)),2)</f>
        <v>0</v>
      </c>
      <c r="DD280" t="s">
        <v>6</v>
      </c>
      <c r="DE280" t="s">
        <v>6</v>
      </c>
      <c r="DF280" t="e">
        <f>ROUND(ROUND(AE280,0)*CX280,0)</f>
        <v>#REF!</v>
      </c>
      <c r="DG280" t="e">
        <f>ROUND(ROUND(AF280,0)*CX280,0)</f>
        <v>#REF!</v>
      </c>
      <c r="DH280" t="e">
        <f>Source!I177*SmtRes!Y280</f>
        <v>#REF!</v>
      </c>
      <c r="DI280">
        <f>AD280</f>
        <v>284.82</v>
      </c>
      <c r="DJ280">
        <f>EtalonRes!AB242</f>
        <v>8.5299999999999994</v>
      </c>
      <c r="DK280" t="e">
        <f>Source!BA177</f>
        <v>#REF!</v>
      </c>
      <c r="DL280" t="s">
        <v>6</v>
      </c>
      <c r="DM280">
        <v>0</v>
      </c>
      <c r="DN280" t="s">
        <v>6</v>
      </c>
      <c r="DO280">
        <v>0</v>
      </c>
      <c r="GQ280">
        <v>-1</v>
      </c>
      <c r="GR280">
        <v>-1</v>
      </c>
    </row>
    <row r="281" spans="1:200" x14ac:dyDescent="0.25">
      <c r="A281">
        <f>ROW(Source!A177)</f>
        <v>177</v>
      </c>
      <c r="B281">
        <v>66440962</v>
      </c>
      <c r="C281">
        <v>66441843</v>
      </c>
      <c r="D281">
        <v>48206735</v>
      </c>
      <c r="E281">
        <v>1</v>
      </c>
      <c r="F281">
        <v>1</v>
      </c>
      <c r="G281">
        <v>1</v>
      </c>
      <c r="H281">
        <v>2</v>
      </c>
      <c r="I281" t="s">
        <v>877</v>
      </c>
      <c r="J281" t="s">
        <v>878</v>
      </c>
      <c r="K281" t="s">
        <v>879</v>
      </c>
      <c r="L281">
        <v>1367</v>
      </c>
      <c r="N281">
        <v>1011</v>
      </c>
      <c r="O281" t="s">
        <v>772</v>
      </c>
      <c r="P281" t="s">
        <v>772</v>
      </c>
      <c r="Q281">
        <v>1</v>
      </c>
      <c r="W281">
        <v>0</v>
      </c>
      <c r="X281">
        <v>-1115546547</v>
      </c>
      <c r="Y281">
        <f>(AT281*ROUND(3,7))</f>
        <v>0.06</v>
      </c>
      <c r="AA281">
        <v>0</v>
      </c>
      <c r="AB281">
        <v>430.95</v>
      </c>
      <c r="AC281">
        <v>0</v>
      </c>
      <c r="AD281">
        <v>0</v>
      </c>
      <c r="AE281">
        <v>0</v>
      </c>
      <c r="AF281">
        <v>32.5</v>
      </c>
      <c r="AG281">
        <v>0</v>
      </c>
      <c r="AH281">
        <v>0</v>
      </c>
      <c r="AI281">
        <v>1</v>
      </c>
      <c r="AJ281">
        <v>13.26</v>
      </c>
      <c r="AK281">
        <v>33.39</v>
      </c>
      <c r="AL281">
        <v>1</v>
      </c>
      <c r="AM281">
        <v>4</v>
      </c>
      <c r="AN281">
        <v>0</v>
      </c>
      <c r="AO281">
        <v>1</v>
      </c>
      <c r="AP281">
        <v>1</v>
      </c>
      <c r="AQ281">
        <v>0</v>
      </c>
      <c r="AR281">
        <v>0</v>
      </c>
      <c r="AS281" t="s">
        <v>6</v>
      </c>
      <c r="AT281">
        <v>0.02</v>
      </c>
      <c r="AU281" t="s">
        <v>483</v>
      </c>
      <c r="AV281">
        <v>0</v>
      </c>
      <c r="AW281">
        <v>2</v>
      </c>
      <c r="AX281">
        <v>66441848</v>
      </c>
      <c r="AY281">
        <v>1</v>
      </c>
      <c r="AZ281">
        <v>0</v>
      </c>
      <c r="BA281">
        <v>243</v>
      </c>
      <c r="BB281">
        <v>0</v>
      </c>
      <c r="BC281">
        <v>0</v>
      </c>
      <c r="BD281">
        <v>0</v>
      </c>
      <c r="BE281">
        <v>0</v>
      </c>
      <c r="BF281">
        <v>0</v>
      </c>
      <c r="BG281">
        <v>0</v>
      </c>
      <c r="BH281">
        <v>0</v>
      </c>
      <c r="BI281">
        <v>0</v>
      </c>
      <c r="BJ281">
        <v>0</v>
      </c>
      <c r="BK281">
        <v>0</v>
      </c>
      <c r="BL281">
        <v>0</v>
      </c>
      <c r="BM281">
        <v>0</v>
      </c>
      <c r="BN281">
        <v>0</v>
      </c>
      <c r="BO281">
        <v>0</v>
      </c>
      <c r="BP281">
        <v>0</v>
      </c>
      <c r="BQ281">
        <v>0</v>
      </c>
      <c r="BR281">
        <v>0</v>
      </c>
      <c r="BS281">
        <v>0</v>
      </c>
      <c r="BT281">
        <v>0</v>
      </c>
      <c r="BU281">
        <v>0</v>
      </c>
      <c r="BV281">
        <v>0</v>
      </c>
      <c r="BW281">
        <v>0</v>
      </c>
      <c r="CV281">
        <v>0</v>
      </c>
      <c r="CW281" t="e">
        <f>ROUND(Y281*Source!I177*DO281,7)</f>
        <v>#REF!</v>
      </c>
      <c r="CX281" t="e">
        <f>ROUND(Y281*Source!I177,7)</f>
        <v>#REF!</v>
      </c>
      <c r="CY281">
        <f>AB281</f>
        <v>430.95</v>
      </c>
      <c r="CZ281">
        <f>AF281</f>
        <v>32.5</v>
      </c>
      <c r="DA281">
        <f>AJ281</f>
        <v>13.26</v>
      </c>
      <c r="DB281">
        <f>ROUND((ROUND(AT281*CZ281,2)*ROUND(3,7)),2)</f>
        <v>1.95</v>
      </c>
      <c r="DC281">
        <f>ROUND((ROUND(AT281*AG281,2)*ROUND(3,7)),2)</f>
        <v>0</v>
      </c>
      <c r="DD281" t="s">
        <v>6</v>
      </c>
      <c r="DE281" t="s">
        <v>6</v>
      </c>
      <c r="DF281" t="e">
        <f>ROUND(ROUND(AE281,0)*CX281,0)</f>
        <v>#REF!</v>
      </c>
      <c r="DG281" t="e">
        <f>ROUND(ROUND(AF281*AJ281,0)*CX281,0)</f>
        <v>#REF!</v>
      </c>
      <c r="DH281" t="e">
        <f>Source!I177*SmtRes!Y281</f>
        <v>#REF!</v>
      </c>
      <c r="DI281">
        <f>AB281</f>
        <v>430.95</v>
      </c>
      <c r="DJ281">
        <f>EtalonRes!Z243</f>
        <v>32.5</v>
      </c>
      <c r="DK281" t="e">
        <f>Source!BB177</f>
        <v>#REF!</v>
      </c>
      <c r="DL281" t="s">
        <v>6</v>
      </c>
      <c r="DM281">
        <v>0</v>
      </c>
      <c r="DN281" t="s">
        <v>6</v>
      </c>
      <c r="DO281">
        <v>0</v>
      </c>
      <c r="GQ281">
        <v>-1</v>
      </c>
      <c r="GR281">
        <v>-1</v>
      </c>
    </row>
    <row r="282" spans="1:200" x14ac:dyDescent="0.25">
      <c r="A282">
        <f>ROW(Source!A177)</f>
        <v>177</v>
      </c>
      <c r="B282">
        <v>66440962</v>
      </c>
      <c r="C282">
        <v>66441843</v>
      </c>
      <c r="D282">
        <v>48056384</v>
      </c>
      <c r="E282">
        <v>1</v>
      </c>
      <c r="F282">
        <v>1</v>
      </c>
      <c r="G282">
        <v>1</v>
      </c>
      <c r="H282">
        <v>3</v>
      </c>
      <c r="I282" t="s">
        <v>382</v>
      </c>
      <c r="J282" t="s">
        <v>385</v>
      </c>
      <c r="K282" t="s">
        <v>383</v>
      </c>
      <c r="L282">
        <v>1374</v>
      </c>
      <c r="N282">
        <v>1013</v>
      </c>
      <c r="O282" t="s">
        <v>384</v>
      </c>
      <c r="P282" t="s">
        <v>384</v>
      </c>
      <c r="Q282">
        <v>1</v>
      </c>
      <c r="W282">
        <v>0</v>
      </c>
      <c r="X282">
        <v>-1142673066</v>
      </c>
      <c r="Y282">
        <f>(AT282*ROUND(3,7))</f>
        <v>0.36</v>
      </c>
      <c r="AA282">
        <v>9.11</v>
      </c>
      <c r="AB282">
        <v>0</v>
      </c>
      <c r="AC282">
        <v>0</v>
      </c>
      <c r="AD282">
        <v>0</v>
      </c>
      <c r="AE282">
        <v>1</v>
      </c>
      <c r="AF282">
        <v>0</v>
      </c>
      <c r="AG282">
        <v>0</v>
      </c>
      <c r="AH282">
        <v>0</v>
      </c>
      <c r="AI282">
        <v>9.11</v>
      </c>
      <c r="AJ282">
        <v>1</v>
      </c>
      <c r="AK282">
        <v>1</v>
      </c>
      <c r="AL282">
        <v>1</v>
      </c>
      <c r="AM282">
        <v>0</v>
      </c>
      <c r="AN282">
        <v>0</v>
      </c>
      <c r="AO282">
        <v>0</v>
      </c>
      <c r="AP282">
        <v>1</v>
      </c>
      <c r="AQ282">
        <v>0</v>
      </c>
      <c r="AR282">
        <v>0</v>
      </c>
      <c r="AS282" t="s">
        <v>6</v>
      </c>
      <c r="AT282">
        <v>0.12</v>
      </c>
      <c r="AU282" t="s">
        <v>483</v>
      </c>
      <c r="AV282">
        <v>0</v>
      </c>
      <c r="AW282">
        <v>2</v>
      </c>
      <c r="AX282">
        <v>66441849</v>
      </c>
      <c r="AY282">
        <v>1</v>
      </c>
      <c r="AZ282">
        <v>0</v>
      </c>
      <c r="BA282">
        <v>244</v>
      </c>
      <c r="BB282">
        <v>0</v>
      </c>
      <c r="BC282">
        <v>0</v>
      </c>
      <c r="BD282">
        <v>0</v>
      </c>
      <c r="BE282">
        <v>0</v>
      </c>
      <c r="BF282">
        <v>0</v>
      </c>
      <c r="BG282">
        <v>0</v>
      </c>
      <c r="BH282">
        <v>0</v>
      </c>
      <c r="BI282">
        <v>0</v>
      </c>
      <c r="BJ282">
        <v>0</v>
      </c>
      <c r="BK282">
        <v>0</v>
      </c>
      <c r="BL282">
        <v>0</v>
      </c>
      <c r="BM282">
        <v>0</v>
      </c>
      <c r="BN282">
        <v>0</v>
      </c>
      <c r="BO282">
        <v>0</v>
      </c>
      <c r="BP282">
        <v>0</v>
      </c>
      <c r="BQ282">
        <v>0</v>
      </c>
      <c r="BR282">
        <v>0</v>
      </c>
      <c r="BS282">
        <v>0</v>
      </c>
      <c r="BT282">
        <v>0</v>
      </c>
      <c r="BU282">
        <v>0</v>
      </c>
      <c r="BV282">
        <v>0</v>
      </c>
      <c r="BW282">
        <v>0</v>
      </c>
      <c r="CV282">
        <v>0</v>
      </c>
      <c r="CW282">
        <v>0</v>
      </c>
      <c r="CX282" t="e">
        <f>ROUND(Y282*Source!I177,7)</f>
        <v>#REF!</v>
      </c>
      <c r="CY282">
        <f>AA282</f>
        <v>9.11</v>
      </c>
      <c r="CZ282">
        <f>AE282</f>
        <v>1</v>
      </c>
      <c r="DA282">
        <f>AI282</f>
        <v>9.11</v>
      </c>
      <c r="DB282">
        <f>ROUND((ROUND(AT282*CZ282,2)*ROUND(3,7)),2)</f>
        <v>0.36</v>
      </c>
      <c r="DC282">
        <f>ROUND((ROUND(AT282*AG282,2)*ROUND(3,7)),2)</f>
        <v>0</v>
      </c>
      <c r="DD282" t="s">
        <v>6</v>
      </c>
      <c r="DE282" t="s">
        <v>6</v>
      </c>
      <c r="DF282" t="e">
        <f>ROUND(ROUND(AE282*AI282,0)*CX282,0)</f>
        <v>#REF!</v>
      </c>
      <c r="DG282" t="e">
        <f>ROUND(ROUND(AF282,0)*CX282,0)</f>
        <v>#REF!</v>
      </c>
      <c r="DH282" t="e">
        <f>Source!I177*SmtRes!Y282</f>
        <v>#REF!</v>
      </c>
      <c r="DI282">
        <f>AA282</f>
        <v>9.11</v>
      </c>
      <c r="DJ282">
        <f>EtalonRes!Y244</f>
        <v>1</v>
      </c>
      <c r="DK282">
        <f>Source!BC177</f>
        <v>9.11</v>
      </c>
      <c r="DL282" t="s">
        <v>6</v>
      </c>
      <c r="DM282">
        <v>0</v>
      </c>
      <c r="DN282" t="s">
        <v>6</v>
      </c>
      <c r="DO282">
        <v>0</v>
      </c>
      <c r="GP282">
        <v>1</v>
      </c>
      <c r="GQ282">
        <v>-1</v>
      </c>
      <c r="GR282">
        <v>-1</v>
      </c>
    </row>
    <row r="283" spans="1:200" x14ac:dyDescent="0.25">
      <c r="A283">
        <f>ROW(Source!A179)</f>
        <v>179</v>
      </c>
      <c r="B283">
        <v>66440962</v>
      </c>
      <c r="C283">
        <v>66441854</v>
      </c>
      <c r="D283">
        <v>48043841</v>
      </c>
      <c r="E283">
        <v>68</v>
      </c>
      <c r="F283">
        <v>1</v>
      </c>
      <c r="G283">
        <v>1</v>
      </c>
      <c r="H283">
        <v>1</v>
      </c>
      <c r="I283" t="s">
        <v>764</v>
      </c>
      <c r="J283" t="s">
        <v>6</v>
      </c>
      <c r="K283" t="s">
        <v>765</v>
      </c>
      <c r="L283">
        <v>1191</v>
      </c>
      <c r="N283">
        <v>1013</v>
      </c>
      <c r="O283" t="s">
        <v>766</v>
      </c>
      <c r="P283" t="s">
        <v>766</v>
      </c>
      <c r="Q283">
        <v>1</v>
      </c>
      <c r="W283">
        <v>0</v>
      </c>
      <c r="X283">
        <v>784619160</v>
      </c>
      <c r="Y283">
        <f t="shared" ref="Y283:Y327" si="110">AT283</f>
        <v>43.26</v>
      </c>
      <c r="AA283">
        <v>0</v>
      </c>
      <c r="AB283">
        <v>0</v>
      </c>
      <c r="AC283">
        <v>0</v>
      </c>
      <c r="AD283">
        <v>291.83</v>
      </c>
      <c r="AE283">
        <v>0</v>
      </c>
      <c r="AF283">
        <v>0</v>
      </c>
      <c r="AG283">
        <v>0</v>
      </c>
      <c r="AH283">
        <v>8.74</v>
      </c>
      <c r="AI283">
        <v>1</v>
      </c>
      <c r="AJ283">
        <v>1</v>
      </c>
      <c r="AK283">
        <v>1</v>
      </c>
      <c r="AL283">
        <v>33.39</v>
      </c>
      <c r="AM283">
        <v>4</v>
      </c>
      <c r="AN283">
        <v>0</v>
      </c>
      <c r="AO283">
        <v>1</v>
      </c>
      <c r="AP283">
        <v>0</v>
      </c>
      <c r="AQ283">
        <v>0</v>
      </c>
      <c r="AR283">
        <v>0</v>
      </c>
      <c r="AS283" t="s">
        <v>6</v>
      </c>
      <c r="AT283">
        <v>43.26</v>
      </c>
      <c r="AU283" t="s">
        <v>6</v>
      </c>
      <c r="AV283">
        <v>1</v>
      </c>
      <c r="AW283">
        <v>2</v>
      </c>
      <c r="AX283">
        <v>66441878</v>
      </c>
      <c r="AY283">
        <v>1</v>
      </c>
      <c r="AZ283">
        <v>0</v>
      </c>
      <c r="BA283">
        <v>247</v>
      </c>
      <c r="BB283">
        <v>0</v>
      </c>
      <c r="BC283">
        <v>0</v>
      </c>
      <c r="BD283">
        <v>0</v>
      </c>
      <c r="BE283">
        <v>0</v>
      </c>
      <c r="BF283">
        <v>0</v>
      </c>
      <c r="BG283">
        <v>0</v>
      </c>
      <c r="BH283">
        <v>0</v>
      </c>
      <c r="BI283">
        <v>0</v>
      </c>
      <c r="BJ283">
        <v>0</v>
      </c>
      <c r="BK283">
        <v>0</v>
      </c>
      <c r="BL283">
        <v>0</v>
      </c>
      <c r="BM283">
        <v>0</v>
      </c>
      <c r="BN283">
        <v>0</v>
      </c>
      <c r="BO283">
        <v>0</v>
      </c>
      <c r="BP283">
        <v>0</v>
      </c>
      <c r="BQ283">
        <v>0</v>
      </c>
      <c r="BR283">
        <v>0</v>
      </c>
      <c r="BS283">
        <v>0</v>
      </c>
      <c r="BT283">
        <v>0</v>
      </c>
      <c r="BU283">
        <v>0</v>
      </c>
      <c r="BV283">
        <v>0</v>
      </c>
      <c r="BW283">
        <v>0</v>
      </c>
      <c r="CU283" t="e">
        <f>ROUND(AT283*Source!I179*AH283*AL283,0)</f>
        <v>#REF!</v>
      </c>
      <c r="CV283" t="e">
        <f>ROUND(Y283*Source!I179,7)</f>
        <v>#REF!</v>
      </c>
      <c r="CW283">
        <v>0</v>
      </c>
      <c r="CX283" t="e">
        <f>ROUND(Y283*Source!I179,7)</f>
        <v>#REF!</v>
      </c>
      <c r="CY283">
        <f>AD283</f>
        <v>291.83</v>
      </c>
      <c r="CZ283">
        <f>AH283</f>
        <v>8.74</v>
      </c>
      <c r="DA283">
        <f>AL283</f>
        <v>33.39</v>
      </c>
      <c r="DB283">
        <f t="shared" ref="DB283:DB327" si="111">ROUND(ROUND(AT283*CZ283,2),2)</f>
        <v>378.09</v>
      </c>
      <c r="DC283">
        <f t="shared" ref="DC283:DC327" si="112">ROUND(ROUND(AT283*AG283,2),2)</f>
        <v>0</v>
      </c>
      <c r="DD283" t="s">
        <v>6</v>
      </c>
      <c r="DE283" t="s">
        <v>6</v>
      </c>
      <c r="DF283" t="e">
        <f t="shared" ref="DF283:DF290" si="113">ROUND(ROUND(AE283,0)*CX283,0)</f>
        <v>#REF!</v>
      </c>
      <c r="DG283" t="e">
        <f>ROUND(ROUND(AF283,0)*CX283,0)</f>
        <v>#REF!</v>
      </c>
      <c r="DH283" t="e">
        <f>Source!I179*SmtRes!Y283</f>
        <v>#REF!</v>
      </c>
      <c r="DI283">
        <f>AD283</f>
        <v>291.83</v>
      </c>
      <c r="DJ283">
        <f>EtalonRes!AB247</f>
        <v>8.74</v>
      </c>
      <c r="DK283" t="e">
        <f>Source!BA179</f>
        <v>#REF!</v>
      </c>
      <c r="DL283" t="s">
        <v>6</v>
      </c>
      <c r="DM283">
        <v>0</v>
      </c>
      <c r="DN283" t="s">
        <v>6</v>
      </c>
      <c r="DO283">
        <v>0</v>
      </c>
      <c r="GQ283">
        <v>-1</v>
      </c>
      <c r="GR283">
        <v>-1</v>
      </c>
    </row>
    <row r="284" spans="1:200" x14ac:dyDescent="0.25">
      <c r="A284">
        <f>ROW(Source!A179)</f>
        <v>179</v>
      </c>
      <c r="B284">
        <v>66440962</v>
      </c>
      <c r="C284">
        <v>66441854</v>
      </c>
      <c r="D284">
        <v>48044033</v>
      </c>
      <c r="E284">
        <v>68</v>
      </c>
      <c r="F284">
        <v>1</v>
      </c>
      <c r="G284">
        <v>1</v>
      </c>
      <c r="H284">
        <v>1</v>
      </c>
      <c r="I284" t="s">
        <v>767</v>
      </c>
      <c r="J284" t="s">
        <v>6</v>
      </c>
      <c r="K284" t="s">
        <v>768</v>
      </c>
      <c r="L284">
        <v>1191</v>
      </c>
      <c r="N284">
        <v>1013</v>
      </c>
      <c r="O284" t="s">
        <v>766</v>
      </c>
      <c r="P284" t="s">
        <v>766</v>
      </c>
      <c r="Q284">
        <v>1</v>
      </c>
      <c r="W284">
        <v>0</v>
      </c>
      <c r="X284">
        <v>-1417349443</v>
      </c>
      <c r="Y284">
        <f t="shared" si="110"/>
        <v>4.32</v>
      </c>
      <c r="AA284">
        <v>0</v>
      </c>
      <c r="AB284">
        <v>0</v>
      </c>
      <c r="AC284">
        <v>0</v>
      </c>
      <c r="AD284">
        <v>0</v>
      </c>
      <c r="AE284">
        <v>0</v>
      </c>
      <c r="AF284">
        <v>0</v>
      </c>
      <c r="AG284">
        <v>0</v>
      </c>
      <c r="AH284">
        <v>0</v>
      </c>
      <c r="AI284">
        <v>1</v>
      </c>
      <c r="AJ284">
        <v>1</v>
      </c>
      <c r="AK284">
        <v>33.39</v>
      </c>
      <c r="AL284">
        <v>1</v>
      </c>
      <c r="AM284">
        <v>4</v>
      </c>
      <c r="AN284">
        <v>0</v>
      </c>
      <c r="AO284">
        <v>1</v>
      </c>
      <c r="AP284">
        <v>0</v>
      </c>
      <c r="AQ284">
        <v>0</v>
      </c>
      <c r="AR284">
        <v>0</v>
      </c>
      <c r="AS284" t="s">
        <v>6</v>
      </c>
      <c r="AT284">
        <v>4.32</v>
      </c>
      <c r="AU284" t="s">
        <v>6</v>
      </c>
      <c r="AV284">
        <v>2</v>
      </c>
      <c r="AW284">
        <v>2</v>
      </c>
      <c r="AX284">
        <v>66441879</v>
      </c>
      <c r="AY284">
        <v>1</v>
      </c>
      <c r="AZ284">
        <v>0</v>
      </c>
      <c r="BA284">
        <v>248</v>
      </c>
      <c r="BB284">
        <v>0</v>
      </c>
      <c r="BC284">
        <v>0</v>
      </c>
      <c r="BD284">
        <v>0</v>
      </c>
      <c r="BE284">
        <v>0</v>
      </c>
      <c r="BF284">
        <v>0</v>
      </c>
      <c r="BG284">
        <v>0</v>
      </c>
      <c r="BH284">
        <v>0</v>
      </c>
      <c r="BI284">
        <v>0</v>
      </c>
      <c r="BJ284">
        <v>0</v>
      </c>
      <c r="BK284">
        <v>0</v>
      </c>
      <c r="BL284">
        <v>0</v>
      </c>
      <c r="BM284">
        <v>0</v>
      </c>
      <c r="BN284">
        <v>0</v>
      </c>
      <c r="BO284">
        <v>0</v>
      </c>
      <c r="BP284">
        <v>0</v>
      </c>
      <c r="BQ284">
        <v>0</v>
      </c>
      <c r="BR284">
        <v>0</v>
      </c>
      <c r="BS284">
        <v>0</v>
      </c>
      <c r="BT284">
        <v>0</v>
      </c>
      <c r="BU284">
        <v>0</v>
      </c>
      <c r="BV284">
        <v>0</v>
      </c>
      <c r="BW284">
        <v>0</v>
      </c>
      <c r="CV284">
        <v>0</v>
      </c>
      <c r="CW284">
        <v>0</v>
      </c>
      <c r="CX284" t="e">
        <f>ROUND(Y284*Source!I179,7)</f>
        <v>#REF!</v>
      </c>
      <c r="CY284">
        <f>AD284</f>
        <v>0</v>
      </c>
      <c r="CZ284">
        <f>AH284</f>
        <v>0</v>
      </c>
      <c r="DA284">
        <f>AL284</f>
        <v>1</v>
      </c>
      <c r="DB284">
        <f t="shared" si="111"/>
        <v>0</v>
      </c>
      <c r="DC284">
        <f t="shared" si="112"/>
        <v>0</v>
      </c>
      <c r="DD284" t="s">
        <v>6</v>
      </c>
      <c r="DE284" t="s">
        <v>6</v>
      </c>
      <c r="DF284" t="e">
        <f t="shared" si="113"/>
        <v>#REF!</v>
      </c>
      <c r="DG284" t="e">
        <f>ROUND(ROUND(AF284,0)*CX284,0)</f>
        <v>#REF!</v>
      </c>
      <c r="DH284" t="e">
        <f>Source!I179*SmtRes!Y284</f>
        <v>#REF!</v>
      </c>
      <c r="DI284">
        <f>AD284</f>
        <v>0</v>
      </c>
      <c r="DJ284">
        <f>EtalonRes!AB248</f>
        <v>0</v>
      </c>
      <c r="DK284" t="e">
        <f>Source!BA179</f>
        <v>#REF!</v>
      </c>
      <c r="DL284" t="s">
        <v>6</v>
      </c>
      <c r="DM284">
        <v>0</v>
      </c>
      <c r="DN284" t="s">
        <v>6</v>
      </c>
      <c r="DO284">
        <v>0</v>
      </c>
      <c r="GQ284">
        <v>-1</v>
      </c>
      <c r="GR284">
        <v>-1</v>
      </c>
    </row>
    <row r="285" spans="1:200" x14ac:dyDescent="0.25">
      <c r="A285">
        <f>ROW(Source!A179)</f>
        <v>179</v>
      </c>
      <c r="B285">
        <v>66440962</v>
      </c>
      <c r="C285">
        <v>66441854</v>
      </c>
      <c r="D285">
        <v>48205529</v>
      </c>
      <c r="E285">
        <v>1</v>
      </c>
      <c r="F285">
        <v>1</v>
      </c>
      <c r="G285">
        <v>1</v>
      </c>
      <c r="H285">
        <v>2</v>
      </c>
      <c r="I285" t="s">
        <v>833</v>
      </c>
      <c r="J285" t="s">
        <v>834</v>
      </c>
      <c r="K285" t="s">
        <v>835</v>
      </c>
      <c r="L285">
        <v>1367</v>
      </c>
      <c r="N285">
        <v>1011</v>
      </c>
      <c r="O285" t="s">
        <v>772</v>
      </c>
      <c r="P285" t="s">
        <v>772</v>
      </c>
      <c r="Q285">
        <v>1</v>
      </c>
      <c r="W285">
        <v>0</v>
      </c>
      <c r="X285">
        <v>-29217332</v>
      </c>
      <c r="Y285">
        <f t="shared" si="110"/>
        <v>0.1</v>
      </c>
      <c r="AA285">
        <v>0</v>
      </c>
      <c r="AB285">
        <v>1594.38</v>
      </c>
      <c r="AC285">
        <v>514.87</v>
      </c>
      <c r="AD285">
        <v>0</v>
      </c>
      <c r="AE285">
        <v>0</v>
      </c>
      <c r="AF285">
        <v>120.24</v>
      </c>
      <c r="AG285">
        <v>15.42</v>
      </c>
      <c r="AH285">
        <v>0</v>
      </c>
      <c r="AI285">
        <v>1</v>
      </c>
      <c r="AJ285">
        <v>13.26</v>
      </c>
      <c r="AK285">
        <v>33.39</v>
      </c>
      <c r="AL285">
        <v>1</v>
      </c>
      <c r="AM285">
        <v>4</v>
      </c>
      <c r="AN285">
        <v>0</v>
      </c>
      <c r="AO285">
        <v>1</v>
      </c>
      <c r="AP285">
        <v>0</v>
      </c>
      <c r="AQ285">
        <v>0</v>
      </c>
      <c r="AR285">
        <v>0</v>
      </c>
      <c r="AS285" t="s">
        <v>6</v>
      </c>
      <c r="AT285">
        <v>0.1</v>
      </c>
      <c r="AU285" t="s">
        <v>6</v>
      </c>
      <c r="AV285">
        <v>0</v>
      </c>
      <c r="AW285">
        <v>2</v>
      </c>
      <c r="AX285">
        <v>66441880</v>
      </c>
      <c r="AY285">
        <v>1</v>
      </c>
      <c r="AZ285">
        <v>0</v>
      </c>
      <c r="BA285">
        <v>249</v>
      </c>
      <c r="BB285">
        <v>0</v>
      </c>
      <c r="BC285">
        <v>0</v>
      </c>
      <c r="BD285">
        <v>0</v>
      </c>
      <c r="BE285">
        <v>0</v>
      </c>
      <c r="BF285">
        <v>0</v>
      </c>
      <c r="BG285">
        <v>0</v>
      </c>
      <c r="BH285">
        <v>0</v>
      </c>
      <c r="BI285">
        <v>0</v>
      </c>
      <c r="BJ285">
        <v>0</v>
      </c>
      <c r="BK285">
        <v>0</v>
      </c>
      <c r="BL285">
        <v>0</v>
      </c>
      <c r="BM285">
        <v>0</v>
      </c>
      <c r="BN285">
        <v>0</v>
      </c>
      <c r="BO285">
        <v>0</v>
      </c>
      <c r="BP285">
        <v>0</v>
      </c>
      <c r="BQ285">
        <v>0</v>
      </c>
      <c r="BR285">
        <v>0</v>
      </c>
      <c r="BS285">
        <v>0</v>
      </c>
      <c r="BT285">
        <v>0</v>
      </c>
      <c r="BU285">
        <v>0</v>
      </c>
      <c r="BV285">
        <v>0</v>
      </c>
      <c r="BW285">
        <v>0</v>
      </c>
      <c r="CV285">
        <v>0</v>
      </c>
      <c r="CW285" t="e">
        <f>ROUND(Y285*Source!I179*DO285,7)</f>
        <v>#REF!</v>
      </c>
      <c r="CX285" t="e">
        <f>ROUND(Y285*Source!I179,7)</f>
        <v>#REF!</v>
      </c>
      <c r="CY285">
        <f t="shared" ref="CY285:CY290" si="114">AB285</f>
        <v>1594.38</v>
      </c>
      <c r="CZ285">
        <f t="shared" ref="CZ285:CZ290" si="115">AF285</f>
        <v>120.24</v>
      </c>
      <c r="DA285">
        <f t="shared" ref="DA285:DA290" si="116">AJ285</f>
        <v>13.26</v>
      </c>
      <c r="DB285">
        <f t="shared" si="111"/>
        <v>12.02</v>
      </c>
      <c r="DC285">
        <f t="shared" si="112"/>
        <v>1.54</v>
      </c>
      <c r="DD285" t="s">
        <v>6</v>
      </c>
      <c r="DE285" t="s">
        <v>6</v>
      </c>
      <c r="DF285" t="e">
        <f t="shared" si="113"/>
        <v>#REF!</v>
      </c>
      <c r="DG285" t="e">
        <f t="shared" ref="DG285:DG290" si="117">ROUND(ROUND(AF285*AJ285,0)*CX285,0)</f>
        <v>#REF!</v>
      </c>
      <c r="DH285" t="e">
        <f>Source!I179*SmtRes!Y285</f>
        <v>#REF!</v>
      </c>
      <c r="DI285">
        <f t="shared" ref="DI285:DI290" si="118">AB285</f>
        <v>1594.38</v>
      </c>
      <c r="DJ285">
        <f>EtalonRes!Z249</f>
        <v>120.24</v>
      </c>
      <c r="DK285" t="e">
        <f>Source!BB179</f>
        <v>#REF!</v>
      </c>
      <c r="DL285" t="s">
        <v>6</v>
      </c>
      <c r="DM285">
        <v>0</v>
      </c>
      <c r="DN285" t="s">
        <v>6</v>
      </c>
      <c r="DO285">
        <v>0</v>
      </c>
      <c r="GQ285">
        <v>-1</v>
      </c>
      <c r="GR285">
        <v>-1</v>
      </c>
    </row>
    <row r="286" spans="1:200" x14ac:dyDescent="0.25">
      <c r="A286">
        <f>ROW(Source!A179)</f>
        <v>179</v>
      </c>
      <c r="B286">
        <v>66440962</v>
      </c>
      <c r="C286">
        <v>66441854</v>
      </c>
      <c r="D286">
        <v>48205574</v>
      </c>
      <c r="E286">
        <v>1</v>
      </c>
      <c r="F286">
        <v>1</v>
      </c>
      <c r="G286">
        <v>1</v>
      </c>
      <c r="H286">
        <v>2</v>
      </c>
      <c r="I286" t="s">
        <v>816</v>
      </c>
      <c r="J286" t="s">
        <v>817</v>
      </c>
      <c r="K286" t="s">
        <v>818</v>
      </c>
      <c r="L286">
        <v>1367</v>
      </c>
      <c r="N286">
        <v>1011</v>
      </c>
      <c r="O286" t="s">
        <v>772</v>
      </c>
      <c r="P286" t="s">
        <v>772</v>
      </c>
      <c r="Q286">
        <v>1</v>
      </c>
      <c r="W286">
        <v>0</v>
      </c>
      <c r="X286">
        <v>-296520070</v>
      </c>
      <c r="Y286">
        <f t="shared" si="110"/>
        <v>0.12</v>
      </c>
      <c r="AA286">
        <v>0</v>
      </c>
      <c r="AB286">
        <v>1530.2</v>
      </c>
      <c r="AC286">
        <v>450.77</v>
      </c>
      <c r="AD286">
        <v>0</v>
      </c>
      <c r="AE286">
        <v>0</v>
      </c>
      <c r="AF286">
        <v>115.4</v>
      </c>
      <c r="AG286">
        <v>13.5</v>
      </c>
      <c r="AH286">
        <v>0</v>
      </c>
      <c r="AI286">
        <v>1</v>
      </c>
      <c r="AJ286">
        <v>13.26</v>
      </c>
      <c r="AK286">
        <v>33.39</v>
      </c>
      <c r="AL286">
        <v>1</v>
      </c>
      <c r="AM286">
        <v>4</v>
      </c>
      <c r="AN286">
        <v>0</v>
      </c>
      <c r="AO286">
        <v>1</v>
      </c>
      <c r="AP286">
        <v>0</v>
      </c>
      <c r="AQ286">
        <v>0</v>
      </c>
      <c r="AR286">
        <v>0</v>
      </c>
      <c r="AS286" t="s">
        <v>6</v>
      </c>
      <c r="AT286">
        <v>0.12</v>
      </c>
      <c r="AU286" t="s">
        <v>6</v>
      </c>
      <c r="AV286">
        <v>0</v>
      </c>
      <c r="AW286">
        <v>2</v>
      </c>
      <c r="AX286">
        <v>66441881</v>
      </c>
      <c r="AY286">
        <v>1</v>
      </c>
      <c r="AZ286">
        <v>0</v>
      </c>
      <c r="BA286">
        <v>250</v>
      </c>
      <c r="BB286">
        <v>0</v>
      </c>
      <c r="BC286">
        <v>0</v>
      </c>
      <c r="BD286">
        <v>0</v>
      </c>
      <c r="BE286">
        <v>0</v>
      </c>
      <c r="BF286">
        <v>0</v>
      </c>
      <c r="BG286">
        <v>0</v>
      </c>
      <c r="BH286">
        <v>0</v>
      </c>
      <c r="BI286">
        <v>0</v>
      </c>
      <c r="BJ286">
        <v>0</v>
      </c>
      <c r="BK286">
        <v>0</v>
      </c>
      <c r="BL286">
        <v>0</v>
      </c>
      <c r="BM286">
        <v>0</v>
      </c>
      <c r="BN286">
        <v>0</v>
      </c>
      <c r="BO286">
        <v>0</v>
      </c>
      <c r="BP286">
        <v>0</v>
      </c>
      <c r="BQ286">
        <v>0</v>
      </c>
      <c r="BR286">
        <v>0</v>
      </c>
      <c r="BS286">
        <v>0</v>
      </c>
      <c r="BT286">
        <v>0</v>
      </c>
      <c r="BU286">
        <v>0</v>
      </c>
      <c r="BV286">
        <v>0</v>
      </c>
      <c r="BW286">
        <v>0</v>
      </c>
      <c r="CV286">
        <v>0</v>
      </c>
      <c r="CW286" t="e">
        <f>ROUND(Y286*Source!I179*DO286,7)</f>
        <v>#REF!</v>
      </c>
      <c r="CX286" t="e">
        <f>ROUND(Y286*Source!I179,7)</f>
        <v>#REF!</v>
      </c>
      <c r="CY286">
        <f t="shared" si="114"/>
        <v>1530.2</v>
      </c>
      <c r="CZ286">
        <f t="shared" si="115"/>
        <v>115.4</v>
      </c>
      <c r="DA286">
        <f t="shared" si="116"/>
        <v>13.26</v>
      </c>
      <c r="DB286">
        <f t="shared" si="111"/>
        <v>13.85</v>
      </c>
      <c r="DC286">
        <f t="shared" si="112"/>
        <v>1.62</v>
      </c>
      <c r="DD286" t="s">
        <v>6</v>
      </c>
      <c r="DE286" t="s">
        <v>6</v>
      </c>
      <c r="DF286" t="e">
        <f t="shared" si="113"/>
        <v>#REF!</v>
      </c>
      <c r="DG286" t="e">
        <f t="shared" si="117"/>
        <v>#REF!</v>
      </c>
      <c r="DH286" t="e">
        <f>Source!I179*SmtRes!Y286</f>
        <v>#REF!</v>
      </c>
      <c r="DI286">
        <f t="shared" si="118"/>
        <v>1530.2</v>
      </c>
      <c r="DJ286">
        <f>EtalonRes!Z250</f>
        <v>115.4</v>
      </c>
      <c r="DK286" t="e">
        <f>Source!BB179</f>
        <v>#REF!</v>
      </c>
      <c r="DL286" t="s">
        <v>6</v>
      </c>
      <c r="DM286">
        <v>0</v>
      </c>
      <c r="DN286" t="s">
        <v>6</v>
      </c>
      <c r="DO286">
        <v>0</v>
      </c>
      <c r="GQ286">
        <v>-1</v>
      </c>
      <c r="GR286">
        <v>-1</v>
      </c>
    </row>
    <row r="287" spans="1:200" x14ac:dyDescent="0.25">
      <c r="A287">
        <f>ROW(Source!A179)</f>
        <v>179</v>
      </c>
      <c r="B287">
        <v>66440962</v>
      </c>
      <c r="C287">
        <v>66441854</v>
      </c>
      <c r="D287">
        <v>48205581</v>
      </c>
      <c r="E287">
        <v>1</v>
      </c>
      <c r="F287">
        <v>1</v>
      </c>
      <c r="G287">
        <v>1</v>
      </c>
      <c r="H287">
        <v>2</v>
      </c>
      <c r="I287" t="s">
        <v>836</v>
      </c>
      <c r="J287" t="s">
        <v>837</v>
      </c>
      <c r="K287" t="s">
        <v>838</v>
      </c>
      <c r="L287">
        <v>1367</v>
      </c>
      <c r="N287">
        <v>1011</v>
      </c>
      <c r="O287" t="s">
        <v>772</v>
      </c>
      <c r="P287" t="s">
        <v>772</v>
      </c>
      <c r="Q287">
        <v>1</v>
      </c>
      <c r="W287">
        <v>0</v>
      </c>
      <c r="X287">
        <v>-237362281</v>
      </c>
      <c r="Y287">
        <f t="shared" si="110"/>
        <v>3.91</v>
      </c>
      <c r="AA287">
        <v>0</v>
      </c>
      <c r="AB287">
        <v>2327.9299999999998</v>
      </c>
      <c r="AC287">
        <v>480.82</v>
      </c>
      <c r="AD287">
        <v>0</v>
      </c>
      <c r="AE287">
        <v>0</v>
      </c>
      <c r="AF287">
        <v>175.56</v>
      </c>
      <c r="AG287">
        <v>14.4</v>
      </c>
      <c r="AH287">
        <v>0</v>
      </c>
      <c r="AI287">
        <v>1</v>
      </c>
      <c r="AJ287">
        <v>13.26</v>
      </c>
      <c r="AK287">
        <v>33.39</v>
      </c>
      <c r="AL287">
        <v>1</v>
      </c>
      <c r="AM287">
        <v>4</v>
      </c>
      <c r="AN287">
        <v>0</v>
      </c>
      <c r="AO287">
        <v>1</v>
      </c>
      <c r="AP287">
        <v>0</v>
      </c>
      <c r="AQ287">
        <v>0</v>
      </c>
      <c r="AR287">
        <v>0</v>
      </c>
      <c r="AS287" t="s">
        <v>6</v>
      </c>
      <c r="AT287">
        <v>3.91</v>
      </c>
      <c r="AU287" t="s">
        <v>6</v>
      </c>
      <c r="AV287">
        <v>0</v>
      </c>
      <c r="AW287">
        <v>2</v>
      </c>
      <c r="AX287">
        <v>66441882</v>
      </c>
      <c r="AY287">
        <v>1</v>
      </c>
      <c r="AZ287">
        <v>0</v>
      </c>
      <c r="BA287">
        <v>251</v>
      </c>
      <c r="BB287">
        <v>0</v>
      </c>
      <c r="BC287">
        <v>0</v>
      </c>
      <c r="BD287">
        <v>0</v>
      </c>
      <c r="BE287">
        <v>0</v>
      </c>
      <c r="BF287">
        <v>0</v>
      </c>
      <c r="BG287">
        <v>0</v>
      </c>
      <c r="BH287">
        <v>0</v>
      </c>
      <c r="BI287">
        <v>0</v>
      </c>
      <c r="BJ287">
        <v>0</v>
      </c>
      <c r="BK287">
        <v>0</v>
      </c>
      <c r="BL287">
        <v>0</v>
      </c>
      <c r="BM287">
        <v>0</v>
      </c>
      <c r="BN287">
        <v>0</v>
      </c>
      <c r="BO287">
        <v>0</v>
      </c>
      <c r="BP287">
        <v>0</v>
      </c>
      <c r="BQ287">
        <v>0</v>
      </c>
      <c r="BR287">
        <v>0</v>
      </c>
      <c r="BS287">
        <v>0</v>
      </c>
      <c r="BT287">
        <v>0</v>
      </c>
      <c r="BU287">
        <v>0</v>
      </c>
      <c r="BV287">
        <v>0</v>
      </c>
      <c r="BW287">
        <v>0</v>
      </c>
      <c r="CV287">
        <v>0</v>
      </c>
      <c r="CW287" t="e">
        <f>ROUND(Y287*Source!I179*DO287,7)</f>
        <v>#REF!</v>
      </c>
      <c r="CX287" t="e">
        <f>ROUND(Y287*Source!I179,7)</f>
        <v>#REF!</v>
      </c>
      <c r="CY287">
        <f t="shared" si="114"/>
        <v>2327.9299999999998</v>
      </c>
      <c r="CZ287">
        <f t="shared" si="115"/>
        <v>175.56</v>
      </c>
      <c r="DA287">
        <f t="shared" si="116"/>
        <v>13.26</v>
      </c>
      <c r="DB287">
        <f t="shared" si="111"/>
        <v>686.44</v>
      </c>
      <c r="DC287">
        <f t="shared" si="112"/>
        <v>56.3</v>
      </c>
      <c r="DD287" t="s">
        <v>6</v>
      </c>
      <c r="DE287" t="s">
        <v>6</v>
      </c>
      <c r="DF287" t="e">
        <f t="shared" si="113"/>
        <v>#REF!</v>
      </c>
      <c r="DG287" t="e">
        <f t="shared" si="117"/>
        <v>#REF!</v>
      </c>
      <c r="DH287" t="e">
        <f>Source!I179*SmtRes!Y287</f>
        <v>#REF!</v>
      </c>
      <c r="DI287">
        <f t="shared" si="118"/>
        <v>2327.9299999999998</v>
      </c>
      <c r="DJ287">
        <f>EtalonRes!Z251</f>
        <v>175.56</v>
      </c>
      <c r="DK287" t="e">
        <f>Source!BB179</f>
        <v>#REF!</v>
      </c>
      <c r="DL287" t="s">
        <v>6</v>
      </c>
      <c r="DM287">
        <v>0</v>
      </c>
      <c r="DN287" t="s">
        <v>6</v>
      </c>
      <c r="DO287">
        <v>0</v>
      </c>
      <c r="GQ287">
        <v>-1</v>
      </c>
      <c r="GR287">
        <v>-1</v>
      </c>
    </row>
    <row r="288" spans="1:200" x14ac:dyDescent="0.25">
      <c r="A288">
        <f>ROW(Source!A179)</f>
        <v>179</v>
      </c>
      <c r="B288">
        <v>66440962</v>
      </c>
      <c r="C288">
        <v>66441854</v>
      </c>
      <c r="D288">
        <v>48206504</v>
      </c>
      <c r="E288">
        <v>1</v>
      </c>
      <c r="F288">
        <v>1</v>
      </c>
      <c r="G288">
        <v>1</v>
      </c>
      <c r="H288">
        <v>2</v>
      </c>
      <c r="I288" t="s">
        <v>788</v>
      </c>
      <c r="J288" t="s">
        <v>789</v>
      </c>
      <c r="K288" t="s">
        <v>790</v>
      </c>
      <c r="L288">
        <v>1367</v>
      </c>
      <c r="N288">
        <v>1011</v>
      </c>
      <c r="O288" t="s">
        <v>772</v>
      </c>
      <c r="P288" t="s">
        <v>772</v>
      </c>
      <c r="Q288">
        <v>1</v>
      </c>
      <c r="W288">
        <v>0</v>
      </c>
      <c r="X288">
        <v>2001246382</v>
      </c>
      <c r="Y288">
        <f t="shared" si="110"/>
        <v>0.19</v>
      </c>
      <c r="AA288">
        <v>0</v>
      </c>
      <c r="AB288">
        <v>871.31</v>
      </c>
      <c r="AC288">
        <v>387.32</v>
      </c>
      <c r="AD288">
        <v>0</v>
      </c>
      <c r="AE288">
        <v>0</v>
      </c>
      <c r="AF288">
        <v>65.709999999999994</v>
      </c>
      <c r="AG288">
        <v>11.6</v>
      </c>
      <c r="AH288">
        <v>0</v>
      </c>
      <c r="AI288">
        <v>1</v>
      </c>
      <c r="AJ288">
        <v>13.26</v>
      </c>
      <c r="AK288">
        <v>33.39</v>
      </c>
      <c r="AL288">
        <v>1</v>
      </c>
      <c r="AM288">
        <v>4</v>
      </c>
      <c r="AN288">
        <v>0</v>
      </c>
      <c r="AO288">
        <v>1</v>
      </c>
      <c r="AP288">
        <v>0</v>
      </c>
      <c r="AQ288">
        <v>0</v>
      </c>
      <c r="AR288">
        <v>0</v>
      </c>
      <c r="AS288" t="s">
        <v>6</v>
      </c>
      <c r="AT288">
        <v>0.19</v>
      </c>
      <c r="AU288" t="s">
        <v>6</v>
      </c>
      <c r="AV288">
        <v>0</v>
      </c>
      <c r="AW288">
        <v>2</v>
      </c>
      <c r="AX288">
        <v>66441883</v>
      </c>
      <c r="AY288">
        <v>1</v>
      </c>
      <c r="AZ288">
        <v>0</v>
      </c>
      <c r="BA288">
        <v>252</v>
      </c>
      <c r="BB288">
        <v>0</v>
      </c>
      <c r="BC288">
        <v>0</v>
      </c>
      <c r="BD288">
        <v>0</v>
      </c>
      <c r="BE288">
        <v>0</v>
      </c>
      <c r="BF288">
        <v>0</v>
      </c>
      <c r="BG288">
        <v>0</v>
      </c>
      <c r="BH288">
        <v>0</v>
      </c>
      <c r="BI288">
        <v>0</v>
      </c>
      <c r="BJ288">
        <v>0</v>
      </c>
      <c r="BK288">
        <v>0</v>
      </c>
      <c r="BL288">
        <v>0</v>
      </c>
      <c r="BM288">
        <v>0</v>
      </c>
      <c r="BN288">
        <v>0</v>
      </c>
      <c r="BO288">
        <v>0</v>
      </c>
      <c r="BP288">
        <v>0</v>
      </c>
      <c r="BQ288">
        <v>0</v>
      </c>
      <c r="BR288">
        <v>0</v>
      </c>
      <c r="BS288">
        <v>0</v>
      </c>
      <c r="BT288">
        <v>0</v>
      </c>
      <c r="BU288">
        <v>0</v>
      </c>
      <c r="BV288">
        <v>0</v>
      </c>
      <c r="BW288">
        <v>0</v>
      </c>
      <c r="CV288">
        <v>0</v>
      </c>
      <c r="CW288" t="e">
        <f>ROUND(Y288*Source!I179*DO288,7)</f>
        <v>#REF!</v>
      </c>
      <c r="CX288" t="e">
        <f>ROUND(Y288*Source!I179,7)</f>
        <v>#REF!</v>
      </c>
      <c r="CY288">
        <f t="shared" si="114"/>
        <v>871.31</v>
      </c>
      <c r="CZ288">
        <f t="shared" si="115"/>
        <v>65.709999999999994</v>
      </c>
      <c r="DA288">
        <f t="shared" si="116"/>
        <v>13.26</v>
      </c>
      <c r="DB288">
        <f t="shared" si="111"/>
        <v>12.48</v>
      </c>
      <c r="DC288">
        <f t="shared" si="112"/>
        <v>2.2000000000000002</v>
      </c>
      <c r="DD288" t="s">
        <v>6</v>
      </c>
      <c r="DE288" t="s">
        <v>6</v>
      </c>
      <c r="DF288" t="e">
        <f t="shared" si="113"/>
        <v>#REF!</v>
      </c>
      <c r="DG288" t="e">
        <f t="shared" si="117"/>
        <v>#REF!</v>
      </c>
      <c r="DH288" t="e">
        <f>Source!I179*SmtRes!Y288</f>
        <v>#REF!</v>
      </c>
      <c r="DI288">
        <f t="shared" si="118"/>
        <v>871.31</v>
      </c>
      <c r="DJ288">
        <f>EtalonRes!Z252</f>
        <v>65.709999999999994</v>
      </c>
      <c r="DK288" t="e">
        <f>Source!BB179</f>
        <v>#REF!</v>
      </c>
      <c r="DL288" t="s">
        <v>6</v>
      </c>
      <c r="DM288">
        <v>0</v>
      </c>
      <c r="DN288" t="s">
        <v>6</v>
      </c>
      <c r="DO288">
        <v>0</v>
      </c>
      <c r="GQ288">
        <v>-1</v>
      </c>
      <c r="GR288">
        <v>-1</v>
      </c>
    </row>
    <row r="289" spans="1:200" x14ac:dyDescent="0.25">
      <c r="A289">
        <f>ROW(Source!A179)</f>
        <v>179</v>
      </c>
      <c r="B289">
        <v>66440962</v>
      </c>
      <c r="C289">
        <v>66441854</v>
      </c>
      <c r="D289">
        <v>48206659</v>
      </c>
      <c r="E289">
        <v>1</v>
      </c>
      <c r="F289">
        <v>1</v>
      </c>
      <c r="G289">
        <v>1</v>
      </c>
      <c r="H289">
        <v>2</v>
      </c>
      <c r="I289" t="s">
        <v>839</v>
      </c>
      <c r="J289" t="s">
        <v>840</v>
      </c>
      <c r="K289" t="s">
        <v>841</v>
      </c>
      <c r="L289">
        <v>1367</v>
      </c>
      <c r="N289">
        <v>1011</v>
      </c>
      <c r="O289" t="s">
        <v>772</v>
      </c>
      <c r="P289" t="s">
        <v>772</v>
      </c>
      <c r="Q289">
        <v>1</v>
      </c>
      <c r="W289">
        <v>0</v>
      </c>
      <c r="X289">
        <v>1645023099</v>
      </c>
      <c r="Y289">
        <f t="shared" si="110"/>
        <v>1.34</v>
      </c>
      <c r="AA289">
        <v>0</v>
      </c>
      <c r="AB289">
        <v>15.91</v>
      </c>
      <c r="AC289">
        <v>0</v>
      </c>
      <c r="AD289">
        <v>0</v>
      </c>
      <c r="AE289">
        <v>0</v>
      </c>
      <c r="AF289">
        <v>1.2</v>
      </c>
      <c r="AG289">
        <v>0</v>
      </c>
      <c r="AH289">
        <v>0</v>
      </c>
      <c r="AI289">
        <v>1</v>
      </c>
      <c r="AJ289">
        <v>13.26</v>
      </c>
      <c r="AK289">
        <v>33.39</v>
      </c>
      <c r="AL289">
        <v>1</v>
      </c>
      <c r="AM289">
        <v>4</v>
      </c>
      <c r="AN289">
        <v>0</v>
      </c>
      <c r="AO289">
        <v>1</v>
      </c>
      <c r="AP289">
        <v>0</v>
      </c>
      <c r="AQ289">
        <v>0</v>
      </c>
      <c r="AR289">
        <v>0</v>
      </c>
      <c r="AS289" t="s">
        <v>6</v>
      </c>
      <c r="AT289">
        <v>1.34</v>
      </c>
      <c r="AU289" t="s">
        <v>6</v>
      </c>
      <c r="AV289">
        <v>0</v>
      </c>
      <c r="AW289">
        <v>2</v>
      </c>
      <c r="AX289">
        <v>66441884</v>
      </c>
      <c r="AY289">
        <v>1</v>
      </c>
      <c r="AZ289">
        <v>0</v>
      </c>
      <c r="BA289">
        <v>253</v>
      </c>
      <c r="BB289">
        <v>0</v>
      </c>
      <c r="BC289">
        <v>0</v>
      </c>
      <c r="BD289">
        <v>0</v>
      </c>
      <c r="BE289">
        <v>0</v>
      </c>
      <c r="BF289">
        <v>0</v>
      </c>
      <c r="BG289">
        <v>0</v>
      </c>
      <c r="BH289">
        <v>0</v>
      </c>
      <c r="BI289">
        <v>0</v>
      </c>
      <c r="BJ289">
        <v>0</v>
      </c>
      <c r="BK289">
        <v>0</v>
      </c>
      <c r="BL289">
        <v>0</v>
      </c>
      <c r="BM289">
        <v>0</v>
      </c>
      <c r="BN289">
        <v>0</v>
      </c>
      <c r="BO289">
        <v>0</v>
      </c>
      <c r="BP289">
        <v>0</v>
      </c>
      <c r="BQ289">
        <v>0</v>
      </c>
      <c r="BR289">
        <v>0</v>
      </c>
      <c r="BS289">
        <v>0</v>
      </c>
      <c r="BT289">
        <v>0</v>
      </c>
      <c r="BU289">
        <v>0</v>
      </c>
      <c r="BV289">
        <v>0</v>
      </c>
      <c r="BW289">
        <v>0</v>
      </c>
      <c r="CV289">
        <v>0</v>
      </c>
      <c r="CW289" t="e">
        <f>ROUND(Y289*Source!I179*DO289,7)</f>
        <v>#REF!</v>
      </c>
      <c r="CX289" t="e">
        <f>ROUND(Y289*Source!I179,7)</f>
        <v>#REF!</v>
      </c>
      <c r="CY289">
        <f t="shared" si="114"/>
        <v>15.91</v>
      </c>
      <c r="CZ289">
        <f t="shared" si="115"/>
        <v>1.2</v>
      </c>
      <c r="DA289">
        <f t="shared" si="116"/>
        <v>13.26</v>
      </c>
      <c r="DB289">
        <f t="shared" si="111"/>
        <v>1.61</v>
      </c>
      <c r="DC289">
        <f t="shared" si="112"/>
        <v>0</v>
      </c>
      <c r="DD289" t="s">
        <v>6</v>
      </c>
      <c r="DE289" t="s">
        <v>6</v>
      </c>
      <c r="DF289" t="e">
        <f t="shared" si="113"/>
        <v>#REF!</v>
      </c>
      <c r="DG289" t="e">
        <f t="shared" si="117"/>
        <v>#REF!</v>
      </c>
      <c r="DH289" t="e">
        <f>Source!I179*SmtRes!Y289</f>
        <v>#REF!</v>
      </c>
      <c r="DI289">
        <f t="shared" si="118"/>
        <v>15.91</v>
      </c>
      <c r="DJ289">
        <f>EtalonRes!Z253</f>
        <v>1.2</v>
      </c>
      <c r="DK289" t="e">
        <f>Source!BB179</f>
        <v>#REF!</v>
      </c>
      <c r="DL289" t="s">
        <v>6</v>
      </c>
      <c r="DM289">
        <v>0</v>
      </c>
      <c r="DN289" t="s">
        <v>6</v>
      </c>
      <c r="DO289">
        <v>0</v>
      </c>
      <c r="GQ289">
        <v>-1</v>
      </c>
      <c r="GR289">
        <v>-1</v>
      </c>
    </row>
    <row r="290" spans="1:200" x14ac:dyDescent="0.25">
      <c r="A290">
        <f>ROW(Source!A179)</f>
        <v>179</v>
      </c>
      <c r="B290">
        <v>66440962</v>
      </c>
      <c r="C290">
        <v>66441854</v>
      </c>
      <c r="D290">
        <v>48206702</v>
      </c>
      <c r="E290">
        <v>1</v>
      </c>
      <c r="F290">
        <v>1</v>
      </c>
      <c r="G290">
        <v>1</v>
      </c>
      <c r="H290">
        <v>2</v>
      </c>
      <c r="I290" t="s">
        <v>842</v>
      </c>
      <c r="J290" t="s">
        <v>843</v>
      </c>
      <c r="K290" t="s">
        <v>844</v>
      </c>
      <c r="L290">
        <v>1367</v>
      </c>
      <c r="N290">
        <v>1011</v>
      </c>
      <c r="O290" t="s">
        <v>772</v>
      </c>
      <c r="P290" t="s">
        <v>772</v>
      </c>
      <c r="Q290">
        <v>1</v>
      </c>
      <c r="W290">
        <v>0</v>
      </c>
      <c r="X290">
        <v>-102939629</v>
      </c>
      <c r="Y290">
        <f t="shared" si="110"/>
        <v>0.09</v>
      </c>
      <c r="AA290">
        <v>0</v>
      </c>
      <c r="AB290">
        <v>163.22999999999999</v>
      </c>
      <c r="AC290">
        <v>0</v>
      </c>
      <c r="AD290">
        <v>0</v>
      </c>
      <c r="AE290">
        <v>0</v>
      </c>
      <c r="AF290">
        <v>12.31</v>
      </c>
      <c r="AG290">
        <v>0</v>
      </c>
      <c r="AH290">
        <v>0</v>
      </c>
      <c r="AI290">
        <v>1</v>
      </c>
      <c r="AJ290">
        <v>13.26</v>
      </c>
      <c r="AK290">
        <v>33.39</v>
      </c>
      <c r="AL290">
        <v>1</v>
      </c>
      <c r="AM290">
        <v>4</v>
      </c>
      <c r="AN290">
        <v>0</v>
      </c>
      <c r="AO290">
        <v>1</v>
      </c>
      <c r="AP290">
        <v>0</v>
      </c>
      <c r="AQ290">
        <v>0</v>
      </c>
      <c r="AR290">
        <v>0</v>
      </c>
      <c r="AS290" t="s">
        <v>6</v>
      </c>
      <c r="AT290">
        <v>0.09</v>
      </c>
      <c r="AU290" t="s">
        <v>6</v>
      </c>
      <c r="AV290">
        <v>0</v>
      </c>
      <c r="AW290">
        <v>2</v>
      </c>
      <c r="AX290">
        <v>66441885</v>
      </c>
      <c r="AY290">
        <v>1</v>
      </c>
      <c r="AZ290">
        <v>0</v>
      </c>
      <c r="BA290">
        <v>254</v>
      </c>
      <c r="BB290">
        <v>0</v>
      </c>
      <c r="BC290">
        <v>0</v>
      </c>
      <c r="BD290">
        <v>0</v>
      </c>
      <c r="BE290">
        <v>0</v>
      </c>
      <c r="BF290">
        <v>0</v>
      </c>
      <c r="BG290">
        <v>0</v>
      </c>
      <c r="BH290">
        <v>0</v>
      </c>
      <c r="BI290">
        <v>0</v>
      </c>
      <c r="BJ290">
        <v>0</v>
      </c>
      <c r="BK290">
        <v>0</v>
      </c>
      <c r="BL290">
        <v>0</v>
      </c>
      <c r="BM290">
        <v>0</v>
      </c>
      <c r="BN290">
        <v>0</v>
      </c>
      <c r="BO290">
        <v>0</v>
      </c>
      <c r="BP290">
        <v>0</v>
      </c>
      <c r="BQ290">
        <v>0</v>
      </c>
      <c r="BR290">
        <v>0</v>
      </c>
      <c r="BS290">
        <v>0</v>
      </c>
      <c r="BT290">
        <v>0</v>
      </c>
      <c r="BU290">
        <v>0</v>
      </c>
      <c r="BV290">
        <v>0</v>
      </c>
      <c r="BW290">
        <v>0</v>
      </c>
      <c r="CV290">
        <v>0</v>
      </c>
      <c r="CW290" t="e">
        <f>ROUND(Y290*Source!I179*DO290,7)</f>
        <v>#REF!</v>
      </c>
      <c r="CX290" t="e">
        <f>ROUND(Y290*Source!I179,7)</f>
        <v>#REF!</v>
      </c>
      <c r="CY290">
        <f t="shared" si="114"/>
        <v>163.22999999999999</v>
      </c>
      <c r="CZ290">
        <f t="shared" si="115"/>
        <v>12.31</v>
      </c>
      <c r="DA290">
        <f t="shared" si="116"/>
        <v>13.26</v>
      </c>
      <c r="DB290">
        <f t="shared" si="111"/>
        <v>1.1100000000000001</v>
      </c>
      <c r="DC290">
        <f t="shared" si="112"/>
        <v>0</v>
      </c>
      <c r="DD290" t="s">
        <v>6</v>
      </c>
      <c r="DE290" t="s">
        <v>6</v>
      </c>
      <c r="DF290" t="e">
        <f t="shared" si="113"/>
        <v>#REF!</v>
      </c>
      <c r="DG290" t="e">
        <f t="shared" si="117"/>
        <v>#REF!</v>
      </c>
      <c r="DH290" t="e">
        <f>Source!I179*SmtRes!Y290</f>
        <v>#REF!</v>
      </c>
      <c r="DI290">
        <f t="shared" si="118"/>
        <v>163.22999999999999</v>
      </c>
      <c r="DJ290">
        <f>EtalonRes!Z254</f>
        <v>12.31</v>
      </c>
      <c r="DK290" t="e">
        <f>Source!BB179</f>
        <v>#REF!</v>
      </c>
      <c r="DL290" t="s">
        <v>6</v>
      </c>
      <c r="DM290">
        <v>0</v>
      </c>
      <c r="DN290" t="s">
        <v>6</v>
      </c>
      <c r="DO290">
        <v>0</v>
      </c>
      <c r="GQ290">
        <v>-1</v>
      </c>
      <c r="GR290">
        <v>-1</v>
      </c>
    </row>
    <row r="291" spans="1:200" x14ac:dyDescent="0.25">
      <c r="A291">
        <f>ROW(Source!A179)</f>
        <v>179</v>
      </c>
      <c r="B291">
        <v>66440962</v>
      </c>
      <c r="C291">
        <v>66441854</v>
      </c>
      <c r="D291">
        <v>48054722</v>
      </c>
      <c r="E291">
        <v>1</v>
      </c>
      <c r="F291">
        <v>1</v>
      </c>
      <c r="G291">
        <v>1</v>
      </c>
      <c r="H291">
        <v>3</v>
      </c>
      <c r="I291" t="s">
        <v>845</v>
      </c>
      <c r="J291" t="s">
        <v>846</v>
      </c>
      <c r="K291" t="s">
        <v>847</v>
      </c>
      <c r="L291">
        <v>1339</v>
      </c>
      <c r="N291">
        <v>1007</v>
      </c>
      <c r="O291" t="s">
        <v>22</v>
      </c>
      <c r="P291" t="s">
        <v>22</v>
      </c>
      <c r="Q291">
        <v>1</v>
      </c>
      <c r="W291">
        <v>0</v>
      </c>
      <c r="X291">
        <v>1572534780</v>
      </c>
      <c r="Y291" s="66">
        <f>'4.Ведомость_списания'!F205</f>
        <v>1.1000000000000001</v>
      </c>
      <c r="AA291">
        <v>56.66</v>
      </c>
      <c r="AB291">
        <v>0</v>
      </c>
      <c r="AC291">
        <v>0</v>
      </c>
      <c r="AD291">
        <v>0</v>
      </c>
      <c r="AE291">
        <v>6.22</v>
      </c>
      <c r="AF291">
        <v>0</v>
      </c>
      <c r="AG291">
        <v>0</v>
      </c>
      <c r="AH291">
        <v>0</v>
      </c>
      <c r="AI291">
        <v>9.11</v>
      </c>
      <c r="AJ291">
        <v>1</v>
      </c>
      <c r="AK291">
        <v>1</v>
      </c>
      <c r="AL291">
        <v>1</v>
      </c>
      <c r="AM291">
        <v>4</v>
      </c>
      <c r="AN291">
        <v>0</v>
      </c>
      <c r="AO291">
        <v>1</v>
      </c>
      <c r="AP291">
        <v>0</v>
      </c>
      <c r="AQ291">
        <v>0</v>
      </c>
      <c r="AR291">
        <v>0</v>
      </c>
      <c r="AS291" t="s">
        <v>6</v>
      </c>
      <c r="AT291">
        <v>1.1000000000000001</v>
      </c>
      <c r="AU291" t="s">
        <v>6</v>
      </c>
      <c r="AV291">
        <v>0</v>
      </c>
      <c r="AW291">
        <v>2</v>
      </c>
      <c r="AX291">
        <v>66441886</v>
      </c>
      <c r="AY291">
        <v>1</v>
      </c>
      <c r="AZ291">
        <v>0</v>
      </c>
      <c r="BA291">
        <v>255</v>
      </c>
      <c r="BB291">
        <v>0</v>
      </c>
      <c r="BC291">
        <v>0</v>
      </c>
      <c r="BD291">
        <v>0</v>
      </c>
      <c r="BE291">
        <v>0</v>
      </c>
      <c r="BF291">
        <v>0</v>
      </c>
      <c r="BG291">
        <v>0</v>
      </c>
      <c r="BH291">
        <v>0</v>
      </c>
      <c r="BI291">
        <v>0</v>
      </c>
      <c r="BJ291">
        <v>0</v>
      </c>
      <c r="BK291">
        <v>0</v>
      </c>
      <c r="BL291">
        <v>0</v>
      </c>
      <c r="BM291">
        <v>0</v>
      </c>
      <c r="BN291">
        <v>0</v>
      </c>
      <c r="BO291">
        <v>0</v>
      </c>
      <c r="BP291">
        <v>0</v>
      </c>
      <c r="BQ291">
        <v>0</v>
      </c>
      <c r="BR291">
        <v>0</v>
      </c>
      <c r="BS291">
        <v>0</v>
      </c>
      <c r="BT291">
        <v>0</v>
      </c>
      <c r="BU291">
        <v>0</v>
      </c>
      <c r="BV291">
        <v>0</v>
      </c>
      <c r="BW291">
        <v>0</v>
      </c>
      <c r="CV291">
        <v>0</v>
      </c>
      <c r="CW291">
        <v>0</v>
      </c>
      <c r="CX291" t="e">
        <f>ROUND(Y291*Source!I179,7)</f>
        <v>#REF!</v>
      </c>
      <c r="CY291">
        <f t="shared" ref="CY291:CY304" si="119">AA291</f>
        <v>56.66</v>
      </c>
      <c r="CZ291">
        <f t="shared" ref="CZ291:CZ304" si="120">AE291</f>
        <v>6.22</v>
      </c>
      <c r="DA291">
        <f t="shared" ref="DA291:DA304" si="121">AI291</f>
        <v>9.11</v>
      </c>
      <c r="DB291">
        <f t="shared" si="111"/>
        <v>6.84</v>
      </c>
      <c r="DC291">
        <f t="shared" si="112"/>
        <v>0</v>
      </c>
      <c r="DD291" t="s">
        <v>6</v>
      </c>
      <c r="DE291" t="s">
        <v>6</v>
      </c>
      <c r="DF291" t="e">
        <f t="shared" ref="DF291:DF304" si="122">ROUND(ROUND(AE291*AI291,0)*CX291,0)</f>
        <v>#REF!</v>
      </c>
      <c r="DG291" t="e">
        <f t="shared" ref="DG291:DG306" si="123">ROUND(ROUND(AF291,0)*CX291,0)</f>
        <v>#REF!</v>
      </c>
      <c r="DH291" t="e">
        <f>Source!I179*SmtRes!Y291</f>
        <v>#REF!</v>
      </c>
      <c r="DI291">
        <f t="shared" ref="DI291:DI304" si="124">AA291</f>
        <v>56.66</v>
      </c>
      <c r="DJ291">
        <f>EtalonRes!Y255</f>
        <v>6.22</v>
      </c>
      <c r="DK291" t="e">
        <f>Source!BC179</f>
        <v>#REF!</v>
      </c>
      <c r="DL291" t="s">
        <v>6</v>
      </c>
      <c r="DM291">
        <v>0</v>
      </c>
      <c r="DN291" t="s">
        <v>6</v>
      </c>
      <c r="DO291">
        <v>0</v>
      </c>
      <c r="GQ291">
        <v>-1</v>
      </c>
      <c r="GR291">
        <v>-1</v>
      </c>
    </row>
    <row r="292" spans="1:200" x14ac:dyDescent="0.25">
      <c r="A292">
        <f>ROW(Source!A179)</f>
        <v>179</v>
      </c>
      <c r="B292">
        <v>66440962</v>
      </c>
      <c r="C292">
        <v>66441854</v>
      </c>
      <c r="D292">
        <v>48054728</v>
      </c>
      <c r="E292">
        <v>1</v>
      </c>
      <c r="F292">
        <v>1</v>
      </c>
      <c r="G292">
        <v>1</v>
      </c>
      <c r="H292">
        <v>3</v>
      </c>
      <c r="I292" t="s">
        <v>822</v>
      </c>
      <c r="J292" t="s">
        <v>823</v>
      </c>
      <c r="K292" t="s">
        <v>824</v>
      </c>
      <c r="L292">
        <v>1346</v>
      </c>
      <c r="N292">
        <v>1009</v>
      </c>
      <c r="O292" t="s">
        <v>132</v>
      </c>
      <c r="P292" t="s">
        <v>132</v>
      </c>
      <c r="Q292">
        <v>1</v>
      </c>
      <c r="W292">
        <v>0</v>
      </c>
      <c r="X292">
        <v>582388926</v>
      </c>
      <c r="Y292" s="66">
        <f>'4.Ведомость_списания'!F206</f>
        <v>0.33</v>
      </c>
      <c r="AA292">
        <v>55.48</v>
      </c>
      <c r="AB292">
        <v>0</v>
      </c>
      <c r="AC292">
        <v>0</v>
      </c>
      <c r="AD292">
        <v>0</v>
      </c>
      <c r="AE292">
        <v>6.09</v>
      </c>
      <c r="AF292">
        <v>0</v>
      </c>
      <c r="AG292">
        <v>0</v>
      </c>
      <c r="AH292">
        <v>0</v>
      </c>
      <c r="AI292">
        <v>9.11</v>
      </c>
      <c r="AJ292">
        <v>1</v>
      </c>
      <c r="AK292">
        <v>1</v>
      </c>
      <c r="AL292">
        <v>1</v>
      </c>
      <c r="AM292">
        <v>4</v>
      </c>
      <c r="AN292">
        <v>0</v>
      </c>
      <c r="AO292">
        <v>1</v>
      </c>
      <c r="AP292">
        <v>0</v>
      </c>
      <c r="AQ292">
        <v>0</v>
      </c>
      <c r="AR292">
        <v>0</v>
      </c>
      <c r="AS292" t="s">
        <v>6</v>
      </c>
      <c r="AT292">
        <v>0.33</v>
      </c>
      <c r="AU292" t="s">
        <v>6</v>
      </c>
      <c r="AV292">
        <v>0</v>
      </c>
      <c r="AW292">
        <v>2</v>
      </c>
      <c r="AX292">
        <v>66441887</v>
      </c>
      <c r="AY292">
        <v>1</v>
      </c>
      <c r="AZ292">
        <v>0</v>
      </c>
      <c r="BA292">
        <v>256</v>
      </c>
      <c r="BB292">
        <v>0</v>
      </c>
      <c r="BC292">
        <v>0</v>
      </c>
      <c r="BD292">
        <v>0</v>
      </c>
      <c r="BE292">
        <v>0</v>
      </c>
      <c r="BF292">
        <v>0</v>
      </c>
      <c r="BG292">
        <v>0</v>
      </c>
      <c r="BH292">
        <v>0</v>
      </c>
      <c r="BI292">
        <v>0</v>
      </c>
      <c r="BJ292">
        <v>0</v>
      </c>
      <c r="BK292">
        <v>0</v>
      </c>
      <c r="BL292">
        <v>0</v>
      </c>
      <c r="BM292">
        <v>0</v>
      </c>
      <c r="BN292">
        <v>0</v>
      </c>
      <c r="BO292">
        <v>0</v>
      </c>
      <c r="BP292">
        <v>0</v>
      </c>
      <c r="BQ292">
        <v>0</v>
      </c>
      <c r="BR292">
        <v>0</v>
      </c>
      <c r="BS292">
        <v>0</v>
      </c>
      <c r="BT292">
        <v>0</v>
      </c>
      <c r="BU292">
        <v>0</v>
      </c>
      <c r="BV292">
        <v>0</v>
      </c>
      <c r="BW292">
        <v>0</v>
      </c>
      <c r="CV292">
        <v>0</v>
      </c>
      <c r="CW292">
        <v>0</v>
      </c>
      <c r="CX292" t="e">
        <f>ROUND(Y292*Source!I179,7)</f>
        <v>#REF!</v>
      </c>
      <c r="CY292">
        <f t="shared" si="119"/>
        <v>55.48</v>
      </c>
      <c r="CZ292">
        <f t="shared" si="120"/>
        <v>6.09</v>
      </c>
      <c r="DA292">
        <f t="shared" si="121"/>
        <v>9.11</v>
      </c>
      <c r="DB292">
        <f t="shared" si="111"/>
        <v>2.0099999999999998</v>
      </c>
      <c r="DC292">
        <f t="shared" si="112"/>
        <v>0</v>
      </c>
      <c r="DD292" t="s">
        <v>6</v>
      </c>
      <c r="DE292" t="s">
        <v>6</v>
      </c>
      <c r="DF292" t="e">
        <f t="shared" si="122"/>
        <v>#REF!</v>
      </c>
      <c r="DG292" t="e">
        <f t="shared" si="123"/>
        <v>#REF!</v>
      </c>
      <c r="DH292" t="e">
        <f>Source!I179*SmtRes!Y292</f>
        <v>#REF!</v>
      </c>
      <c r="DI292">
        <f t="shared" si="124"/>
        <v>55.48</v>
      </c>
      <c r="DJ292">
        <f>EtalonRes!Y256</f>
        <v>6.09</v>
      </c>
      <c r="DK292" t="e">
        <f>Source!BC179</f>
        <v>#REF!</v>
      </c>
      <c r="DL292" t="s">
        <v>6</v>
      </c>
      <c r="DM292">
        <v>0</v>
      </c>
      <c r="DN292" t="s">
        <v>6</v>
      </c>
      <c r="DO292">
        <v>0</v>
      </c>
      <c r="GQ292">
        <v>-1</v>
      </c>
      <c r="GR292">
        <v>-1</v>
      </c>
    </row>
    <row r="293" spans="1:200" x14ac:dyDescent="0.25">
      <c r="A293">
        <f>ROW(Source!A179)</f>
        <v>179</v>
      </c>
      <c r="B293">
        <v>66440962</v>
      </c>
      <c r="C293">
        <v>66441854</v>
      </c>
      <c r="D293">
        <v>48057456</v>
      </c>
      <c r="E293">
        <v>1</v>
      </c>
      <c r="F293">
        <v>1</v>
      </c>
      <c r="G293">
        <v>1</v>
      </c>
      <c r="H293">
        <v>3</v>
      </c>
      <c r="I293" t="s">
        <v>848</v>
      </c>
      <c r="J293" t="s">
        <v>849</v>
      </c>
      <c r="K293" t="s">
        <v>850</v>
      </c>
      <c r="L293">
        <v>1348</v>
      </c>
      <c r="N293">
        <v>1009</v>
      </c>
      <c r="O293" t="s">
        <v>147</v>
      </c>
      <c r="P293" t="s">
        <v>147</v>
      </c>
      <c r="Q293">
        <v>1000</v>
      </c>
      <c r="W293">
        <v>0</v>
      </c>
      <c r="X293">
        <v>-1911495750</v>
      </c>
      <c r="Y293" s="66">
        <f>'4.Ведомость_списания'!F207</f>
        <v>4.0999999999999999E-4</v>
      </c>
      <c r="AA293">
        <v>93969.74</v>
      </c>
      <c r="AB293">
        <v>0</v>
      </c>
      <c r="AC293">
        <v>0</v>
      </c>
      <c r="AD293">
        <v>0</v>
      </c>
      <c r="AE293">
        <v>10315.01</v>
      </c>
      <c r="AF293">
        <v>0</v>
      </c>
      <c r="AG293">
        <v>0</v>
      </c>
      <c r="AH293">
        <v>0</v>
      </c>
      <c r="AI293">
        <v>9.11</v>
      </c>
      <c r="AJ293">
        <v>1</v>
      </c>
      <c r="AK293">
        <v>1</v>
      </c>
      <c r="AL293">
        <v>1</v>
      </c>
      <c r="AM293">
        <v>4</v>
      </c>
      <c r="AN293">
        <v>0</v>
      </c>
      <c r="AO293">
        <v>1</v>
      </c>
      <c r="AP293">
        <v>0</v>
      </c>
      <c r="AQ293">
        <v>0</v>
      </c>
      <c r="AR293">
        <v>0</v>
      </c>
      <c r="AS293" t="s">
        <v>6</v>
      </c>
      <c r="AT293">
        <v>4.0999999999999999E-4</v>
      </c>
      <c r="AU293" t="s">
        <v>6</v>
      </c>
      <c r="AV293">
        <v>0</v>
      </c>
      <c r="AW293">
        <v>2</v>
      </c>
      <c r="AX293">
        <v>66441888</v>
      </c>
      <c r="AY293">
        <v>1</v>
      </c>
      <c r="AZ293">
        <v>0</v>
      </c>
      <c r="BA293">
        <v>257</v>
      </c>
      <c r="BB293">
        <v>0</v>
      </c>
      <c r="BC293">
        <v>0</v>
      </c>
      <c r="BD293">
        <v>0</v>
      </c>
      <c r="BE293">
        <v>0</v>
      </c>
      <c r="BF293">
        <v>0</v>
      </c>
      <c r="BG293">
        <v>0</v>
      </c>
      <c r="BH293">
        <v>0</v>
      </c>
      <c r="BI293">
        <v>0</v>
      </c>
      <c r="BJ293">
        <v>0</v>
      </c>
      <c r="BK293">
        <v>0</v>
      </c>
      <c r="BL293">
        <v>0</v>
      </c>
      <c r="BM293">
        <v>0</v>
      </c>
      <c r="BN293">
        <v>0</v>
      </c>
      <c r="BO293">
        <v>0</v>
      </c>
      <c r="BP293">
        <v>0</v>
      </c>
      <c r="BQ293">
        <v>0</v>
      </c>
      <c r="BR293">
        <v>0</v>
      </c>
      <c r="BS293">
        <v>0</v>
      </c>
      <c r="BT293">
        <v>0</v>
      </c>
      <c r="BU293">
        <v>0</v>
      </c>
      <c r="BV293">
        <v>0</v>
      </c>
      <c r="BW293">
        <v>0</v>
      </c>
      <c r="CV293">
        <v>0</v>
      </c>
      <c r="CW293">
        <v>0</v>
      </c>
      <c r="CX293" t="e">
        <f>ROUND(Y293*Source!I179,7)</f>
        <v>#REF!</v>
      </c>
      <c r="CY293">
        <f t="shared" si="119"/>
        <v>93969.74</v>
      </c>
      <c r="CZ293">
        <f t="shared" si="120"/>
        <v>10315.01</v>
      </c>
      <c r="DA293">
        <f t="shared" si="121"/>
        <v>9.11</v>
      </c>
      <c r="DB293">
        <f t="shared" si="111"/>
        <v>4.2300000000000004</v>
      </c>
      <c r="DC293">
        <f t="shared" si="112"/>
        <v>0</v>
      </c>
      <c r="DD293" t="s">
        <v>6</v>
      </c>
      <c r="DE293" t="s">
        <v>6</v>
      </c>
      <c r="DF293" t="e">
        <f t="shared" si="122"/>
        <v>#REF!</v>
      </c>
      <c r="DG293" t="e">
        <f t="shared" si="123"/>
        <v>#REF!</v>
      </c>
      <c r="DH293" t="e">
        <f>Source!I179*SmtRes!Y293</f>
        <v>#REF!</v>
      </c>
      <c r="DI293">
        <f t="shared" si="124"/>
        <v>93969.74</v>
      </c>
      <c r="DJ293">
        <f>EtalonRes!Y257</f>
        <v>10315.01</v>
      </c>
      <c r="DK293" t="e">
        <f>Source!BC179</f>
        <v>#REF!</v>
      </c>
      <c r="DL293" t="s">
        <v>6</v>
      </c>
      <c r="DM293">
        <v>0</v>
      </c>
      <c r="DN293" t="s">
        <v>6</v>
      </c>
      <c r="DO293">
        <v>0</v>
      </c>
      <c r="GQ293">
        <v>-1</v>
      </c>
      <c r="GR293">
        <v>-1</v>
      </c>
    </row>
    <row r="294" spans="1:200" x14ac:dyDescent="0.25">
      <c r="A294">
        <f>ROW(Source!A179)</f>
        <v>179</v>
      </c>
      <c r="B294">
        <v>66440962</v>
      </c>
      <c r="C294">
        <v>66441854</v>
      </c>
      <c r="D294">
        <v>48058694</v>
      </c>
      <c r="E294">
        <v>1</v>
      </c>
      <c r="F294">
        <v>1</v>
      </c>
      <c r="G294">
        <v>1</v>
      </c>
      <c r="H294">
        <v>3</v>
      </c>
      <c r="I294" t="s">
        <v>490</v>
      </c>
      <c r="J294" t="s">
        <v>492</v>
      </c>
      <c r="K294" t="s">
        <v>491</v>
      </c>
      <c r="L294">
        <v>1346</v>
      </c>
      <c r="N294">
        <v>1009</v>
      </c>
      <c r="O294" t="s">
        <v>132</v>
      </c>
      <c r="P294" t="s">
        <v>132</v>
      </c>
      <c r="Q294">
        <v>1</v>
      </c>
      <c r="W294">
        <v>1</v>
      </c>
      <c r="X294">
        <v>1358527764</v>
      </c>
      <c r="Y294">
        <f t="shared" si="110"/>
        <v>-20</v>
      </c>
      <c r="AA294">
        <v>82.35</v>
      </c>
      <c r="AB294">
        <v>0</v>
      </c>
      <c r="AC294">
        <v>0</v>
      </c>
      <c r="AD294">
        <v>0</v>
      </c>
      <c r="AE294">
        <v>9.0399999999999991</v>
      </c>
      <c r="AF294">
        <v>0</v>
      </c>
      <c r="AG294">
        <v>0</v>
      </c>
      <c r="AH294">
        <v>0</v>
      </c>
      <c r="AI294">
        <v>9.11</v>
      </c>
      <c r="AJ294">
        <v>1</v>
      </c>
      <c r="AK294">
        <v>1</v>
      </c>
      <c r="AL294">
        <v>1</v>
      </c>
      <c r="AM294">
        <v>0</v>
      </c>
      <c r="AN294">
        <v>0</v>
      </c>
      <c r="AO294">
        <v>1</v>
      </c>
      <c r="AP294">
        <v>0</v>
      </c>
      <c r="AQ294">
        <v>0</v>
      </c>
      <c r="AR294">
        <v>0</v>
      </c>
      <c r="AS294" t="s">
        <v>6</v>
      </c>
      <c r="AT294">
        <v>-20</v>
      </c>
      <c r="AU294" t="s">
        <v>6</v>
      </c>
      <c r="AV294">
        <v>0</v>
      </c>
      <c r="AW294">
        <v>2</v>
      </c>
      <c r="AX294">
        <v>66441889</v>
      </c>
      <c r="AY294">
        <v>1</v>
      </c>
      <c r="AZ294">
        <v>6144</v>
      </c>
      <c r="BA294">
        <v>258</v>
      </c>
      <c r="BB294">
        <v>0</v>
      </c>
      <c r="BC294">
        <v>0</v>
      </c>
      <c r="BD294">
        <v>0</v>
      </c>
      <c r="BE294">
        <v>0</v>
      </c>
      <c r="BF294">
        <v>0</v>
      </c>
      <c r="BG294">
        <v>0</v>
      </c>
      <c r="BH294">
        <v>0</v>
      </c>
      <c r="BI294">
        <v>0</v>
      </c>
      <c r="BJ294">
        <v>0</v>
      </c>
      <c r="BK294">
        <v>0</v>
      </c>
      <c r="BL294">
        <v>0</v>
      </c>
      <c r="BM294">
        <v>0</v>
      </c>
      <c r="BN294">
        <v>0</v>
      </c>
      <c r="BO294">
        <v>0</v>
      </c>
      <c r="BP294">
        <v>0</v>
      </c>
      <c r="BQ294">
        <v>0</v>
      </c>
      <c r="BR294">
        <v>0</v>
      </c>
      <c r="BS294">
        <v>0</v>
      </c>
      <c r="BT294">
        <v>0</v>
      </c>
      <c r="BU294">
        <v>0</v>
      </c>
      <c r="BV294">
        <v>0</v>
      </c>
      <c r="BW294">
        <v>0</v>
      </c>
      <c r="CV294">
        <v>0</v>
      </c>
      <c r="CW294">
        <v>0</v>
      </c>
      <c r="CX294" t="e">
        <f>ROUND(Y294*Source!I179,7)</f>
        <v>#REF!</v>
      </c>
      <c r="CY294">
        <f t="shared" si="119"/>
        <v>82.35</v>
      </c>
      <c r="CZ294">
        <f t="shared" si="120"/>
        <v>9.0399999999999991</v>
      </c>
      <c r="DA294">
        <f t="shared" si="121"/>
        <v>9.11</v>
      </c>
      <c r="DB294">
        <f t="shared" si="111"/>
        <v>-180.8</v>
      </c>
      <c r="DC294">
        <f t="shared" si="112"/>
        <v>0</v>
      </c>
      <c r="DD294" t="s">
        <v>6</v>
      </c>
      <c r="DE294" t="s">
        <v>6</v>
      </c>
      <c r="DF294" t="e">
        <f t="shared" si="122"/>
        <v>#REF!</v>
      </c>
      <c r="DG294" t="e">
        <f t="shared" si="123"/>
        <v>#REF!</v>
      </c>
      <c r="DH294" t="e">
        <f>Source!I179*SmtRes!Y294</f>
        <v>#REF!</v>
      </c>
      <c r="DI294">
        <f t="shared" si="124"/>
        <v>82.35</v>
      </c>
      <c r="DJ294">
        <f>EtalonRes!Y258</f>
        <v>9.0399999999999991</v>
      </c>
      <c r="DK294" t="e">
        <f>Source!BC179</f>
        <v>#REF!</v>
      </c>
      <c r="DL294" t="s">
        <v>6</v>
      </c>
      <c r="DM294">
        <v>0</v>
      </c>
      <c r="DN294" t="s">
        <v>6</v>
      </c>
      <c r="DO294">
        <v>0</v>
      </c>
      <c r="GP294">
        <v>0</v>
      </c>
      <c r="GQ294">
        <v>-1</v>
      </c>
      <c r="GR294">
        <v>-1</v>
      </c>
    </row>
    <row r="295" spans="1:200" x14ac:dyDescent="0.25">
      <c r="A295">
        <f>ROW(Source!A179)</f>
        <v>179</v>
      </c>
      <c r="B295">
        <v>66440962</v>
      </c>
      <c r="C295">
        <v>66441854</v>
      </c>
      <c r="D295">
        <v>48058795</v>
      </c>
      <c r="E295">
        <v>1</v>
      </c>
      <c r="F295">
        <v>1</v>
      </c>
      <c r="G295">
        <v>1</v>
      </c>
      <c r="H295">
        <v>3</v>
      </c>
      <c r="I295" t="s">
        <v>640</v>
      </c>
      <c r="J295" t="s">
        <v>642</v>
      </c>
      <c r="K295" t="s">
        <v>641</v>
      </c>
      <c r="L295">
        <v>1348</v>
      </c>
      <c r="N295">
        <v>1009</v>
      </c>
      <c r="O295" t="s">
        <v>147</v>
      </c>
      <c r="P295" t="s">
        <v>147</v>
      </c>
      <c r="Q295">
        <v>1000</v>
      </c>
      <c r="W295">
        <v>0</v>
      </c>
      <c r="X295">
        <v>1580588808</v>
      </c>
      <c r="Y295" s="66">
        <f>'4.Ведомость_списания'!F208</f>
        <v>1.0000000000000001E-5</v>
      </c>
      <c r="AA295">
        <v>109119.58</v>
      </c>
      <c r="AB295">
        <v>0</v>
      </c>
      <c r="AC295">
        <v>0</v>
      </c>
      <c r="AD295">
        <v>0</v>
      </c>
      <c r="AE295">
        <v>11978</v>
      </c>
      <c r="AF295">
        <v>0</v>
      </c>
      <c r="AG295">
        <v>0</v>
      </c>
      <c r="AH295">
        <v>0</v>
      </c>
      <c r="AI295">
        <v>9.11</v>
      </c>
      <c r="AJ295">
        <v>1</v>
      </c>
      <c r="AK295">
        <v>1</v>
      </c>
      <c r="AL295">
        <v>1</v>
      </c>
      <c r="AM295">
        <v>4</v>
      </c>
      <c r="AN295">
        <v>0</v>
      </c>
      <c r="AO295">
        <v>1</v>
      </c>
      <c r="AP295">
        <v>0</v>
      </c>
      <c r="AQ295">
        <v>0</v>
      </c>
      <c r="AR295">
        <v>0</v>
      </c>
      <c r="AS295" t="s">
        <v>6</v>
      </c>
      <c r="AT295">
        <v>1.0000000000000001E-5</v>
      </c>
      <c r="AU295" t="s">
        <v>6</v>
      </c>
      <c r="AV295">
        <v>0</v>
      </c>
      <c r="AW295">
        <v>2</v>
      </c>
      <c r="AX295">
        <v>66441890</v>
      </c>
      <c r="AY295">
        <v>1</v>
      </c>
      <c r="AZ295">
        <v>0</v>
      </c>
      <c r="BA295">
        <v>259</v>
      </c>
      <c r="BB295">
        <v>0</v>
      </c>
      <c r="BC295">
        <v>0</v>
      </c>
      <c r="BD295">
        <v>0</v>
      </c>
      <c r="BE295">
        <v>0</v>
      </c>
      <c r="BF295">
        <v>0</v>
      </c>
      <c r="BG295">
        <v>0</v>
      </c>
      <c r="BH295">
        <v>0</v>
      </c>
      <c r="BI295">
        <v>0</v>
      </c>
      <c r="BJ295">
        <v>0</v>
      </c>
      <c r="BK295">
        <v>0</v>
      </c>
      <c r="BL295">
        <v>0</v>
      </c>
      <c r="BM295">
        <v>0</v>
      </c>
      <c r="BN295">
        <v>0</v>
      </c>
      <c r="BO295">
        <v>0</v>
      </c>
      <c r="BP295">
        <v>0</v>
      </c>
      <c r="BQ295">
        <v>0</v>
      </c>
      <c r="BR295">
        <v>0</v>
      </c>
      <c r="BS295">
        <v>0</v>
      </c>
      <c r="BT295">
        <v>0</v>
      </c>
      <c r="BU295">
        <v>0</v>
      </c>
      <c r="BV295">
        <v>0</v>
      </c>
      <c r="BW295">
        <v>0</v>
      </c>
      <c r="CV295">
        <v>0</v>
      </c>
      <c r="CW295">
        <v>0</v>
      </c>
      <c r="CX295" t="e">
        <f>ROUND(Y295*Source!I179,7)</f>
        <v>#REF!</v>
      </c>
      <c r="CY295">
        <f t="shared" si="119"/>
        <v>109119.58</v>
      </c>
      <c r="CZ295">
        <f t="shared" si="120"/>
        <v>11978</v>
      </c>
      <c r="DA295">
        <f t="shared" si="121"/>
        <v>9.11</v>
      </c>
      <c r="DB295">
        <f t="shared" si="111"/>
        <v>0.12</v>
      </c>
      <c r="DC295">
        <f t="shared" si="112"/>
        <v>0</v>
      </c>
      <c r="DD295" t="s">
        <v>6</v>
      </c>
      <c r="DE295" t="s">
        <v>6</v>
      </c>
      <c r="DF295" t="e">
        <f t="shared" si="122"/>
        <v>#REF!</v>
      </c>
      <c r="DG295" t="e">
        <f t="shared" si="123"/>
        <v>#REF!</v>
      </c>
      <c r="DH295" t="e">
        <f>Source!I179*SmtRes!Y295</f>
        <v>#REF!</v>
      </c>
      <c r="DI295">
        <f t="shared" si="124"/>
        <v>109119.58</v>
      </c>
      <c r="DJ295">
        <f>EtalonRes!Y259</f>
        <v>11978</v>
      </c>
      <c r="DK295" t="e">
        <f>Source!BC179</f>
        <v>#REF!</v>
      </c>
      <c r="DL295" t="s">
        <v>6</v>
      </c>
      <c r="DM295">
        <v>0</v>
      </c>
      <c r="DN295" t="s">
        <v>6</v>
      </c>
      <c r="DO295">
        <v>0</v>
      </c>
      <c r="GQ295">
        <v>-1</v>
      </c>
      <c r="GR295">
        <v>-1</v>
      </c>
    </row>
    <row r="296" spans="1:200" x14ac:dyDescent="0.25">
      <c r="A296">
        <f>ROW(Source!A179)</f>
        <v>179</v>
      </c>
      <c r="B296">
        <v>66440962</v>
      </c>
      <c r="C296">
        <v>66441854</v>
      </c>
      <c r="D296">
        <v>48059892</v>
      </c>
      <c r="E296">
        <v>1</v>
      </c>
      <c r="F296">
        <v>1</v>
      </c>
      <c r="G296">
        <v>1</v>
      </c>
      <c r="H296">
        <v>3</v>
      </c>
      <c r="I296" t="s">
        <v>347</v>
      </c>
      <c r="J296" t="s">
        <v>349</v>
      </c>
      <c r="K296" t="s">
        <v>348</v>
      </c>
      <c r="L296">
        <v>1348</v>
      </c>
      <c r="N296">
        <v>1009</v>
      </c>
      <c r="O296" t="s">
        <v>147</v>
      </c>
      <c r="P296" t="s">
        <v>147</v>
      </c>
      <c r="Q296">
        <v>1000</v>
      </c>
      <c r="W296">
        <v>1</v>
      </c>
      <c r="X296">
        <v>1462187611</v>
      </c>
      <c r="Y296">
        <f t="shared" si="110"/>
        <v>-1E-4</v>
      </c>
      <c r="AA296">
        <v>345269</v>
      </c>
      <c r="AB296">
        <v>0</v>
      </c>
      <c r="AC296">
        <v>0</v>
      </c>
      <c r="AD296">
        <v>0</v>
      </c>
      <c r="AE296">
        <v>37900</v>
      </c>
      <c r="AF296">
        <v>0</v>
      </c>
      <c r="AG296">
        <v>0</v>
      </c>
      <c r="AH296">
        <v>0</v>
      </c>
      <c r="AI296">
        <v>9.11</v>
      </c>
      <c r="AJ296">
        <v>1</v>
      </c>
      <c r="AK296">
        <v>1</v>
      </c>
      <c r="AL296">
        <v>1</v>
      </c>
      <c r="AM296">
        <v>4</v>
      </c>
      <c r="AN296">
        <v>0</v>
      </c>
      <c r="AO296">
        <v>1</v>
      </c>
      <c r="AP296">
        <v>0</v>
      </c>
      <c r="AQ296">
        <v>0</v>
      </c>
      <c r="AR296">
        <v>0</v>
      </c>
      <c r="AS296" t="s">
        <v>6</v>
      </c>
      <c r="AT296">
        <v>-1E-4</v>
      </c>
      <c r="AU296" t="s">
        <v>6</v>
      </c>
      <c r="AV296">
        <v>0</v>
      </c>
      <c r="AW296">
        <v>2</v>
      </c>
      <c r="AX296">
        <v>66441891</v>
      </c>
      <c r="AY296">
        <v>1</v>
      </c>
      <c r="AZ296">
        <v>6144</v>
      </c>
      <c r="BA296">
        <v>260</v>
      </c>
      <c r="BB296">
        <v>0</v>
      </c>
      <c r="BC296">
        <v>0</v>
      </c>
      <c r="BD296">
        <v>0</v>
      </c>
      <c r="BE296">
        <v>0</v>
      </c>
      <c r="BF296">
        <v>0</v>
      </c>
      <c r="BG296">
        <v>0</v>
      </c>
      <c r="BH296">
        <v>0</v>
      </c>
      <c r="BI296">
        <v>0</v>
      </c>
      <c r="BJ296">
        <v>0</v>
      </c>
      <c r="BK296">
        <v>0</v>
      </c>
      <c r="BL296">
        <v>0</v>
      </c>
      <c r="BM296">
        <v>0</v>
      </c>
      <c r="BN296">
        <v>0</v>
      </c>
      <c r="BO296">
        <v>0</v>
      </c>
      <c r="BP296">
        <v>0</v>
      </c>
      <c r="BQ296">
        <v>0</v>
      </c>
      <c r="BR296">
        <v>0</v>
      </c>
      <c r="BS296">
        <v>0</v>
      </c>
      <c r="BT296">
        <v>0</v>
      </c>
      <c r="BU296">
        <v>0</v>
      </c>
      <c r="BV296">
        <v>0</v>
      </c>
      <c r="BW296">
        <v>0</v>
      </c>
      <c r="CV296">
        <v>0</v>
      </c>
      <c r="CW296">
        <v>0</v>
      </c>
      <c r="CX296" t="e">
        <f>ROUND(Y296*Source!I179,7)</f>
        <v>#REF!</v>
      </c>
      <c r="CY296">
        <f t="shared" si="119"/>
        <v>345269</v>
      </c>
      <c r="CZ296">
        <f t="shared" si="120"/>
        <v>37900</v>
      </c>
      <c r="DA296">
        <f t="shared" si="121"/>
        <v>9.11</v>
      </c>
      <c r="DB296">
        <f t="shared" si="111"/>
        <v>-3.79</v>
      </c>
      <c r="DC296">
        <f t="shared" si="112"/>
        <v>0</v>
      </c>
      <c r="DD296" t="s">
        <v>6</v>
      </c>
      <c r="DE296" t="s">
        <v>6</v>
      </c>
      <c r="DF296" t="e">
        <f t="shared" si="122"/>
        <v>#REF!</v>
      </c>
      <c r="DG296" t="e">
        <f t="shared" si="123"/>
        <v>#REF!</v>
      </c>
      <c r="DH296" t="e">
        <f>Source!I179*SmtRes!Y296</f>
        <v>#REF!</v>
      </c>
      <c r="DI296">
        <f t="shared" si="124"/>
        <v>345269</v>
      </c>
      <c r="DJ296">
        <f>EtalonRes!Y260</f>
        <v>37900</v>
      </c>
      <c r="DK296" t="e">
        <f>Source!BC179</f>
        <v>#REF!</v>
      </c>
      <c r="DL296" t="s">
        <v>6</v>
      </c>
      <c r="DM296">
        <v>0</v>
      </c>
      <c r="DN296" t="s">
        <v>6</v>
      </c>
      <c r="DO296">
        <v>0</v>
      </c>
      <c r="GP296">
        <v>0</v>
      </c>
      <c r="GQ296">
        <v>-1</v>
      </c>
      <c r="GR296">
        <v>-1</v>
      </c>
    </row>
    <row r="297" spans="1:200" x14ac:dyDescent="0.25">
      <c r="A297">
        <f>ROW(Source!A179)</f>
        <v>179</v>
      </c>
      <c r="B297">
        <v>66440962</v>
      </c>
      <c r="C297">
        <v>66441854</v>
      </c>
      <c r="D297">
        <v>48073392</v>
      </c>
      <c r="E297">
        <v>1</v>
      </c>
      <c r="F297">
        <v>1</v>
      </c>
      <c r="G297">
        <v>1</v>
      </c>
      <c r="H297">
        <v>3</v>
      </c>
      <c r="I297" t="s">
        <v>364</v>
      </c>
      <c r="J297" t="s">
        <v>366</v>
      </c>
      <c r="K297" t="s">
        <v>365</v>
      </c>
      <c r="L297">
        <v>1348</v>
      </c>
      <c r="N297">
        <v>1009</v>
      </c>
      <c r="O297" t="s">
        <v>147</v>
      </c>
      <c r="P297" t="s">
        <v>147</v>
      </c>
      <c r="Q297">
        <v>1000</v>
      </c>
      <c r="W297">
        <v>1</v>
      </c>
      <c r="X297">
        <v>1969421017</v>
      </c>
      <c r="Y297">
        <f t="shared" si="110"/>
        <v>-2.0000000000000001E-4</v>
      </c>
      <c r="AA297">
        <v>70256.320000000007</v>
      </c>
      <c r="AB297">
        <v>0</v>
      </c>
      <c r="AC297">
        <v>0</v>
      </c>
      <c r="AD297">
        <v>0</v>
      </c>
      <c r="AE297">
        <v>7712</v>
      </c>
      <c r="AF297">
        <v>0</v>
      </c>
      <c r="AG297">
        <v>0</v>
      </c>
      <c r="AH297">
        <v>0</v>
      </c>
      <c r="AI297">
        <v>9.11</v>
      </c>
      <c r="AJ297">
        <v>1</v>
      </c>
      <c r="AK297">
        <v>1</v>
      </c>
      <c r="AL297">
        <v>1</v>
      </c>
      <c r="AM297">
        <v>4</v>
      </c>
      <c r="AN297">
        <v>0</v>
      </c>
      <c r="AO297">
        <v>1</v>
      </c>
      <c r="AP297">
        <v>0</v>
      </c>
      <c r="AQ297">
        <v>0</v>
      </c>
      <c r="AR297">
        <v>0</v>
      </c>
      <c r="AS297" t="s">
        <v>6</v>
      </c>
      <c r="AT297">
        <v>-2.0000000000000001E-4</v>
      </c>
      <c r="AU297" t="s">
        <v>6</v>
      </c>
      <c r="AV297">
        <v>0</v>
      </c>
      <c r="AW297">
        <v>2</v>
      </c>
      <c r="AX297">
        <v>66441893</v>
      </c>
      <c r="AY297">
        <v>1</v>
      </c>
      <c r="AZ297">
        <v>6144</v>
      </c>
      <c r="BA297">
        <v>262</v>
      </c>
      <c r="BB297">
        <v>0</v>
      </c>
      <c r="BC297">
        <v>0</v>
      </c>
      <c r="BD297">
        <v>0</v>
      </c>
      <c r="BE297">
        <v>0</v>
      </c>
      <c r="BF297">
        <v>0</v>
      </c>
      <c r="BG297">
        <v>0</v>
      </c>
      <c r="BH297">
        <v>0</v>
      </c>
      <c r="BI297">
        <v>0</v>
      </c>
      <c r="BJ297">
        <v>0</v>
      </c>
      <c r="BK297">
        <v>0</v>
      </c>
      <c r="BL297">
        <v>0</v>
      </c>
      <c r="BM297">
        <v>0</v>
      </c>
      <c r="BN297">
        <v>0</v>
      </c>
      <c r="BO297">
        <v>0</v>
      </c>
      <c r="BP297">
        <v>0</v>
      </c>
      <c r="BQ297">
        <v>0</v>
      </c>
      <c r="BR297">
        <v>0</v>
      </c>
      <c r="BS297">
        <v>0</v>
      </c>
      <c r="BT297">
        <v>0</v>
      </c>
      <c r="BU297">
        <v>0</v>
      </c>
      <c r="BV297">
        <v>0</v>
      </c>
      <c r="BW297">
        <v>0</v>
      </c>
      <c r="CV297">
        <v>0</v>
      </c>
      <c r="CW297">
        <v>0</v>
      </c>
      <c r="CX297" t="e">
        <f>ROUND(Y297*Source!I179,7)</f>
        <v>#REF!</v>
      </c>
      <c r="CY297">
        <f t="shared" si="119"/>
        <v>70256.320000000007</v>
      </c>
      <c r="CZ297">
        <f t="shared" si="120"/>
        <v>7712</v>
      </c>
      <c r="DA297">
        <f t="shared" si="121"/>
        <v>9.11</v>
      </c>
      <c r="DB297">
        <f t="shared" si="111"/>
        <v>-1.54</v>
      </c>
      <c r="DC297">
        <f t="shared" si="112"/>
        <v>0</v>
      </c>
      <c r="DD297" t="s">
        <v>6</v>
      </c>
      <c r="DE297" t="s">
        <v>6</v>
      </c>
      <c r="DF297" t="e">
        <f t="shared" si="122"/>
        <v>#REF!</v>
      </c>
      <c r="DG297" t="e">
        <f t="shared" si="123"/>
        <v>#REF!</v>
      </c>
      <c r="DH297" t="e">
        <f>Source!I179*SmtRes!Y297</f>
        <v>#REF!</v>
      </c>
      <c r="DI297">
        <f t="shared" si="124"/>
        <v>70256.320000000007</v>
      </c>
      <c r="DJ297">
        <f>EtalonRes!Y262</f>
        <v>7712</v>
      </c>
      <c r="DK297" t="e">
        <f>Source!BC179</f>
        <v>#REF!</v>
      </c>
      <c r="DL297" t="s">
        <v>6</v>
      </c>
      <c r="DM297">
        <v>0</v>
      </c>
      <c r="DN297" t="s">
        <v>6</v>
      </c>
      <c r="DO297">
        <v>0</v>
      </c>
      <c r="GP297">
        <v>0</v>
      </c>
      <c r="GQ297">
        <v>-1</v>
      </c>
      <c r="GR297">
        <v>-1</v>
      </c>
    </row>
    <row r="298" spans="1:200" x14ac:dyDescent="0.25">
      <c r="A298">
        <f>ROW(Source!A179)</f>
        <v>179</v>
      </c>
      <c r="B298">
        <v>66440962</v>
      </c>
      <c r="C298">
        <v>66441854</v>
      </c>
      <c r="D298">
        <v>48075424</v>
      </c>
      <c r="E298">
        <v>1</v>
      </c>
      <c r="F298">
        <v>1</v>
      </c>
      <c r="G298">
        <v>1</v>
      </c>
      <c r="H298">
        <v>3</v>
      </c>
      <c r="I298" t="s">
        <v>351</v>
      </c>
      <c r="J298" t="s">
        <v>354</v>
      </c>
      <c r="K298" t="s">
        <v>352</v>
      </c>
      <c r="L298">
        <v>1302</v>
      </c>
      <c r="N298">
        <v>1003</v>
      </c>
      <c r="O298" t="s">
        <v>353</v>
      </c>
      <c r="P298" t="s">
        <v>353</v>
      </c>
      <c r="Q298">
        <v>10</v>
      </c>
      <c r="W298">
        <v>1</v>
      </c>
      <c r="X298">
        <v>-1176908493</v>
      </c>
      <c r="Y298">
        <f t="shared" si="110"/>
        <v>-1.8700000000000001E-2</v>
      </c>
      <c r="AA298">
        <v>457.69</v>
      </c>
      <c r="AB298">
        <v>0</v>
      </c>
      <c r="AC298">
        <v>0</v>
      </c>
      <c r="AD298">
        <v>0</v>
      </c>
      <c r="AE298">
        <v>50.24</v>
      </c>
      <c r="AF298">
        <v>0</v>
      </c>
      <c r="AG298">
        <v>0</v>
      </c>
      <c r="AH298">
        <v>0</v>
      </c>
      <c r="AI298">
        <v>9.11</v>
      </c>
      <c r="AJ298">
        <v>1</v>
      </c>
      <c r="AK298">
        <v>1</v>
      </c>
      <c r="AL298">
        <v>1</v>
      </c>
      <c r="AM298">
        <v>4</v>
      </c>
      <c r="AN298">
        <v>0</v>
      </c>
      <c r="AO298">
        <v>1</v>
      </c>
      <c r="AP298">
        <v>0</v>
      </c>
      <c r="AQ298">
        <v>0</v>
      </c>
      <c r="AR298">
        <v>0</v>
      </c>
      <c r="AS298" t="s">
        <v>6</v>
      </c>
      <c r="AT298">
        <v>-1.8700000000000001E-2</v>
      </c>
      <c r="AU298" t="s">
        <v>6</v>
      </c>
      <c r="AV298">
        <v>0</v>
      </c>
      <c r="AW298">
        <v>2</v>
      </c>
      <c r="AX298">
        <v>66441894</v>
      </c>
      <c r="AY298">
        <v>1</v>
      </c>
      <c r="AZ298">
        <v>6144</v>
      </c>
      <c r="BA298">
        <v>263</v>
      </c>
      <c r="BB298">
        <v>0</v>
      </c>
      <c r="BC298">
        <v>0</v>
      </c>
      <c r="BD298">
        <v>0</v>
      </c>
      <c r="BE298">
        <v>0</v>
      </c>
      <c r="BF298">
        <v>0</v>
      </c>
      <c r="BG298">
        <v>0</v>
      </c>
      <c r="BH298">
        <v>0</v>
      </c>
      <c r="BI298">
        <v>0</v>
      </c>
      <c r="BJ298">
        <v>0</v>
      </c>
      <c r="BK298">
        <v>0</v>
      </c>
      <c r="BL298">
        <v>0</v>
      </c>
      <c r="BM298">
        <v>0</v>
      </c>
      <c r="BN298">
        <v>0</v>
      </c>
      <c r="BO298">
        <v>0</v>
      </c>
      <c r="BP298">
        <v>0</v>
      </c>
      <c r="BQ298">
        <v>0</v>
      </c>
      <c r="BR298">
        <v>0</v>
      </c>
      <c r="BS298">
        <v>0</v>
      </c>
      <c r="BT298">
        <v>0</v>
      </c>
      <c r="BU298">
        <v>0</v>
      </c>
      <c r="BV298">
        <v>0</v>
      </c>
      <c r="BW298">
        <v>0</v>
      </c>
      <c r="CV298">
        <v>0</v>
      </c>
      <c r="CW298">
        <v>0</v>
      </c>
      <c r="CX298" t="e">
        <f>ROUND(Y298*Source!I179,7)</f>
        <v>#REF!</v>
      </c>
      <c r="CY298">
        <f t="shared" si="119"/>
        <v>457.69</v>
      </c>
      <c r="CZ298">
        <f t="shared" si="120"/>
        <v>50.24</v>
      </c>
      <c r="DA298">
        <f t="shared" si="121"/>
        <v>9.11</v>
      </c>
      <c r="DB298">
        <f t="shared" si="111"/>
        <v>-0.94</v>
      </c>
      <c r="DC298">
        <f t="shared" si="112"/>
        <v>0</v>
      </c>
      <c r="DD298" t="s">
        <v>6</v>
      </c>
      <c r="DE298" t="s">
        <v>6</v>
      </c>
      <c r="DF298" t="e">
        <f t="shared" si="122"/>
        <v>#REF!</v>
      </c>
      <c r="DG298" t="e">
        <f t="shared" si="123"/>
        <v>#REF!</v>
      </c>
      <c r="DH298" t="e">
        <f>Source!I179*SmtRes!Y298</f>
        <v>#REF!</v>
      </c>
      <c r="DI298">
        <f t="shared" si="124"/>
        <v>457.69</v>
      </c>
      <c r="DJ298">
        <f>EtalonRes!Y263</f>
        <v>50.24</v>
      </c>
      <c r="DK298" t="e">
        <f>Source!BC179</f>
        <v>#REF!</v>
      </c>
      <c r="DL298" t="s">
        <v>6</v>
      </c>
      <c r="DM298">
        <v>0</v>
      </c>
      <c r="DN298" t="s">
        <v>6</v>
      </c>
      <c r="DO298">
        <v>0</v>
      </c>
      <c r="GP298">
        <v>0</v>
      </c>
      <c r="GQ298">
        <v>-1</v>
      </c>
      <c r="GR298">
        <v>-1</v>
      </c>
    </row>
    <row r="299" spans="1:200" x14ac:dyDescent="0.25">
      <c r="A299">
        <f>ROW(Source!A179)</f>
        <v>179</v>
      </c>
      <c r="B299">
        <v>66440962</v>
      </c>
      <c r="C299">
        <v>66441854</v>
      </c>
      <c r="D299">
        <v>48075779</v>
      </c>
      <c r="E299">
        <v>1</v>
      </c>
      <c r="F299">
        <v>1</v>
      </c>
      <c r="G299">
        <v>1</v>
      </c>
      <c r="H299">
        <v>3</v>
      </c>
      <c r="I299" t="s">
        <v>154</v>
      </c>
      <c r="J299" t="s">
        <v>156</v>
      </c>
      <c r="K299" t="s">
        <v>155</v>
      </c>
      <c r="L299">
        <v>1348</v>
      </c>
      <c r="N299">
        <v>1009</v>
      </c>
      <c r="O299" t="s">
        <v>147</v>
      </c>
      <c r="P299" t="s">
        <v>147</v>
      </c>
      <c r="Q299">
        <v>1000</v>
      </c>
      <c r="W299">
        <v>0</v>
      </c>
      <c r="X299">
        <v>-249501139</v>
      </c>
      <c r="Y299" s="66">
        <f>'4.Ведомость_списания'!F209</f>
        <v>3.0000000000000001E-5</v>
      </c>
      <c r="AA299">
        <v>40586.870000000003</v>
      </c>
      <c r="AB299">
        <v>0</v>
      </c>
      <c r="AC299">
        <v>0</v>
      </c>
      <c r="AD299">
        <v>0</v>
      </c>
      <c r="AE299">
        <v>4455.2</v>
      </c>
      <c r="AF299">
        <v>0</v>
      </c>
      <c r="AG299">
        <v>0</v>
      </c>
      <c r="AH299">
        <v>0</v>
      </c>
      <c r="AI299">
        <v>9.11</v>
      </c>
      <c r="AJ299">
        <v>1</v>
      </c>
      <c r="AK299">
        <v>1</v>
      </c>
      <c r="AL299">
        <v>1</v>
      </c>
      <c r="AM299">
        <v>4</v>
      </c>
      <c r="AN299">
        <v>0</v>
      </c>
      <c r="AO299">
        <v>1</v>
      </c>
      <c r="AP299">
        <v>0</v>
      </c>
      <c r="AQ299">
        <v>0</v>
      </c>
      <c r="AR299">
        <v>0</v>
      </c>
      <c r="AS299" t="s">
        <v>6</v>
      </c>
      <c r="AT299">
        <v>3.0000000000000001E-5</v>
      </c>
      <c r="AU299" t="s">
        <v>6</v>
      </c>
      <c r="AV299">
        <v>0</v>
      </c>
      <c r="AW299">
        <v>2</v>
      </c>
      <c r="AX299">
        <v>66441895</v>
      </c>
      <c r="AY299">
        <v>1</v>
      </c>
      <c r="AZ299">
        <v>0</v>
      </c>
      <c r="BA299">
        <v>264</v>
      </c>
      <c r="BB299">
        <v>0</v>
      </c>
      <c r="BC299">
        <v>0</v>
      </c>
      <c r="BD299">
        <v>0</v>
      </c>
      <c r="BE299">
        <v>0</v>
      </c>
      <c r="BF299">
        <v>0</v>
      </c>
      <c r="BG299">
        <v>0</v>
      </c>
      <c r="BH299">
        <v>0</v>
      </c>
      <c r="BI299">
        <v>0</v>
      </c>
      <c r="BJ299">
        <v>0</v>
      </c>
      <c r="BK299">
        <v>0</v>
      </c>
      <c r="BL299">
        <v>0</v>
      </c>
      <c r="BM299">
        <v>0</v>
      </c>
      <c r="BN299">
        <v>0</v>
      </c>
      <c r="BO299">
        <v>0</v>
      </c>
      <c r="BP299">
        <v>0</v>
      </c>
      <c r="BQ299">
        <v>0</v>
      </c>
      <c r="BR299">
        <v>0</v>
      </c>
      <c r="BS299">
        <v>0</v>
      </c>
      <c r="BT299">
        <v>0</v>
      </c>
      <c r="BU299">
        <v>0</v>
      </c>
      <c r="BV299">
        <v>0</v>
      </c>
      <c r="BW299">
        <v>0</v>
      </c>
      <c r="CV299">
        <v>0</v>
      </c>
      <c r="CW299">
        <v>0</v>
      </c>
      <c r="CX299" t="e">
        <f>ROUND(Y299*Source!I179,7)</f>
        <v>#REF!</v>
      </c>
      <c r="CY299">
        <f t="shared" si="119"/>
        <v>40586.870000000003</v>
      </c>
      <c r="CZ299">
        <f t="shared" si="120"/>
        <v>4455.2</v>
      </c>
      <c r="DA299">
        <f t="shared" si="121"/>
        <v>9.11</v>
      </c>
      <c r="DB299">
        <f t="shared" si="111"/>
        <v>0.13</v>
      </c>
      <c r="DC299">
        <f t="shared" si="112"/>
        <v>0</v>
      </c>
      <c r="DD299" t="s">
        <v>6</v>
      </c>
      <c r="DE299" t="s">
        <v>6</v>
      </c>
      <c r="DF299" t="e">
        <f t="shared" si="122"/>
        <v>#REF!</v>
      </c>
      <c r="DG299" t="e">
        <f t="shared" si="123"/>
        <v>#REF!</v>
      </c>
      <c r="DH299" t="e">
        <f>Source!I179*SmtRes!Y299</f>
        <v>#REF!</v>
      </c>
      <c r="DI299">
        <f t="shared" si="124"/>
        <v>40586.870000000003</v>
      </c>
      <c r="DJ299">
        <f>EtalonRes!Y264</f>
        <v>4455.2</v>
      </c>
      <c r="DK299" t="e">
        <f>Source!BC179</f>
        <v>#REF!</v>
      </c>
      <c r="DL299" t="s">
        <v>6</v>
      </c>
      <c r="DM299">
        <v>0</v>
      </c>
      <c r="DN299" t="s">
        <v>6</v>
      </c>
      <c r="DO299">
        <v>0</v>
      </c>
      <c r="GQ299">
        <v>-1</v>
      </c>
      <c r="GR299">
        <v>-1</v>
      </c>
    </row>
    <row r="300" spans="1:200" x14ac:dyDescent="0.25">
      <c r="A300">
        <f>ROW(Source!A179)</f>
        <v>179</v>
      </c>
      <c r="B300">
        <v>66440962</v>
      </c>
      <c r="C300">
        <v>66441854</v>
      </c>
      <c r="D300">
        <v>48076502</v>
      </c>
      <c r="E300">
        <v>1</v>
      </c>
      <c r="F300">
        <v>1</v>
      </c>
      <c r="G300">
        <v>1</v>
      </c>
      <c r="H300">
        <v>3</v>
      </c>
      <c r="I300" t="s">
        <v>356</v>
      </c>
      <c r="J300" t="s">
        <v>358</v>
      </c>
      <c r="K300" t="s">
        <v>357</v>
      </c>
      <c r="L300">
        <v>1348</v>
      </c>
      <c r="N300">
        <v>1009</v>
      </c>
      <c r="O300" t="s">
        <v>147</v>
      </c>
      <c r="P300" t="s">
        <v>147</v>
      </c>
      <c r="Q300">
        <v>1000</v>
      </c>
      <c r="W300">
        <v>1</v>
      </c>
      <c r="X300">
        <v>1995083284</v>
      </c>
      <c r="Y300">
        <f t="shared" si="110"/>
        <v>-1.9400000000000001E-3</v>
      </c>
      <c r="AA300">
        <v>44821.2</v>
      </c>
      <c r="AB300">
        <v>0</v>
      </c>
      <c r="AC300">
        <v>0</v>
      </c>
      <c r="AD300">
        <v>0</v>
      </c>
      <c r="AE300">
        <v>4920</v>
      </c>
      <c r="AF300">
        <v>0</v>
      </c>
      <c r="AG300">
        <v>0</v>
      </c>
      <c r="AH300">
        <v>0</v>
      </c>
      <c r="AI300">
        <v>9.11</v>
      </c>
      <c r="AJ300">
        <v>1</v>
      </c>
      <c r="AK300">
        <v>1</v>
      </c>
      <c r="AL300">
        <v>1</v>
      </c>
      <c r="AM300">
        <v>4</v>
      </c>
      <c r="AN300">
        <v>0</v>
      </c>
      <c r="AO300">
        <v>1</v>
      </c>
      <c r="AP300">
        <v>0</v>
      </c>
      <c r="AQ300">
        <v>0</v>
      </c>
      <c r="AR300">
        <v>0</v>
      </c>
      <c r="AS300" t="s">
        <v>6</v>
      </c>
      <c r="AT300">
        <v>-1.9400000000000001E-3</v>
      </c>
      <c r="AU300" t="s">
        <v>6</v>
      </c>
      <c r="AV300">
        <v>0</v>
      </c>
      <c r="AW300">
        <v>2</v>
      </c>
      <c r="AX300">
        <v>66441896</v>
      </c>
      <c r="AY300">
        <v>1</v>
      </c>
      <c r="AZ300">
        <v>6144</v>
      </c>
      <c r="BA300">
        <v>265</v>
      </c>
      <c r="BB300">
        <v>0</v>
      </c>
      <c r="BC300">
        <v>0</v>
      </c>
      <c r="BD300">
        <v>0</v>
      </c>
      <c r="BE300">
        <v>0</v>
      </c>
      <c r="BF300">
        <v>0</v>
      </c>
      <c r="BG300">
        <v>0</v>
      </c>
      <c r="BH300">
        <v>0</v>
      </c>
      <c r="BI300">
        <v>0</v>
      </c>
      <c r="BJ300">
        <v>0</v>
      </c>
      <c r="BK300">
        <v>0</v>
      </c>
      <c r="BL300">
        <v>0</v>
      </c>
      <c r="BM300">
        <v>0</v>
      </c>
      <c r="BN300">
        <v>0</v>
      </c>
      <c r="BO300">
        <v>0</v>
      </c>
      <c r="BP300">
        <v>0</v>
      </c>
      <c r="BQ300">
        <v>0</v>
      </c>
      <c r="BR300">
        <v>0</v>
      </c>
      <c r="BS300">
        <v>0</v>
      </c>
      <c r="BT300">
        <v>0</v>
      </c>
      <c r="BU300">
        <v>0</v>
      </c>
      <c r="BV300">
        <v>0</v>
      </c>
      <c r="BW300">
        <v>0</v>
      </c>
      <c r="CV300">
        <v>0</v>
      </c>
      <c r="CW300">
        <v>0</v>
      </c>
      <c r="CX300" t="e">
        <f>ROUND(Y300*Source!I179,7)</f>
        <v>#REF!</v>
      </c>
      <c r="CY300">
        <f t="shared" si="119"/>
        <v>44821.2</v>
      </c>
      <c r="CZ300">
        <f t="shared" si="120"/>
        <v>4920</v>
      </c>
      <c r="DA300">
        <f t="shared" si="121"/>
        <v>9.11</v>
      </c>
      <c r="DB300">
        <f t="shared" si="111"/>
        <v>-9.5399999999999991</v>
      </c>
      <c r="DC300">
        <f t="shared" si="112"/>
        <v>0</v>
      </c>
      <c r="DD300" t="s">
        <v>6</v>
      </c>
      <c r="DE300" t="s">
        <v>6</v>
      </c>
      <c r="DF300" t="e">
        <f t="shared" si="122"/>
        <v>#REF!</v>
      </c>
      <c r="DG300" t="e">
        <f t="shared" si="123"/>
        <v>#REF!</v>
      </c>
      <c r="DH300" t="e">
        <f>Source!I179*SmtRes!Y300</f>
        <v>#REF!</v>
      </c>
      <c r="DI300">
        <f t="shared" si="124"/>
        <v>44821.2</v>
      </c>
      <c r="DJ300">
        <f>EtalonRes!Y265</f>
        <v>4920</v>
      </c>
      <c r="DK300" t="e">
        <f>Source!BC179</f>
        <v>#REF!</v>
      </c>
      <c r="DL300" t="s">
        <v>6</v>
      </c>
      <c r="DM300">
        <v>0</v>
      </c>
      <c r="DN300" t="s">
        <v>6</v>
      </c>
      <c r="DO300">
        <v>0</v>
      </c>
      <c r="GP300">
        <v>0</v>
      </c>
      <c r="GQ300">
        <v>-1</v>
      </c>
      <c r="GR300">
        <v>-1</v>
      </c>
    </row>
    <row r="301" spans="1:200" x14ac:dyDescent="0.25">
      <c r="A301">
        <f>ROW(Source!A179)</f>
        <v>179</v>
      </c>
      <c r="B301">
        <v>66440962</v>
      </c>
      <c r="C301">
        <v>66441854</v>
      </c>
      <c r="D301">
        <v>48079767</v>
      </c>
      <c r="E301">
        <v>1</v>
      </c>
      <c r="F301">
        <v>1</v>
      </c>
      <c r="G301">
        <v>1</v>
      </c>
      <c r="H301">
        <v>3</v>
      </c>
      <c r="I301" t="s">
        <v>360</v>
      </c>
      <c r="J301" t="s">
        <v>362</v>
      </c>
      <c r="K301" t="s">
        <v>361</v>
      </c>
      <c r="L301">
        <v>1339</v>
      </c>
      <c r="N301">
        <v>1007</v>
      </c>
      <c r="O301" t="s">
        <v>22</v>
      </c>
      <c r="P301" t="s">
        <v>22</v>
      </c>
      <c r="Q301">
        <v>1</v>
      </c>
      <c r="W301">
        <v>1</v>
      </c>
      <c r="X301">
        <v>-1615965745</v>
      </c>
      <c r="Y301">
        <f t="shared" si="110"/>
        <v>-1.0300000000000001E-3</v>
      </c>
      <c r="AA301">
        <v>15487</v>
      </c>
      <c r="AB301">
        <v>0</v>
      </c>
      <c r="AC301">
        <v>0</v>
      </c>
      <c r="AD301">
        <v>0</v>
      </c>
      <c r="AE301">
        <v>1700</v>
      </c>
      <c r="AF301">
        <v>0</v>
      </c>
      <c r="AG301">
        <v>0</v>
      </c>
      <c r="AH301">
        <v>0</v>
      </c>
      <c r="AI301">
        <v>9.11</v>
      </c>
      <c r="AJ301">
        <v>1</v>
      </c>
      <c r="AK301">
        <v>1</v>
      </c>
      <c r="AL301">
        <v>1</v>
      </c>
      <c r="AM301">
        <v>4</v>
      </c>
      <c r="AN301">
        <v>0</v>
      </c>
      <c r="AO301">
        <v>1</v>
      </c>
      <c r="AP301">
        <v>0</v>
      </c>
      <c r="AQ301">
        <v>0</v>
      </c>
      <c r="AR301">
        <v>0</v>
      </c>
      <c r="AS301" t="s">
        <v>6</v>
      </c>
      <c r="AT301">
        <v>-1.0300000000000001E-3</v>
      </c>
      <c r="AU301" t="s">
        <v>6</v>
      </c>
      <c r="AV301">
        <v>0</v>
      </c>
      <c r="AW301">
        <v>2</v>
      </c>
      <c r="AX301">
        <v>66441897</v>
      </c>
      <c r="AY301">
        <v>1</v>
      </c>
      <c r="AZ301">
        <v>6144</v>
      </c>
      <c r="BA301">
        <v>266</v>
      </c>
      <c r="BB301">
        <v>0</v>
      </c>
      <c r="BC301">
        <v>0</v>
      </c>
      <c r="BD301">
        <v>0</v>
      </c>
      <c r="BE301">
        <v>0</v>
      </c>
      <c r="BF301">
        <v>0</v>
      </c>
      <c r="BG301">
        <v>0</v>
      </c>
      <c r="BH301">
        <v>0</v>
      </c>
      <c r="BI301">
        <v>0</v>
      </c>
      <c r="BJ301">
        <v>0</v>
      </c>
      <c r="BK301">
        <v>0</v>
      </c>
      <c r="BL301">
        <v>0</v>
      </c>
      <c r="BM301">
        <v>0</v>
      </c>
      <c r="BN301">
        <v>0</v>
      </c>
      <c r="BO301">
        <v>0</v>
      </c>
      <c r="BP301">
        <v>0</v>
      </c>
      <c r="BQ301">
        <v>0</v>
      </c>
      <c r="BR301">
        <v>0</v>
      </c>
      <c r="BS301">
        <v>0</v>
      </c>
      <c r="BT301">
        <v>0</v>
      </c>
      <c r="BU301">
        <v>0</v>
      </c>
      <c r="BV301">
        <v>0</v>
      </c>
      <c r="BW301">
        <v>0</v>
      </c>
      <c r="CV301">
        <v>0</v>
      </c>
      <c r="CW301">
        <v>0</v>
      </c>
      <c r="CX301" t="e">
        <f>ROUND(Y301*Source!I179,7)</f>
        <v>#REF!</v>
      </c>
      <c r="CY301">
        <f t="shared" si="119"/>
        <v>15487</v>
      </c>
      <c r="CZ301">
        <f t="shared" si="120"/>
        <v>1700</v>
      </c>
      <c r="DA301">
        <f t="shared" si="121"/>
        <v>9.11</v>
      </c>
      <c r="DB301">
        <f t="shared" si="111"/>
        <v>-1.75</v>
      </c>
      <c r="DC301">
        <f t="shared" si="112"/>
        <v>0</v>
      </c>
      <c r="DD301" t="s">
        <v>6</v>
      </c>
      <c r="DE301" t="s">
        <v>6</v>
      </c>
      <c r="DF301" t="e">
        <f t="shared" si="122"/>
        <v>#REF!</v>
      </c>
      <c r="DG301" t="e">
        <f t="shared" si="123"/>
        <v>#REF!</v>
      </c>
      <c r="DH301" t="e">
        <f>Source!I179*SmtRes!Y301</f>
        <v>#REF!</v>
      </c>
      <c r="DI301">
        <f t="shared" si="124"/>
        <v>15487</v>
      </c>
      <c r="DJ301">
        <f>EtalonRes!Y266</f>
        <v>1700</v>
      </c>
      <c r="DK301" t="e">
        <f>Source!BC179</f>
        <v>#REF!</v>
      </c>
      <c r="DL301" t="s">
        <v>6</v>
      </c>
      <c r="DM301">
        <v>0</v>
      </c>
      <c r="DN301" t="s">
        <v>6</v>
      </c>
      <c r="DO301">
        <v>0</v>
      </c>
      <c r="GP301">
        <v>0</v>
      </c>
      <c r="GQ301">
        <v>-1</v>
      </c>
      <c r="GR301">
        <v>-1</v>
      </c>
    </row>
    <row r="302" spans="1:200" x14ac:dyDescent="0.25">
      <c r="A302">
        <f>ROW(Source!A179)</f>
        <v>179</v>
      </c>
      <c r="B302">
        <v>66440962</v>
      </c>
      <c r="C302">
        <v>66441854</v>
      </c>
      <c r="D302">
        <v>48087405</v>
      </c>
      <c r="E302">
        <v>1</v>
      </c>
      <c r="F302">
        <v>1</v>
      </c>
      <c r="G302">
        <v>1</v>
      </c>
      <c r="H302">
        <v>3</v>
      </c>
      <c r="I302" t="s">
        <v>851</v>
      </c>
      <c r="J302" t="s">
        <v>852</v>
      </c>
      <c r="K302" t="s">
        <v>853</v>
      </c>
      <c r="L302">
        <v>1348</v>
      </c>
      <c r="N302">
        <v>1009</v>
      </c>
      <c r="O302" t="s">
        <v>147</v>
      </c>
      <c r="P302" t="s">
        <v>147</v>
      </c>
      <c r="Q302">
        <v>1000</v>
      </c>
      <c r="W302">
        <v>0</v>
      </c>
      <c r="X302">
        <v>-450960202</v>
      </c>
      <c r="Y302" s="66">
        <f>'4.Ведомость_списания'!F210</f>
        <v>3.1E-4</v>
      </c>
      <c r="AA302">
        <v>142298.20000000001</v>
      </c>
      <c r="AB302">
        <v>0</v>
      </c>
      <c r="AC302">
        <v>0</v>
      </c>
      <c r="AD302">
        <v>0</v>
      </c>
      <c r="AE302">
        <v>15620</v>
      </c>
      <c r="AF302">
        <v>0</v>
      </c>
      <c r="AG302">
        <v>0</v>
      </c>
      <c r="AH302">
        <v>0</v>
      </c>
      <c r="AI302">
        <v>9.11</v>
      </c>
      <c r="AJ302">
        <v>1</v>
      </c>
      <c r="AK302">
        <v>1</v>
      </c>
      <c r="AL302">
        <v>1</v>
      </c>
      <c r="AM302">
        <v>4</v>
      </c>
      <c r="AN302">
        <v>0</v>
      </c>
      <c r="AO302">
        <v>1</v>
      </c>
      <c r="AP302">
        <v>0</v>
      </c>
      <c r="AQ302">
        <v>0</v>
      </c>
      <c r="AR302">
        <v>0</v>
      </c>
      <c r="AS302" t="s">
        <v>6</v>
      </c>
      <c r="AT302">
        <v>3.1E-4</v>
      </c>
      <c r="AU302" t="s">
        <v>6</v>
      </c>
      <c r="AV302">
        <v>0</v>
      </c>
      <c r="AW302">
        <v>2</v>
      </c>
      <c r="AX302">
        <v>66441898</v>
      </c>
      <c r="AY302">
        <v>1</v>
      </c>
      <c r="AZ302">
        <v>0</v>
      </c>
      <c r="BA302">
        <v>267</v>
      </c>
      <c r="BB302">
        <v>0</v>
      </c>
      <c r="BC302">
        <v>0</v>
      </c>
      <c r="BD302">
        <v>0</v>
      </c>
      <c r="BE302">
        <v>0</v>
      </c>
      <c r="BF302">
        <v>0</v>
      </c>
      <c r="BG302">
        <v>0</v>
      </c>
      <c r="BH302">
        <v>0</v>
      </c>
      <c r="BI302">
        <v>0</v>
      </c>
      <c r="BJ302">
        <v>0</v>
      </c>
      <c r="BK302">
        <v>0</v>
      </c>
      <c r="BL302">
        <v>0</v>
      </c>
      <c r="BM302">
        <v>0</v>
      </c>
      <c r="BN302">
        <v>0</v>
      </c>
      <c r="BO302">
        <v>0</v>
      </c>
      <c r="BP302">
        <v>0</v>
      </c>
      <c r="BQ302">
        <v>0</v>
      </c>
      <c r="BR302">
        <v>0</v>
      </c>
      <c r="BS302">
        <v>0</v>
      </c>
      <c r="BT302">
        <v>0</v>
      </c>
      <c r="BU302">
        <v>0</v>
      </c>
      <c r="BV302">
        <v>0</v>
      </c>
      <c r="BW302">
        <v>0</v>
      </c>
      <c r="CV302">
        <v>0</v>
      </c>
      <c r="CW302">
        <v>0</v>
      </c>
      <c r="CX302" t="e">
        <f>ROUND(Y302*Source!I179,7)</f>
        <v>#REF!</v>
      </c>
      <c r="CY302">
        <f t="shared" si="119"/>
        <v>142298.20000000001</v>
      </c>
      <c r="CZ302">
        <f t="shared" si="120"/>
        <v>15620</v>
      </c>
      <c r="DA302">
        <f t="shared" si="121"/>
        <v>9.11</v>
      </c>
      <c r="DB302">
        <f t="shared" si="111"/>
        <v>4.84</v>
      </c>
      <c r="DC302">
        <f t="shared" si="112"/>
        <v>0</v>
      </c>
      <c r="DD302" t="s">
        <v>6</v>
      </c>
      <c r="DE302" t="s">
        <v>6</v>
      </c>
      <c r="DF302" t="e">
        <f t="shared" si="122"/>
        <v>#REF!</v>
      </c>
      <c r="DG302" t="e">
        <f t="shared" si="123"/>
        <v>#REF!</v>
      </c>
      <c r="DH302" t="e">
        <f>Source!I179*SmtRes!Y302</f>
        <v>#REF!</v>
      </c>
      <c r="DI302">
        <f t="shared" si="124"/>
        <v>142298.20000000001</v>
      </c>
      <c r="DJ302">
        <f>EtalonRes!Y267</f>
        <v>15620</v>
      </c>
      <c r="DK302" t="e">
        <f>Source!BC179</f>
        <v>#REF!</v>
      </c>
      <c r="DL302" t="s">
        <v>6</v>
      </c>
      <c r="DM302">
        <v>0</v>
      </c>
      <c r="DN302" t="s">
        <v>6</v>
      </c>
      <c r="DO302">
        <v>0</v>
      </c>
      <c r="GQ302">
        <v>-1</v>
      </c>
      <c r="GR302">
        <v>-1</v>
      </c>
    </row>
    <row r="303" spans="1:200" x14ac:dyDescent="0.25">
      <c r="A303">
        <f>ROW(Source!A179)</f>
        <v>179</v>
      </c>
      <c r="B303">
        <v>66440962</v>
      </c>
      <c r="C303">
        <v>66441854</v>
      </c>
      <c r="D303">
        <v>48088518</v>
      </c>
      <c r="E303">
        <v>1</v>
      </c>
      <c r="F303">
        <v>1</v>
      </c>
      <c r="G303">
        <v>1</v>
      </c>
      <c r="H303">
        <v>3</v>
      </c>
      <c r="I303" t="s">
        <v>854</v>
      </c>
      <c r="J303" t="s">
        <v>855</v>
      </c>
      <c r="K303" t="s">
        <v>856</v>
      </c>
      <c r="L303">
        <v>1346</v>
      </c>
      <c r="N303">
        <v>1009</v>
      </c>
      <c r="O303" t="s">
        <v>132</v>
      </c>
      <c r="P303" t="s">
        <v>132</v>
      </c>
      <c r="Q303">
        <v>1</v>
      </c>
      <c r="W303">
        <v>0</v>
      </c>
      <c r="X303">
        <v>158697004</v>
      </c>
      <c r="Y303" s="66">
        <f>'4.Ведомость_списания'!F211</f>
        <v>0.6</v>
      </c>
      <c r="AA303">
        <v>85.82</v>
      </c>
      <c r="AB303">
        <v>0</v>
      </c>
      <c r="AC303">
        <v>0</v>
      </c>
      <c r="AD303">
        <v>0</v>
      </c>
      <c r="AE303">
        <v>9.42</v>
      </c>
      <c r="AF303">
        <v>0</v>
      </c>
      <c r="AG303">
        <v>0</v>
      </c>
      <c r="AH303">
        <v>0</v>
      </c>
      <c r="AI303">
        <v>9.11</v>
      </c>
      <c r="AJ303">
        <v>1</v>
      </c>
      <c r="AK303">
        <v>1</v>
      </c>
      <c r="AL303">
        <v>1</v>
      </c>
      <c r="AM303">
        <v>4</v>
      </c>
      <c r="AN303">
        <v>0</v>
      </c>
      <c r="AO303">
        <v>1</v>
      </c>
      <c r="AP303">
        <v>0</v>
      </c>
      <c r="AQ303">
        <v>0</v>
      </c>
      <c r="AR303">
        <v>0</v>
      </c>
      <c r="AS303" t="s">
        <v>6</v>
      </c>
      <c r="AT303">
        <v>0.6</v>
      </c>
      <c r="AU303" t="s">
        <v>6</v>
      </c>
      <c r="AV303">
        <v>0</v>
      </c>
      <c r="AW303">
        <v>2</v>
      </c>
      <c r="AX303">
        <v>66441899</v>
      </c>
      <c r="AY303">
        <v>1</v>
      </c>
      <c r="AZ303">
        <v>0</v>
      </c>
      <c r="BA303">
        <v>268</v>
      </c>
      <c r="BB303">
        <v>0</v>
      </c>
      <c r="BC303">
        <v>0</v>
      </c>
      <c r="BD303">
        <v>0</v>
      </c>
      <c r="BE303">
        <v>0</v>
      </c>
      <c r="BF303">
        <v>0</v>
      </c>
      <c r="BG303">
        <v>0</v>
      </c>
      <c r="BH303">
        <v>0</v>
      </c>
      <c r="BI303">
        <v>0</v>
      </c>
      <c r="BJ303">
        <v>0</v>
      </c>
      <c r="BK303">
        <v>0</v>
      </c>
      <c r="BL303">
        <v>0</v>
      </c>
      <c r="BM303">
        <v>0</v>
      </c>
      <c r="BN303">
        <v>0</v>
      </c>
      <c r="BO303">
        <v>0</v>
      </c>
      <c r="BP303">
        <v>0</v>
      </c>
      <c r="BQ303">
        <v>0</v>
      </c>
      <c r="BR303">
        <v>0</v>
      </c>
      <c r="BS303">
        <v>0</v>
      </c>
      <c r="BT303">
        <v>0</v>
      </c>
      <c r="BU303">
        <v>0</v>
      </c>
      <c r="BV303">
        <v>0</v>
      </c>
      <c r="BW303">
        <v>0</v>
      </c>
      <c r="CV303">
        <v>0</v>
      </c>
      <c r="CW303">
        <v>0</v>
      </c>
      <c r="CX303" t="e">
        <f>ROUND(Y303*Source!I179,7)</f>
        <v>#REF!</v>
      </c>
      <c r="CY303">
        <f t="shared" si="119"/>
        <v>85.82</v>
      </c>
      <c r="CZ303">
        <f t="shared" si="120"/>
        <v>9.42</v>
      </c>
      <c r="DA303">
        <f t="shared" si="121"/>
        <v>9.11</v>
      </c>
      <c r="DB303">
        <f t="shared" si="111"/>
        <v>5.65</v>
      </c>
      <c r="DC303">
        <f t="shared" si="112"/>
        <v>0</v>
      </c>
      <c r="DD303" t="s">
        <v>6</v>
      </c>
      <c r="DE303" t="s">
        <v>6</v>
      </c>
      <c r="DF303" t="e">
        <f t="shared" si="122"/>
        <v>#REF!</v>
      </c>
      <c r="DG303" t="e">
        <f t="shared" si="123"/>
        <v>#REF!</v>
      </c>
      <c r="DH303" t="e">
        <f>Source!I179*SmtRes!Y303</f>
        <v>#REF!</v>
      </c>
      <c r="DI303">
        <f t="shared" si="124"/>
        <v>85.82</v>
      </c>
      <c r="DJ303">
        <f>EtalonRes!Y268</f>
        <v>9.42</v>
      </c>
      <c r="DK303" t="e">
        <f>Source!BC179</f>
        <v>#REF!</v>
      </c>
      <c r="DL303" t="s">
        <v>6</v>
      </c>
      <c r="DM303">
        <v>0</v>
      </c>
      <c r="DN303" t="s">
        <v>6</v>
      </c>
      <c r="DO303">
        <v>0</v>
      </c>
      <c r="GQ303">
        <v>-1</v>
      </c>
      <c r="GR303">
        <v>-1</v>
      </c>
    </row>
    <row r="304" spans="1:200" x14ac:dyDescent="0.25">
      <c r="A304">
        <f>ROW(Source!A179)</f>
        <v>179</v>
      </c>
      <c r="B304">
        <v>66440962</v>
      </c>
      <c r="C304">
        <v>66441854</v>
      </c>
      <c r="D304">
        <v>0</v>
      </c>
      <c r="E304">
        <v>0</v>
      </c>
      <c r="F304">
        <v>1</v>
      </c>
      <c r="G304">
        <v>1</v>
      </c>
      <c r="H304">
        <v>3</v>
      </c>
      <c r="I304" t="s">
        <v>261</v>
      </c>
      <c r="J304" t="s">
        <v>338</v>
      </c>
      <c r="K304" t="s">
        <v>488</v>
      </c>
      <c r="L304">
        <v>1348</v>
      </c>
      <c r="N304">
        <v>1009</v>
      </c>
      <c r="O304" t="s">
        <v>147</v>
      </c>
      <c r="P304" t="s">
        <v>147</v>
      </c>
      <c r="Q304">
        <v>1000</v>
      </c>
      <c r="W304">
        <v>0</v>
      </c>
      <c r="X304">
        <v>1676865867</v>
      </c>
      <c r="Y304">
        <f t="shared" si="110"/>
        <v>1</v>
      </c>
      <c r="AA304">
        <v>98522.8</v>
      </c>
      <c r="AB304">
        <v>0</v>
      </c>
      <c r="AC304">
        <v>0</v>
      </c>
      <c r="AD304">
        <v>0</v>
      </c>
      <c r="AE304">
        <v>103232.19</v>
      </c>
      <c r="AF304">
        <v>0</v>
      </c>
      <c r="AG304">
        <v>0</v>
      </c>
      <c r="AH304">
        <v>0</v>
      </c>
      <c r="AI304">
        <v>9.11</v>
      </c>
      <c r="AJ304">
        <v>1</v>
      </c>
      <c r="AK304">
        <v>1</v>
      </c>
      <c r="AL304">
        <v>1</v>
      </c>
      <c r="AM304">
        <v>0</v>
      </c>
      <c r="AN304">
        <v>0</v>
      </c>
      <c r="AO304">
        <v>0</v>
      </c>
      <c r="AP304">
        <v>0</v>
      </c>
      <c r="AQ304">
        <v>0</v>
      </c>
      <c r="AR304">
        <v>0</v>
      </c>
      <c r="AS304" t="s">
        <v>6</v>
      </c>
      <c r="AT304">
        <v>1</v>
      </c>
      <c r="AU304" t="s">
        <v>6</v>
      </c>
      <c r="AV304">
        <v>0</v>
      </c>
      <c r="AW304">
        <v>1</v>
      </c>
      <c r="AX304">
        <v>-1</v>
      </c>
      <c r="AY304">
        <v>0</v>
      </c>
      <c r="AZ304">
        <v>0</v>
      </c>
      <c r="BA304" t="s">
        <v>6</v>
      </c>
      <c r="BB304">
        <v>0</v>
      </c>
      <c r="BC304">
        <v>0</v>
      </c>
      <c r="BD304">
        <v>0</v>
      </c>
      <c r="BE304">
        <v>0</v>
      </c>
      <c r="BF304">
        <v>0</v>
      </c>
      <c r="BG304">
        <v>0</v>
      </c>
      <c r="BH304">
        <v>0</v>
      </c>
      <c r="BI304">
        <v>0</v>
      </c>
      <c r="BJ304">
        <v>0</v>
      </c>
      <c r="BK304">
        <v>0</v>
      </c>
      <c r="BL304">
        <v>0</v>
      </c>
      <c r="BM304">
        <v>0</v>
      </c>
      <c r="BN304">
        <v>0</v>
      </c>
      <c r="BO304">
        <v>0</v>
      </c>
      <c r="BP304">
        <v>0</v>
      </c>
      <c r="BQ304">
        <v>0</v>
      </c>
      <c r="BR304">
        <v>0</v>
      </c>
      <c r="BS304">
        <v>0</v>
      </c>
      <c r="BT304">
        <v>0</v>
      </c>
      <c r="BU304">
        <v>0</v>
      </c>
      <c r="BV304">
        <v>0</v>
      </c>
      <c r="BW304">
        <v>0</v>
      </c>
      <c r="CV304">
        <v>0</v>
      </c>
      <c r="CW304">
        <v>0</v>
      </c>
      <c r="CX304" t="e">
        <f>ROUND(Y304*Source!I179,7)</f>
        <v>#REF!</v>
      </c>
      <c r="CY304">
        <f t="shared" si="119"/>
        <v>98522.8</v>
      </c>
      <c r="CZ304">
        <f t="shared" si="120"/>
        <v>103232.19</v>
      </c>
      <c r="DA304">
        <f t="shared" si="121"/>
        <v>9.11</v>
      </c>
      <c r="DB304">
        <f t="shared" si="111"/>
        <v>103232.19</v>
      </c>
      <c r="DC304">
        <f t="shared" si="112"/>
        <v>0</v>
      </c>
      <c r="DD304" t="s">
        <v>6</v>
      </c>
      <c r="DE304" t="s">
        <v>6</v>
      </c>
      <c r="DF304" t="e">
        <f t="shared" si="122"/>
        <v>#REF!</v>
      </c>
      <c r="DG304" t="e">
        <f t="shared" si="123"/>
        <v>#REF!</v>
      </c>
      <c r="DH304" t="e">
        <f>Source!I179*SmtRes!Y304</f>
        <v>#REF!</v>
      </c>
      <c r="DI304">
        <f t="shared" si="124"/>
        <v>98522.8</v>
      </c>
      <c r="DJ304" t="e">
        <f t="shared" ref="DJ304" si="125">DF304</f>
        <v>#REF!</v>
      </c>
      <c r="DK304" t="e">
        <f>Source!BC179</f>
        <v>#REF!</v>
      </c>
      <c r="DL304" t="s">
        <v>6</v>
      </c>
      <c r="DM304">
        <v>0</v>
      </c>
      <c r="DN304" t="s">
        <v>6</v>
      </c>
      <c r="DO304">
        <v>0</v>
      </c>
      <c r="GP304">
        <v>1</v>
      </c>
      <c r="GQ304">
        <v>-1</v>
      </c>
      <c r="GR304">
        <v>-1</v>
      </c>
    </row>
    <row r="305" spans="1:200" x14ac:dyDescent="0.25">
      <c r="A305">
        <f>ROW(Source!A187)</f>
        <v>187</v>
      </c>
      <c r="B305">
        <v>66440962</v>
      </c>
      <c r="C305">
        <v>66441908</v>
      </c>
      <c r="D305">
        <v>48043841</v>
      </c>
      <c r="E305">
        <v>68</v>
      </c>
      <c r="F305">
        <v>1</v>
      </c>
      <c r="G305">
        <v>1</v>
      </c>
      <c r="H305">
        <v>1</v>
      </c>
      <c r="I305" t="s">
        <v>764</v>
      </c>
      <c r="J305" t="s">
        <v>6</v>
      </c>
      <c r="K305" t="s">
        <v>765</v>
      </c>
      <c r="L305">
        <v>1191</v>
      </c>
      <c r="N305">
        <v>1013</v>
      </c>
      <c r="O305" t="s">
        <v>766</v>
      </c>
      <c r="P305" t="s">
        <v>766</v>
      </c>
      <c r="Q305">
        <v>1</v>
      </c>
      <c r="W305">
        <v>0</v>
      </c>
      <c r="X305">
        <v>784619160</v>
      </c>
      <c r="Y305">
        <f t="shared" si="110"/>
        <v>43.26</v>
      </c>
      <c r="AA305">
        <v>0</v>
      </c>
      <c r="AB305">
        <v>0</v>
      </c>
      <c r="AC305">
        <v>0</v>
      </c>
      <c r="AD305">
        <v>291.83</v>
      </c>
      <c r="AE305">
        <v>0</v>
      </c>
      <c r="AF305">
        <v>0</v>
      </c>
      <c r="AG305">
        <v>0</v>
      </c>
      <c r="AH305">
        <v>8.74</v>
      </c>
      <c r="AI305">
        <v>1</v>
      </c>
      <c r="AJ305">
        <v>1</v>
      </c>
      <c r="AK305">
        <v>1</v>
      </c>
      <c r="AL305">
        <v>33.39</v>
      </c>
      <c r="AM305">
        <v>4</v>
      </c>
      <c r="AN305">
        <v>0</v>
      </c>
      <c r="AO305">
        <v>1</v>
      </c>
      <c r="AP305">
        <v>0</v>
      </c>
      <c r="AQ305">
        <v>0</v>
      </c>
      <c r="AR305">
        <v>0</v>
      </c>
      <c r="AS305" t="s">
        <v>6</v>
      </c>
      <c r="AT305">
        <v>43.26</v>
      </c>
      <c r="AU305" t="s">
        <v>6</v>
      </c>
      <c r="AV305">
        <v>1</v>
      </c>
      <c r="AW305">
        <v>2</v>
      </c>
      <c r="AX305">
        <v>66441934</v>
      </c>
      <c r="AY305">
        <v>1</v>
      </c>
      <c r="AZ305">
        <v>0</v>
      </c>
      <c r="BA305">
        <v>269</v>
      </c>
      <c r="BB305">
        <v>0</v>
      </c>
      <c r="BC305">
        <v>0</v>
      </c>
      <c r="BD305">
        <v>0</v>
      </c>
      <c r="BE305">
        <v>0</v>
      </c>
      <c r="BF305">
        <v>0</v>
      </c>
      <c r="BG305">
        <v>0</v>
      </c>
      <c r="BH305">
        <v>0</v>
      </c>
      <c r="BI305">
        <v>0</v>
      </c>
      <c r="BJ305">
        <v>0</v>
      </c>
      <c r="BK305">
        <v>0</v>
      </c>
      <c r="BL305">
        <v>0</v>
      </c>
      <c r="BM305">
        <v>0</v>
      </c>
      <c r="BN305">
        <v>0</v>
      </c>
      <c r="BO305">
        <v>0</v>
      </c>
      <c r="BP305">
        <v>0</v>
      </c>
      <c r="BQ305">
        <v>0</v>
      </c>
      <c r="BR305">
        <v>0</v>
      </c>
      <c r="BS305">
        <v>0</v>
      </c>
      <c r="BT305">
        <v>0</v>
      </c>
      <c r="BU305">
        <v>0</v>
      </c>
      <c r="BV305">
        <v>0</v>
      </c>
      <c r="BW305">
        <v>0</v>
      </c>
      <c r="CU305" t="e">
        <f>ROUND(AT305*Source!I187*AH305*AL305,0)</f>
        <v>#REF!</v>
      </c>
      <c r="CV305" t="e">
        <f>ROUND(Y305*Source!I187,7)</f>
        <v>#REF!</v>
      </c>
      <c r="CW305">
        <v>0</v>
      </c>
      <c r="CX305" t="e">
        <f>ROUND(Y305*Source!I187,7)</f>
        <v>#REF!</v>
      </c>
      <c r="CY305">
        <f>AD305</f>
        <v>291.83</v>
      </c>
      <c r="CZ305">
        <f>AH305</f>
        <v>8.74</v>
      </c>
      <c r="DA305">
        <f>AL305</f>
        <v>33.39</v>
      </c>
      <c r="DB305">
        <f t="shared" si="111"/>
        <v>378.09</v>
      </c>
      <c r="DC305">
        <f t="shared" si="112"/>
        <v>0</v>
      </c>
      <c r="DD305" t="s">
        <v>6</v>
      </c>
      <c r="DE305" t="s">
        <v>6</v>
      </c>
      <c r="DF305" t="e">
        <f t="shared" ref="DF305:DF312" si="126">ROUND(ROUND(AE305,0)*CX305,0)</f>
        <v>#REF!</v>
      </c>
      <c r="DG305" t="e">
        <f t="shared" si="123"/>
        <v>#REF!</v>
      </c>
      <c r="DH305" t="e">
        <f>Source!I187*SmtRes!Y305</f>
        <v>#REF!</v>
      </c>
      <c r="DI305">
        <f>AD305</f>
        <v>291.83</v>
      </c>
      <c r="DJ305">
        <f>EtalonRes!AB269</f>
        <v>8.74</v>
      </c>
      <c r="DK305" t="e">
        <f>Source!BA187</f>
        <v>#REF!</v>
      </c>
      <c r="DL305" t="s">
        <v>6</v>
      </c>
      <c r="DM305">
        <v>0</v>
      </c>
      <c r="DN305" t="s">
        <v>6</v>
      </c>
      <c r="DO305">
        <v>0</v>
      </c>
      <c r="GQ305">
        <v>-1</v>
      </c>
      <c r="GR305">
        <v>-1</v>
      </c>
    </row>
    <row r="306" spans="1:200" x14ac:dyDescent="0.25">
      <c r="A306">
        <f>ROW(Source!A187)</f>
        <v>187</v>
      </c>
      <c r="B306">
        <v>66440962</v>
      </c>
      <c r="C306">
        <v>66441908</v>
      </c>
      <c r="D306">
        <v>48044033</v>
      </c>
      <c r="E306">
        <v>68</v>
      </c>
      <c r="F306">
        <v>1</v>
      </c>
      <c r="G306">
        <v>1</v>
      </c>
      <c r="H306">
        <v>1</v>
      </c>
      <c r="I306" t="s">
        <v>767</v>
      </c>
      <c r="J306" t="s">
        <v>6</v>
      </c>
      <c r="K306" t="s">
        <v>768</v>
      </c>
      <c r="L306">
        <v>1191</v>
      </c>
      <c r="N306">
        <v>1013</v>
      </c>
      <c r="O306" t="s">
        <v>766</v>
      </c>
      <c r="P306" t="s">
        <v>766</v>
      </c>
      <c r="Q306">
        <v>1</v>
      </c>
      <c r="W306">
        <v>0</v>
      </c>
      <c r="X306">
        <v>-1417349443</v>
      </c>
      <c r="Y306">
        <f t="shared" si="110"/>
        <v>4.32</v>
      </c>
      <c r="AA306">
        <v>0</v>
      </c>
      <c r="AB306">
        <v>0</v>
      </c>
      <c r="AC306">
        <v>0</v>
      </c>
      <c r="AD306">
        <v>0</v>
      </c>
      <c r="AE306">
        <v>0</v>
      </c>
      <c r="AF306">
        <v>0</v>
      </c>
      <c r="AG306">
        <v>0</v>
      </c>
      <c r="AH306">
        <v>0</v>
      </c>
      <c r="AI306">
        <v>1</v>
      </c>
      <c r="AJ306">
        <v>1</v>
      </c>
      <c r="AK306">
        <v>33.39</v>
      </c>
      <c r="AL306">
        <v>1</v>
      </c>
      <c r="AM306">
        <v>4</v>
      </c>
      <c r="AN306">
        <v>0</v>
      </c>
      <c r="AO306">
        <v>1</v>
      </c>
      <c r="AP306">
        <v>0</v>
      </c>
      <c r="AQ306">
        <v>0</v>
      </c>
      <c r="AR306">
        <v>0</v>
      </c>
      <c r="AS306" t="s">
        <v>6</v>
      </c>
      <c r="AT306">
        <v>4.32</v>
      </c>
      <c r="AU306" t="s">
        <v>6</v>
      </c>
      <c r="AV306">
        <v>2</v>
      </c>
      <c r="AW306">
        <v>2</v>
      </c>
      <c r="AX306">
        <v>66441935</v>
      </c>
      <c r="AY306">
        <v>1</v>
      </c>
      <c r="AZ306">
        <v>0</v>
      </c>
      <c r="BA306">
        <v>270</v>
      </c>
      <c r="BB306">
        <v>0</v>
      </c>
      <c r="BC306">
        <v>0</v>
      </c>
      <c r="BD306">
        <v>0</v>
      </c>
      <c r="BE306">
        <v>0</v>
      </c>
      <c r="BF306">
        <v>0</v>
      </c>
      <c r="BG306">
        <v>0</v>
      </c>
      <c r="BH306">
        <v>0</v>
      </c>
      <c r="BI306">
        <v>0</v>
      </c>
      <c r="BJ306">
        <v>0</v>
      </c>
      <c r="BK306">
        <v>0</v>
      </c>
      <c r="BL306">
        <v>0</v>
      </c>
      <c r="BM306">
        <v>0</v>
      </c>
      <c r="BN306">
        <v>0</v>
      </c>
      <c r="BO306">
        <v>0</v>
      </c>
      <c r="BP306">
        <v>0</v>
      </c>
      <c r="BQ306">
        <v>0</v>
      </c>
      <c r="BR306">
        <v>0</v>
      </c>
      <c r="BS306">
        <v>0</v>
      </c>
      <c r="BT306">
        <v>0</v>
      </c>
      <c r="BU306">
        <v>0</v>
      </c>
      <c r="BV306">
        <v>0</v>
      </c>
      <c r="BW306">
        <v>0</v>
      </c>
      <c r="CV306">
        <v>0</v>
      </c>
      <c r="CW306">
        <v>0</v>
      </c>
      <c r="CX306" t="e">
        <f>ROUND(Y306*Source!I187,7)</f>
        <v>#REF!</v>
      </c>
      <c r="CY306">
        <f>AD306</f>
        <v>0</v>
      </c>
      <c r="CZ306">
        <f>AH306</f>
        <v>0</v>
      </c>
      <c r="DA306">
        <f>AL306</f>
        <v>1</v>
      </c>
      <c r="DB306">
        <f t="shared" si="111"/>
        <v>0</v>
      </c>
      <c r="DC306">
        <f t="shared" si="112"/>
        <v>0</v>
      </c>
      <c r="DD306" t="s">
        <v>6</v>
      </c>
      <c r="DE306" t="s">
        <v>6</v>
      </c>
      <c r="DF306" t="e">
        <f t="shared" si="126"/>
        <v>#REF!</v>
      </c>
      <c r="DG306" t="e">
        <f t="shared" si="123"/>
        <v>#REF!</v>
      </c>
      <c r="DH306" t="e">
        <f>Source!I187*SmtRes!Y306</f>
        <v>#REF!</v>
      </c>
      <c r="DI306">
        <f>AD306</f>
        <v>0</v>
      </c>
      <c r="DJ306">
        <f>EtalonRes!AB270</f>
        <v>0</v>
      </c>
      <c r="DK306" t="e">
        <f>Source!BA187</f>
        <v>#REF!</v>
      </c>
      <c r="DL306" t="s">
        <v>6</v>
      </c>
      <c r="DM306">
        <v>0</v>
      </c>
      <c r="DN306" t="s">
        <v>6</v>
      </c>
      <c r="DO306">
        <v>0</v>
      </c>
      <c r="GQ306">
        <v>-1</v>
      </c>
      <c r="GR306">
        <v>-1</v>
      </c>
    </row>
    <row r="307" spans="1:200" x14ac:dyDescent="0.25">
      <c r="A307">
        <f>ROW(Source!A187)</f>
        <v>187</v>
      </c>
      <c r="B307">
        <v>66440962</v>
      </c>
      <c r="C307">
        <v>66441908</v>
      </c>
      <c r="D307">
        <v>48205529</v>
      </c>
      <c r="E307">
        <v>1</v>
      </c>
      <c r="F307">
        <v>1</v>
      </c>
      <c r="G307">
        <v>1</v>
      </c>
      <c r="H307">
        <v>2</v>
      </c>
      <c r="I307" t="s">
        <v>833</v>
      </c>
      <c r="J307" t="s">
        <v>834</v>
      </c>
      <c r="K307" t="s">
        <v>835</v>
      </c>
      <c r="L307">
        <v>1367</v>
      </c>
      <c r="N307">
        <v>1011</v>
      </c>
      <c r="O307" t="s">
        <v>772</v>
      </c>
      <c r="P307" t="s">
        <v>772</v>
      </c>
      <c r="Q307">
        <v>1</v>
      </c>
      <c r="W307">
        <v>0</v>
      </c>
      <c r="X307">
        <v>-29217332</v>
      </c>
      <c r="Y307">
        <f t="shared" si="110"/>
        <v>0.1</v>
      </c>
      <c r="AA307">
        <v>0</v>
      </c>
      <c r="AB307">
        <v>1594.38</v>
      </c>
      <c r="AC307">
        <v>514.87</v>
      </c>
      <c r="AD307">
        <v>0</v>
      </c>
      <c r="AE307">
        <v>0</v>
      </c>
      <c r="AF307">
        <v>120.24</v>
      </c>
      <c r="AG307">
        <v>15.42</v>
      </c>
      <c r="AH307">
        <v>0</v>
      </c>
      <c r="AI307">
        <v>1</v>
      </c>
      <c r="AJ307">
        <v>13.26</v>
      </c>
      <c r="AK307">
        <v>33.39</v>
      </c>
      <c r="AL307">
        <v>1</v>
      </c>
      <c r="AM307">
        <v>4</v>
      </c>
      <c r="AN307">
        <v>0</v>
      </c>
      <c r="AO307">
        <v>1</v>
      </c>
      <c r="AP307">
        <v>0</v>
      </c>
      <c r="AQ307">
        <v>0</v>
      </c>
      <c r="AR307">
        <v>0</v>
      </c>
      <c r="AS307" t="s">
        <v>6</v>
      </c>
      <c r="AT307">
        <v>0.1</v>
      </c>
      <c r="AU307" t="s">
        <v>6</v>
      </c>
      <c r="AV307">
        <v>0</v>
      </c>
      <c r="AW307">
        <v>2</v>
      </c>
      <c r="AX307">
        <v>66441936</v>
      </c>
      <c r="AY307">
        <v>1</v>
      </c>
      <c r="AZ307">
        <v>0</v>
      </c>
      <c r="BA307">
        <v>271</v>
      </c>
      <c r="BB307">
        <v>0</v>
      </c>
      <c r="BC307">
        <v>0</v>
      </c>
      <c r="BD307">
        <v>0</v>
      </c>
      <c r="BE307">
        <v>0</v>
      </c>
      <c r="BF307">
        <v>0</v>
      </c>
      <c r="BG307">
        <v>0</v>
      </c>
      <c r="BH307">
        <v>0</v>
      </c>
      <c r="BI307">
        <v>0</v>
      </c>
      <c r="BJ307">
        <v>0</v>
      </c>
      <c r="BK307">
        <v>0</v>
      </c>
      <c r="BL307">
        <v>0</v>
      </c>
      <c r="BM307">
        <v>0</v>
      </c>
      <c r="BN307">
        <v>0</v>
      </c>
      <c r="BO307">
        <v>0</v>
      </c>
      <c r="BP307">
        <v>0</v>
      </c>
      <c r="BQ307">
        <v>0</v>
      </c>
      <c r="BR307">
        <v>0</v>
      </c>
      <c r="BS307">
        <v>0</v>
      </c>
      <c r="BT307">
        <v>0</v>
      </c>
      <c r="BU307">
        <v>0</v>
      </c>
      <c r="BV307">
        <v>0</v>
      </c>
      <c r="BW307">
        <v>0</v>
      </c>
      <c r="CV307">
        <v>0</v>
      </c>
      <c r="CW307" t="e">
        <f>ROUND(Y307*Source!I187*DO307,7)</f>
        <v>#REF!</v>
      </c>
      <c r="CX307" t="e">
        <f>ROUND(Y307*Source!I187,7)</f>
        <v>#REF!</v>
      </c>
      <c r="CY307">
        <f t="shared" ref="CY307:CY312" si="127">AB307</f>
        <v>1594.38</v>
      </c>
      <c r="CZ307">
        <f t="shared" ref="CZ307:CZ312" si="128">AF307</f>
        <v>120.24</v>
      </c>
      <c r="DA307">
        <f t="shared" ref="DA307:DA312" si="129">AJ307</f>
        <v>13.26</v>
      </c>
      <c r="DB307">
        <f t="shared" si="111"/>
        <v>12.02</v>
      </c>
      <c r="DC307">
        <f t="shared" si="112"/>
        <v>1.54</v>
      </c>
      <c r="DD307" t="s">
        <v>6</v>
      </c>
      <c r="DE307" t="s">
        <v>6</v>
      </c>
      <c r="DF307" t="e">
        <f t="shared" si="126"/>
        <v>#REF!</v>
      </c>
      <c r="DG307" t="e">
        <f t="shared" ref="DG307:DG312" si="130">ROUND(ROUND(AF307*AJ307,0)*CX307,0)</f>
        <v>#REF!</v>
      </c>
      <c r="DH307" t="e">
        <f>Source!I187*SmtRes!Y307</f>
        <v>#REF!</v>
      </c>
      <c r="DI307">
        <f t="shared" ref="DI307:DI312" si="131">AB307</f>
        <v>1594.38</v>
      </c>
      <c r="DJ307">
        <f>EtalonRes!Z271</f>
        <v>120.24</v>
      </c>
      <c r="DK307" t="e">
        <f>Source!BB187</f>
        <v>#REF!</v>
      </c>
      <c r="DL307" t="s">
        <v>6</v>
      </c>
      <c r="DM307">
        <v>0</v>
      </c>
      <c r="DN307" t="s">
        <v>6</v>
      </c>
      <c r="DO307">
        <v>0</v>
      </c>
      <c r="GQ307">
        <v>-1</v>
      </c>
      <c r="GR307">
        <v>-1</v>
      </c>
    </row>
    <row r="308" spans="1:200" x14ac:dyDescent="0.25">
      <c r="A308">
        <f>ROW(Source!A187)</f>
        <v>187</v>
      </c>
      <c r="B308">
        <v>66440962</v>
      </c>
      <c r="C308">
        <v>66441908</v>
      </c>
      <c r="D308">
        <v>48205574</v>
      </c>
      <c r="E308">
        <v>1</v>
      </c>
      <c r="F308">
        <v>1</v>
      </c>
      <c r="G308">
        <v>1</v>
      </c>
      <c r="H308">
        <v>2</v>
      </c>
      <c r="I308" t="s">
        <v>816</v>
      </c>
      <c r="J308" t="s">
        <v>817</v>
      </c>
      <c r="K308" t="s">
        <v>818</v>
      </c>
      <c r="L308">
        <v>1367</v>
      </c>
      <c r="N308">
        <v>1011</v>
      </c>
      <c r="O308" t="s">
        <v>772</v>
      </c>
      <c r="P308" t="s">
        <v>772</v>
      </c>
      <c r="Q308">
        <v>1</v>
      </c>
      <c r="W308">
        <v>0</v>
      </c>
      <c r="X308">
        <v>-296520070</v>
      </c>
      <c r="Y308">
        <f t="shared" si="110"/>
        <v>0.12</v>
      </c>
      <c r="AA308">
        <v>0</v>
      </c>
      <c r="AB308">
        <v>1530.2</v>
      </c>
      <c r="AC308">
        <v>450.77</v>
      </c>
      <c r="AD308">
        <v>0</v>
      </c>
      <c r="AE308">
        <v>0</v>
      </c>
      <c r="AF308">
        <v>115.4</v>
      </c>
      <c r="AG308">
        <v>13.5</v>
      </c>
      <c r="AH308">
        <v>0</v>
      </c>
      <c r="AI308">
        <v>1</v>
      </c>
      <c r="AJ308">
        <v>13.26</v>
      </c>
      <c r="AK308">
        <v>33.39</v>
      </c>
      <c r="AL308">
        <v>1</v>
      </c>
      <c r="AM308">
        <v>4</v>
      </c>
      <c r="AN308">
        <v>0</v>
      </c>
      <c r="AO308">
        <v>1</v>
      </c>
      <c r="AP308">
        <v>0</v>
      </c>
      <c r="AQ308">
        <v>0</v>
      </c>
      <c r="AR308">
        <v>0</v>
      </c>
      <c r="AS308" t="s">
        <v>6</v>
      </c>
      <c r="AT308">
        <v>0.12</v>
      </c>
      <c r="AU308" t="s">
        <v>6</v>
      </c>
      <c r="AV308">
        <v>0</v>
      </c>
      <c r="AW308">
        <v>2</v>
      </c>
      <c r="AX308">
        <v>66441937</v>
      </c>
      <c r="AY308">
        <v>1</v>
      </c>
      <c r="AZ308">
        <v>0</v>
      </c>
      <c r="BA308">
        <v>272</v>
      </c>
      <c r="BB308">
        <v>0</v>
      </c>
      <c r="BC308">
        <v>0</v>
      </c>
      <c r="BD308">
        <v>0</v>
      </c>
      <c r="BE308">
        <v>0</v>
      </c>
      <c r="BF308">
        <v>0</v>
      </c>
      <c r="BG308">
        <v>0</v>
      </c>
      <c r="BH308">
        <v>0</v>
      </c>
      <c r="BI308">
        <v>0</v>
      </c>
      <c r="BJ308">
        <v>0</v>
      </c>
      <c r="BK308">
        <v>0</v>
      </c>
      <c r="BL308">
        <v>0</v>
      </c>
      <c r="BM308">
        <v>0</v>
      </c>
      <c r="BN308">
        <v>0</v>
      </c>
      <c r="BO308">
        <v>0</v>
      </c>
      <c r="BP308">
        <v>0</v>
      </c>
      <c r="BQ308">
        <v>0</v>
      </c>
      <c r="BR308">
        <v>0</v>
      </c>
      <c r="BS308">
        <v>0</v>
      </c>
      <c r="BT308">
        <v>0</v>
      </c>
      <c r="BU308">
        <v>0</v>
      </c>
      <c r="BV308">
        <v>0</v>
      </c>
      <c r="BW308">
        <v>0</v>
      </c>
      <c r="CV308">
        <v>0</v>
      </c>
      <c r="CW308" t="e">
        <f>ROUND(Y308*Source!I187*DO308,7)</f>
        <v>#REF!</v>
      </c>
      <c r="CX308" t="e">
        <f>ROUND(Y308*Source!I187,7)</f>
        <v>#REF!</v>
      </c>
      <c r="CY308">
        <f t="shared" si="127"/>
        <v>1530.2</v>
      </c>
      <c r="CZ308">
        <f t="shared" si="128"/>
        <v>115.4</v>
      </c>
      <c r="DA308">
        <f t="shared" si="129"/>
        <v>13.26</v>
      </c>
      <c r="DB308">
        <f t="shared" si="111"/>
        <v>13.85</v>
      </c>
      <c r="DC308">
        <f t="shared" si="112"/>
        <v>1.62</v>
      </c>
      <c r="DD308" t="s">
        <v>6</v>
      </c>
      <c r="DE308" t="s">
        <v>6</v>
      </c>
      <c r="DF308" t="e">
        <f t="shared" si="126"/>
        <v>#REF!</v>
      </c>
      <c r="DG308" t="e">
        <f t="shared" si="130"/>
        <v>#REF!</v>
      </c>
      <c r="DH308" t="e">
        <f>Source!I187*SmtRes!Y308</f>
        <v>#REF!</v>
      </c>
      <c r="DI308">
        <f t="shared" si="131"/>
        <v>1530.2</v>
      </c>
      <c r="DJ308">
        <f>EtalonRes!Z272</f>
        <v>115.4</v>
      </c>
      <c r="DK308" t="e">
        <f>Source!BB187</f>
        <v>#REF!</v>
      </c>
      <c r="DL308" t="s">
        <v>6</v>
      </c>
      <c r="DM308">
        <v>0</v>
      </c>
      <c r="DN308" t="s">
        <v>6</v>
      </c>
      <c r="DO308">
        <v>0</v>
      </c>
      <c r="GQ308">
        <v>-1</v>
      </c>
      <c r="GR308">
        <v>-1</v>
      </c>
    </row>
    <row r="309" spans="1:200" x14ac:dyDescent="0.25">
      <c r="A309">
        <f>ROW(Source!A187)</f>
        <v>187</v>
      </c>
      <c r="B309">
        <v>66440962</v>
      </c>
      <c r="C309">
        <v>66441908</v>
      </c>
      <c r="D309">
        <v>48205581</v>
      </c>
      <c r="E309">
        <v>1</v>
      </c>
      <c r="F309">
        <v>1</v>
      </c>
      <c r="G309">
        <v>1</v>
      </c>
      <c r="H309">
        <v>2</v>
      </c>
      <c r="I309" t="s">
        <v>836</v>
      </c>
      <c r="J309" t="s">
        <v>837</v>
      </c>
      <c r="K309" t="s">
        <v>838</v>
      </c>
      <c r="L309">
        <v>1367</v>
      </c>
      <c r="N309">
        <v>1011</v>
      </c>
      <c r="O309" t="s">
        <v>772</v>
      </c>
      <c r="P309" t="s">
        <v>772</v>
      </c>
      <c r="Q309">
        <v>1</v>
      </c>
      <c r="W309">
        <v>0</v>
      </c>
      <c r="X309">
        <v>-237362281</v>
      </c>
      <c r="Y309">
        <f t="shared" si="110"/>
        <v>3.91</v>
      </c>
      <c r="AA309">
        <v>0</v>
      </c>
      <c r="AB309">
        <v>2327.9299999999998</v>
      </c>
      <c r="AC309">
        <v>480.82</v>
      </c>
      <c r="AD309">
        <v>0</v>
      </c>
      <c r="AE309">
        <v>0</v>
      </c>
      <c r="AF309">
        <v>175.56</v>
      </c>
      <c r="AG309">
        <v>14.4</v>
      </c>
      <c r="AH309">
        <v>0</v>
      </c>
      <c r="AI309">
        <v>1</v>
      </c>
      <c r="AJ309">
        <v>13.26</v>
      </c>
      <c r="AK309">
        <v>33.39</v>
      </c>
      <c r="AL309">
        <v>1</v>
      </c>
      <c r="AM309">
        <v>4</v>
      </c>
      <c r="AN309">
        <v>0</v>
      </c>
      <c r="AO309">
        <v>1</v>
      </c>
      <c r="AP309">
        <v>0</v>
      </c>
      <c r="AQ309">
        <v>0</v>
      </c>
      <c r="AR309">
        <v>0</v>
      </c>
      <c r="AS309" t="s">
        <v>6</v>
      </c>
      <c r="AT309">
        <v>3.91</v>
      </c>
      <c r="AU309" t="s">
        <v>6</v>
      </c>
      <c r="AV309">
        <v>0</v>
      </c>
      <c r="AW309">
        <v>2</v>
      </c>
      <c r="AX309">
        <v>66441938</v>
      </c>
      <c r="AY309">
        <v>1</v>
      </c>
      <c r="AZ309">
        <v>0</v>
      </c>
      <c r="BA309">
        <v>273</v>
      </c>
      <c r="BB309">
        <v>0</v>
      </c>
      <c r="BC309">
        <v>0</v>
      </c>
      <c r="BD309">
        <v>0</v>
      </c>
      <c r="BE309">
        <v>0</v>
      </c>
      <c r="BF309">
        <v>0</v>
      </c>
      <c r="BG309">
        <v>0</v>
      </c>
      <c r="BH309">
        <v>0</v>
      </c>
      <c r="BI309">
        <v>0</v>
      </c>
      <c r="BJ309">
        <v>0</v>
      </c>
      <c r="BK309">
        <v>0</v>
      </c>
      <c r="BL309">
        <v>0</v>
      </c>
      <c r="BM309">
        <v>0</v>
      </c>
      <c r="BN309">
        <v>0</v>
      </c>
      <c r="BO309">
        <v>0</v>
      </c>
      <c r="BP309">
        <v>0</v>
      </c>
      <c r="BQ309">
        <v>0</v>
      </c>
      <c r="BR309">
        <v>0</v>
      </c>
      <c r="BS309">
        <v>0</v>
      </c>
      <c r="BT309">
        <v>0</v>
      </c>
      <c r="BU309">
        <v>0</v>
      </c>
      <c r="BV309">
        <v>0</v>
      </c>
      <c r="BW309">
        <v>0</v>
      </c>
      <c r="CV309">
        <v>0</v>
      </c>
      <c r="CW309" t="e">
        <f>ROUND(Y309*Source!I187*DO309,7)</f>
        <v>#REF!</v>
      </c>
      <c r="CX309" t="e">
        <f>ROUND(Y309*Source!I187,7)</f>
        <v>#REF!</v>
      </c>
      <c r="CY309">
        <f t="shared" si="127"/>
        <v>2327.9299999999998</v>
      </c>
      <c r="CZ309">
        <f t="shared" si="128"/>
        <v>175.56</v>
      </c>
      <c r="DA309">
        <f t="shared" si="129"/>
        <v>13.26</v>
      </c>
      <c r="DB309">
        <f t="shared" si="111"/>
        <v>686.44</v>
      </c>
      <c r="DC309">
        <f t="shared" si="112"/>
        <v>56.3</v>
      </c>
      <c r="DD309" t="s">
        <v>6</v>
      </c>
      <c r="DE309" t="s">
        <v>6</v>
      </c>
      <c r="DF309" t="e">
        <f t="shared" si="126"/>
        <v>#REF!</v>
      </c>
      <c r="DG309" t="e">
        <f t="shared" si="130"/>
        <v>#REF!</v>
      </c>
      <c r="DH309" t="e">
        <f>Source!I187*SmtRes!Y309</f>
        <v>#REF!</v>
      </c>
      <c r="DI309">
        <f t="shared" si="131"/>
        <v>2327.9299999999998</v>
      </c>
      <c r="DJ309">
        <f>EtalonRes!Z273</f>
        <v>175.56</v>
      </c>
      <c r="DK309" t="e">
        <f>Source!BB187</f>
        <v>#REF!</v>
      </c>
      <c r="DL309" t="s">
        <v>6</v>
      </c>
      <c r="DM309">
        <v>0</v>
      </c>
      <c r="DN309" t="s">
        <v>6</v>
      </c>
      <c r="DO309">
        <v>0</v>
      </c>
      <c r="GQ309">
        <v>-1</v>
      </c>
      <c r="GR309">
        <v>-1</v>
      </c>
    </row>
    <row r="310" spans="1:200" x14ac:dyDescent="0.25">
      <c r="A310">
        <f>ROW(Source!A187)</f>
        <v>187</v>
      </c>
      <c r="B310">
        <v>66440962</v>
      </c>
      <c r="C310">
        <v>66441908</v>
      </c>
      <c r="D310">
        <v>48206504</v>
      </c>
      <c r="E310">
        <v>1</v>
      </c>
      <c r="F310">
        <v>1</v>
      </c>
      <c r="G310">
        <v>1</v>
      </c>
      <c r="H310">
        <v>2</v>
      </c>
      <c r="I310" t="s">
        <v>788</v>
      </c>
      <c r="J310" t="s">
        <v>789</v>
      </c>
      <c r="K310" t="s">
        <v>790</v>
      </c>
      <c r="L310">
        <v>1367</v>
      </c>
      <c r="N310">
        <v>1011</v>
      </c>
      <c r="O310" t="s">
        <v>772</v>
      </c>
      <c r="P310" t="s">
        <v>772</v>
      </c>
      <c r="Q310">
        <v>1</v>
      </c>
      <c r="W310">
        <v>0</v>
      </c>
      <c r="X310">
        <v>2001246382</v>
      </c>
      <c r="Y310">
        <f t="shared" si="110"/>
        <v>0.19</v>
      </c>
      <c r="AA310">
        <v>0</v>
      </c>
      <c r="AB310">
        <v>871.31</v>
      </c>
      <c r="AC310">
        <v>387.32</v>
      </c>
      <c r="AD310">
        <v>0</v>
      </c>
      <c r="AE310">
        <v>0</v>
      </c>
      <c r="AF310">
        <v>65.709999999999994</v>
      </c>
      <c r="AG310">
        <v>11.6</v>
      </c>
      <c r="AH310">
        <v>0</v>
      </c>
      <c r="AI310">
        <v>1</v>
      </c>
      <c r="AJ310">
        <v>13.26</v>
      </c>
      <c r="AK310">
        <v>33.39</v>
      </c>
      <c r="AL310">
        <v>1</v>
      </c>
      <c r="AM310">
        <v>4</v>
      </c>
      <c r="AN310">
        <v>0</v>
      </c>
      <c r="AO310">
        <v>1</v>
      </c>
      <c r="AP310">
        <v>0</v>
      </c>
      <c r="AQ310">
        <v>0</v>
      </c>
      <c r="AR310">
        <v>0</v>
      </c>
      <c r="AS310" t="s">
        <v>6</v>
      </c>
      <c r="AT310">
        <v>0.19</v>
      </c>
      <c r="AU310" t="s">
        <v>6</v>
      </c>
      <c r="AV310">
        <v>0</v>
      </c>
      <c r="AW310">
        <v>2</v>
      </c>
      <c r="AX310">
        <v>66441939</v>
      </c>
      <c r="AY310">
        <v>1</v>
      </c>
      <c r="AZ310">
        <v>0</v>
      </c>
      <c r="BA310">
        <v>274</v>
      </c>
      <c r="BB310">
        <v>0</v>
      </c>
      <c r="BC310">
        <v>0</v>
      </c>
      <c r="BD310">
        <v>0</v>
      </c>
      <c r="BE310">
        <v>0</v>
      </c>
      <c r="BF310">
        <v>0</v>
      </c>
      <c r="BG310">
        <v>0</v>
      </c>
      <c r="BH310">
        <v>0</v>
      </c>
      <c r="BI310">
        <v>0</v>
      </c>
      <c r="BJ310">
        <v>0</v>
      </c>
      <c r="BK310">
        <v>0</v>
      </c>
      <c r="BL310">
        <v>0</v>
      </c>
      <c r="BM310">
        <v>0</v>
      </c>
      <c r="BN310">
        <v>0</v>
      </c>
      <c r="BO310">
        <v>0</v>
      </c>
      <c r="BP310">
        <v>0</v>
      </c>
      <c r="BQ310">
        <v>0</v>
      </c>
      <c r="BR310">
        <v>0</v>
      </c>
      <c r="BS310">
        <v>0</v>
      </c>
      <c r="BT310">
        <v>0</v>
      </c>
      <c r="BU310">
        <v>0</v>
      </c>
      <c r="BV310">
        <v>0</v>
      </c>
      <c r="BW310">
        <v>0</v>
      </c>
      <c r="CV310">
        <v>0</v>
      </c>
      <c r="CW310" t="e">
        <f>ROUND(Y310*Source!I187*DO310,7)</f>
        <v>#REF!</v>
      </c>
      <c r="CX310" t="e">
        <f>ROUND(Y310*Source!I187,7)</f>
        <v>#REF!</v>
      </c>
      <c r="CY310">
        <f t="shared" si="127"/>
        <v>871.31</v>
      </c>
      <c r="CZ310">
        <f t="shared" si="128"/>
        <v>65.709999999999994</v>
      </c>
      <c r="DA310">
        <f t="shared" si="129"/>
        <v>13.26</v>
      </c>
      <c r="DB310">
        <f t="shared" si="111"/>
        <v>12.48</v>
      </c>
      <c r="DC310">
        <f t="shared" si="112"/>
        <v>2.2000000000000002</v>
      </c>
      <c r="DD310" t="s">
        <v>6</v>
      </c>
      <c r="DE310" t="s">
        <v>6</v>
      </c>
      <c r="DF310" t="e">
        <f t="shared" si="126"/>
        <v>#REF!</v>
      </c>
      <c r="DG310" t="e">
        <f t="shared" si="130"/>
        <v>#REF!</v>
      </c>
      <c r="DH310" t="e">
        <f>Source!I187*SmtRes!Y310</f>
        <v>#REF!</v>
      </c>
      <c r="DI310">
        <f t="shared" si="131"/>
        <v>871.31</v>
      </c>
      <c r="DJ310">
        <f>EtalonRes!Z274</f>
        <v>65.709999999999994</v>
      </c>
      <c r="DK310" t="e">
        <f>Source!BB187</f>
        <v>#REF!</v>
      </c>
      <c r="DL310" t="s">
        <v>6</v>
      </c>
      <c r="DM310">
        <v>0</v>
      </c>
      <c r="DN310" t="s">
        <v>6</v>
      </c>
      <c r="DO310">
        <v>0</v>
      </c>
      <c r="GQ310">
        <v>-1</v>
      </c>
      <c r="GR310">
        <v>-1</v>
      </c>
    </row>
    <row r="311" spans="1:200" x14ac:dyDescent="0.25">
      <c r="A311">
        <f>ROW(Source!A187)</f>
        <v>187</v>
      </c>
      <c r="B311">
        <v>66440962</v>
      </c>
      <c r="C311">
        <v>66441908</v>
      </c>
      <c r="D311">
        <v>48206659</v>
      </c>
      <c r="E311">
        <v>1</v>
      </c>
      <c r="F311">
        <v>1</v>
      </c>
      <c r="G311">
        <v>1</v>
      </c>
      <c r="H311">
        <v>2</v>
      </c>
      <c r="I311" t="s">
        <v>839</v>
      </c>
      <c r="J311" t="s">
        <v>840</v>
      </c>
      <c r="K311" t="s">
        <v>841</v>
      </c>
      <c r="L311">
        <v>1367</v>
      </c>
      <c r="N311">
        <v>1011</v>
      </c>
      <c r="O311" t="s">
        <v>772</v>
      </c>
      <c r="P311" t="s">
        <v>772</v>
      </c>
      <c r="Q311">
        <v>1</v>
      </c>
      <c r="W311">
        <v>0</v>
      </c>
      <c r="X311">
        <v>1645023099</v>
      </c>
      <c r="Y311">
        <f t="shared" si="110"/>
        <v>1.34</v>
      </c>
      <c r="AA311">
        <v>0</v>
      </c>
      <c r="AB311">
        <v>15.91</v>
      </c>
      <c r="AC311">
        <v>0</v>
      </c>
      <c r="AD311">
        <v>0</v>
      </c>
      <c r="AE311">
        <v>0</v>
      </c>
      <c r="AF311">
        <v>1.2</v>
      </c>
      <c r="AG311">
        <v>0</v>
      </c>
      <c r="AH311">
        <v>0</v>
      </c>
      <c r="AI311">
        <v>1</v>
      </c>
      <c r="AJ311">
        <v>13.26</v>
      </c>
      <c r="AK311">
        <v>33.39</v>
      </c>
      <c r="AL311">
        <v>1</v>
      </c>
      <c r="AM311">
        <v>4</v>
      </c>
      <c r="AN311">
        <v>0</v>
      </c>
      <c r="AO311">
        <v>1</v>
      </c>
      <c r="AP311">
        <v>0</v>
      </c>
      <c r="AQ311">
        <v>0</v>
      </c>
      <c r="AR311">
        <v>0</v>
      </c>
      <c r="AS311" t="s">
        <v>6</v>
      </c>
      <c r="AT311">
        <v>1.34</v>
      </c>
      <c r="AU311" t="s">
        <v>6</v>
      </c>
      <c r="AV311">
        <v>0</v>
      </c>
      <c r="AW311">
        <v>2</v>
      </c>
      <c r="AX311">
        <v>66441940</v>
      </c>
      <c r="AY311">
        <v>1</v>
      </c>
      <c r="AZ311">
        <v>0</v>
      </c>
      <c r="BA311">
        <v>275</v>
      </c>
      <c r="BB311">
        <v>0</v>
      </c>
      <c r="BC311">
        <v>0</v>
      </c>
      <c r="BD311">
        <v>0</v>
      </c>
      <c r="BE311">
        <v>0</v>
      </c>
      <c r="BF311">
        <v>0</v>
      </c>
      <c r="BG311">
        <v>0</v>
      </c>
      <c r="BH311">
        <v>0</v>
      </c>
      <c r="BI311">
        <v>0</v>
      </c>
      <c r="BJ311">
        <v>0</v>
      </c>
      <c r="BK311">
        <v>0</v>
      </c>
      <c r="BL311">
        <v>0</v>
      </c>
      <c r="BM311">
        <v>0</v>
      </c>
      <c r="BN311">
        <v>0</v>
      </c>
      <c r="BO311">
        <v>0</v>
      </c>
      <c r="BP311">
        <v>0</v>
      </c>
      <c r="BQ311">
        <v>0</v>
      </c>
      <c r="BR311">
        <v>0</v>
      </c>
      <c r="BS311">
        <v>0</v>
      </c>
      <c r="BT311">
        <v>0</v>
      </c>
      <c r="BU311">
        <v>0</v>
      </c>
      <c r="BV311">
        <v>0</v>
      </c>
      <c r="BW311">
        <v>0</v>
      </c>
      <c r="CV311">
        <v>0</v>
      </c>
      <c r="CW311" t="e">
        <f>ROUND(Y311*Source!I187*DO311,7)</f>
        <v>#REF!</v>
      </c>
      <c r="CX311" t="e">
        <f>ROUND(Y311*Source!I187,7)</f>
        <v>#REF!</v>
      </c>
      <c r="CY311">
        <f t="shared" si="127"/>
        <v>15.91</v>
      </c>
      <c r="CZ311">
        <f t="shared" si="128"/>
        <v>1.2</v>
      </c>
      <c r="DA311">
        <f t="shared" si="129"/>
        <v>13.26</v>
      </c>
      <c r="DB311">
        <f t="shared" si="111"/>
        <v>1.61</v>
      </c>
      <c r="DC311">
        <f t="shared" si="112"/>
        <v>0</v>
      </c>
      <c r="DD311" t="s">
        <v>6</v>
      </c>
      <c r="DE311" t="s">
        <v>6</v>
      </c>
      <c r="DF311" t="e">
        <f t="shared" si="126"/>
        <v>#REF!</v>
      </c>
      <c r="DG311" t="e">
        <f t="shared" si="130"/>
        <v>#REF!</v>
      </c>
      <c r="DH311" t="e">
        <f>Source!I187*SmtRes!Y311</f>
        <v>#REF!</v>
      </c>
      <c r="DI311">
        <f t="shared" si="131"/>
        <v>15.91</v>
      </c>
      <c r="DJ311">
        <f>EtalonRes!Z275</f>
        <v>1.2</v>
      </c>
      <c r="DK311" t="e">
        <f>Source!BB187</f>
        <v>#REF!</v>
      </c>
      <c r="DL311" t="s">
        <v>6</v>
      </c>
      <c r="DM311">
        <v>0</v>
      </c>
      <c r="DN311" t="s">
        <v>6</v>
      </c>
      <c r="DO311">
        <v>0</v>
      </c>
      <c r="GQ311">
        <v>-1</v>
      </c>
      <c r="GR311">
        <v>-1</v>
      </c>
    </row>
    <row r="312" spans="1:200" x14ac:dyDescent="0.25">
      <c r="A312">
        <f>ROW(Source!A187)</f>
        <v>187</v>
      </c>
      <c r="B312">
        <v>66440962</v>
      </c>
      <c r="C312">
        <v>66441908</v>
      </c>
      <c r="D312">
        <v>48206702</v>
      </c>
      <c r="E312">
        <v>1</v>
      </c>
      <c r="F312">
        <v>1</v>
      </c>
      <c r="G312">
        <v>1</v>
      </c>
      <c r="H312">
        <v>2</v>
      </c>
      <c r="I312" t="s">
        <v>842</v>
      </c>
      <c r="J312" t="s">
        <v>843</v>
      </c>
      <c r="K312" t="s">
        <v>844</v>
      </c>
      <c r="L312">
        <v>1367</v>
      </c>
      <c r="N312">
        <v>1011</v>
      </c>
      <c r="O312" t="s">
        <v>772</v>
      </c>
      <c r="P312" t="s">
        <v>772</v>
      </c>
      <c r="Q312">
        <v>1</v>
      </c>
      <c r="W312">
        <v>0</v>
      </c>
      <c r="X312">
        <v>-102939629</v>
      </c>
      <c r="Y312">
        <f t="shared" si="110"/>
        <v>0.09</v>
      </c>
      <c r="AA312">
        <v>0</v>
      </c>
      <c r="AB312">
        <v>163.22999999999999</v>
      </c>
      <c r="AC312">
        <v>0</v>
      </c>
      <c r="AD312">
        <v>0</v>
      </c>
      <c r="AE312">
        <v>0</v>
      </c>
      <c r="AF312">
        <v>12.31</v>
      </c>
      <c r="AG312">
        <v>0</v>
      </c>
      <c r="AH312">
        <v>0</v>
      </c>
      <c r="AI312">
        <v>1</v>
      </c>
      <c r="AJ312">
        <v>13.26</v>
      </c>
      <c r="AK312">
        <v>33.39</v>
      </c>
      <c r="AL312">
        <v>1</v>
      </c>
      <c r="AM312">
        <v>4</v>
      </c>
      <c r="AN312">
        <v>0</v>
      </c>
      <c r="AO312">
        <v>1</v>
      </c>
      <c r="AP312">
        <v>0</v>
      </c>
      <c r="AQ312">
        <v>0</v>
      </c>
      <c r="AR312">
        <v>0</v>
      </c>
      <c r="AS312" t="s">
        <v>6</v>
      </c>
      <c r="AT312">
        <v>0.09</v>
      </c>
      <c r="AU312" t="s">
        <v>6</v>
      </c>
      <c r="AV312">
        <v>0</v>
      </c>
      <c r="AW312">
        <v>2</v>
      </c>
      <c r="AX312">
        <v>66441941</v>
      </c>
      <c r="AY312">
        <v>1</v>
      </c>
      <c r="AZ312">
        <v>0</v>
      </c>
      <c r="BA312">
        <v>276</v>
      </c>
      <c r="BB312">
        <v>0</v>
      </c>
      <c r="BC312">
        <v>0</v>
      </c>
      <c r="BD312">
        <v>0</v>
      </c>
      <c r="BE312">
        <v>0</v>
      </c>
      <c r="BF312">
        <v>0</v>
      </c>
      <c r="BG312">
        <v>0</v>
      </c>
      <c r="BH312">
        <v>0</v>
      </c>
      <c r="BI312">
        <v>0</v>
      </c>
      <c r="BJ312">
        <v>0</v>
      </c>
      <c r="BK312">
        <v>0</v>
      </c>
      <c r="BL312">
        <v>0</v>
      </c>
      <c r="BM312">
        <v>0</v>
      </c>
      <c r="BN312">
        <v>0</v>
      </c>
      <c r="BO312">
        <v>0</v>
      </c>
      <c r="BP312">
        <v>0</v>
      </c>
      <c r="BQ312">
        <v>0</v>
      </c>
      <c r="BR312">
        <v>0</v>
      </c>
      <c r="BS312">
        <v>0</v>
      </c>
      <c r="BT312">
        <v>0</v>
      </c>
      <c r="BU312">
        <v>0</v>
      </c>
      <c r="BV312">
        <v>0</v>
      </c>
      <c r="BW312">
        <v>0</v>
      </c>
      <c r="CV312">
        <v>0</v>
      </c>
      <c r="CW312" t="e">
        <f>ROUND(Y312*Source!I187*DO312,7)</f>
        <v>#REF!</v>
      </c>
      <c r="CX312" t="e">
        <f>ROUND(Y312*Source!I187,7)</f>
        <v>#REF!</v>
      </c>
      <c r="CY312">
        <f t="shared" si="127"/>
        <v>163.22999999999999</v>
      </c>
      <c r="CZ312">
        <f t="shared" si="128"/>
        <v>12.31</v>
      </c>
      <c r="DA312">
        <f t="shared" si="129"/>
        <v>13.26</v>
      </c>
      <c r="DB312">
        <f t="shared" si="111"/>
        <v>1.1100000000000001</v>
      </c>
      <c r="DC312">
        <f t="shared" si="112"/>
        <v>0</v>
      </c>
      <c r="DD312" t="s">
        <v>6</v>
      </c>
      <c r="DE312" t="s">
        <v>6</v>
      </c>
      <c r="DF312" t="e">
        <f t="shared" si="126"/>
        <v>#REF!</v>
      </c>
      <c r="DG312" t="e">
        <f t="shared" si="130"/>
        <v>#REF!</v>
      </c>
      <c r="DH312" t="e">
        <f>Source!I187*SmtRes!Y312</f>
        <v>#REF!</v>
      </c>
      <c r="DI312">
        <f t="shared" si="131"/>
        <v>163.22999999999999</v>
      </c>
      <c r="DJ312">
        <f>EtalonRes!Z276</f>
        <v>12.31</v>
      </c>
      <c r="DK312" t="e">
        <f>Source!BB187</f>
        <v>#REF!</v>
      </c>
      <c r="DL312" t="s">
        <v>6</v>
      </c>
      <c r="DM312">
        <v>0</v>
      </c>
      <c r="DN312" t="s">
        <v>6</v>
      </c>
      <c r="DO312">
        <v>0</v>
      </c>
      <c r="GQ312">
        <v>-1</v>
      </c>
      <c r="GR312">
        <v>-1</v>
      </c>
    </row>
    <row r="313" spans="1:200" x14ac:dyDescent="0.25">
      <c r="A313">
        <f>ROW(Source!A187)</f>
        <v>187</v>
      </c>
      <c r="B313">
        <v>66440962</v>
      </c>
      <c r="C313">
        <v>66441908</v>
      </c>
      <c r="D313">
        <v>48054722</v>
      </c>
      <c r="E313">
        <v>1</v>
      </c>
      <c r="F313">
        <v>1</v>
      </c>
      <c r="G313">
        <v>1</v>
      </c>
      <c r="H313">
        <v>3</v>
      </c>
      <c r="I313" t="s">
        <v>845</v>
      </c>
      <c r="J313" t="s">
        <v>846</v>
      </c>
      <c r="K313" t="s">
        <v>847</v>
      </c>
      <c r="L313">
        <v>1339</v>
      </c>
      <c r="N313">
        <v>1007</v>
      </c>
      <c r="O313" t="s">
        <v>22</v>
      </c>
      <c r="P313" t="s">
        <v>22</v>
      </c>
      <c r="Q313">
        <v>1</v>
      </c>
      <c r="W313">
        <v>0</v>
      </c>
      <c r="X313">
        <v>1572534780</v>
      </c>
      <c r="Y313" s="66">
        <f>'4.Ведомость_списания'!F214</f>
        <v>1.1000000000000001</v>
      </c>
      <c r="AA313">
        <v>56.66</v>
      </c>
      <c r="AB313">
        <v>0</v>
      </c>
      <c r="AC313">
        <v>0</v>
      </c>
      <c r="AD313">
        <v>0</v>
      </c>
      <c r="AE313">
        <v>6.22</v>
      </c>
      <c r="AF313">
        <v>0</v>
      </c>
      <c r="AG313">
        <v>0</v>
      </c>
      <c r="AH313">
        <v>0</v>
      </c>
      <c r="AI313">
        <v>9.11</v>
      </c>
      <c r="AJ313">
        <v>1</v>
      </c>
      <c r="AK313">
        <v>1</v>
      </c>
      <c r="AL313">
        <v>1</v>
      </c>
      <c r="AM313">
        <v>4</v>
      </c>
      <c r="AN313">
        <v>0</v>
      </c>
      <c r="AO313">
        <v>1</v>
      </c>
      <c r="AP313">
        <v>0</v>
      </c>
      <c r="AQ313">
        <v>0</v>
      </c>
      <c r="AR313">
        <v>0</v>
      </c>
      <c r="AS313" t="s">
        <v>6</v>
      </c>
      <c r="AT313">
        <v>1.1000000000000001</v>
      </c>
      <c r="AU313" t="s">
        <v>6</v>
      </c>
      <c r="AV313">
        <v>0</v>
      </c>
      <c r="AW313">
        <v>2</v>
      </c>
      <c r="AX313">
        <v>66441942</v>
      </c>
      <c r="AY313">
        <v>1</v>
      </c>
      <c r="AZ313">
        <v>0</v>
      </c>
      <c r="BA313">
        <v>277</v>
      </c>
      <c r="BB313">
        <v>0</v>
      </c>
      <c r="BC313">
        <v>0</v>
      </c>
      <c r="BD313">
        <v>0</v>
      </c>
      <c r="BE313">
        <v>0</v>
      </c>
      <c r="BF313">
        <v>0</v>
      </c>
      <c r="BG313">
        <v>0</v>
      </c>
      <c r="BH313">
        <v>0</v>
      </c>
      <c r="BI313">
        <v>0</v>
      </c>
      <c r="BJ313">
        <v>0</v>
      </c>
      <c r="BK313">
        <v>0</v>
      </c>
      <c r="BL313">
        <v>0</v>
      </c>
      <c r="BM313">
        <v>0</v>
      </c>
      <c r="BN313">
        <v>0</v>
      </c>
      <c r="BO313">
        <v>0</v>
      </c>
      <c r="BP313">
        <v>0</v>
      </c>
      <c r="BQ313">
        <v>0</v>
      </c>
      <c r="BR313">
        <v>0</v>
      </c>
      <c r="BS313">
        <v>0</v>
      </c>
      <c r="BT313">
        <v>0</v>
      </c>
      <c r="BU313">
        <v>0</v>
      </c>
      <c r="BV313">
        <v>0</v>
      </c>
      <c r="BW313">
        <v>0</v>
      </c>
      <c r="CV313">
        <v>0</v>
      </c>
      <c r="CW313">
        <v>0</v>
      </c>
      <c r="CX313" t="e">
        <f>ROUND(Y313*Source!I187,7)</f>
        <v>#REF!</v>
      </c>
      <c r="CY313">
        <f t="shared" ref="CY313:CY327" si="132">AA313</f>
        <v>56.66</v>
      </c>
      <c r="CZ313">
        <f t="shared" ref="CZ313:CZ327" si="133">AE313</f>
        <v>6.22</v>
      </c>
      <c r="DA313">
        <f t="shared" ref="DA313:DA327" si="134">AI313</f>
        <v>9.11</v>
      </c>
      <c r="DB313">
        <f t="shared" si="111"/>
        <v>6.84</v>
      </c>
      <c r="DC313">
        <f t="shared" si="112"/>
        <v>0</v>
      </c>
      <c r="DD313" t="s">
        <v>6</v>
      </c>
      <c r="DE313" t="s">
        <v>6</v>
      </c>
      <c r="DF313" t="e">
        <f t="shared" ref="DF313:DF327" si="135">ROUND(ROUND(AE313*AI313,0)*CX313,0)</f>
        <v>#REF!</v>
      </c>
      <c r="DG313" t="e">
        <f t="shared" ref="DG313:DG329" si="136">ROUND(ROUND(AF313,0)*CX313,0)</f>
        <v>#REF!</v>
      </c>
      <c r="DH313" t="e">
        <f>Source!I187*SmtRes!Y313</f>
        <v>#REF!</v>
      </c>
      <c r="DI313">
        <f t="shared" ref="DI313:DI327" si="137">AA313</f>
        <v>56.66</v>
      </c>
      <c r="DJ313">
        <f>EtalonRes!Y277</f>
        <v>6.22</v>
      </c>
      <c r="DK313" t="e">
        <f>Source!BC187</f>
        <v>#REF!</v>
      </c>
      <c r="DL313" t="s">
        <v>6</v>
      </c>
      <c r="DM313">
        <v>0</v>
      </c>
      <c r="DN313" t="s">
        <v>6</v>
      </c>
      <c r="DO313">
        <v>0</v>
      </c>
      <c r="GQ313">
        <v>-1</v>
      </c>
      <c r="GR313">
        <v>-1</v>
      </c>
    </row>
    <row r="314" spans="1:200" x14ac:dyDescent="0.25">
      <c r="A314">
        <f>ROW(Source!A187)</f>
        <v>187</v>
      </c>
      <c r="B314">
        <v>66440962</v>
      </c>
      <c r="C314">
        <v>66441908</v>
      </c>
      <c r="D314">
        <v>48054728</v>
      </c>
      <c r="E314">
        <v>1</v>
      </c>
      <c r="F314">
        <v>1</v>
      </c>
      <c r="G314">
        <v>1</v>
      </c>
      <c r="H314">
        <v>3</v>
      </c>
      <c r="I314" t="s">
        <v>822</v>
      </c>
      <c r="J314" t="s">
        <v>823</v>
      </c>
      <c r="K314" t="s">
        <v>824</v>
      </c>
      <c r="L314">
        <v>1346</v>
      </c>
      <c r="N314">
        <v>1009</v>
      </c>
      <c r="O314" t="s">
        <v>132</v>
      </c>
      <c r="P314" t="s">
        <v>132</v>
      </c>
      <c r="Q314">
        <v>1</v>
      </c>
      <c r="W314">
        <v>0</v>
      </c>
      <c r="X314">
        <v>582388926</v>
      </c>
      <c r="Y314" s="66">
        <f>'4.Ведомость_списания'!F215</f>
        <v>0.33</v>
      </c>
      <c r="AA314">
        <v>55.48</v>
      </c>
      <c r="AB314">
        <v>0</v>
      </c>
      <c r="AC314">
        <v>0</v>
      </c>
      <c r="AD314">
        <v>0</v>
      </c>
      <c r="AE314">
        <v>6.09</v>
      </c>
      <c r="AF314">
        <v>0</v>
      </c>
      <c r="AG314">
        <v>0</v>
      </c>
      <c r="AH314">
        <v>0</v>
      </c>
      <c r="AI314">
        <v>9.11</v>
      </c>
      <c r="AJ314">
        <v>1</v>
      </c>
      <c r="AK314">
        <v>1</v>
      </c>
      <c r="AL314">
        <v>1</v>
      </c>
      <c r="AM314">
        <v>4</v>
      </c>
      <c r="AN314">
        <v>0</v>
      </c>
      <c r="AO314">
        <v>1</v>
      </c>
      <c r="AP314">
        <v>0</v>
      </c>
      <c r="AQ314">
        <v>0</v>
      </c>
      <c r="AR314">
        <v>0</v>
      </c>
      <c r="AS314" t="s">
        <v>6</v>
      </c>
      <c r="AT314">
        <v>0.33</v>
      </c>
      <c r="AU314" t="s">
        <v>6</v>
      </c>
      <c r="AV314">
        <v>0</v>
      </c>
      <c r="AW314">
        <v>2</v>
      </c>
      <c r="AX314">
        <v>66441943</v>
      </c>
      <c r="AY314">
        <v>1</v>
      </c>
      <c r="AZ314">
        <v>0</v>
      </c>
      <c r="BA314">
        <v>278</v>
      </c>
      <c r="BB314">
        <v>0</v>
      </c>
      <c r="BC314">
        <v>0</v>
      </c>
      <c r="BD314">
        <v>0</v>
      </c>
      <c r="BE314">
        <v>0</v>
      </c>
      <c r="BF314">
        <v>0</v>
      </c>
      <c r="BG314">
        <v>0</v>
      </c>
      <c r="BH314">
        <v>0</v>
      </c>
      <c r="BI314">
        <v>0</v>
      </c>
      <c r="BJ314">
        <v>0</v>
      </c>
      <c r="BK314">
        <v>0</v>
      </c>
      <c r="BL314">
        <v>0</v>
      </c>
      <c r="BM314">
        <v>0</v>
      </c>
      <c r="BN314">
        <v>0</v>
      </c>
      <c r="BO314">
        <v>0</v>
      </c>
      <c r="BP314">
        <v>0</v>
      </c>
      <c r="BQ314">
        <v>0</v>
      </c>
      <c r="BR314">
        <v>0</v>
      </c>
      <c r="BS314">
        <v>0</v>
      </c>
      <c r="BT314">
        <v>0</v>
      </c>
      <c r="BU314">
        <v>0</v>
      </c>
      <c r="BV314">
        <v>0</v>
      </c>
      <c r="BW314">
        <v>0</v>
      </c>
      <c r="CV314">
        <v>0</v>
      </c>
      <c r="CW314">
        <v>0</v>
      </c>
      <c r="CX314" t="e">
        <f>ROUND(Y314*Source!I187,7)</f>
        <v>#REF!</v>
      </c>
      <c r="CY314">
        <f t="shared" si="132"/>
        <v>55.48</v>
      </c>
      <c r="CZ314">
        <f t="shared" si="133"/>
        <v>6.09</v>
      </c>
      <c r="DA314">
        <f t="shared" si="134"/>
        <v>9.11</v>
      </c>
      <c r="DB314">
        <f t="shared" si="111"/>
        <v>2.0099999999999998</v>
      </c>
      <c r="DC314">
        <f t="shared" si="112"/>
        <v>0</v>
      </c>
      <c r="DD314" t="s">
        <v>6</v>
      </c>
      <c r="DE314" t="s">
        <v>6</v>
      </c>
      <c r="DF314" t="e">
        <f t="shared" si="135"/>
        <v>#REF!</v>
      </c>
      <c r="DG314" t="e">
        <f t="shared" si="136"/>
        <v>#REF!</v>
      </c>
      <c r="DH314" t="e">
        <f>Source!I187*SmtRes!Y314</f>
        <v>#REF!</v>
      </c>
      <c r="DI314">
        <f t="shared" si="137"/>
        <v>55.48</v>
      </c>
      <c r="DJ314">
        <f>EtalonRes!Y278</f>
        <v>6.09</v>
      </c>
      <c r="DK314" t="e">
        <f>Source!BC187</f>
        <v>#REF!</v>
      </c>
      <c r="DL314" t="s">
        <v>6</v>
      </c>
      <c r="DM314">
        <v>0</v>
      </c>
      <c r="DN314" t="s">
        <v>6</v>
      </c>
      <c r="DO314">
        <v>0</v>
      </c>
      <c r="GQ314">
        <v>-1</v>
      </c>
      <c r="GR314">
        <v>-1</v>
      </c>
    </row>
    <row r="315" spans="1:200" x14ac:dyDescent="0.25">
      <c r="A315">
        <f>ROW(Source!A187)</f>
        <v>187</v>
      </c>
      <c r="B315">
        <v>66440962</v>
      </c>
      <c r="C315">
        <v>66441908</v>
      </c>
      <c r="D315">
        <v>48057456</v>
      </c>
      <c r="E315">
        <v>1</v>
      </c>
      <c r="F315">
        <v>1</v>
      </c>
      <c r="G315">
        <v>1</v>
      </c>
      <c r="H315">
        <v>3</v>
      </c>
      <c r="I315" t="s">
        <v>848</v>
      </c>
      <c r="J315" t="s">
        <v>849</v>
      </c>
      <c r="K315" t="s">
        <v>850</v>
      </c>
      <c r="L315">
        <v>1348</v>
      </c>
      <c r="N315">
        <v>1009</v>
      </c>
      <c r="O315" t="s">
        <v>147</v>
      </c>
      <c r="P315" t="s">
        <v>147</v>
      </c>
      <c r="Q315">
        <v>1000</v>
      </c>
      <c r="W315">
        <v>0</v>
      </c>
      <c r="X315">
        <v>-1911495750</v>
      </c>
      <c r="Y315" s="66">
        <f>'4.Ведомость_списания'!F216</f>
        <v>4.0999999999999999E-4</v>
      </c>
      <c r="AA315">
        <v>93969.74</v>
      </c>
      <c r="AB315">
        <v>0</v>
      </c>
      <c r="AC315">
        <v>0</v>
      </c>
      <c r="AD315">
        <v>0</v>
      </c>
      <c r="AE315">
        <v>10315.01</v>
      </c>
      <c r="AF315">
        <v>0</v>
      </c>
      <c r="AG315">
        <v>0</v>
      </c>
      <c r="AH315">
        <v>0</v>
      </c>
      <c r="AI315">
        <v>9.11</v>
      </c>
      <c r="AJ315">
        <v>1</v>
      </c>
      <c r="AK315">
        <v>1</v>
      </c>
      <c r="AL315">
        <v>1</v>
      </c>
      <c r="AM315">
        <v>4</v>
      </c>
      <c r="AN315">
        <v>0</v>
      </c>
      <c r="AO315">
        <v>1</v>
      </c>
      <c r="AP315">
        <v>0</v>
      </c>
      <c r="AQ315">
        <v>0</v>
      </c>
      <c r="AR315">
        <v>0</v>
      </c>
      <c r="AS315" t="s">
        <v>6</v>
      </c>
      <c r="AT315">
        <v>4.0999999999999999E-4</v>
      </c>
      <c r="AU315" t="s">
        <v>6</v>
      </c>
      <c r="AV315">
        <v>0</v>
      </c>
      <c r="AW315">
        <v>2</v>
      </c>
      <c r="AX315">
        <v>66441944</v>
      </c>
      <c r="AY315">
        <v>1</v>
      </c>
      <c r="AZ315">
        <v>0</v>
      </c>
      <c r="BA315">
        <v>279</v>
      </c>
      <c r="BB315">
        <v>0</v>
      </c>
      <c r="BC315">
        <v>0</v>
      </c>
      <c r="BD315">
        <v>0</v>
      </c>
      <c r="BE315">
        <v>0</v>
      </c>
      <c r="BF315">
        <v>0</v>
      </c>
      <c r="BG315">
        <v>0</v>
      </c>
      <c r="BH315">
        <v>0</v>
      </c>
      <c r="BI315">
        <v>0</v>
      </c>
      <c r="BJ315">
        <v>0</v>
      </c>
      <c r="BK315">
        <v>0</v>
      </c>
      <c r="BL315">
        <v>0</v>
      </c>
      <c r="BM315">
        <v>0</v>
      </c>
      <c r="BN315">
        <v>0</v>
      </c>
      <c r="BO315">
        <v>0</v>
      </c>
      <c r="BP315">
        <v>0</v>
      </c>
      <c r="BQ315">
        <v>0</v>
      </c>
      <c r="BR315">
        <v>0</v>
      </c>
      <c r="BS315">
        <v>0</v>
      </c>
      <c r="BT315">
        <v>0</v>
      </c>
      <c r="BU315">
        <v>0</v>
      </c>
      <c r="BV315">
        <v>0</v>
      </c>
      <c r="BW315">
        <v>0</v>
      </c>
      <c r="CV315">
        <v>0</v>
      </c>
      <c r="CW315">
        <v>0</v>
      </c>
      <c r="CX315" t="e">
        <f>ROUND(Y315*Source!I187,7)</f>
        <v>#REF!</v>
      </c>
      <c r="CY315">
        <f t="shared" si="132"/>
        <v>93969.74</v>
      </c>
      <c r="CZ315">
        <f t="shared" si="133"/>
        <v>10315.01</v>
      </c>
      <c r="DA315">
        <f t="shared" si="134"/>
        <v>9.11</v>
      </c>
      <c r="DB315">
        <f t="shared" si="111"/>
        <v>4.2300000000000004</v>
      </c>
      <c r="DC315">
        <f t="shared" si="112"/>
        <v>0</v>
      </c>
      <c r="DD315" t="s">
        <v>6</v>
      </c>
      <c r="DE315" t="s">
        <v>6</v>
      </c>
      <c r="DF315" t="e">
        <f t="shared" si="135"/>
        <v>#REF!</v>
      </c>
      <c r="DG315" t="e">
        <f t="shared" si="136"/>
        <v>#REF!</v>
      </c>
      <c r="DH315" t="e">
        <f>Source!I187*SmtRes!Y315</f>
        <v>#REF!</v>
      </c>
      <c r="DI315">
        <f t="shared" si="137"/>
        <v>93969.74</v>
      </c>
      <c r="DJ315">
        <f>EtalonRes!Y279</f>
        <v>10315.01</v>
      </c>
      <c r="DK315" t="e">
        <f>Source!BC187</f>
        <v>#REF!</v>
      </c>
      <c r="DL315" t="s">
        <v>6</v>
      </c>
      <c r="DM315">
        <v>0</v>
      </c>
      <c r="DN315" t="s">
        <v>6</v>
      </c>
      <c r="DO315">
        <v>0</v>
      </c>
      <c r="GQ315">
        <v>-1</v>
      </c>
      <c r="GR315">
        <v>-1</v>
      </c>
    </row>
    <row r="316" spans="1:200" x14ac:dyDescent="0.25">
      <c r="A316">
        <f>ROW(Source!A187)</f>
        <v>187</v>
      </c>
      <c r="B316">
        <v>66440962</v>
      </c>
      <c r="C316">
        <v>66441908</v>
      </c>
      <c r="D316">
        <v>49525345</v>
      </c>
      <c r="E316">
        <v>1</v>
      </c>
      <c r="F316">
        <v>1</v>
      </c>
      <c r="G316">
        <v>1</v>
      </c>
      <c r="H316">
        <v>3</v>
      </c>
      <c r="I316" t="s">
        <v>405</v>
      </c>
      <c r="J316" t="s">
        <v>407</v>
      </c>
      <c r="K316" t="s">
        <v>504</v>
      </c>
      <c r="L316">
        <v>1425</v>
      </c>
      <c r="N316">
        <v>1013</v>
      </c>
      <c r="O316" t="s">
        <v>269</v>
      </c>
      <c r="P316" t="s">
        <v>269</v>
      </c>
      <c r="Q316">
        <v>1</v>
      </c>
      <c r="W316">
        <v>0</v>
      </c>
      <c r="X316">
        <v>-1824196003</v>
      </c>
      <c r="Y316">
        <f t="shared" si="110"/>
        <v>3.9779005999999999</v>
      </c>
      <c r="AA316">
        <v>2213.73</v>
      </c>
      <c r="AB316">
        <v>0</v>
      </c>
      <c r="AC316">
        <v>0</v>
      </c>
      <c r="AD316">
        <v>0</v>
      </c>
      <c r="AE316">
        <v>243</v>
      </c>
      <c r="AF316">
        <v>0</v>
      </c>
      <c r="AG316">
        <v>0</v>
      </c>
      <c r="AH316">
        <v>0</v>
      </c>
      <c r="AI316">
        <v>9.11</v>
      </c>
      <c r="AJ316">
        <v>1</v>
      </c>
      <c r="AK316">
        <v>1</v>
      </c>
      <c r="AL316">
        <v>1</v>
      </c>
      <c r="AM316">
        <v>0</v>
      </c>
      <c r="AN316">
        <v>0</v>
      </c>
      <c r="AO316">
        <v>0</v>
      </c>
      <c r="AP316">
        <v>0</v>
      </c>
      <c r="AQ316">
        <v>0</v>
      </c>
      <c r="AR316">
        <v>0</v>
      </c>
      <c r="AS316" t="s">
        <v>6</v>
      </c>
      <c r="AT316">
        <v>3.9779005999999999</v>
      </c>
      <c r="AU316" t="s">
        <v>6</v>
      </c>
      <c r="AV316">
        <v>0</v>
      </c>
      <c r="AW316">
        <v>1</v>
      </c>
      <c r="AX316">
        <v>-1</v>
      </c>
      <c r="AY316">
        <v>0</v>
      </c>
      <c r="AZ316">
        <v>0</v>
      </c>
      <c r="BA316" t="s">
        <v>6</v>
      </c>
      <c r="BB316">
        <v>0</v>
      </c>
      <c r="BC316">
        <v>0</v>
      </c>
      <c r="BD316">
        <v>0</v>
      </c>
      <c r="BE316">
        <v>0</v>
      </c>
      <c r="BF316">
        <v>0</v>
      </c>
      <c r="BG316">
        <v>0</v>
      </c>
      <c r="BH316">
        <v>0</v>
      </c>
      <c r="BI316">
        <v>0</v>
      </c>
      <c r="BJ316">
        <v>0</v>
      </c>
      <c r="BK316">
        <v>0</v>
      </c>
      <c r="BL316">
        <v>0</v>
      </c>
      <c r="BM316">
        <v>0</v>
      </c>
      <c r="BN316">
        <v>0</v>
      </c>
      <c r="BO316">
        <v>0</v>
      </c>
      <c r="BP316">
        <v>0</v>
      </c>
      <c r="BQ316">
        <v>0</v>
      </c>
      <c r="BR316">
        <v>0</v>
      </c>
      <c r="BS316">
        <v>0</v>
      </c>
      <c r="BT316">
        <v>0</v>
      </c>
      <c r="BU316">
        <v>0</v>
      </c>
      <c r="BV316">
        <v>0</v>
      </c>
      <c r="BW316">
        <v>0</v>
      </c>
      <c r="CV316">
        <v>0</v>
      </c>
      <c r="CW316">
        <v>0</v>
      </c>
      <c r="CX316" t="e">
        <f>ROUND(Y316*Source!I187,7)</f>
        <v>#REF!</v>
      </c>
      <c r="CY316">
        <f t="shared" si="132"/>
        <v>2213.73</v>
      </c>
      <c r="CZ316">
        <f t="shared" si="133"/>
        <v>243</v>
      </c>
      <c r="DA316">
        <f t="shared" si="134"/>
        <v>9.11</v>
      </c>
      <c r="DB316">
        <f t="shared" si="111"/>
        <v>966.63</v>
      </c>
      <c r="DC316">
        <f t="shared" si="112"/>
        <v>0</v>
      </c>
      <c r="DD316" t="s">
        <v>6</v>
      </c>
      <c r="DE316" t="s">
        <v>6</v>
      </c>
      <c r="DF316" t="e">
        <f t="shared" si="135"/>
        <v>#REF!</v>
      </c>
      <c r="DG316" t="e">
        <f t="shared" si="136"/>
        <v>#REF!</v>
      </c>
      <c r="DH316" t="e">
        <f>Source!I187*SmtRes!Y316</f>
        <v>#REF!</v>
      </c>
      <c r="DI316">
        <f t="shared" si="137"/>
        <v>2213.73</v>
      </c>
      <c r="DJ316" t="e">
        <f t="shared" ref="DJ316:DJ327" si="138">DF316</f>
        <v>#REF!</v>
      </c>
      <c r="DK316" t="e">
        <f>Source!BC187</f>
        <v>#REF!</v>
      </c>
      <c r="DL316" t="s">
        <v>6</v>
      </c>
      <c r="DM316">
        <v>0</v>
      </c>
      <c r="DN316" t="s">
        <v>6</v>
      </c>
      <c r="DO316">
        <v>0</v>
      </c>
      <c r="GP316">
        <v>1</v>
      </c>
      <c r="GQ316">
        <v>-1</v>
      </c>
      <c r="GR316">
        <v>-1</v>
      </c>
    </row>
    <row r="317" spans="1:200" x14ac:dyDescent="0.25">
      <c r="A317">
        <f>ROW(Source!A187)</f>
        <v>187</v>
      </c>
      <c r="B317">
        <v>66440962</v>
      </c>
      <c r="C317">
        <v>66441908</v>
      </c>
      <c r="D317">
        <v>48058694</v>
      </c>
      <c r="E317">
        <v>1</v>
      </c>
      <c r="F317">
        <v>1</v>
      </c>
      <c r="G317">
        <v>1</v>
      </c>
      <c r="H317">
        <v>3</v>
      </c>
      <c r="I317" t="s">
        <v>490</v>
      </c>
      <c r="J317" t="s">
        <v>492</v>
      </c>
      <c r="K317" t="s">
        <v>491</v>
      </c>
      <c r="L317">
        <v>1346</v>
      </c>
      <c r="N317">
        <v>1009</v>
      </c>
      <c r="O317" t="s">
        <v>132</v>
      </c>
      <c r="P317" t="s">
        <v>132</v>
      </c>
      <c r="Q317">
        <v>1</v>
      </c>
      <c r="W317">
        <v>1</v>
      </c>
      <c r="X317">
        <v>1358527764</v>
      </c>
      <c r="Y317">
        <f t="shared" si="110"/>
        <v>-20</v>
      </c>
      <c r="AA317">
        <v>82.35</v>
      </c>
      <c r="AB317">
        <v>0</v>
      </c>
      <c r="AC317">
        <v>0</v>
      </c>
      <c r="AD317">
        <v>0</v>
      </c>
      <c r="AE317">
        <v>9.0399999999999991</v>
      </c>
      <c r="AF317">
        <v>0</v>
      </c>
      <c r="AG317">
        <v>0</v>
      </c>
      <c r="AH317">
        <v>0</v>
      </c>
      <c r="AI317">
        <v>9.11</v>
      </c>
      <c r="AJ317">
        <v>1</v>
      </c>
      <c r="AK317">
        <v>1</v>
      </c>
      <c r="AL317">
        <v>1</v>
      </c>
      <c r="AM317">
        <v>0</v>
      </c>
      <c r="AN317">
        <v>0</v>
      </c>
      <c r="AO317">
        <v>1</v>
      </c>
      <c r="AP317">
        <v>0</v>
      </c>
      <c r="AQ317">
        <v>0</v>
      </c>
      <c r="AR317">
        <v>0</v>
      </c>
      <c r="AS317" t="s">
        <v>6</v>
      </c>
      <c r="AT317">
        <v>-20</v>
      </c>
      <c r="AU317" t="s">
        <v>6</v>
      </c>
      <c r="AV317">
        <v>0</v>
      </c>
      <c r="AW317">
        <v>2</v>
      </c>
      <c r="AX317">
        <v>66441945</v>
      </c>
      <c r="AY317">
        <v>1</v>
      </c>
      <c r="AZ317">
        <v>6144</v>
      </c>
      <c r="BA317">
        <v>280</v>
      </c>
      <c r="BB317">
        <v>0</v>
      </c>
      <c r="BC317">
        <v>0</v>
      </c>
      <c r="BD317">
        <v>0</v>
      </c>
      <c r="BE317">
        <v>0</v>
      </c>
      <c r="BF317">
        <v>0</v>
      </c>
      <c r="BG317">
        <v>0</v>
      </c>
      <c r="BH317">
        <v>0</v>
      </c>
      <c r="BI317">
        <v>0</v>
      </c>
      <c r="BJ317">
        <v>0</v>
      </c>
      <c r="BK317">
        <v>0</v>
      </c>
      <c r="BL317">
        <v>0</v>
      </c>
      <c r="BM317">
        <v>0</v>
      </c>
      <c r="BN317">
        <v>0</v>
      </c>
      <c r="BO317">
        <v>0</v>
      </c>
      <c r="BP317">
        <v>0</v>
      </c>
      <c r="BQ317">
        <v>0</v>
      </c>
      <c r="BR317">
        <v>0</v>
      </c>
      <c r="BS317">
        <v>0</v>
      </c>
      <c r="BT317">
        <v>0</v>
      </c>
      <c r="BU317">
        <v>0</v>
      </c>
      <c r="BV317">
        <v>0</v>
      </c>
      <c r="BW317">
        <v>0</v>
      </c>
      <c r="CV317">
        <v>0</v>
      </c>
      <c r="CW317">
        <v>0</v>
      </c>
      <c r="CX317" t="e">
        <f>ROUND(Y317*Source!I187,7)</f>
        <v>#REF!</v>
      </c>
      <c r="CY317">
        <f t="shared" si="132"/>
        <v>82.35</v>
      </c>
      <c r="CZ317">
        <f t="shared" si="133"/>
        <v>9.0399999999999991</v>
      </c>
      <c r="DA317">
        <f t="shared" si="134"/>
        <v>9.11</v>
      </c>
      <c r="DB317">
        <f t="shared" si="111"/>
        <v>-180.8</v>
      </c>
      <c r="DC317">
        <f t="shared" si="112"/>
        <v>0</v>
      </c>
      <c r="DD317" t="s">
        <v>6</v>
      </c>
      <c r="DE317" t="s">
        <v>6</v>
      </c>
      <c r="DF317" t="e">
        <f t="shared" si="135"/>
        <v>#REF!</v>
      </c>
      <c r="DG317" t="e">
        <f t="shared" si="136"/>
        <v>#REF!</v>
      </c>
      <c r="DH317" t="e">
        <f>Source!I187*SmtRes!Y317</f>
        <v>#REF!</v>
      </c>
      <c r="DI317">
        <f t="shared" si="137"/>
        <v>82.35</v>
      </c>
      <c r="DJ317">
        <f>EtalonRes!Y280</f>
        <v>9.0399999999999991</v>
      </c>
      <c r="DK317" t="e">
        <f>Source!BC187</f>
        <v>#REF!</v>
      </c>
      <c r="DL317" t="s">
        <v>6</v>
      </c>
      <c r="DM317">
        <v>0</v>
      </c>
      <c r="DN317" t="s">
        <v>6</v>
      </c>
      <c r="DO317">
        <v>0</v>
      </c>
      <c r="GP317">
        <v>0</v>
      </c>
      <c r="GQ317">
        <v>-1</v>
      </c>
      <c r="GR317">
        <v>-1</v>
      </c>
    </row>
    <row r="318" spans="1:200" x14ac:dyDescent="0.25">
      <c r="A318">
        <f>ROW(Source!A187)</f>
        <v>187</v>
      </c>
      <c r="B318">
        <v>66440962</v>
      </c>
      <c r="C318">
        <v>66441908</v>
      </c>
      <c r="D318">
        <v>48058795</v>
      </c>
      <c r="E318">
        <v>1</v>
      </c>
      <c r="F318">
        <v>1</v>
      </c>
      <c r="G318">
        <v>1</v>
      </c>
      <c r="H318">
        <v>3</v>
      </c>
      <c r="I318" t="s">
        <v>640</v>
      </c>
      <c r="J318" t="s">
        <v>642</v>
      </c>
      <c r="K318" t="s">
        <v>641</v>
      </c>
      <c r="L318">
        <v>1348</v>
      </c>
      <c r="N318">
        <v>1009</v>
      </c>
      <c r="O318" t="s">
        <v>147</v>
      </c>
      <c r="P318" t="s">
        <v>147</v>
      </c>
      <c r="Q318">
        <v>1000</v>
      </c>
      <c r="W318">
        <v>0</v>
      </c>
      <c r="X318">
        <v>1580588808</v>
      </c>
      <c r="Y318" s="66">
        <f>'4.Ведомость_списания'!F217</f>
        <v>1.0000000000000001E-5</v>
      </c>
      <c r="AA318">
        <v>109119.58</v>
      </c>
      <c r="AB318">
        <v>0</v>
      </c>
      <c r="AC318">
        <v>0</v>
      </c>
      <c r="AD318">
        <v>0</v>
      </c>
      <c r="AE318">
        <v>11978</v>
      </c>
      <c r="AF318">
        <v>0</v>
      </c>
      <c r="AG318">
        <v>0</v>
      </c>
      <c r="AH318">
        <v>0</v>
      </c>
      <c r="AI318">
        <v>9.11</v>
      </c>
      <c r="AJ318">
        <v>1</v>
      </c>
      <c r="AK318">
        <v>1</v>
      </c>
      <c r="AL318">
        <v>1</v>
      </c>
      <c r="AM318">
        <v>4</v>
      </c>
      <c r="AN318">
        <v>0</v>
      </c>
      <c r="AO318">
        <v>1</v>
      </c>
      <c r="AP318">
        <v>0</v>
      </c>
      <c r="AQ318">
        <v>0</v>
      </c>
      <c r="AR318">
        <v>0</v>
      </c>
      <c r="AS318" t="s">
        <v>6</v>
      </c>
      <c r="AT318">
        <v>1.0000000000000001E-5</v>
      </c>
      <c r="AU318" t="s">
        <v>6</v>
      </c>
      <c r="AV318">
        <v>0</v>
      </c>
      <c r="AW318">
        <v>2</v>
      </c>
      <c r="AX318">
        <v>66441946</v>
      </c>
      <c r="AY318">
        <v>1</v>
      </c>
      <c r="AZ318">
        <v>0</v>
      </c>
      <c r="BA318">
        <v>281</v>
      </c>
      <c r="BB318">
        <v>0</v>
      </c>
      <c r="BC318">
        <v>0</v>
      </c>
      <c r="BD318">
        <v>0</v>
      </c>
      <c r="BE318">
        <v>0</v>
      </c>
      <c r="BF318">
        <v>0</v>
      </c>
      <c r="BG318">
        <v>0</v>
      </c>
      <c r="BH318">
        <v>0</v>
      </c>
      <c r="BI318">
        <v>0</v>
      </c>
      <c r="BJ318">
        <v>0</v>
      </c>
      <c r="BK318">
        <v>0</v>
      </c>
      <c r="BL318">
        <v>0</v>
      </c>
      <c r="BM318">
        <v>0</v>
      </c>
      <c r="BN318">
        <v>0</v>
      </c>
      <c r="BO318">
        <v>0</v>
      </c>
      <c r="BP318">
        <v>0</v>
      </c>
      <c r="BQ318">
        <v>0</v>
      </c>
      <c r="BR318">
        <v>0</v>
      </c>
      <c r="BS318">
        <v>0</v>
      </c>
      <c r="BT318">
        <v>0</v>
      </c>
      <c r="BU318">
        <v>0</v>
      </c>
      <c r="BV318">
        <v>0</v>
      </c>
      <c r="BW318">
        <v>0</v>
      </c>
      <c r="CV318">
        <v>0</v>
      </c>
      <c r="CW318">
        <v>0</v>
      </c>
      <c r="CX318" t="e">
        <f>ROUND(Y318*Source!I187,7)</f>
        <v>#REF!</v>
      </c>
      <c r="CY318">
        <f t="shared" si="132"/>
        <v>109119.58</v>
      </c>
      <c r="CZ318">
        <f t="shared" si="133"/>
        <v>11978</v>
      </c>
      <c r="DA318">
        <f t="shared" si="134"/>
        <v>9.11</v>
      </c>
      <c r="DB318">
        <f t="shared" si="111"/>
        <v>0.12</v>
      </c>
      <c r="DC318">
        <f t="shared" si="112"/>
        <v>0</v>
      </c>
      <c r="DD318" t="s">
        <v>6</v>
      </c>
      <c r="DE318" t="s">
        <v>6</v>
      </c>
      <c r="DF318" t="e">
        <f t="shared" si="135"/>
        <v>#REF!</v>
      </c>
      <c r="DG318" t="e">
        <f t="shared" si="136"/>
        <v>#REF!</v>
      </c>
      <c r="DH318" t="e">
        <f>Source!I187*SmtRes!Y318</f>
        <v>#REF!</v>
      </c>
      <c r="DI318">
        <f t="shared" si="137"/>
        <v>109119.58</v>
      </c>
      <c r="DJ318">
        <f>EtalonRes!Y281</f>
        <v>11978</v>
      </c>
      <c r="DK318" t="e">
        <f>Source!BC187</f>
        <v>#REF!</v>
      </c>
      <c r="DL318" t="s">
        <v>6</v>
      </c>
      <c r="DM318">
        <v>0</v>
      </c>
      <c r="DN318" t="s">
        <v>6</v>
      </c>
      <c r="DO318">
        <v>0</v>
      </c>
      <c r="GQ318">
        <v>-1</v>
      </c>
      <c r="GR318">
        <v>-1</v>
      </c>
    </row>
    <row r="319" spans="1:200" x14ac:dyDescent="0.25">
      <c r="A319">
        <f>ROW(Source!A187)</f>
        <v>187</v>
      </c>
      <c r="B319">
        <v>66440962</v>
      </c>
      <c r="C319">
        <v>66441908</v>
      </c>
      <c r="D319">
        <v>48059892</v>
      </c>
      <c r="E319">
        <v>1</v>
      </c>
      <c r="F319">
        <v>1</v>
      </c>
      <c r="G319">
        <v>1</v>
      </c>
      <c r="H319">
        <v>3</v>
      </c>
      <c r="I319" t="s">
        <v>347</v>
      </c>
      <c r="J319" t="s">
        <v>349</v>
      </c>
      <c r="K319" t="s">
        <v>348</v>
      </c>
      <c r="L319">
        <v>1348</v>
      </c>
      <c r="N319">
        <v>1009</v>
      </c>
      <c r="O319" t="s">
        <v>147</v>
      </c>
      <c r="P319" t="s">
        <v>147</v>
      </c>
      <c r="Q319">
        <v>1000</v>
      </c>
      <c r="W319">
        <v>1</v>
      </c>
      <c r="X319">
        <v>1462187611</v>
      </c>
      <c r="Y319">
        <f t="shared" si="110"/>
        <v>-1E-4</v>
      </c>
      <c r="AA319">
        <v>345269</v>
      </c>
      <c r="AB319">
        <v>0</v>
      </c>
      <c r="AC319">
        <v>0</v>
      </c>
      <c r="AD319">
        <v>0</v>
      </c>
      <c r="AE319">
        <v>37900</v>
      </c>
      <c r="AF319">
        <v>0</v>
      </c>
      <c r="AG319">
        <v>0</v>
      </c>
      <c r="AH319">
        <v>0</v>
      </c>
      <c r="AI319">
        <v>9.11</v>
      </c>
      <c r="AJ319">
        <v>1</v>
      </c>
      <c r="AK319">
        <v>1</v>
      </c>
      <c r="AL319">
        <v>1</v>
      </c>
      <c r="AM319">
        <v>4</v>
      </c>
      <c r="AN319">
        <v>0</v>
      </c>
      <c r="AO319">
        <v>1</v>
      </c>
      <c r="AP319">
        <v>0</v>
      </c>
      <c r="AQ319">
        <v>0</v>
      </c>
      <c r="AR319">
        <v>0</v>
      </c>
      <c r="AS319" t="s">
        <v>6</v>
      </c>
      <c r="AT319">
        <v>-1E-4</v>
      </c>
      <c r="AU319" t="s">
        <v>6</v>
      </c>
      <c r="AV319">
        <v>0</v>
      </c>
      <c r="AW319">
        <v>2</v>
      </c>
      <c r="AX319">
        <v>66441947</v>
      </c>
      <c r="AY319">
        <v>1</v>
      </c>
      <c r="AZ319">
        <v>6144</v>
      </c>
      <c r="BA319">
        <v>282</v>
      </c>
      <c r="BB319">
        <v>0</v>
      </c>
      <c r="BC319">
        <v>0</v>
      </c>
      <c r="BD319">
        <v>0</v>
      </c>
      <c r="BE319">
        <v>0</v>
      </c>
      <c r="BF319">
        <v>0</v>
      </c>
      <c r="BG319">
        <v>0</v>
      </c>
      <c r="BH319">
        <v>0</v>
      </c>
      <c r="BI319">
        <v>0</v>
      </c>
      <c r="BJ319">
        <v>0</v>
      </c>
      <c r="BK319">
        <v>0</v>
      </c>
      <c r="BL319">
        <v>0</v>
      </c>
      <c r="BM319">
        <v>0</v>
      </c>
      <c r="BN319">
        <v>0</v>
      </c>
      <c r="BO319">
        <v>0</v>
      </c>
      <c r="BP319">
        <v>0</v>
      </c>
      <c r="BQ319">
        <v>0</v>
      </c>
      <c r="BR319">
        <v>0</v>
      </c>
      <c r="BS319">
        <v>0</v>
      </c>
      <c r="BT319">
        <v>0</v>
      </c>
      <c r="BU319">
        <v>0</v>
      </c>
      <c r="BV319">
        <v>0</v>
      </c>
      <c r="BW319">
        <v>0</v>
      </c>
      <c r="CV319">
        <v>0</v>
      </c>
      <c r="CW319">
        <v>0</v>
      </c>
      <c r="CX319" t="e">
        <f>ROUND(Y319*Source!I187,7)</f>
        <v>#REF!</v>
      </c>
      <c r="CY319">
        <f t="shared" si="132"/>
        <v>345269</v>
      </c>
      <c r="CZ319">
        <f t="shared" si="133"/>
        <v>37900</v>
      </c>
      <c r="DA319">
        <f t="shared" si="134"/>
        <v>9.11</v>
      </c>
      <c r="DB319">
        <f t="shared" si="111"/>
        <v>-3.79</v>
      </c>
      <c r="DC319">
        <f t="shared" si="112"/>
        <v>0</v>
      </c>
      <c r="DD319" t="s">
        <v>6</v>
      </c>
      <c r="DE319" t="s">
        <v>6</v>
      </c>
      <c r="DF319" t="e">
        <f t="shared" si="135"/>
        <v>#REF!</v>
      </c>
      <c r="DG319" t="e">
        <f t="shared" si="136"/>
        <v>#REF!</v>
      </c>
      <c r="DH319" t="e">
        <f>Source!I187*SmtRes!Y319</f>
        <v>#REF!</v>
      </c>
      <c r="DI319">
        <f t="shared" si="137"/>
        <v>345269</v>
      </c>
      <c r="DJ319">
        <f>EtalonRes!Y282</f>
        <v>37900</v>
      </c>
      <c r="DK319" t="e">
        <f>Source!BC187</f>
        <v>#REF!</v>
      </c>
      <c r="DL319" t="s">
        <v>6</v>
      </c>
      <c r="DM319">
        <v>0</v>
      </c>
      <c r="DN319" t="s">
        <v>6</v>
      </c>
      <c r="DO319">
        <v>0</v>
      </c>
      <c r="GP319">
        <v>0</v>
      </c>
      <c r="GQ319">
        <v>-1</v>
      </c>
      <c r="GR319">
        <v>-1</v>
      </c>
    </row>
    <row r="320" spans="1:200" x14ac:dyDescent="0.25">
      <c r="A320">
        <f>ROW(Source!A187)</f>
        <v>187</v>
      </c>
      <c r="B320">
        <v>66440962</v>
      </c>
      <c r="C320">
        <v>66441908</v>
      </c>
      <c r="D320">
        <v>48073392</v>
      </c>
      <c r="E320">
        <v>1</v>
      </c>
      <c r="F320">
        <v>1</v>
      </c>
      <c r="G320">
        <v>1</v>
      </c>
      <c r="H320">
        <v>3</v>
      </c>
      <c r="I320" t="s">
        <v>364</v>
      </c>
      <c r="J320" t="s">
        <v>366</v>
      </c>
      <c r="K320" t="s">
        <v>365</v>
      </c>
      <c r="L320">
        <v>1348</v>
      </c>
      <c r="N320">
        <v>1009</v>
      </c>
      <c r="O320" t="s">
        <v>147</v>
      </c>
      <c r="P320" t="s">
        <v>147</v>
      </c>
      <c r="Q320">
        <v>1000</v>
      </c>
      <c r="W320">
        <v>1</v>
      </c>
      <c r="X320">
        <v>1969421017</v>
      </c>
      <c r="Y320">
        <f t="shared" si="110"/>
        <v>-2.0000000000000001E-4</v>
      </c>
      <c r="AA320">
        <v>70256.320000000007</v>
      </c>
      <c r="AB320">
        <v>0</v>
      </c>
      <c r="AC320">
        <v>0</v>
      </c>
      <c r="AD320">
        <v>0</v>
      </c>
      <c r="AE320">
        <v>7712</v>
      </c>
      <c r="AF320">
        <v>0</v>
      </c>
      <c r="AG320">
        <v>0</v>
      </c>
      <c r="AH320">
        <v>0</v>
      </c>
      <c r="AI320">
        <v>9.11</v>
      </c>
      <c r="AJ320">
        <v>1</v>
      </c>
      <c r="AK320">
        <v>1</v>
      </c>
      <c r="AL320">
        <v>1</v>
      </c>
      <c r="AM320">
        <v>4</v>
      </c>
      <c r="AN320">
        <v>0</v>
      </c>
      <c r="AO320">
        <v>1</v>
      </c>
      <c r="AP320">
        <v>0</v>
      </c>
      <c r="AQ320">
        <v>0</v>
      </c>
      <c r="AR320">
        <v>0</v>
      </c>
      <c r="AS320" t="s">
        <v>6</v>
      </c>
      <c r="AT320">
        <v>-2.0000000000000001E-4</v>
      </c>
      <c r="AU320" t="s">
        <v>6</v>
      </c>
      <c r="AV320">
        <v>0</v>
      </c>
      <c r="AW320">
        <v>2</v>
      </c>
      <c r="AX320">
        <v>66441949</v>
      </c>
      <c r="AY320">
        <v>1</v>
      </c>
      <c r="AZ320">
        <v>6144</v>
      </c>
      <c r="BA320">
        <v>284</v>
      </c>
      <c r="BB320">
        <v>0</v>
      </c>
      <c r="BC320">
        <v>0</v>
      </c>
      <c r="BD320">
        <v>0</v>
      </c>
      <c r="BE320">
        <v>0</v>
      </c>
      <c r="BF320">
        <v>0</v>
      </c>
      <c r="BG320">
        <v>0</v>
      </c>
      <c r="BH320">
        <v>0</v>
      </c>
      <c r="BI320">
        <v>0</v>
      </c>
      <c r="BJ320">
        <v>0</v>
      </c>
      <c r="BK320">
        <v>0</v>
      </c>
      <c r="BL320">
        <v>0</v>
      </c>
      <c r="BM320">
        <v>0</v>
      </c>
      <c r="BN320">
        <v>0</v>
      </c>
      <c r="BO320">
        <v>0</v>
      </c>
      <c r="BP320">
        <v>0</v>
      </c>
      <c r="BQ320">
        <v>0</v>
      </c>
      <c r="BR320">
        <v>0</v>
      </c>
      <c r="BS320">
        <v>0</v>
      </c>
      <c r="BT320">
        <v>0</v>
      </c>
      <c r="BU320">
        <v>0</v>
      </c>
      <c r="BV320">
        <v>0</v>
      </c>
      <c r="BW320">
        <v>0</v>
      </c>
      <c r="CV320">
        <v>0</v>
      </c>
      <c r="CW320">
        <v>0</v>
      </c>
      <c r="CX320" t="e">
        <f>ROUND(Y320*Source!I187,7)</f>
        <v>#REF!</v>
      </c>
      <c r="CY320">
        <f t="shared" si="132"/>
        <v>70256.320000000007</v>
      </c>
      <c r="CZ320">
        <f t="shared" si="133"/>
        <v>7712</v>
      </c>
      <c r="DA320">
        <f t="shared" si="134"/>
        <v>9.11</v>
      </c>
      <c r="DB320">
        <f t="shared" si="111"/>
        <v>-1.54</v>
      </c>
      <c r="DC320">
        <f t="shared" si="112"/>
        <v>0</v>
      </c>
      <c r="DD320" t="s">
        <v>6</v>
      </c>
      <c r="DE320" t="s">
        <v>6</v>
      </c>
      <c r="DF320" t="e">
        <f t="shared" si="135"/>
        <v>#REF!</v>
      </c>
      <c r="DG320" t="e">
        <f t="shared" si="136"/>
        <v>#REF!</v>
      </c>
      <c r="DH320" t="e">
        <f>Source!I187*SmtRes!Y320</f>
        <v>#REF!</v>
      </c>
      <c r="DI320">
        <f t="shared" si="137"/>
        <v>70256.320000000007</v>
      </c>
      <c r="DJ320">
        <f>EtalonRes!Y284</f>
        <v>7712</v>
      </c>
      <c r="DK320" t="e">
        <f>Source!BC187</f>
        <v>#REF!</v>
      </c>
      <c r="DL320" t="s">
        <v>6</v>
      </c>
      <c r="DM320">
        <v>0</v>
      </c>
      <c r="DN320" t="s">
        <v>6</v>
      </c>
      <c r="DO320">
        <v>0</v>
      </c>
      <c r="GP320">
        <v>0</v>
      </c>
      <c r="GQ320">
        <v>-1</v>
      </c>
      <c r="GR320">
        <v>-1</v>
      </c>
    </row>
    <row r="321" spans="1:200" x14ac:dyDescent="0.25">
      <c r="A321">
        <f>ROW(Source!A187)</f>
        <v>187</v>
      </c>
      <c r="B321">
        <v>66440962</v>
      </c>
      <c r="C321">
        <v>66441908</v>
      </c>
      <c r="D321">
        <v>48075424</v>
      </c>
      <c r="E321">
        <v>1</v>
      </c>
      <c r="F321">
        <v>1</v>
      </c>
      <c r="G321">
        <v>1</v>
      </c>
      <c r="H321">
        <v>3</v>
      </c>
      <c r="I321" t="s">
        <v>351</v>
      </c>
      <c r="J321" t="s">
        <v>354</v>
      </c>
      <c r="K321" t="s">
        <v>352</v>
      </c>
      <c r="L321">
        <v>1302</v>
      </c>
      <c r="N321">
        <v>1003</v>
      </c>
      <c r="O321" t="s">
        <v>353</v>
      </c>
      <c r="P321" t="s">
        <v>353</v>
      </c>
      <c r="Q321">
        <v>10</v>
      </c>
      <c r="W321">
        <v>1</v>
      </c>
      <c r="X321">
        <v>-1176908493</v>
      </c>
      <c r="Y321">
        <f t="shared" si="110"/>
        <v>-1.8700000000000001E-2</v>
      </c>
      <c r="AA321">
        <v>457.69</v>
      </c>
      <c r="AB321">
        <v>0</v>
      </c>
      <c r="AC321">
        <v>0</v>
      </c>
      <c r="AD321">
        <v>0</v>
      </c>
      <c r="AE321">
        <v>50.24</v>
      </c>
      <c r="AF321">
        <v>0</v>
      </c>
      <c r="AG321">
        <v>0</v>
      </c>
      <c r="AH321">
        <v>0</v>
      </c>
      <c r="AI321">
        <v>9.11</v>
      </c>
      <c r="AJ321">
        <v>1</v>
      </c>
      <c r="AK321">
        <v>1</v>
      </c>
      <c r="AL321">
        <v>1</v>
      </c>
      <c r="AM321">
        <v>4</v>
      </c>
      <c r="AN321">
        <v>0</v>
      </c>
      <c r="AO321">
        <v>1</v>
      </c>
      <c r="AP321">
        <v>0</v>
      </c>
      <c r="AQ321">
        <v>0</v>
      </c>
      <c r="AR321">
        <v>0</v>
      </c>
      <c r="AS321" t="s">
        <v>6</v>
      </c>
      <c r="AT321">
        <v>-1.8700000000000001E-2</v>
      </c>
      <c r="AU321" t="s">
        <v>6</v>
      </c>
      <c r="AV321">
        <v>0</v>
      </c>
      <c r="AW321">
        <v>2</v>
      </c>
      <c r="AX321">
        <v>66441950</v>
      </c>
      <c r="AY321">
        <v>1</v>
      </c>
      <c r="AZ321">
        <v>6144</v>
      </c>
      <c r="BA321">
        <v>285</v>
      </c>
      <c r="BB321">
        <v>0</v>
      </c>
      <c r="BC321">
        <v>0</v>
      </c>
      <c r="BD321">
        <v>0</v>
      </c>
      <c r="BE321">
        <v>0</v>
      </c>
      <c r="BF321">
        <v>0</v>
      </c>
      <c r="BG321">
        <v>0</v>
      </c>
      <c r="BH321">
        <v>0</v>
      </c>
      <c r="BI321">
        <v>0</v>
      </c>
      <c r="BJ321">
        <v>0</v>
      </c>
      <c r="BK321">
        <v>0</v>
      </c>
      <c r="BL321">
        <v>0</v>
      </c>
      <c r="BM321">
        <v>0</v>
      </c>
      <c r="BN321">
        <v>0</v>
      </c>
      <c r="BO321">
        <v>0</v>
      </c>
      <c r="BP321">
        <v>0</v>
      </c>
      <c r="BQ321">
        <v>0</v>
      </c>
      <c r="BR321">
        <v>0</v>
      </c>
      <c r="BS321">
        <v>0</v>
      </c>
      <c r="BT321">
        <v>0</v>
      </c>
      <c r="BU321">
        <v>0</v>
      </c>
      <c r="BV321">
        <v>0</v>
      </c>
      <c r="BW321">
        <v>0</v>
      </c>
      <c r="CV321">
        <v>0</v>
      </c>
      <c r="CW321">
        <v>0</v>
      </c>
      <c r="CX321" t="e">
        <f>ROUND(Y321*Source!I187,7)</f>
        <v>#REF!</v>
      </c>
      <c r="CY321">
        <f t="shared" si="132"/>
        <v>457.69</v>
      </c>
      <c r="CZ321">
        <f t="shared" si="133"/>
        <v>50.24</v>
      </c>
      <c r="DA321">
        <f t="shared" si="134"/>
        <v>9.11</v>
      </c>
      <c r="DB321">
        <f t="shared" si="111"/>
        <v>-0.94</v>
      </c>
      <c r="DC321">
        <f t="shared" si="112"/>
        <v>0</v>
      </c>
      <c r="DD321" t="s">
        <v>6</v>
      </c>
      <c r="DE321" t="s">
        <v>6</v>
      </c>
      <c r="DF321" t="e">
        <f t="shared" si="135"/>
        <v>#REF!</v>
      </c>
      <c r="DG321" t="e">
        <f t="shared" si="136"/>
        <v>#REF!</v>
      </c>
      <c r="DH321" t="e">
        <f>Source!I187*SmtRes!Y321</f>
        <v>#REF!</v>
      </c>
      <c r="DI321">
        <f t="shared" si="137"/>
        <v>457.69</v>
      </c>
      <c r="DJ321">
        <f>EtalonRes!Y285</f>
        <v>50.24</v>
      </c>
      <c r="DK321" t="e">
        <f>Source!BC187</f>
        <v>#REF!</v>
      </c>
      <c r="DL321" t="s">
        <v>6</v>
      </c>
      <c r="DM321">
        <v>0</v>
      </c>
      <c r="DN321" t="s">
        <v>6</v>
      </c>
      <c r="DO321">
        <v>0</v>
      </c>
      <c r="GP321">
        <v>0</v>
      </c>
      <c r="GQ321">
        <v>-1</v>
      </c>
      <c r="GR321">
        <v>-1</v>
      </c>
    </row>
    <row r="322" spans="1:200" x14ac:dyDescent="0.25">
      <c r="A322">
        <f>ROW(Source!A187)</f>
        <v>187</v>
      </c>
      <c r="B322">
        <v>66440962</v>
      </c>
      <c r="C322">
        <v>66441908</v>
      </c>
      <c r="D322">
        <v>48075779</v>
      </c>
      <c r="E322">
        <v>1</v>
      </c>
      <c r="F322">
        <v>1</v>
      </c>
      <c r="G322">
        <v>1</v>
      </c>
      <c r="H322">
        <v>3</v>
      </c>
      <c r="I322" t="s">
        <v>154</v>
      </c>
      <c r="J322" t="s">
        <v>156</v>
      </c>
      <c r="K322" t="s">
        <v>155</v>
      </c>
      <c r="L322">
        <v>1348</v>
      </c>
      <c r="N322">
        <v>1009</v>
      </c>
      <c r="O322" t="s">
        <v>147</v>
      </c>
      <c r="P322" t="s">
        <v>147</v>
      </c>
      <c r="Q322">
        <v>1000</v>
      </c>
      <c r="W322">
        <v>0</v>
      </c>
      <c r="X322">
        <v>-249501139</v>
      </c>
      <c r="Y322" s="66">
        <f>'4.Ведомость_списания'!F218</f>
        <v>3.0000000000000001E-5</v>
      </c>
      <c r="AA322">
        <v>40586.870000000003</v>
      </c>
      <c r="AB322">
        <v>0</v>
      </c>
      <c r="AC322">
        <v>0</v>
      </c>
      <c r="AD322">
        <v>0</v>
      </c>
      <c r="AE322">
        <v>4455.2</v>
      </c>
      <c r="AF322">
        <v>0</v>
      </c>
      <c r="AG322">
        <v>0</v>
      </c>
      <c r="AH322">
        <v>0</v>
      </c>
      <c r="AI322">
        <v>9.11</v>
      </c>
      <c r="AJ322">
        <v>1</v>
      </c>
      <c r="AK322">
        <v>1</v>
      </c>
      <c r="AL322">
        <v>1</v>
      </c>
      <c r="AM322">
        <v>4</v>
      </c>
      <c r="AN322">
        <v>0</v>
      </c>
      <c r="AO322">
        <v>1</v>
      </c>
      <c r="AP322">
        <v>0</v>
      </c>
      <c r="AQ322">
        <v>0</v>
      </c>
      <c r="AR322">
        <v>0</v>
      </c>
      <c r="AS322" t="s">
        <v>6</v>
      </c>
      <c r="AT322">
        <v>3.0000000000000001E-5</v>
      </c>
      <c r="AU322" t="s">
        <v>6</v>
      </c>
      <c r="AV322">
        <v>0</v>
      </c>
      <c r="AW322">
        <v>2</v>
      </c>
      <c r="AX322">
        <v>66441951</v>
      </c>
      <c r="AY322">
        <v>1</v>
      </c>
      <c r="AZ322">
        <v>0</v>
      </c>
      <c r="BA322">
        <v>286</v>
      </c>
      <c r="BB322">
        <v>0</v>
      </c>
      <c r="BC322">
        <v>0</v>
      </c>
      <c r="BD322">
        <v>0</v>
      </c>
      <c r="BE322">
        <v>0</v>
      </c>
      <c r="BF322">
        <v>0</v>
      </c>
      <c r="BG322">
        <v>0</v>
      </c>
      <c r="BH322">
        <v>0</v>
      </c>
      <c r="BI322">
        <v>0</v>
      </c>
      <c r="BJ322">
        <v>0</v>
      </c>
      <c r="BK322">
        <v>0</v>
      </c>
      <c r="BL322">
        <v>0</v>
      </c>
      <c r="BM322">
        <v>0</v>
      </c>
      <c r="BN322">
        <v>0</v>
      </c>
      <c r="BO322">
        <v>0</v>
      </c>
      <c r="BP322">
        <v>0</v>
      </c>
      <c r="BQ322">
        <v>0</v>
      </c>
      <c r="BR322">
        <v>0</v>
      </c>
      <c r="BS322">
        <v>0</v>
      </c>
      <c r="BT322">
        <v>0</v>
      </c>
      <c r="BU322">
        <v>0</v>
      </c>
      <c r="BV322">
        <v>0</v>
      </c>
      <c r="BW322">
        <v>0</v>
      </c>
      <c r="CV322">
        <v>0</v>
      </c>
      <c r="CW322">
        <v>0</v>
      </c>
      <c r="CX322" t="e">
        <f>ROUND(Y322*Source!I187,7)</f>
        <v>#REF!</v>
      </c>
      <c r="CY322">
        <f t="shared" si="132"/>
        <v>40586.870000000003</v>
      </c>
      <c r="CZ322">
        <f t="shared" si="133"/>
        <v>4455.2</v>
      </c>
      <c r="DA322">
        <f t="shared" si="134"/>
        <v>9.11</v>
      </c>
      <c r="DB322">
        <f t="shared" si="111"/>
        <v>0.13</v>
      </c>
      <c r="DC322">
        <f t="shared" si="112"/>
        <v>0</v>
      </c>
      <c r="DD322" t="s">
        <v>6</v>
      </c>
      <c r="DE322" t="s">
        <v>6</v>
      </c>
      <c r="DF322" t="e">
        <f t="shared" si="135"/>
        <v>#REF!</v>
      </c>
      <c r="DG322" t="e">
        <f t="shared" si="136"/>
        <v>#REF!</v>
      </c>
      <c r="DH322" t="e">
        <f>Source!I187*SmtRes!Y322</f>
        <v>#REF!</v>
      </c>
      <c r="DI322">
        <f t="shared" si="137"/>
        <v>40586.870000000003</v>
      </c>
      <c r="DJ322">
        <f>EtalonRes!Y286</f>
        <v>4455.2</v>
      </c>
      <c r="DK322" t="e">
        <f>Source!BC187</f>
        <v>#REF!</v>
      </c>
      <c r="DL322" t="s">
        <v>6</v>
      </c>
      <c r="DM322">
        <v>0</v>
      </c>
      <c r="DN322" t="s">
        <v>6</v>
      </c>
      <c r="DO322">
        <v>0</v>
      </c>
      <c r="GQ322">
        <v>-1</v>
      </c>
      <c r="GR322">
        <v>-1</v>
      </c>
    </row>
    <row r="323" spans="1:200" x14ac:dyDescent="0.25">
      <c r="A323">
        <f>ROW(Source!A187)</f>
        <v>187</v>
      </c>
      <c r="B323">
        <v>66440962</v>
      </c>
      <c r="C323">
        <v>66441908</v>
      </c>
      <c r="D323">
        <v>48076502</v>
      </c>
      <c r="E323">
        <v>1</v>
      </c>
      <c r="F323">
        <v>1</v>
      </c>
      <c r="G323">
        <v>1</v>
      </c>
      <c r="H323">
        <v>3</v>
      </c>
      <c r="I323" t="s">
        <v>356</v>
      </c>
      <c r="J323" t="s">
        <v>358</v>
      </c>
      <c r="K323" t="s">
        <v>357</v>
      </c>
      <c r="L323">
        <v>1348</v>
      </c>
      <c r="N323">
        <v>1009</v>
      </c>
      <c r="O323" t="s">
        <v>147</v>
      </c>
      <c r="P323" t="s">
        <v>147</v>
      </c>
      <c r="Q323">
        <v>1000</v>
      </c>
      <c r="W323">
        <v>1</v>
      </c>
      <c r="X323">
        <v>1995083284</v>
      </c>
      <c r="Y323">
        <f t="shared" si="110"/>
        <v>-1.9400000000000001E-3</v>
      </c>
      <c r="AA323">
        <v>44821.2</v>
      </c>
      <c r="AB323">
        <v>0</v>
      </c>
      <c r="AC323">
        <v>0</v>
      </c>
      <c r="AD323">
        <v>0</v>
      </c>
      <c r="AE323">
        <v>4920</v>
      </c>
      <c r="AF323">
        <v>0</v>
      </c>
      <c r="AG323">
        <v>0</v>
      </c>
      <c r="AH323">
        <v>0</v>
      </c>
      <c r="AI323">
        <v>9.11</v>
      </c>
      <c r="AJ323">
        <v>1</v>
      </c>
      <c r="AK323">
        <v>1</v>
      </c>
      <c r="AL323">
        <v>1</v>
      </c>
      <c r="AM323">
        <v>4</v>
      </c>
      <c r="AN323">
        <v>0</v>
      </c>
      <c r="AO323">
        <v>1</v>
      </c>
      <c r="AP323">
        <v>0</v>
      </c>
      <c r="AQ323">
        <v>0</v>
      </c>
      <c r="AR323">
        <v>0</v>
      </c>
      <c r="AS323" t="s">
        <v>6</v>
      </c>
      <c r="AT323">
        <v>-1.9400000000000001E-3</v>
      </c>
      <c r="AU323" t="s">
        <v>6</v>
      </c>
      <c r="AV323">
        <v>0</v>
      </c>
      <c r="AW323">
        <v>2</v>
      </c>
      <c r="AX323">
        <v>66441952</v>
      </c>
      <c r="AY323">
        <v>1</v>
      </c>
      <c r="AZ323">
        <v>6144</v>
      </c>
      <c r="BA323">
        <v>287</v>
      </c>
      <c r="BB323">
        <v>0</v>
      </c>
      <c r="BC323">
        <v>0</v>
      </c>
      <c r="BD323">
        <v>0</v>
      </c>
      <c r="BE323">
        <v>0</v>
      </c>
      <c r="BF323">
        <v>0</v>
      </c>
      <c r="BG323">
        <v>0</v>
      </c>
      <c r="BH323">
        <v>0</v>
      </c>
      <c r="BI323">
        <v>0</v>
      </c>
      <c r="BJ323">
        <v>0</v>
      </c>
      <c r="BK323">
        <v>0</v>
      </c>
      <c r="BL323">
        <v>0</v>
      </c>
      <c r="BM323">
        <v>0</v>
      </c>
      <c r="BN323">
        <v>0</v>
      </c>
      <c r="BO323">
        <v>0</v>
      </c>
      <c r="BP323">
        <v>0</v>
      </c>
      <c r="BQ323">
        <v>0</v>
      </c>
      <c r="BR323">
        <v>0</v>
      </c>
      <c r="BS323">
        <v>0</v>
      </c>
      <c r="BT323">
        <v>0</v>
      </c>
      <c r="BU323">
        <v>0</v>
      </c>
      <c r="BV323">
        <v>0</v>
      </c>
      <c r="BW323">
        <v>0</v>
      </c>
      <c r="CV323">
        <v>0</v>
      </c>
      <c r="CW323">
        <v>0</v>
      </c>
      <c r="CX323" t="e">
        <f>ROUND(Y323*Source!I187,7)</f>
        <v>#REF!</v>
      </c>
      <c r="CY323">
        <f t="shared" si="132"/>
        <v>44821.2</v>
      </c>
      <c r="CZ323">
        <f t="shared" si="133"/>
        <v>4920</v>
      </c>
      <c r="DA323">
        <f t="shared" si="134"/>
        <v>9.11</v>
      </c>
      <c r="DB323">
        <f t="shared" si="111"/>
        <v>-9.5399999999999991</v>
      </c>
      <c r="DC323">
        <f t="shared" si="112"/>
        <v>0</v>
      </c>
      <c r="DD323" t="s">
        <v>6</v>
      </c>
      <c r="DE323" t="s">
        <v>6</v>
      </c>
      <c r="DF323" t="e">
        <f t="shared" si="135"/>
        <v>#REF!</v>
      </c>
      <c r="DG323" t="e">
        <f t="shared" si="136"/>
        <v>#REF!</v>
      </c>
      <c r="DH323" t="e">
        <f>Source!I187*SmtRes!Y323</f>
        <v>#REF!</v>
      </c>
      <c r="DI323">
        <f t="shared" si="137"/>
        <v>44821.2</v>
      </c>
      <c r="DJ323">
        <f>EtalonRes!Y287</f>
        <v>4920</v>
      </c>
      <c r="DK323" t="e">
        <f>Source!BC187</f>
        <v>#REF!</v>
      </c>
      <c r="DL323" t="s">
        <v>6</v>
      </c>
      <c r="DM323">
        <v>0</v>
      </c>
      <c r="DN323" t="s">
        <v>6</v>
      </c>
      <c r="DO323">
        <v>0</v>
      </c>
      <c r="GP323">
        <v>0</v>
      </c>
      <c r="GQ323">
        <v>-1</v>
      </c>
      <c r="GR323">
        <v>-1</v>
      </c>
    </row>
    <row r="324" spans="1:200" x14ac:dyDescent="0.25">
      <c r="A324">
        <f>ROW(Source!A187)</f>
        <v>187</v>
      </c>
      <c r="B324">
        <v>66440962</v>
      </c>
      <c r="C324">
        <v>66441908</v>
      </c>
      <c r="D324">
        <v>48079767</v>
      </c>
      <c r="E324">
        <v>1</v>
      </c>
      <c r="F324">
        <v>1</v>
      </c>
      <c r="G324">
        <v>1</v>
      </c>
      <c r="H324">
        <v>3</v>
      </c>
      <c r="I324" t="s">
        <v>360</v>
      </c>
      <c r="J324" t="s">
        <v>362</v>
      </c>
      <c r="K324" t="s">
        <v>361</v>
      </c>
      <c r="L324">
        <v>1339</v>
      </c>
      <c r="N324">
        <v>1007</v>
      </c>
      <c r="O324" t="s">
        <v>22</v>
      </c>
      <c r="P324" t="s">
        <v>22</v>
      </c>
      <c r="Q324">
        <v>1</v>
      </c>
      <c r="W324">
        <v>1</v>
      </c>
      <c r="X324">
        <v>-1615965745</v>
      </c>
      <c r="Y324">
        <f t="shared" si="110"/>
        <v>-1.0300000000000001E-3</v>
      </c>
      <c r="AA324">
        <v>15487</v>
      </c>
      <c r="AB324">
        <v>0</v>
      </c>
      <c r="AC324">
        <v>0</v>
      </c>
      <c r="AD324">
        <v>0</v>
      </c>
      <c r="AE324">
        <v>1700</v>
      </c>
      <c r="AF324">
        <v>0</v>
      </c>
      <c r="AG324">
        <v>0</v>
      </c>
      <c r="AH324">
        <v>0</v>
      </c>
      <c r="AI324">
        <v>9.11</v>
      </c>
      <c r="AJ324">
        <v>1</v>
      </c>
      <c r="AK324">
        <v>1</v>
      </c>
      <c r="AL324">
        <v>1</v>
      </c>
      <c r="AM324">
        <v>4</v>
      </c>
      <c r="AN324">
        <v>0</v>
      </c>
      <c r="AO324">
        <v>1</v>
      </c>
      <c r="AP324">
        <v>0</v>
      </c>
      <c r="AQ324">
        <v>0</v>
      </c>
      <c r="AR324">
        <v>0</v>
      </c>
      <c r="AS324" t="s">
        <v>6</v>
      </c>
      <c r="AT324">
        <v>-1.0300000000000001E-3</v>
      </c>
      <c r="AU324" t="s">
        <v>6</v>
      </c>
      <c r="AV324">
        <v>0</v>
      </c>
      <c r="AW324">
        <v>2</v>
      </c>
      <c r="AX324">
        <v>66441953</v>
      </c>
      <c r="AY324">
        <v>1</v>
      </c>
      <c r="AZ324">
        <v>6144</v>
      </c>
      <c r="BA324">
        <v>288</v>
      </c>
      <c r="BB324">
        <v>0</v>
      </c>
      <c r="BC324">
        <v>0</v>
      </c>
      <c r="BD324">
        <v>0</v>
      </c>
      <c r="BE324">
        <v>0</v>
      </c>
      <c r="BF324">
        <v>0</v>
      </c>
      <c r="BG324">
        <v>0</v>
      </c>
      <c r="BH324">
        <v>0</v>
      </c>
      <c r="BI324">
        <v>0</v>
      </c>
      <c r="BJ324">
        <v>0</v>
      </c>
      <c r="BK324">
        <v>0</v>
      </c>
      <c r="BL324">
        <v>0</v>
      </c>
      <c r="BM324">
        <v>0</v>
      </c>
      <c r="BN324">
        <v>0</v>
      </c>
      <c r="BO324">
        <v>0</v>
      </c>
      <c r="BP324">
        <v>0</v>
      </c>
      <c r="BQ324">
        <v>0</v>
      </c>
      <c r="BR324">
        <v>0</v>
      </c>
      <c r="BS324">
        <v>0</v>
      </c>
      <c r="BT324">
        <v>0</v>
      </c>
      <c r="BU324">
        <v>0</v>
      </c>
      <c r="BV324">
        <v>0</v>
      </c>
      <c r="BW324">
        <v>0</v>
      </c>
      <c r="CV324">
        <v>0</v>
      </c>
      <c r="CW324">
        <v>0</v>
      </c>
      <c r="CX324" t="e">
        <f>ROUND(Y324*Source!I187,7)</f>
        <v>#REF!</v>
      </c>
      <c r="CY324">
        <f t="shared" si="132"/>
        <v>15487</v>
      </c>
      <c r="CZ324">
        <f t="shared" si="133"/>
        <v>1700</v>
      </c>
      <c r="DA324">
        <f t="shared" si="134"/>
        <v>9.11</v>
      </c>
      <c r="DB324">
        <f t="shared" si="111"/>
        <v>-1.75</v>
      </c>
      <c r="DC324">
        <f t="shared" si="112"/>
        <v>0</v>
      </c>
      <c r="DD324" t="s">
        <v>6</v>
      </c>
      <c r="DE324" t="s">
        <v>6</v>
      </c>
      <c r="DF324" t="e">
        <f t="shared" si="135"/>
        <v>#REF!</v>
      </c>
      <c r="DG324" t="e">
        <f t="shared" si="136"/>
        <v>#REF!</v>
      </c>
      <c r="DH324" t="e">
        <f>Source!I187*SmtRes!Y324</f>
        <v>#REF!</v>
      </c>
      <c r="DI324">
        <f t="shared" si="137"/>
        <v>15487</v>
      </c>
      <c r="DJ324">
        <f>EtalonRes!Y288</f>
        <v>1700</v>
      </c>
      <c r="DK324" t="e">
        <f>Source!BC187</f>
        <v>#REF!</v>
      </c>
      <c r="DL324" t="s">
        <v>6</v>
      </c>
      <c r="DM324">
        <v>0</v>
      </c>
      <c r="DN324" t="s">
        <v>6</v>
      </c>
      <c r="DO324">
        <v>0</v>
      </c>
      <c r="GP324">
        <v>0</v>
      </c>
      <c r="GQ324">
        <v>-1</v>
      </c>
      <c r="GR324">
        <v>-1</v>
      </c>
    </row>
    <row r="325" spans="1:200" x14ac:dyDescent="0.25">
      <c r="A325">
        <f>ROW(Source!A187)</f>
        <v>187</v>
      </c>
      <c r="B325">
        <v>66440962</v>
      </c>
      <c r="C325">
        <v>66441908</v>
      </c>
      <c r="D325">
        <v>48087405</v>
      </c>
      <c r="E325">
        <v>1</v>
      </c>
      <c r="F325">
        <v>1</v>
      </c>
      <c r="G325">
        <v>1</v>
      </c>
      <c r="H325">
        <v>3</v>
      </c>
      <c r="I325" t="s">
        <v>851</v>
      </c>
      <c r="J325" t="s">
        <v>852</v>
      </c>
      <c r="K325" t="s">
        <v>853</v>
      </c>
      <c r="L325">
        <v>1348</v>
      </c>
      <c r="N325">
        <v>1009</v>
      </c>
      <c r="O325" t="s">
        <v>147</v>
      </c>
      <c r="P325" t="s">
        <v>147</v>
      </c>
      <c r="Q325">
        <v>1000</v>
      </c>
      <c r="W325">
        <v>0</v>
      </c>
      <c r="X325">
        <v>-450960202</v>
      </c>
      <c r="Y325" s="66">
        <f>'4.Ведомость_списания'!F219</f>
        <v>3.1E-4</v>
      </c>
      <c r="AA325">
        <v>142298.20000000001</v>
      </c>
      <c r="AB325">
        <v>0</v>
      </c>
      <c r="AC325">
        <v>0</v>
      </c>
      <c r="AD325">
        <v>0</v>
      </c>
      <c r="AE325">
        <v>15620</v>
      </c>
      <c r="AF325">
        <v>0</v>
      </c>
      <c r="AG325">
        <v>0</v>
      </c>
      <c r="AH325">
        <v>0</v>
      </c>
      <c r="AI325">
        <v>9.11</v>
      </c>
      <c r="AJ325">
        <v>1</v>
      </c>
      <c r="AK325">
        <v>1</v>
      </c>
      <c r="AL325">
        <v>1</v>
      </c>
      <c r="AM325">
        <v>4</v>
      </c>
      <c r="AN325">
        <v>0</v>
      </c>
      <c r="AO325">
        <v>1</v>
      </c>
      <c r="AP325">
        <v>0</v>
      </c>
      <c r="AQ325">
        <v>0</v>
      </c>
      <c r="AR325">
        <v>0</v>
      </c>
      <c r="AS325" t="s">
        <v>6</v>
      </c>
      <c r="AT325">
        <v>3.1E-4</v>
      </c>
      <c r="AU325" t="s">
        <v>6</v>
      </c>
      <c r="AV325">
        <v>0</v>
      </c>
      <c r="AW325">
        <v>2</v>
      </c>
      <c r="AX325">
        <v>66441954</v>
      </c>
      <c r="AY325">
        <v>1</v>
      </c>
      <c r="AZ325">
        <v>0</v>
      </c>
      <c r="BA325">
        <v>289</v>
      </c>
      <c r="BB325">
        <v>0</v>
      </c>
      <c r="BC325">
        <v>0</v>
      </c>
      <c r="BD325">
        <v>0</v>
      </c>
      <c r="BE325">
        <v>0</v>
      </c>
      <c r="BF325">
        <v>0</v>
      </c>
      <c r="BG325">
        <v>0</v>
      </c>
      <c r="BH325">
        <v>0</v>
      </c>
      <c r="BI325">
        <v>0</v>
      </c>
      <c r="BJ325">
        <v>0</v>
      </c>
      <c r="BK325">
        <v>0</v>
      </c>
      <c r="BL325">
        <v>0</v>
      </c>
      <c r="BM325">
        <v>0</v>
      </c>
      <c r="BN325">
        <v>0</v>
      </c>
      <c r="BO325">
        <v>0</v>
      </c>
      <c r="BP325">
        <v>0</v>
      </c>
      <c r="BQ325">
        <v>0</v>
      </c>
      <c r="BR325">
        <v>0</v>
      </c>
      <c r="BS325">
        <v>0</v>
      </c>
      <c r="BT325">
        <v>0</v>
      </c>
      <c r="BU325">
        <v>0</v>
      </c>
      <c r="BV325">
        <v>0</v>
      </c>
      <c r="BW325">
        <v>0</v>
      </c>
      <c r="CV325">
        <v>0</v>
      </c>
      <c r="CW325">
        <v>0</v>
      </c>
      <c r="CX325" t="e">
        <f>ROUND(Y325*Source!I187,7)</f>
        <v>#REF!</v>
      </c>
      <c r="CY325">
        <f t="shared" si="132"/>
        <v>142298.20000000001</v>
      </c>
      <c r="CZ325">
        <f t="shared" si="133"/>
        <v>15620</v>
      </c>
      <c r="DA325">
        <f t="shared" si="134"/>
        <v>9.11</v>
      </c>
      <c r="DB325">
        <f t="shared" si="111"/>
        <v>4.84</v>
      </c>
      <c r="DC325">
        <f t="shared" si="112"/>
        <v>0</v>
      </c>
      <c r="DD325" t="s">
        <v>6</v>
      </c>
      <c r="DE325" t="s">
        <v>6</v>
      </c>
      <c r="DF325" t="e">
        <f t="shared" si="135"/>
        <v>#REF!</v>
      </c>
      <c r="DG325" t="e">
        <f t="shared" si="136"/>
        <v>#REF!</v>
      </c>
      <c r="DH325" t="e">
        <f>Source!I187*SmtRes!Y325</f>
        <v>#REF!</v>
      </c>
      <c r="DI325">
        <f t="shared" si="137"/>
        <v>142298.20000000001</v>
      </c>
      <c r="DJ325">
        <f>EtalonRes!Y289</f>
        <v>15620</v>
      </c>
      <c r="DK325" t="e">
        <f>Source!BC187</f>
        <v>#REF!</v>
      </c>
      <c r="DL325" t="s">
        <v>6</v>
      </c>
      <c r="DM325">
        <v>0</v>
      </c>
      <c r="DN325" t="s">
        <v>6</v>
      </c>
      <c r="DO325">
        <v>0</v>
      </c>
      <c r="GQ325">
        <v>-1</v>
      </c>
      <c r="GR325">
        <v>-1</v>
      </c>
    </row>
    <row r="326" spans="1:200" x14ac:dyDescent="0.25">
      <c r="A326">
        <f>ROW(Source!A187)</f>
        <v>187</v>
      </c>
      <c r="B326">
        <v>66440962</v>
      </c>
      <c r="C326">
        <v>66441908</v>
      </c>
      <c r="D326">
        <v>48088518</v>
      </c>
      <c r="E326">
        <v>1</v>
      </c>
      <c r="F326">
        <v>1</v>
      </c>
      <c r="G326">
        <v>1</v>
      </c>
      <c r="H326">
        <v>3</v>
      </c>
      <c r="I326" t="s">
        <v>854</v>
      </c>
      <c r="J326" t="s">
        <v>855</v>
      </c>
      <c r="K326" t="s">
        <v>856</v>
      </c>
      <c r="L326">
        <v>1346</v>
      </c>
      <c r="N326">
        <v>1009</v>
      </c>
      <c r="O326" t="s">
        <v>132</v>
      </c>
      <c r="P326" t="s">
        <v>132</v>
      </c>
      <c r="Q326">
        <v>1</v>
      </c>
      <c r="W326">
        <v>0</v>
      </c>
      <c r="X326">
        <v>158697004</v>
      </c>
      <c r="Y326" s="66">
        <f>'4.Ведомость_списания'!F220</f>
        <v>0.6</v>
      </c>
      <c r="AA326">
        <v>85.82</v>
      </c>
      <c r="AB326">
        <v>0</v>
      </c>
      <c r="AC326">
        <v>0</v>
      </c>
      <c r="AD326">
        <v>0</v>
      </c>
      <c r="AE326">
        <v>9.42</v>
      </c>
      <c r="AF326">
        <v>0</v>
      </c>
      <c r="AG326">
        <v>0</v>
      </c>
      <c r="AH326">
        <v>0</v>
      </c>
      <c r="AI326">
        <v>9.11</v>
      </c>
      <c r="AJ326">
        <v>1</v>
      </c>
      <c r="AK326">
        <v>1</v>
      </c>
      <c r="AL326">
        <v>1</v>
      </c>
      <c r="AM326">
        <v>4</v>
      </c>
      <c r="AN326">
        <v>0</v>
      </c>
      <c r="AO326">
        <v>1</v>
      </c>
      <c r="AP326">
        <v>0</v>
      </c>
      <c r="AQ326">
        <v>0</v>
      </c>
      <c r="AR326">
        <v>0</v>
      </c>
      <c r="AS326" t="s">
        <v>6</v>
      </c>
      <c r="AT326">
        <v>0.6</v>
      </c>
      <c r="AU326" t="s">
        <v>6</v>
      </c>
      <c r="AV326">
        <v>0</v>
      </c>
      <c r="AW326">
        <v>2</v>
      </c>
      <c r="AX326">
        <v>66441955</v>
      </c>
      <c r="AY326">
        <v>1</v>
      </c>
      <c r="AZ326">
        <v>0</v>
      </c>
      <c r="BA326">
        <v>290</v>
      </c>
      <c r="BB326">
        <v>0</v>
      </c>
      <c r="BC326">
        <v>0</v>
      </c>
      <c r="BD326">
        <v>0</v>
      </c>
      <c r="BE326">
        <v>0</v>
      </c>
      <c r="BF326">
        <v>0</v>
      </c>
      <c r="BG326">
        <v>0</v>
      </c>
      <c r="BH326">
        <v>0</v>
      </c>
      <c r="BI326">
        <v>0</v>
      </c>
      <c r="BJ326">
        <v>0</v>
      </c>
      <c r="BK326">
        <v>0</v>
      </c>
      <c r="BL326">
        <v>0</v>
      </c>
      <c r="BM326">
        <v>0</v>
      </c>
      <c r="BN326">
        <v>0</v>
      </c>
      <c r="BO326">
        <v>0</v>
      </c>
      <c r="BP326">
        <v>0</v>
      </c>
      <c r="BQ326">
        <v>0</v>
      </c>
      <c r="BR326">
        <v>0</v>
      </c>
      <c r="BS326">
        <v>0</v>
      </c>
      <c r="BT326">
        <v>0</v>
      </c>
      <c r="BU326">
        <v>0</v>
      </c>
      <c r="BV326">
        <v>0</v>
      </c>
      <c r="BW326">
        <v>0</v>
      </c>
      <c r="CV326">
        <v>0</v>
      </c>
      <c r="CW326">
        <v>0</v>
      </c>
      <c r="CX326" t="e">
        <f>ROUND(Y326*Source!I187,7)</f>
        <v>#REF!</v>
      </c>
      <c r="CY326">
        <f t="shared" si="132"/>
        <v>85.82</v>
      </c>
      <c r="CZ326">
        <f t="shared" si="133"/>
        <v>9.42</v>
      </c>
      <c r="DA326">
        <f t="shared" si="134"/>
        <v>9.11</v>
      </c>
      <c r="DB326">
        <f t="shared" si="111"/>
        <v>5.65</v>
      </c>
      <c r="DC326">
        <f t="shared" si="112"/>
        <v>0</v>
      </c>
      <c r="DD326" t="s">
        <v>6</v>
      </c>
      <c r="DE326" t="s">
        <v>6</v>
      </c>
      <c r="DF326" t="e">
        <f t="shared" si="135"/>
        <v>#REF!</v>
      </c>
      <c r="DG326" t="e">
        <f t="shared" si="136"/>
        <v>#REF!</v>
      </c>
      <c r="DH326" t="e">
        <f>Source!I187*SmtRes!Y326</f>
        <v>#REF!</v>
      </c>
      <c r="DI326">
        <f t="shared" si="137"/>
        <v>85.82</v>
      </c>
      <c r="DJ326">
        <f>EtalonRes!Y290</f>
        <v>9.42</v>
      </c>
      <c r="DK326" t="e">
        <f>Source!BC187</f>
        <v>#REF!</v>
      </c>
      <c r="DL326" t="s">
        <v>6</v>
      </c>
      <c r="DM326">
        <v>0</v>
      </c>
      <c r="DN326" t="s">
        <v>6</v>
      </c>
      <c r="DO326">
        <v>0</v>
      </c>
      <c r="GQ326">
        <v>-1</v>
      </c>
      <c r="GR326">
        <v>-1</v>
      </c>
    </row>
    <row r="327" spans="1:200" x14ac:dyDescent="0.25">
      <c r="A327">
        <f>ROW(Source!A187)</f>
        <v>187</v>
      </c>
      <c r="B327">
        <v>66440962</v>
      </c>
      <c r="C327">
        <v>66441908</v>
      </c>
      <c r="D327">
        <v>0</v>
      </c>
      <c r="E327">
        <v>0</v>
      </c>
      <c r="F327">
        <v>1</v>
      </c>
      <c r="G327">
        <v>1</v>
      </c>
      <c r="H327">
        <v>3</v>
      </c>
      <c r="I327" t="s">
        <v>261</v>
      </c>
      <c r="J327" t="s">
        <v>338</v>
      </c>
      <c r="K327" t="s">
        <v>501</v>
      </c>
      <c r="L327">
        <v>1348</v>
      </c>
      <c r="N327">
        <v>1009</v>
      </c>
      <c r="O327" t="s">
        <v>147</v>
      </c>
      <c r="P327" t="s">
        <v>147</v>
      </c>
      <c r="Q327">
        <v>1000</v>
      </c>
      <c r="W327">
        <v>0</v>
      </c>
      <c r="X327">
        <v>-1485700207</v>
      </c>
      <c r="Y327">
        <f t="shared" si="110"/>
        <v>1</v>
      </c>
      <c r="AA327">
        <v>98522.8</v>
      </c>
      <c r="AB327">
        <v>0</v>
      </c>
      <c r="AC327">
        <v>0</v>
      </c>
      <c r="AD327">
        <v>0</v>
      </c>
      <c r="AE327">
        <v>103232.19</v>
      </c>
      <c r="AF327">
        <v>0</v>
      </c>
      <c r="AG327">
        <v>0</v>
      </c>
      <c r="AH327">
        <v>0</v>
      </c>
      <c r="AI327">
        <v>9.11</v>
      </c>
      <c r="AJ327">
        <v>1</v>
      </c>
      <c r="AK327">
        <v>1</v>
      </c>
      <c r="AL327">
        <v>1</v>
      </c>
      <c r="AM327">
        <v>0</v>
      </c>
      <c r="AN327">
        <v>0</v>
      </c>
      <c r="AO327">
        <v>0</v>
      </c>
      <c r="AP327">
        <v>0</v>
      </c>
      <c r="AQ327">
        <v>0</v>
      </c>
      <c r="AR327">
        <v>0</v>
      </c>
      <c r="AS327" t="s">
        <v>6</v>
      </c>
      <c r="AT327">
        <v>1</v>
      </c>
      <c r="AU327" t="s">
        <v>6</v>
      </c>
      <c r="AV327">
        <v>0</v>
      </c>
      <c r="AW327">
        <v>1</v>
      </c>
      <c r="AX327">
        <v>-1</v>
      </c>
      <c r="AY327">
        <v>0</v>
      </c>
      <c r="AZ327">
        <v>0</v>
      </c>
      <c r="BA327" t="s">
        <v>6</v>
      </c>
      <c r="BB327">
        <v>0</v>
      </c>
      <c r="BC327">
        <v>0</v>
      </c>
      <c r="BD327">
        <v>0</v>
      </c>
      <c r="BE327">
        <v>0</v>
      </c>
      <c r="BF327">
        <v>0</v>
      </c>
      <c r="BG327">
        <v>0</v>
      </c>
      <c r="BH327">
        <v>0</v>
      </c>
      <c r="BI327">
        <v>0</v>
      </c>
      <c r="BJ327">
        <v>0</v>
      </c>
      <c r="BK327">
        <v>0</v>
      </c>
      <c r="BL327">
        <v>0</v>
      </c>
      <c r="BM327">
        <v>0</v>
      </c>
      <c r="BN327">
        <v>0</v>
      </c>
      <c r="BO327">
        <v>0</v>
      </c>
      <c r="BP327">
        <v>0</v>
      </c>
      <c r="BQ327">
        <v>0</v>
      </c>
      <c r="BR327">
        <v>0</v>
      </c>
      <c r="BS327">
        <v>0</v>
      </c>
      <c r="BT327">
        <v>0</v>
      </c>
      <c r="BU327">
        <v>0</v>
      </c>
      <c r="BV327">
        <v>0</v>
      </c>
      <c r="BW327">
        <v>0</v>
      </c>
      <c r="CV327">
        <v>0</v>
      </c>
      <c r="CW327">
        <v>0</v>
      </c>
      <c r="CX327" t="e">
        <f>ROUND(Y327*Source!I187,7)</f>
        <v>#REF!</v>
      </c>
      <c r="CY327">
        <f t="shared" si="132"/>
        <v>98522.8</v>
      </c>
      <c r="CZ327">
        <f t="shared" si="133"/>
        <v>103232.19</v>
      </c>
      <c r="DA327">
        <f t="shared" si="134"/>
        <v>9.11</v>
      </c>
      <c r="DB327">
        <f t="shared" si="111"/>
        <v>103232.19</v>
      </c>
      <c r="DC327">
        <f t="shared" si="112"/>
        <v>0</v>
      </c>
      <c r="DD327" t="s">
        <v>6</v>
      </c>
      <c r="DE327" t="s">
        <v>6</v>
      </c>
      <c r="DF327" t="e">
        <f t="shared" si="135"/>
        <v>#REF!</v>
      </c>
      <c r="DG327" t="e">
        <f t="shared" si="136"/>
        <v>#REF!</v>
      </c>
      <c r="DH327" t="e">
        <f>Source!I187*SmtRes!Y327</f>
        <v>#REF!</v>
      </c>
      <c r="DI327">
        <f t="shared" si="137"/>
        <v>98522.8</v>
      </c>
      <c r="DJ327" t="e">
        <f t="shared" si="138"/>
        <v>#REF!</v>
      </c>
      <c r="DK327" t="e">
        <f>Source!BC187</f>
        <v>#REF!</v>
      </c>
      <c r="DL327" t="s">
        <v>6</v>
      </c>
      <c r="DM327">
        <v>0</v>
      </c>
      <c r="DN327" t="s">
        <v>6</v>
      </c>
      <c r="DO327">
        <v>0</v>
      </c>
      <c r="GP327">
        <v>1</v>
      </c>
      <c r="GQ327">
        <v>-1</v>
      </c>
      <c r="GR327">
        <v>-1</v>
      </c>
    </row>
    <row r="328" spans="1:200" x14ac:dyDescent="0.25">
      <c r="A328">
        <f>ROW(Source!A196)</f>
        <v>196</v>
      </c>
      <c r="B328">
        <v>66440962</v>
      </c>
      <c r="C328">
        <v>66441964</v>
      </c>
      <c r="D328">
        <v>48043853</v>
      </c>
      <c r="E328">
        <v>68</v>
      </c>
      <c r="F328">
        <v>1</v>
      </c>
      <c r="G328">
        <v>1</v>
      </c>
      <c r="H328">
        <v>1</v>
      </c>
      <c r="I328" t="s">
        <v>811</v>
      </c>
      <c r="J328" t="s">
        <v>6</v>
      </c>
      <c r="K328" t="s">
        <v>812</v>
      </c>
      <c r="L328">
        <v>1191</v>
      </c>
      <c r="N328">
        <v>1013</v>
      </c>
      <c r="O328" t="s">
        <v>766</v>
      </c>
      <c r="P328" t="s">
        <v>766</v>
      </c>
      <c r="Q328">
        <v>1</v>
      </c>
      <c r="W328">
        <v>0</v>
      </c>
      <c r="X328">
        <v>1893946532</v>
      </c>
      <c r="Y328">
        <f t="shared" ref="Y328:Y333" si="139">(AT328*ROUND(2,7))</f>
        <v>4.26</v>
      </c>
      <c r="AA328">
        <v>0</v>
      </c>
      <c r="AB328">
        <v>0</v>
      </c>
      <c r="AC328">
        <v>0</v>
      </c>
      <c r="AD328">
        <v>302.85000000000002</v>
      </c>
      <c r="AE328">
        <v>0</v>
      </c>
      <c r="AF328">
        <v>0</v>
      </c>
      <c r="AG328">
        <v>0</v>
      </c>
      <c r="AH328">
        <v>9.07</v>
      </c>
      <c r="AI328">
        <v>1</v>
      </c>
      <c r="AJ328">
        <v>1</v>
      </c>
      <c r="AK328">
        <v>1</v>
      </c>
      <c r="AL328">
        <v>33.39</v>
      </c>
      <c r="AM328">
        <v>4</v>
      </c>
      <c r="AN328">
        <v>0</v>
      </c>
      <c r="AO328">
        <v>1</v>
      </c>
      <c r="AP328">
        <v>1</v>
      </c>
      <c r="AQ328">
        <v>0</v>
      </c>
      <c r="AR328">
        <v>0</v>
      </c>
      <c r="AS328" t="s">
        <v>6</v>
      </c>
      <c r="AT328">
        <v>2.13</v>
      </c>
      <c r="AU328" t="s">
        <v>250</v>
      </c>
      <c r="AV328">
        <v>1</v>
      </c>
      <c r="AW328">
        <v>2</v>
      </c>
      <c r="AX328">
        <v>66441973</v>
      </c>
      <c r="AY328">
        <v>1</v>
      </c>
      <c r="AZ328">
        <v>0</v>
      </c>
      <c r="BA328">
        <v>291</v>
      </c>
      <c r="BB328">
        <v>0</v>
      </c>
      <c r="BC328">
        <v>0</v>
      </c>
      <c r="BD328">
        <v>0</v>
      </c>
      <c r="BE328">
        <v>0</v>
      </c>
      <c r="BF328">
        <v>0</v>
      </c>
      <c r="BG328">
        <v>0</v>
      </c>
      <c r="BH328">
        <v>0</v>
      </c>
      <c r="BI328">
        <v>0</v>
      </c>
      <c r="BJ328">
        <v>0</v>
      </c>
      <c r="BK328">
        <v>0</v>
      </c>
      <c r="BL328">
        <v>0</v>
      </c>
      <c r="BM328">
        <v>0</v>
      </c>
      <c r="BN328">
        <v>0</v>
      </c>
      <c r="BO328">
        <v>0</v>
      </c>
      <c r="BP328">
        <v>0</v>
      </c>
      <c r="BQ328">
        <v>0</v>
      </c>
      <c r="BR328">
        <v>0</v>
      </c>
      <c r="BS328">
        <v>0</v>
      </c>
      <c r="BT328">
        <v>0</v>
      </c>
      <c r="BU328">
        <v>0</v>
      </c>
      <c r="BV328">
        <v>0</v>
      </c>
      <c r="BW328">
        <v>0</v>
      </c>
      <c r="CU328" t="e">
        <f>ROUND(AT328*Source!I196*AH328*AL328,0)</f>
        <v>#REF!</v>
      </c>
      <c r="CV328" t="e">
        <f>ROUND(Y328*Source!I196,7)</f>
        <v>#REF!</v>
      </c>
      <c r="CW328">
        <v>0</v>
      </c>
      <c r="CX328" t="e">
        <f>ROUND(Y328*Source!I196,7)</f>
        <v>#REF!</v>
      </c>
      <c r="CY328">
        <f>AD328</f>
        <v>302.85000000000002</v>
      </c>
      <c r="CZ328">
        <f>AH328</f>
        <v>9.07</v>
      </c>
      <c r="DA328">
        <f>AL328</f>
        <v>33.39</v>
      </c>
      <c r="DB328">
        <f t="shared" ref="DB328:DB335" si="140">ROUND((ROUND(AT328*CZ328,2)*ROUND(2,7)),2)</f>
        <v>38.64</v>
      </c>
      <c r="DC328">
        <f t="shared" ref="DC328:DC335" si="141">ROUND((ROUND(AT328*AG328,2)*ROUND(2,7)),2)</f>
        <v>0</v>
      </c>
      <c r="DD328" t="s">
        <v>6</v>
      </c>
      <c r="DE328" t="s">
        <v>6</v>
      </c>
      <c r="DF328" t="e">
        <f t="shared" ref="DF328:DF333" si="142">ROUND(ROUND(AE328,0)*CX328,0)</f>
        <v>#REF!</v>
      </c>
      <c r="DG328" t="e">
        <f t="shared" si="136"/>
        <v>#REF!</v>
      </c>
      <c r="DH328" t="e">
        <f>Source!I196*SmtRes!Y328</f>
        <v>#REF!</v>
      </c>
      <c r="DI328">
        <f>AD328</f>
        <v>302.85000000000002</v>
      </c>
      <c r="DJ328">
        <f>EtalonRes!AB291</f>
        <v>9.07</v>
      </c>
      <c r="DK328" t="e">
        <f>Source!BA196</f>
        <v>#REF!</v>
      </c>
      <c r="DL328" t="s">
        <v>6</v>
      </c>
      <c r="DM328">
        <v>0</v>
      </c>
      <c r="DN328" t="s">
        <v>6</v>
      </c>
      <c r="DO328">
        <v>0</v>
      </c>
      <c r="GQ328">
        <v>-1</v>
      </c>
      <c r="GR328">
        <v>-1</v>
      </c>
    </row>
    <row r="329" spans="1:200" x14ac:dyDescent="0.25">
      <c r="A329">
        <f>ROW(Source!A196)</f>
        <v>196</v>
      </c>
      <c r="B329">
        <v>66440962</v>
      </c>
      <c r="C329">
        <v>66441964</v>
      </c>
      <c r="D329">
        <v>48044033</v>
      </c>
      <c r="E329">
        <v>68</v>
      </c>
      <c r="F329">
        <v>1</v>
      </c>
      <c r="G329">
        <v>1</v>
      </c>
      <c r="H329">
        <v>1</v>
      </c>
      <c r="I329" t="s">
        <v>767</v>
      </c>
      <c r="J329" t="s">
        <v>6</v>
      </c>
      <c r="K329" t="s">
        <v>768</v>
      </c>
      <c r="L329">
        <v>1191</v>
      </c>
      <c r="N329">
        <v>1013</v>
      </c>
      <c r="O329" t="s">
        <v>766</v>
      </c>
      <c r="P329" t="s">
        <v>766</v>
      </c>
      <c r="Q329">
        <v>1</v>
      </c>
      <c r="W329">
        <v>0</v>
      </c>
      <c r="X329">
        <v>-1417349443</v>
      </c>
      <c r="Y329">
        <f t="shared" si="139"/>
        <v>0.04</v>
      </c>
      <c r="AA329">
        <v>0</v>
      </c>
      <c r="AB329">
        <v>0</v>
      </c>
      <c r="AC329">
        <v>0</v>
      </c>
      <c r="AD329">
        <v>0</v>
      </c>
      <c r="AE329">
        <v>0</v>
      </c>
      <c r="AF329">
        <v>0</v>
      </c>
      <c r="AG329">
        <v>0</v>
      </c>
      <c r="AH329">
        <v>0</v>
      </c>
      <c r="AI329">
        <v>1</v>
      </c>
      <c r="AJ329">
        <v>1</v>
      </c>
      <c r="AK329">
        <v>33.39</v>
      </c>
      <c r="AL329">
        <v>1</v>
      </c>
      <c r="AM329">
        <v>4</v>
      </c>
      <c r="AN329">
        <v>0</v>
      </c>
      <c r="AO329">
        <v>1</v>
      </c>
      <c r="AP329">
        <v>1</v>
      </c>
      <c r="AQ329">
        <v>0</v>
      </c>
      <c r="AR329">
        <v>0</v>
      </c>
      <c r="AS329" t="s">
        <v>6</v>
      </c>
      <c r="AT329">
        <v>0.02</v>
      </c>
      <c r="AU329" t="s">
        <v>250</v>
      </c>
      <c r="AV329">
        <v>2</v>
      </c>
      <c r="AW329">
        <v>2</v>
      </c>
      <c r="AX329">
        <v>66441974</v>
      </c>
      <c r="AY329">
        <v>1</v>
      </c>
      <c r="AZ329">
        <v>0</v>
      </c>
      <c r="BA329">
        <v>292</v>
      </c>
      <c r="BB329">
        <v>0</v>
      </c>
      <c r="BC329">
        <v>0</v>
      </c>
      <c r="BD329">
        <v>0</v>
      </c>
      <c r="BE329">
        <v>0</v>
      </c>
      <c r="BF329">
        <v>0</v>
      </c>
      <c r="BG329">
        <v>0</v>
      </c>
      <c r="BH329">
        <v>0</v>
      </c>
      <c r="BI329">
        <v>0</v>
      </c>
      <c r="BJ329">
        <v>0</v>
      </c>
      <c r="BK329">
        <v>0</v>
      </c>
      <c r="BL329">
        <v>0</v>
      </c>
      <c r="BM329">
        <v>0</v>
      </c>
      <c r="BN329">
        <v>0</v>
      </c>
      <c r="BO329">
        <v>0</v>
      </c>
      <c r="BP329">
        <v>0</v>
      </c>
      <c r="BQ329">
        <v>0</v>
      </c>
      <c r="BR329">
        <v>0</v>
      </c>
      <c r="BS329">
        <v>0</v>
      </c>
      <c r="BT329">
        <v>0</v>
      </c>
      <c r="BU329">
        <v>0</v>
      </c>
      <c r="BV329">
        <v>0</v>
      </c>
      <c r="BW329">
        <v>0</v>
      </c>
      <c r="CV329">
        <v>0</v>
      </c>
      <c r="CW329">
        <v>0</v>
      </c>
      <c r="CX329" t="e">
        <f>ROUND(Y329*Source!I196,7)</f>
        <v>#REF!</v>
      </c>
      <c r="CY329">
        <f>AD329</f>
        <v>0</v>
      </c>
      <c r="CZ329">
        <f>AH329</f>
        <v>0</v>
      </c>
      <c r="DA329">
        <f>AL329</f>
        <v>1</v>
      </c>
      <c r="DB329">
        <f t="shared" si="140"/>
        <v>0</v>
      </c>
      <c r="DC329">
        <f t="shared" si="141"/>
        <v>0</v>
      </c>
      <c r="DD329" t="s">
        <v>6</v>
      </c>
      <c r="DE329" t="s">
        <v>6</v>
      </c>
      <c r="DF329" t="e">
        <f t="shared" si="142"/>
        <v>#REF!</v>
      </c>
      <c r="DG329" t="e">
        <f t="shared" si="136"/>
        <v>#REF!</v>
      </c>
      <c r="DH329" t="e">
        <f>Source!I196*SmtRes!Y329</f>
        <v>#REF!</v>
      </c>
      <c r="DI329">
        <f>AD329</f>
        <v>0</v>
      </c>
      <c r="DJ329">
        <f>EtalonRes!AB292</f>
        <v>0</v>
      </c>
      <c r="DK329" t="e">
        <f>Source!BA196</f>
        <v>#REF!</v>
      </c>
      <c r="DL329" t="s">
        <v>6</v>
      </c>
      <c r="DM329">
        <v>0</v>
      </c>
      <c r="DN329" t="s">
        <v>6</v>
      </c>
      <c r="DO329">
        <v>0</v>
      </c>
      <c r="GQ329">
        <v>-1</v>
      </c>
      <c r="GR329">
        <v>-1</v>
      </c>
    </row>
    <row r="330" spans="1:200" x14ac:dyDescent="0.25">
      <c r="A330">
        <f>ROW(Source!A196)</f>
        <v>196</v>
      </c>
      <c r="B330">
        <v>66440962</v>
      </c>
      <c r="C330">
        <v>66441964</v>
      </c>
      <c r="D330">
        <v>48205709</v>
      </c>
      <c r="E330">
        <v>1</v>
      </c>
      <c r="F330">
        <v>1</v>
      </c>
      <c r="G330">
        <v>1</v>
      </c>
      <c r="H330">
        <v>2</v>
      </c>
      <c r="I330" t="s">
        <v>808</v>
      </c>
      <c r="J330" t="s">
        <v>809</v>
      </c>
      <c r="K330" t="s">
        <v>810</v>
      </c>
      <c r="L330">
        <v>1367</v>
      </c>
      <c r="N330">
        <v>1011</v>
      </c>
      <c r="O330" t="s">
        <v>772</v>
      </c>
      <c r="P330" t="s">
        <v>772</v>
      </c>
      <c r="Q330">
        <v>1</v>
      </c>
      <c r="W330">
        <v>0</v>
      </c>
      <c r="X330">
        <v>74147093</v>
      </c>
      <c r="Y330">
        <f t="shared" si="139"/>
        <v>0.02</v>
      </c>
      <c r="AA330">
        <v>0</v>
      </c>
      <c r="AB330">
        <v>22.54</v>
      </c>
      <c r="AC330">
        <v>0</v>
      </c>
      <c r="AD330">
        <v>0</v>
      </c>
      <c r="AE330">
        <v>0</v>
      </c>
      <c r="AF330">
        <v>1.7</v>
      </c>
      <c r="AG330">
        <v>0</v>
      </c>
      <c r="AH330">
        <v>0</v>
      </c>
      <c r="AI330">
        <v>1</v>
      </c>
      <c r="AJ330">
        <v>13.26</v>
      </c>
      <c r="AK330">
        <v>33.39</v>
      </c>
      <c r="AL330">
        <v>1</v>
      </c>
      <c r="AM330">
        <v>4</v>
      </c>
      <c r="AN330">
        <v>0</v>
      </c>
      <c r="AO330">
        <v>1</v>
      </c>
      <c r="AP330">
        <v>1</v>
      </c>
      <c r="AQ330">
        <v>0</v>
      </c>
      <c r="AR330">
        <v>0</v>
      </c>
      <c r="AS330" t="s">
        <v>6</v>
      </c>
      <c r="AT330">
        <v>0.01</v>
      </c>
      <c r="AU330" t="s">
        <v>250</v>
      </c>
      <c r="AV330">
        <v>0</v>
      </c>
      <c r="AW330">
        <v>2</v>
      </c>
      <c r="AX330">
        <v>66441975</v>
      </c>
      <c r="AY330">
        <v>1</v>
      </c>
      <c r="AZ330">
        <v>0</v>
      </c>
      <c r="BA330">
        <v>293</v>
      </c>
      <c r="BB330">
        <v>0</v>
      </c>
      <c r="BC330">
        <v>0</v>
      </c>
      <c r="BD330">
        <v>0</v>
      </c>
      <c r="BE330">
        <v>0</v>
      </c>
      <c r="BF330">
        <v>0</v>
      </c>
      <c r="BG330">
        <v>0</v>
      </c>
      <c r="BH330">
        <v>0</v>
      </c>
      <c r="BI330">
        <v>0</v>
      </c>
      <c r="BJ330">
        <v>0</v>
      </c>
      <c r="BK330">
        <v>0</v>
      </c>
      <c r="BL330">
        <v>0</v>
      </c>
      <c r="BM330">
        <v>0</v>
      </c>
      <c r="BN330">
        <v>0</v>
      </c>
      <c r="BO330">
        <v>0</v>
      </c>
      <c r="BP330">
        <v>0</v>
      </c>
      <c r="BQ330">
        <v>0</v>
      </c>
      <c r="BR330">
        <v>0</v>
      </c>
      <c r="BS330">
        <v>0</v>
      </c>
      <c r="BT330">
        <v>0</v>
      </c>
      <c r="BU330">
        <v>0</v>
      </c>
      <c r="BV330">
        <v>0</v>
      </c>
      <c r="BW330">
        <v>0</v>
      </c>
      <c r="CV330">
        <v>0</v>
      </c>
      <c r="CW330" t="e">
        <f>ROUND(Y330*Source!I196*DO330,7)</f>
        <v>#REF!</v>
      </c>
      <c r="CX330" t="e">
        <f>ROUND(Y330*Source!I196,7)</f>
        <v>#REF!</v>
      </c>
      <c r="CY330">
        <f>AB330</f>
        <v>22.54</v>
      </c>
      <c r="CZ330">
        <f>AF330</f>
        <v>1.7</v>
      </c>
      <c r="DA330">
        <f>AJ330</f>
        <v>13.26</v>
      </c>
      <c r="DB330">
        <f t="shared" si="140"/>
        <v>0.04</v>
      </c>
      <c r="DC330">
        <f t="shared" si="141"/>
        <v>0</v>
      </c>
      <c r="DD330" t="s">
        <v>6</v>
      </c>
      <c r="DE330" t="s">
        <v>6</v>
      </c>
      <c r="DF330" t="e">
        <f t="shared" si="142"/>
        <v>#REF!</v>
      </c>
      <c r="DG330" t="e">
        <f>ROUND(ROUND(AF330*AJ330,0)*CX330,0)</f>
        <v>#REF!</v>
      </c>
      <c r="DH330" t="e">
        <f>Source!I196*SmtRes!Y330</f>
        <v>#REF!</v>
      </c>
      <c r="DI330">
        <f>AB330</f>
        <v>22.54</v>
      </c>
      <c r="DJ330">
        <f>EtalonRes!Z293</f>
        <v>1.7</v>
      </c>
      <c r="DK330" t="e">
        <f>Source!BB196</f>
        <v>#REF!</v>
      </c>
      <c r="DL330" t="s">
        <v>6</v>
      </c>
      <c r="DM330">
        <v>0</v>
      </c>
      <c r="DN330" t="s">
        <v>6</v>
      </c>
      <c r="DO330">
        <v>0</v>
      </c>
      <c r="GQ330">
        <v>-1</v>
      </c>
      <c r="GR330">
        <v>-1</v>
      </c>
    </row>
    <row r="331" spans="1:200" x14ac:dyDescent="0.25">
      <c r="A331">
        <f>ROW(Source!A196)</f>
        <v>196</v>
      </c>
      <c r="B331">
        <v>66440962</v>
      </c>
      <c r="C331">
        <v>66441964</v>
      </c>
      <c r="D331">
        <v>48205728</v>
      </c>
      <c r="E331">
        <v>1</v>
      </c>
      <c r="F331">
        <v>1</v>
      </c>
      <c r="G331">
        <v>1</v>
      </c>
      <c r="H331">
        <v>2</v>
      </c>
      <c r="I331" t="s">
        <v>857</v>
      </c>
      <c r="J331" t="s">
        <v>858</v>
      </c>
      <c r="K331" t="s">
        <v>859</v>
      </c>
      <c r="L331">
        <v>1367</v>
      </c>
      <c r="N331">
        <v>1011</v>
      </c>
      <c r="O331" t="s">
        <v>772</v>
      </c>
      <c r="P331" t="s">
        <v>772</v>
      </c>
      <c r="Q331">
        <v>1</v>
      </c>
      <c r="W331">
        <v>0</v>
      </c>
      <c r="X331">
        <v>2073521694</v>
      </c>
      <c r="Y331">
        <f t="shared" si="139"/>
        <v>0.02</v>
      </c>
      <c r="AA331">
        <v>0</v>
      </c>
      <c r="AB331">
        <v>1193.27</v>
      </c>
      <c r="AC331">
        <v>335.9</v>
      </c>
      <c r="AD331">
        <v>0</v>
      </c>
      <c r="AE331">
        <v>0</v>
      </c>
      <c r="AF331">
        <v>89.99</v>
      </c>
      <c r="AG331">
        <v>10.06</v>
      </c>
      <c r="AH331">
        <v>0</v>
      </c>
      <c r="AI331">
        <v>1</v>
      </c>
      <c r="AJ331">
        <v>13.26</v>
      </c>
      <c r="AK331">
        <v>33.39</v>
      </c>
      <c r="AL331">
        <v>1</v>
      </c>
      <c r="AM331">
        <v>4</v>
      </c>
      <c r="AN331">
        <v>0</v>
      </c>
      <c r="AO331">
        <v>1</v>
      </c>
      <c r="AP331">
        <v>1</v>
      </c>
      <c r="AQ331">
        <v>0</v>
      </c>
      <c r="AR331">
        <v>0</v>
      </c>
      <c r="AS331" t="s">
        <v>6</v>
      </c>
      <c r="AT331">
        <v>0.01</v>
      </c>
      <c r="AU331" t="s">
        <v>250</v>
      </c>
      <c r="AV331">
        <v>0</v>
      </c>
      <c r="AW331">
        <v>2</v>
      </c>
      <c r="AX331">
        <v>66441976</v>
      </c>
      <c r="AY331">
        <v>1</v>
      </c>
      <c r="AZ331">
        <v>0</v>
      </c>
      <c r="BA331">
        <v>294</v>
      </c>
      <c r="BB331">
        <v>0</v>
      </c>
      <c r="BC331">
        <v>0</v>
      </c>
      <c r="BD331">
        <v>0</v>
      </c>
      <c r="BE331">
        <v>0</v>
      </c>
      <c r="BF331">
        <v>0</v>
      </c>
      <c r="BG331">
        <v>0</v>
      </c>
      <c r="BH331">
        <v>0</v>
      </c>
      <c r="BI331">
        <v>0</v>
      </c>
      <c r="BJ331">
        <v>0</v>
      </c>
      <c r="BK331">
        <v>0</v>
      </c>
      <c r="BL331">
        <v>0</v>
      </c>
      <c r="BM331">
        <v>0</v>
      </c>
      <c r="BN331">
        <v>0</v>
      </c>
      <c r="BO331">
        <v>0</v>
      </c>
      <c r="BP331">
        <v>0</v>
      </c>
      <c r="BQ331">
        <v>0</v>
      </c>
      <c r="BR331">
        <v>0</v>
      </c>
      <c r="BS331">
        <v>0</v>
      </c>
      <c r="BT331">
        <v>0</v>
      </c>
      <c r="BU331">
        <v>0</v>
      </c>
      <c r="BV331">
        <v>0</v>
      </c>
      <c r="BW331">
        <v>0</v>
      </c>
      <c r="CV331">
        <v>0</v>
      </c>
      <c r="CW331" t="e">
        <f>ROUND(Y331*Source!I196*DO331,7)</f>
        <v>#REF!</v>
      </c>
      <c r="CX331" t="e">
        <f>ROUND(Y331*Source!I196,7)</f>
        <v>#REF!</v>
      </c>
      <c r="CY331">
        <f>AB331</f>
        <v>1193.27</v>
      </c>
      <c r="CZ331">
        <f>AF331</f>
        <v>89.99</v>
      </c>
      <c r="DA331">
        <f>AJ331</f>
        <v>13.26</v>
      </c>
      <c r="DB331">
        <f t="shared" si="140"/>
        <v>1.8</v>
      </c>
      <c r="DC331">
        <f t="shared" si="141"/>
        <v>0.2</v>
      </c>
      <c r="DD331" t="s">
        <v>6</v>
      </c>
      <c r="DE331" t="s">
        <v>6</v>
      </c>
      <c r="DF331" t="e">
        <f t="shared" si="142"/>
        <v>#REF!</v>
      </c>
      <c r="DG331" t="e">
        <f>ROUND(ROUND(AF331*AJ331,0)*CX331,0)</f>
        <v>#REF!</v>
      </c>
      <c r="DH331" t="e">
        <f>Source!I196*SmtRes!Y331</f>
        <v>#REF!</v>
      </c>
      <c r="DI331">
        <f>AB331</f>
        <v>1193.27</v>
      </c>
      <c r="DJ331">
        <f>EtalonRes!Z294</f>
        <v>89.99</v>
      </c>
      <c r="DK331" t="e">
        <f>Source!BB196</f>
        <v>#REF!</v>
      </c>
      <c r="DL331" t="s">
        <v>6</v>
      </c>
      <c r="DM331">
        <v>0</v>
      </c>
      <c r="DN331" t="s">
        <v>6</v>
      </c>
      <c r="DO331">
        <v>0</v>
      </c>
      <c r="GQ331">
        <v>-1</v>
      </c>
      <c r="GR331">
        <v>-1</v>
      </c>
    </row>
    <row r="332" spans="1:200" x14ac:dyDescent="0.25">
      <c r="A332">
        <f>ROW(Source!A196)</f>
        <v>196</v>
      </c>
      <c r="B332">
        <v>66440962</v>
      </c>
      <c r="C332">
        <v>66441964</v>
      </c>
      <c r="D332">
        <v>48206504</v>
      </c>
      <c r="E332">
        <v>1</v>
      </c>
      <c r="F332">
        <v>1</v>
      </c>
      <c r="G332">
        <v>1</v>
      </c>
      <c r="H332">
        <v>2</v>
      </c>
      <c r="I332" t="s">
        <v>788</v>
      </c>
      <c r="J332" t="s">
        <v>789</v>
      </c>
      <c r="K332" t="s">
        <v>790</v>
      </c>
      <c r="L332">
        <v>1367</v>
      </c>
      <c r="N332">
        <v>1011</v>
      </c>
      <c r="O332" t="s">
        <v>772</v>
      </c>
      <c r="P332" t="s">
        <v>772</v>
      </c>
      <c r="Q332">
        <v>1</v>
      </c>
      <c r="W332">
        <v>0</v>
      </c>
      <c r="X332">
        <v>2001246382</v>
      </c>
      <c r="Y332">
        <f t="shared" si="139"/>
        <v>0.02</v>
      </c>
      <c r="AA332">
        <v>0</v>
      </c>
      <c r="AB332">
        <v>871.31</v>
      </c>
      <c r="AC332">
        <v>387.32</v>
      </c>
      <c r="AD332">
        <v>0</v>
      </c>
      <c r="AE332">
        <v>0</v>
      </c>
      <c r="AF332">
        <v>65.709999999999994</v>
      </c>
      <c r="AG332">
        <v>11.6</v>
      </c>
      <c r="AH332">
        <v>0</v>
      </c>
      <c r="AI332">
        <v>1</v>
      </c>
      <c r="AJ332">
        <v>13.26</v>
      </c>
      <c r="AK332">
        <v>33.39</v>
      </c>
      <c r="AL332">
        <v>1</v>
      </c>
      <c r="AM332">
        <v>4</v>
      </c>
      <c r="AN332">
        <v>0</v>
      </c>
      <c r="AO332">
        <v>1</v>
      </c>
      <c r="AP332">
        <v>1</v>
      </c>
      <c r="AQ332">
        <v>0</v>
      </c>
      <c r="AR332">
        <v>0</v>
      </c>
      <c r="AS332" t="s">
        <v>6</v>
      </c>
      <c r="AT332">
        <v>0.01</v>
      </c>
      <c r="AU332" t="s">
        <v>250</v>
      </c>
      <c r="AV332">
        <v>0</v>
      </c>
      <c r="AW332">
        <v>2</v>
      </c>
      <c r="AX332">
        <v>66441977</v>
      </c>
      <c r="AY332">
        <v>1</v>
      </c>
      <c r="AZ332">
        <v>0</v>
      </c>
      <c r="BA332">
        <v>295</v>
      </c>
      <c r="BB332">
        <v>0</v>
      </c>
      <c r="BC332">
        <v>0</v>
      </c>
      <c r="BD332">
        <v>0</v>
      </c>
      <c r="BE332">
        <v>0</v>
      </c>
      <c r="BF332">
        <v>0</v>
      </c>
      <c r="BG332">
        <v>0</v>
      </c>
      <c r="BH332">
        <v>0</v>
      </c>
      <c r="BI332">
        <v>0</v>
      </c>
      <c r="BJ332">
        <v>0</v>
      </c>
      <c r="BK332">
        <v>0</v>
      </c>
      <c r="BL332">
        <v>0</v>
      </c>
      <c r="BM332">
        <v>0</v>
      </c>
      <c r="BN332">
        <v>0</v>
      </c>
      <c r="BO332">
        <v>0</v>
      </c>
      <c r="BP332">
        <v>0</v>
      </c>
      <c r="BQ332">
        <v>0</v>
      </c>
      <c r="BR332">
        <v>0</v>
      </c>
      <c r="BS332">
        <v>0</v>
      </c>
      <c r="BT332">
        <v>0</v>
      </c>
      <c r="BU332">
        <v>0</v>
      </c>
      <c r="BV332">
        <v>0</v>
      </c>
      <c r="BW332">
        <v>0</v>
      </c>
      <c r="CV332">
        <v>0</v>
      </c>
      <c r="CW332" t="e">
        <f>ROUND(Y332*Source!I196*DO332,7)</f>
        <v>#REF!</v>
      </c>
      <c r="CX332" t="e">
        <f>ROUND(Y332*Source!I196,7)</f>
        <v>#REF!</v>
      </c>
      <c r="CY332">
        <f>AB332</f>
        <v>871.31</v>
      </c>
      <c r="CZ332">
        <f>AF332</f>
        <v>65.709999999999994</v>
      </c>
      <c r="DA332">
        <f>AJ332</f>
        <v>13.26</v>
      </c>
      <c r="DB332">
        <f t="shared" si="140"/>
        <v>1.32</v>
      </c>
      <c r="DC332">
        <f t="shared" si="141"/>
        <v>0.24</v>
      </c>
      <c r="DD332" t="s">
        <v>6</v>
      </c>
      <c r="DE332" t="s">
        <v>6</v>
      </c>
      <c r="DF332" t="e">
        <f t="shared" si="142"/>
        <v>#REF!</v>
      </c>
      <c r="DG332" t="e">
        <f>ROUND(ROUND(AF332*AJ332,0)*CX332,0)</f>
        <v>#REF!</v>
      </c>
      <c r="DH332" t="e">
        <f>Source!I196*SmtRes!Y332</f>
        <v>#REF!</v>
      </c>
      <c r="DI332">
        <f>AB332</f>
        <v>871.31</v>
      </c>
      <c r="DJ332">
        <f>EtalonRes!Z295</f>
        <v>65.709999999999994</v>
      </c>
      <c r="DK332" t="e">
        <f>Source!BB196</f>
        <v>#REF!</v>
      </c>
      <c r="DL332" t="s">
        <v>6</v>
      </c>
      <c r="DM332">
        <v>0</v>
      </c>
      <c r="DN332" t="s">
        <v>6</v>
      </c>
      <c r="DO332">
        <v>0</v>
      </c>
      <c r="GQ332">
        <v>-1</v>
      </c>
      <c r="GR332">
        <v>-1</v>
      </c>
    </row>
    <row r="333" spans="1:200" x14ac:dyDescent="0.25">
      <c r="A333">
        <f>ROW(Source!A196)</f>
        <v>196</v>
      </c>
      <c r="B333">
        <v>66440962</v>
      </c>
      <c r="C333">
        <v>66441964</v>
      </c>
      <c r="D333">
        <v>48207143</v>
      </c>
      <c r="E333">
        <v>1</v>
      </c>
      <c r="F333">
        <v>1</v>
      </c>
      <c r="G333">
        <v>1</v>
      </c>
      <c r="H333">
        <v>2</v>
      </c>
      <c r="I333" t="s">
        <v>803</v>
      </c>
      <c r="J333" t="s">
        <v>804</v>
      </c>
      <c r="K333" t="s">
        <v>805</v>
      </c>
      <c r="L333">
        <v>1367</v>
      </c>
      <c r="N333">
        <v>1011</v>
      </c>
      <c r="O333" t="s">
        <v>772</v>
      </c>
      <c r="P333" t="s">
        <v>772</v>
      </c>
      <c r="Q333">
        <v>1</v>
      </c>
      <c r="W333">
        <v>0</v>
      </c>
      <c r="X333">
        <v>-1611071061</v>
      </c>
      <c r="Y333">
        <f t="shared" si="139"/>
        <v>1.3</v>
      </c>
      <c r="AA333">
        <v>0</v>
      </c>
      <c r="AB333">
        <v>90.43</v>
      </c>
      <c r="AC333">
        <v>0</v>
      </c>
      <c r="AD333">
        <v>0</v>
      </c>
      <c r="AE333">
        <v>0</v>
      </c>
      <c r="AF333">
        <v>6.82</v>
      </c>
      <c r="AG333">
        <v>0</v>
      </c>
      <c r="AH333">
        <v>0</v>
      </c>
      <c r="AI333">
        <v>1</v>
      </c>
      <c r="AJ333">
        <v>13.26</v>
      </c>
      <c r="AK333">
        <v>33.39</v>
      </c>
      <c r="AL333">
        <v>1</v>
      </c>
      <c r="AM333">
        <v>4</v>
      </c>
      <c r="AN333">
        <v>0</v>
      </c>
      <c r="AO333">
        <v>1</v>
      </c>
      <c r="AP333">
        <v>1</v>
      </c>
      <c r="AQ333">
        <v>0</v>
      </c>
      <c r="AR333">
        <v>0</v>
      </c>
      <c r="AS333" t="s">
        <v>6</v>
      </c>
      <c r="AT333">
        <v>0.65</v>
      </c>
      <c r="AU333" t="s">
        <v>250</v>
      </c>
      <c r="AV333">
        <v>0</v>
      </c>
      <c r="AW333">
        <v>2</v>
      </c>
      <c r="AX333">
        <v>66441978</v>
      </c>
      <c r="AY333">
        <v>1</v>
      </c>
      <c r="AZ333">
        <v>0</v>
      </c>
      <c r="BA333">
        <v>296</v>
      </c>
      <c r="BB333">
        <v>0</v>
      </c>
      <c r="BC333">
        <v>0</v>
      </c>
      <c r="BD333">
        <v>0</v>
      </c>
      <c r="BE333">
        <v>0</v>
      </c>
      <c r="BF333">
        <v>0</v>
      </c>
      <c r="BG333">
        <v>0</v>
      </c>
      <c r="BH333">
        <v>0</v>
      </c>
      <c r="BI333">
        <v>0</v>
      </c>
      <c r="BJ333">
        <v>0</v>
      </c>
      <c r="BK333">
        <v>0</v>
      </c>
      <c r="BL333">
        <v>0</v>
      </c>
      <c r="BM333">
        <v>0</v>
      </c>
      <c r="BN333">
        <v>0</v>
      </c>
      <c r="BO333">
        <v>0</v>
      </c>
      <c r="BP333">
        <v>0</v>
      </c>
      <c r="BQ333">
        <v>0</v>
      </c>
      <c r="BR333">
        <v>0</v>
      </c>
      <c r="BS333">
        <v>0</v>
      </c>
      <c r="BT333">
        <v>0</v>
      </c>
      <c r="BU333">
        <v>0</v>
      </c>
      <c r="BV333">
        <v>0</v>
      </c>
      <c r="BW333">
        <v>0</v>
      </c>
      <c r="CV333">
        <v>0</v>
      </c>
      <c r="CW333" t="e">
        <f>ROUND(Y333*Source!I196*DO333,7)</f>
        <v>#REF!</v>
      </c>
      <c r="CX333" t="e">
        <f>ROUND(Y333*Source!I196,7)</f>
        <v>#REF!</v>
      </c>
      <c r="CY333">
        <f>AB333</f>
        <v>90.43</v>
      </c>
      <c r="CZ333">
        <f>AF333</f>
        <v>6.82</v>
      </c>
      <c r="DA333">
        <f>AJ333</f>
        <v>13.26</v>
      </c>
      <c r="DB333">
        <f t="shared" si="140"/>
        <v>8.86</v>
      </c>
      <c r="DC333">
        <f t="shared" si="141"/>
        <v>0</v>
      </c>
      <c r="DD333" t="s">
        <v>6</v>
      </c>
      <c r="DE333" t="s">
        <v>6</v>
      </c>
      <c r="DF333" t="e">
        <f t="shared" si="142"/>
        <v>#REF!</v>
      </c>
      <c r="DG333" t="e">
        <f>ROUND(ROUND(AF333*AJ333,0)*CX333,0)</f>
        <v>#REF!</v>
      </c>
      <c r="DH333" t="e">
        <f>Source!I196*SmtRes!Y333</f>
        <v>#REF!</v>
      </c>
      <c r="DI333">
        <f>AB333</f>
        <v>90.43</v>
      </c>
      <c r="DJ333">
        <f>EtalonRes!Z296</f>
        <v>6.82</v>
      </c>
      <c r="DK333" t="e">
        <f>Source!BB196</f>
        <v>#REF!</v>
      </c>
      <c r="DL333" t="s">
        <v>6</v>
      </c>
      <c r="DM333">
        <v>0</v>
      </c>
      <c r="DN333" t="s">
        <v>6</v>
      </c>
      <c r="DO333">
        <v>0</v>
      </c>
      <c r="GQ333">
        <v>-1</v>
      </c>
      <c r="GR333">
        <v>-1</v>
      </c>
    </row>
    <row r="334" spans="1:200" x14ac:dyDescent="0.25">
      <c r="A334">
        <f>ROW(Source!A196)</f>
        <v>196</v>
      </c>
      <c r="B334">
        <v>66440962</v>
      </c>
      <c r="C334">
        <v>66441964</v>
      </c>
      <c r="D334">
        <v>48087948</v>
      </c>
      <c r="E334">
        <v>1</v>
      </c>
      <c r="F334">
        <v>1</v>
      </c>
      <c r="G334">
        <v>1</v>
      </c>
      <c r="H334">
        <v>3</v>
      </c>
      <c r="I334" t="s">
        <v>860</v>
      </c>
      <c r="J334" t="s">
        <v>861</v>
      </c>
      <c r="K334" t="s">
        <v>862</v>
      </c>
      <c r="L334">
        <v>1348</v>
      </c>
      <c r="N334">
        <v>1009</v>
      </c>
      <c r="O334" t="s">
        <v>147</v>
      </c>
      <c r="P334" t="s">
        <v>147</v>
      </c>
      <c r="Q334">
        <v>1000</v>
      </c>
      <c r="W334">
        <v>0</v>
      </c>
      <c r="X334">
        <v>-64496400</v>
      </c>
      <c r="Y334" s="66">
        <f>'4.Ведомость_списания'!F224</f>
        <v>1.7999999999999999E-2</v>
      </c>
      <c r="AA334">
        <v>130390.25</v>
      </c>
      <c r="AB334">
        <v>0</v>
      </c>
      <c r="AC334">
        <v>0</v>
      </c>
      <c r="AD334">
        <v>0</v>
      </c>
      <c r="AE334">
        <v>14312.87</v>
      </c>
      <c r="AF334">
        <v>0</v>
      </c>
      <c r="AG334">
        <v>0</v>
      </c>
      <c r="AH334">
        <v>0</v>
      </c>
      <c r="AI334">
        <v>9.11</v>
      </c>
      <c r="AJ334">
        <v>1</v>
      </c>
      <c r="AK334">
        <v>1</v>
      </c>
      <c r="AL334">
        <v>1</v>
      </c>
      <c r="AM334">
        <v>4</v>
      </c>
      <c r="AN334">
        <v>0</v>
      </c>
      <c r="AO334">
        <v>1</v>
      </c>
      <c r="AP334">
        <v>1</v>
      </c>
      <c r="AQ334">
        <v>0</v>
      </c>
      <c r="AR334">
        <v>0</v>
      </c>
      <c r="AS334" t="s">
        <v>6</v>
      </c>
      <c r="AT334">
        <v>8.9999999999999993E-3</v>
      </c>
      <c r="AU334" t="s">
        <v>250</v>
      </c>
      <c r="AV334">
        <v>0</v>
      </c>
      <c r="AW334">
        <v>2</v>
      </c>
      <c r="AX334">
        <v>66441979</v>
      </c>
      <c r="AY334">
        <v>1</v>
      </c>
      <c r="AZ334">
        <v>0</v>
      </c>
      <c r="BA334">
        <v>297</v>
      </c>
      <c r="BB334">
        <v>0</v>
      </c>
      <c r="BC334">
        <v>0</v>
      </c>
      <c r="BD334">
        <v>0</v>
      </c>
      <c r="BE334">
        <v>0</v>
      </c>
      <c r="BF334">
        <v>0</v>
      </c>
      <c r="BG334">
        <v>0</v>
      </c>
      <c r="BH334">
        <v>0</v>
      </c>
      <c r="BI334">
        <v>0</v>
      </c>
      <c r="BJ334">
        <v>0</v>
      </c>
      <c r="BK334">
        <v>0</v>
      </c>
      <c r="BL334">
        <v>0</v>
      </c>
      <c r="BM334">
        <v>0</v>
      </c>
      <c r="BN334">
        <v>0</v>
      </c>
      <c r="BO334">
        <v>0</v>
      </c>
      <c r="BP334">
        <v>0</v>
      </c>
      <c r="BQ334">
        <v>0</v>
      </c>
      <c r="BR334">
        <v>0</v>
      </c>
      <c r="BS334">
        <v>0</v>
      </c>
      <c r="BT334">
        <v>0</v>
      </c>
      <c r="BU334">
        <v>0</v>
      </c>
      <c r="BV334">
        <v>0</v>
      </c>
      <c r="BW334">
        <v>0</v>
      </c>
      <c r="CV334">
        <v>0</v>
      </c>
      <c r="CW334">
        <v>0</v>
      </c>
      <c r="CX334" t="e">
        <f>ROUND(Y334*Source!I196,7)</f>
        <v>#REF!</v>
      </c>
      <c r="CY334">
        <f>AA334</f>
        <v>130390.25</v>
      </c>
      <c r="CZ334">
        <f>AE334</f>
        <v>14312.87</v>
      </c>
      <c r="DA334">
        <f>AI334</f>
        <v>9.11</v>
      </c>
      <c r="DB334">
        <f t="shared" si="140"/>
        <v>257.64</v>
      </c>
      <c r="DC334">
        <f t="shared" si="141"/>
        <v>0</v>
      </c>
      <c r="DD334" t="s">
        <v>6</v>
      </c>
      <c r="DE334" t="s">
        <v>6</v>
      </c>
      <c r="DF334" t="e">
        <f>ROUND(ROUND(AE334*AI334,0)*CX334,0)</f>
        <v>#REF!</v>
      </c>
      <c r="DG334" t="e">
        <f>ROUND(ROUND(AF334,0)*CX334,0)</f>
        <v>#REF!</v>
      </c>
      <c r="DH334" t="e">
        <f>Source!I196*SmtRes!Y334</f>
        <v>#REF!</v>
      </c>
      <c r="DI334">
        <f>AA334</f>
        <v>130390.25</v>
      </c>
      <c r="DJ334">
        <f>EtalonRes!Y297</f>
        <v>14312.87</v>
      </c>
      <c r="DK334" t="e">
        <f>Source!BC196</f>
        <v>#REF!</v>
      </c>
      <c r="DL334" t="s">
        <v>6</v>
      </c>
      <c r="DM334">
        <v>0</v>
      </c>
      <c r="DN334" t="s">
        <v>6</v>
      </c>
      <c r="DO334">
        <v>0</v>
      </c>
      <c r="GQ334">
        <v>-1</v>
      </c>
      <c r="GR334">
        <v>-1</v>
      </c>
    </row>
    <row r="335" spans="1:200" x14ac:dyDescent="0.25">
      <c r="A335">
        <f>ROW(Source!A196)</f>
        <v>196</v>
      </c>
      <c r="B335">
        <v>66440962</v>
      </c>
      <c r="C335">
        <v>66441964</v>
      </c>
      <c r="D335">
        <v>48088557</v>
      </c>
      <c r="E335">
        <v>1</v>
      </c>
      <c r="F335">
        <v>1</v>
      </c>
      <c r="G335">
        <v>1</v>
      </c>
      <c r="H335">
        <v>3</v>
      </c>
      <c r="I335" t="s">
        <v>863</v>
      </c>
      <c r="J335" t="s">
        <v>864</v>
      </c>
      <c r="K335" t="s">
        <v>865</v>
      </c>
      <c r="L335">
        <v>1346</v>
      </c>
      <c r="N335">
        <v>1009</v>
      </c>
      <c r="O335" t="s">
        <v>132</v>
      </c>
      <c r="P335" t="s">
        <v>132</v>
      </c>
      <c r="Q335">
        <v>1</v>
      </c>
      <c r="W335">
        <v>0</v>
      </c>
      <c r="X335">
        <v>-493771094</v>
      </c>
      <c r="Y335" s="66">
        <f>'4.Ведомость_списания'!F225</f>
        <v>2.8</v>
      </c>
      <c r="AA335">
        <v>60.76</v>
      </c>
      <c r="AB335">
        <v>0</v>
      </c>
      <c r="AC335">
        <v>0</v>
      </c>
      <c r="AD335">
        <v>0</v>
      </c>
      <c r="AE335">
        <v>6.67</v>
      </c>
      <c r="AF335">
        <v>0</v>
      </c>
      <c r="AG335">
        <v>0</v>
      </c>
      <c r="AH335">
        <v>0</v>
      </c>
      <c r="AI335">
        <v>9.11</v>
      </c>
      <c r="AJ335">
        <v>1</v>
      </c>
      <c r="AK335">
        <v>1</v>
      </c>
      <c r="AL335">
        <v>1</v>
      </c>
      <c r="AM335">
        <v>4</v>
      </c>
      <c r="AN335">
        <v>0</v>
      </c>
      <c r="AO335">
        <v>1</v>
      </c>
      <c r="AP335">
        <v>1</v>
      </c>
      <c r="AQ335">
        <v>0</v>
      </c>
      <c r="AR335">
        <v>0</v>
      </c>
      <c r="AS335" t="s">
        <v>6</v>
      </c>
      <c r="AT335">
        <v>1.4</v>
      </c>
      <c r="AU335" t="s">
        <v>250</v>
      </c>
      <c r="AV335">
        <v>0</v>
      </c>
      <c r="AW335">
        <v>2</v>
      </c>
      <c r="AX335">
        <v>66441980</v>
      </c>
      <c r="AY335">
        <v>1</v>
      </c>
      <c r="AZ335">
        <v>0</v>
      </c>
      <c r="BA335">
        <v>298</v>
      </c>
      <c r="BB335">
        <v>0</v>
      </c>
      <c r="BC335">
        <v>0</v>
      </c>
      <c r="BD335">
        <v>0</v>
      </c>
      <c r="BE335">
        <v>0</v>
      </c>
      <c r="BF335">
        <v>0</v>
      </c>
      <c r="BG335">
        <v>0</v>
      </c>
      <c r="BH335">
        <v>0</v>
      </c>
      <c r="BI335">
        <v>0</v>
      </c>
      <c r="BJ335">
        <v>0</v>
      </c>
      <c r="BK335">
        <v>0</v>
      </c>
      <c r="BL335">
        <v>0</v>
      </c>
      <c r="BM335">
        <v>0</v>
      </c>
      <c r="BN335">
        <v>0</v>
      </c>
      <c r="BO335">
        <v>0</v>
      </c>
      <c r="BP335">
        <v>0</v>
      </c>
      <c r="BQ335">
        <v>0</v>
      </c>
      <c r="BR335">
        <v>0</v>
      </c>
      <c r="BS335">
        <v>0</v>
      </c>
      <c r="BT335">
        <v>0</v>
      </c>
      <c r="BU335">
        <v>0</v>
      </c>
      <c r="BV335">
        <v>0</v>
      </c>
      <c r="BW335">
        <v>0</v>
      </c>
      <c r="CV335">
        <v>0</v>
      </c>
      <c r="CW335">
        <v>0</v>
      </c>
      <c r="CX335" t="e">
        <f>ROUND(Y335*Source!I196,7)</f>
        <v>#REF!</v>
      </c>
      <c r="CY335">
        <f>AA335</f>
        <v>60.76</v>
      </c>
      <c r="CZ335">
        <f>AE335</f>
        <v>6.67</v>
      </c>
      <c r="DA335">
        <f>AI335</f>
        <v>9.11</v>
      </c>
      <c r="DB335">
        <f t="shared" si="140"/>
        <v>18.68</v>
      </c>
      <c r="DC335">
        <f t="shared" si="141"/>
        <v>0</v>
      </c>
      <c r="DD335" t="s">
        <v>6</v>
      </c>
      <c r="DE335" t="s">
        <v>6</v>
      </c>
      <c r="DF335" t="e">
        <f>ROUND(ROUND(AE335*AI335,0)*CX335,0)</f>
        <v>#REF!</v>
      </c>
      <c r="DG335" t="e">
        <f>ROUND(ROUND(AF335,0)*CX335,0)</f>
        <v>#REF!</v>
      </c>
      <c r="DH335" t="e">
        <f>Source!I196*SmtRes!Y335</f>
        <v>#REF!</v>
      </c>
      <c r="DI335">
        <f>AA335</f>
        <v>60.76</v>
      </c>
      <c r="DJ335">
        <f>EtalonRes!Y298</f>
        <v>6.67</v>
      </c>
      <c r="DK335" t="e">
        <f>Source!BC196</f>
        <v>#REF!</v>
      </c>
      <c r="DL335" t="s">
        <v>6</v>
      </c>
      <c r="DM335">
        <v>0</v>
      </c>
      <c r="DN335" t="s">
        <v>6</v>
      </c>
      <c r="DO335">
        <v>0</v>
      </c>
      <c r="GQ335">
        <v>-1</v>
      </c>
      <c r="GR335">
        <v>-1</v>
      </c>
    </row>
    <row r="336" spans="1:200" x14ac:dyDescent="0.25">
      <c r="A336">
        <f>ROW(Source!A198)</f>
        <v>198</v>
      </c>
      <c r="B336">
        <v>66440962</v>
      </c>
      <c r="C336">
        <v>66441984</v>
      </c>
      <c r="D336">
        <v>48043837</v>
      </c>
      <c r="E336">
        <v>68</v>
      </c>
      <c r="F336">
        <v>1</v>
      </c>
      <c r="G336">
        <v>1</v>
      </c>
      <c r="H336">
        <v>1</v>
      </c>
      <c r="I336" t="s">
        <v>791</v>
      </c>
      <c r="J336" t="s">
        <v>6</v>
      </c>
      <c r="K336" t="s">
        <v>792</v>
      </c>
      <c r="L336">
        <v>1191</v>
      </c>
      <c r="N336">
        <v>1013</v>
      </c>
      <c r="O336" t="s">
        <v>766</v>
      </c>
      <c r="P336" t="s">
        <v>766</v>
      </c>
      <c r="Q336">
        <v>1</v>
      </c>
      <c r="W336">
        <v>0</v>
      </c>
      <c r="X336">
        <v>1049124552</v>
      </c>
      <c r="Y336">
        <f t="shared" ref="Y336:Y338" si="143">AT336</f>
        <v>121</v>
      </c>
      <c r="AA336">
        <v>0</v>
      </c>
      <c r="AB336">
        <v>0</v>
      </c>
      <c r="AC336">
        <v>0</v>
      </c>
      <c r="AD336">
        <v>284.82</v>
      </c>
      <c r="AE336">
        <v>0</v>
      </c>
      <c r="AF336">
        <v>0</v>
      </c>
      <c r="AG336">
        <v>0</v>
      </c>
      <c r="AH336">
        <v>8.5299999999999994</v>
      </c>
      <c r="AI336">
        <v>1</v>
      </c>
      <c r="AJ336">
        <v>1</v>
      </c>
      <c r="AK336">
        <v>1</v>
      </c>
      <c r="AL336">
        <v>33.39</v>
      </c>
      <c r="AM336">
        <v>4</v>
      </c>
      <c r="AN336">
        <v>0</v>
      </c>
      <c r="AO336">
        <v>1</v>
      </c>
      <c r="AP336">
        <v>0</v>
      </c>
      <c r="AQ336">
        <v>0</v>
      </c>
      <c r="AR336">
        <v>0</v>
      </c>
      <c r="AS336" t="s">
        <v>6</v>
      </c>
      <c r="AT336">
        <v>121</v>
      </c>
      <c r="AU336" t="s">
        <v>6</v>
      </c>
      <c r="AV336">
        <v>1</v>
      </c>
      <c r="AW336">
        <v>2</v>
      </c>
      <c r="AX336">
        <v>66441995</v>
      </c>
      <c r="AY336">
        <v>1</v>
      </c>
      <c r="AZ336">
        <v>0</v>
      </c>
      <c r="BA336">
        <v>299</v>
      </c>
      <c r="BB336">
        <v>0</v>
      </c>
      <c r="BC336">
        <v>0</v>
      </c>
      <c r="BD336">
        <v>0</v>
      </c>
      <c r="BE336">
        <v>0</v>
      </c>
      <c r="BF336">
        <v>0</v>
      </c>
      <c r="BG336">
        <v>0</v>
      </c>
      <c r="BH336">
        <v>0</v>
      </c>
      <c r="BI336">
        <v>0</v>
      </c>
      <c r="BJ336">
        <v>0</v>
      </c>
      <c r="BK336">
        <v>0</v>
      </c>
      <c r="BL336">
        <v>0</v>
      </c>
      <c r="BM336">
        <v>0</v>
      </c>
      <c r="BN336">
        <v>0</v>
      </c>
      <c r="BO336">
        <v>0</v>
      </c>
      <c r="BP336">
        <v>0</v>
      </c>
      <c r="BQ336">
        <v>0</v>
      </c>
      <c r="BR336">
        <v>0</v>
      </c>
      <c r="BS336">
        <v>0</v>
      </c>
      <c r="BT336">
        <v>0</v>
      </c>
      <c r="BU336">
        <v>0</v>
      </c>
      <c r="BV336">
        <v>0</v>
      </c>
      <c r="BW336">
        <v>0</v>
      </c>
      <c r="CU336" t="e">
        <f>ROUND(AT336*Source!I198*AH336*AL336,0)</f>
        <v>#REF!</v>
      </c>
      <c r="CV336" t="e">
        <f>ROUND(Y336*Source!I198,7)</f>
        <v>#REF!</v>
      </c>
      <c r="CW336">
        <v>0</v>
      </c>
      <c r="CX336" t="e">
        <f>ROUND(Y336*Source!I198,7)</f>
        <v>#REF!</v>
      </c>
      <c r="CY336">
        <f>AD336</f>
        <v>284.82</v>
      </c>
      <c r="CZ336">
        <f>AH336</f>
        <v>8.5299999999999994</v>
      </c>
      <c r="DA336">
        <f>AL336</f>
        <v>33.39</v>
      </c>
      <c r="DB336">
        <f t="shared" ref="DB336:DB341" si="144">ROUND(ROUND(AT336*CZ336,2),2)</f>
        <v>1032.1300000000001</v>
      </c>
      <c r="DC336">
        <f t="shared" ref="DC336:DC341" si="145">ROUND(ROUND(AT336*AG336,2),2)</f>
        <v>0</v>
      </c>
      <c r="DD336" t="s">
        <v>6</v>
      </c>
      <c r="DE336" t="s">
        <v>6</v>
      </c>
      <c r="DF336" t="e">
        <f>ROUND(ROUND(AE336,0)*CX336,0)</f>
        <v>#REF!</v>
      </c>
      <c r="DG336" t="e">
        <f>ROUND(ROUND(AF336,0)*CX336,0)</f>
        <v>#REF!</v>
      </c>
      <c r="DH336" t="e">
        <f>Source!I198*SmtRes!Y336</f>
        <v>#REF!</v>
      </c>
      <c r="DI336">
        <f>AD336</f>
        <v>284.82</v>
      </c>
      <c r="DJ336">
        <f>EtalonRes!AB299</f>
        <v>8.5299999999999994</v>
      </c>
      <c r="DK336" t="e">
        <f>Source!BA198</f>
        <v>#REF!</v>
      </c>
      <c r="DL336" t="s">
        <v>6</v>
      </c>
      <c r="DM336">
        <v>0</v>
      </c>
      <c r="DN336" t="s">
        <v>6</v>
      </c>
      <c r="DO336">
        <v>0</v>
      </c>
      <c r="GQ336">
        <v>-1</v>
      </c>
      <c r="GR336">
        <v>-1</v>
      </c>
    </row>
    <row r="337" spans="1:200" x14ac:dyDescent="0.25">
      <c r="A337">
        <f>ROW(Source!A198)</f>
        <v>198</v>
      </c>
      <c r="B337">
        <v>66440962</v>
      </c>
      <c r="C337">
        <v>66441984</v>
      </c>
      <c r="D337">
        <v>48044033</v>
      </c>
      <c r="E337">
        <v>68</v>
      </c>
      <c r="F337">
        <v>1</v>
      </c>
      <c r="G337">
        <v>1</v>
      </c>
      <c r="H337">
        <v>1</v>
      </c>
      <c r="I337" t="s">
        <v>767</v>
      </c>
      <c r="J337" t="s">
        <v>6</v>
      </c>
      <c r="K337" t="s">
        <v>768</v>
      </c>
      <c r="L337">
        <v>1191</v>
      </c>
      <c r="N337">
        <v>1013</v>
      </c>
      <c r="O337" t="s">
        <v>766</v>
      </c>
      <c r="P337" t="s">
        <v>766</v>
      </c>
      <c r="Q337">
        <v>1</v>
      </c>
      <c r="W337">
        <v>0</v>
      </c>
      <c r="X337">
        <v>-1417349443</v>
      </c>
      <c r="Y337">
        <f t="shared" si="143"/>
        <v>4.1100000000000003</v>
      </c>
      <c r="AA337">
        <v>0</v>
      </c>
      <c r="AB337">
        <v>0</v>
      </c>
      <c r="AC337">
        <v>0</v>
      </c>
      <c r="AD337">
        <v>0</v>
      </c>
      <c r="AE337">
        <v>0</v>
      </c>
      <c r="AF337">
        <v>0</v>
      </c>
      <c r="AG337">
        <v>0</v>
      </c>
      <c r="AH337">
        <v>0</v>
      </c>
      <c r="AI337">
        <v>1</v>
      </c>
      <c r="AJ337">
        <v>1</v>
      </c>
      <c r="AK337">
        <v>33.39</v>
      </c>
      <c r="AL337">
        <v>1</v>
      </c>
      <c r="AM337">
        <v>4</v>
      </c>
      <c r="AN337">
        <v>0</v>
      </c>
      <c r="AO337">
        <v>1</v>
      </c>
      <c r="AP337">
        <v>0</v>
      </c>
      <c r="AQ337">
        <v>0</v>
      </c>
      <c r="AR337">
        <v>0</v>
      </c>
      <c r="AS337" t="s">
        <v>6</v>
      </c>
      <c r="AT337">
        <v>4.1100000000000003</v>
      </c>
      <c r="AU337" t="s">
        <v>6</v>
      </c>
      <c r="AV337">
        <v>2</v>
      </c>
      <c r="AW337">
        <v>2</v>
      </c>
      <c r="AX337">
        <v>66441996</v>
      </c>
      <c r="AY337">
        <v>1</v>
      </c>
      <c r="AZ337">
        <v>0</v>
      </c>
      <c r="BA337">
        <v>300</v>
      </c>
      <c r="BB337">
        <v>0</v>
      </c>
      <c r="BC337">
        <v>0</v>
      </c>
      <c r="BD337">
        <v>0</v>
      </c>
      <c r="BE337">
        <v>0</v>
      </c>
      <c r="BF337">
        <v>0</v>
      </c>
      <c r="BG337">
        <v>0</v>
      </c>
      <c r="BH337">
        <v>0</v>
      </c>
      <c r="BI337">
        <v>0</v>
      </c>
      <c r="BJ337">
        <v>0</v>
      </c>
      <c r="BK337">
        <v>0</v>
      </c>
      <c r="BL337">
        <v>0</v>
      </c>
      <c r="BM337">
        <v>0</v>
      </c>
      <c r="BN337">
        <v>0</v>
      </c>
      <c r="BO337">
        <v>0</v>
      </c>
      <c r="BP337">
        <v>0</v>
      </c>
      <c r="BQ337">
        <v>0</v>
      </c>
      <c r="BR337">
        <v>0</v>
      </c>
      <c r="BS337">
        <v>0</v>
      </c>
      <c r="BT337">
        <v>0</v>
      </c>
      <c r="BU337">
        <v>0</v>
      </c>
      <c r="BV337">
        <v>0</v>
      </c>
      <c r="BW337">
        <v>0</v>
      </c>
      <c r="CV337">
        <v>0</v>
      </c>
      <c r="CW337">
        <v>0</v>
      </c>
      <c r="CX337" t="e">
        <f>ROUND(Y337*Source!I198,7)</f>
        <v>#REF!</v>
      </c>
      <c r="CY337">
        <f>AD337</f>
        <v>0</v>
      </c>
      <c r="CZ337">
        <f>AH337</f>
        <v>0</v>
      </c>
      <c r="DA337">
        <f>AL337</f>
        <v>1</v>
      </c>
      <c r="DB337">
        <f t="shared" si="144"/>
        <v>0</v>
      </c>
      <c r="DC337">
        <f t="shared" si="145"/>
        <v>0</v>
      </c>
      <c r="DD337" t="s">
        <v>6</v>
      </c>
      <c r="DE337" t="s">
        <v>6</v>
      </c>
      <c r="DF337" t="e">
        <f>ROUND(ROUND(AE337,0)*CX337,0)</f>
        <v>#REF!</v>
      </c>
      <c r="DG337" t="e">
        <f>ROUND(ROUND(AF337,0)*CX337,0)</f>
        <v>#REF!</v>
      </c>
      <c r="DH337" t="e">
        <f>Source!I198*SmtRes!Y337</f>
        <v>#REF!</v>
      </c>
      <c r="DI337">
        <f>AD337</f>
        <v>0</v>
      </c>
      <c r="DJ337">
        <f>EtalonRes!AB300</f>
        <v>0</v>
      </c>
      <c r="DK337" t="e">
        <f>Source!BA198</f>
        <v>#REF!</v>
      </c>
      <c r="DL337" t="s">
        <v>6</v>
      </c>
      <c r="DM337">
        <v>0</v>
      </c>
      <c r="DN337" t="s">
        <v>6</v>
      </c>
      <c r="DO337">
        <v>0</v>
      </c>
      <c r="GQ337">
        <v>-1</v>
      </c>
      <c r="GR337">
        <v>-1</v>
      </c>
    </row>
    <row r="338" spans="1:200" x14ac:dyDescent="0.25">
      <c r="A338">
        <f>ROW(Source!A198)</f>
        <v>198</v>
      </c>
      <c r="B338">
        <v>66440962</v>
      </c>
      <c r="C338">
        <v>66441984</v>
      </c>
      <c r="D338">
        <v>48205516</v>
      </c>
      <c r="E338">
        <v>1</v>
      </c>
      <c r="F338">
        <v>1</v>
      </c>
      <c r="G338">
        <v>1</v>
      </c>
      <c r="H338">
        <v>2</v>
      </c>
      <c r="I338" t="s">
        <v>769</v>
      </c>
      <c r="J338" t="s">
        <v>770</v>
      </c>
      <c r="K338" t="s">
        <v>771</v>
      </c>
      <c r="L338">
        <v>1367</v>
      </c>
      <c r="N338">
        <v>1011</v>
      </c>
      <c r="O338" t="s">
        <v>772</v>
      </c>
      <c r="P338" t="s">
        <v>772</v>
      </c>
      <c r="Q338">
        <v>1</v>
      </c>
      <c r="W338">
        <v>0</v>
      </c>
      <c r="X338">
        <v>1227913401</v>
      </c>
      <c r="Y338">
        <f t="shared" si="143"/>
        <v>4.1100000000000003</v>
      </c>
      <c r="AA338">
        <v>0</v>
      </c>
      <c r="AB338">
        <v>1145.6600000000001</v>
      </c>
      <c r="AC338">
        <v>450.77</v>
      </c>
      <c r="AD338">
        <v>0</v>
      </c>
      <c r="AE338">
        <v>0</v>
      </c>
      <c r="AF338">
        <v>86.4</v>
      </c>
      <c r="AG338">
        <v>13.5</v>
      </c>
      <c r="AH338">
        <v>0</v>
      </c>
      <c r="AI338">
        <v>1</v>
      </c>
      <c r="AJ338">
        <v>13.26</v>
      </c>
      <c r="AK338">
        <v>33.39</v>
      </c>
      <c r="AL338">
        <v>1</v>
      </c>
      <c r="AM338">
        <v>4</v>
      </c>
      <c r="AN338">
        <v>0</v>
      </c>
      <c r="AO338">
        <v>1</v>
      </c>
      <c r="AP338">
        <v>0</v>
      </c>
      <c r="AQ338">
        <v>0</v>
      </c>
      <c r="AR338">
        <v>0</v>
      </c>
      <c r="AS338" t="s">
        <v>6</v>
      </c>
      <c r="AT338">
        <v>4.1100000000000003</v>
      </c>
      <c r="AU338" t="s">
        <v>6</v>
      </c>
      <c r="AV338">
        <v>0</v>
      </c>
      <c r="AW338">
        <v>2</v>
      </c>
      <c r="AX338">
        <v>66441997</v>
      </c>
      <c r="AY338">
        <v>1</v>
      </c>
      <c r="AZ338">
        <v>0</v>
      </c>
      <c r="BA338">
        <v>301</v>
      </c>
      <c r="BB338">
        <v>0</v>
      </c>
      <c r="BC338">
        <v>0</v>
      </c>
      <c r="BD338">
        <v>0</v>
      </c>
      <c r="BE338">
        <v>0</v>
      </c>
      <c r="BF338">
        <v>0</v>
      </c>
      <c r="BG338">
        <v>0</v>
      </c>
      <c r="BH338">
        <v>0</v>
      </c>
      <c r="BI338">
        <v>0</v>
      </c>
      <c r="BJ338">
        <v>0</v>
      </c>
      <c r="BK338">
        <v>0</v>
      </c>
      <c r="BL338">
        <v>0</v>
      </c>
      <c r="BM338">
        <v>0</v>
      </c>
      <c r="BN338">
        <v>0</v>
      </c>
      <c r="BO338">
        <v>0</v>
      </c>
      <c r="BP338">
        <v>0</v>
      </c>
      <c r="BQ338">
        <v>0</v>
      </c>
      <c r="BR338">
        <v>0</v>
      </c>
      <c r="BS338">
        <v>0</v>
      </c>
      <c r="BT338">
        <v>0</v>
      </c>
      <c r="BU338">
        <v>0</v>
      </c>
      <c r="BV338">
        <v>0</v>
      </c>
      <c r="BW338">
        <v>0</v>
      </c>
      <c r="CV338">
        <v>0</v>
      </c>
      <c r="CW338" t="e">
        <f>ROUND(Y338*Source!I198*DO338,7)</f>
        <v>#REF!</v>
      </c>
      <c r="CX338" t="e">
        <f>ROUND(Y338*Source!I198,7)</f>
        <v>#REF!</v>
      </c>
      <c r="CY338">
        <f>AB338</f>
        <v>1145.6600000000001</v>
      </c>
      <c r="CZ338">
        <f>AF338</f>
        <v>86.4</v>
      </c>
      <c r="DA338">
        <f>AJ338</f>
        <v>13.26</v>
      </c>
      <c r="DB338">
        <f t="shared" si="144"/>
        <v>355.1</v>
      </c>
      <c r="DC338">
        <f t="shared" si="145"/>
        <v>55.49</v>
      </c>
      <c r="DD338" t="s">
        <v>6</v>
      </c>
      <c r="DE338" t="s">
        <v>6</v>
      </c>
      <c r="DF338" t="e">
        <f>ROUND(ROUND(AE338,0)*CX338,0)</f>
        <v>#REF!</v>
      </c>
      <c r="DG338" t="e">
        <f>ROUND(ROUND(AF338*AJ338,0)*CX338,0)</f>
        <v>#REF!</v>
      </c>
      <c r="DH338" t="e">
        <f>Source!I198*SmtRes!Y338</f>
        <v>#REF!</v>
      </c>
      <c r="DI338">
        <f>AB338</f>
        <v>1145.6600000000001</v>
      </c>
      <c r="DJ338">
        <f>EtalonRes!Z301</f>
        <v>86.4</v>
      </c>
      <c r="DK338" t="e">
        <f>Source!BB198</f>
        <v>#REF!</v>
      </c>
      <c r="DL338" t="s">
        <v>6</v>
      </c>
      <c r="DM338">
        <v>0</v>
      </c>
      <c r="DN338" t="s">
        <v>6</v>
      </c>
      <c r="DO338">
        <v>0</v>
      </c>
      <c r="GQ338">
        <v>-1</v>
      </c>
      <c r="GR338">
        <v>-1</v>
      </c>
    </row>
    <row r="339" spans="1:200" x14ac:dyDescent="0.25">
      <c r="A339">
        <f>ROW(Source!A198)</f>
        <v>198</v>
      </c>
      <c r="B339">
        <v>66440962</v>
      </c>
      <c r="C339">
        <v>66441984</v>
      </c>
      <c r="D339">
        <v>48056368</v>
      </c>
      <c r="E339">
        <v>1</v>
      </c>
      <c r="F339">
        <v>1</v>
      </c>
      <c r="G339">
        <v>1</v>
      </c>
      <c r="H339">
        <v>3</v>
      </c>
      <c r="I339" t="s">
        <v>773</v>
      </c>
      <c r="J339" t="s">
        <v>774</v>
      </c>
      <c r="K339" t="s">
        <v>775</v>
      </c>
      <c r="L339">
        <v>1339</v>
      </c>
      <c r="N339">
        <v>1007</v>
      </c>
      <c r="O339" t="s">
        <v>22</v>
      </c>
      <c r="P339" t="s">
        <v>22</v>
      </c>
      <c r="Q339">
        <v>1</v>
      </c>
      <c r="W339">
        <v>0</v>
      </c>
      <c r="X339">
        <v>929815444</v>
      </c>
      <c r="Y339" s="66">
        <f>'4.Ведомость_списания'!F228</f>
        <v>0.3</v>
      </c>
      <c r="AA339">
        <v>22.23</v>
      </c>
      <c r="AB339">
        <v>0</v>
      </c>
      <c r="AC339">
        <v>0</v>
      </c>
      <c r="AD339">
        <v>0</v>
      </c>
      <c r="AE339">
        <v>2.44</v>
      </c>
      <c r="AF339">
        <v>0</v>
      </c>
      <c r="AG339">
        <v>0</v>
      </c>
      <c r="AH339">
        <v>0</v>
      </c>
      <c r="AI339">
        <v>9.11</v>
      </c>
      <c r="AJ339">
        <v>1</v>
      </c>
      <c r="AK339">
        <v>1</v>
      </c>
      <c r="AL339">
        <v>1</v>
      </c>
      <c r="AM339">
        <v>4</v>
      </c>
      <c r="AN339">
        <v>0</v>
      </c>
      <c r="AO339">
        <v>1</v>
      </c>
      <c r="AP339">
        <v>0</v>
      </c>
      <c r="AQ339">
        <v>0</v>
      </c>
      <c r="AR339">
        <v>0</v>
      </c>
      <c r="AS339" t="s">
        <v>6</v>
      </c>
      <c r="AT339">
        <v>0.3</v>
      </c>
      <c r="AU339" t="s">
        <v>6</v>
      </c>
      <c r="AV339">
        <v>0</v>
      </c>
      <c r="AW339">
        <v>2</v>
      </c>
      <c r="AX339">
        <v>66441998</v>
      </c>
      <c r="AY339">
        <v>1</v>
      </c>
      <c r="AZ339">
        <v>0</v>
      </c>
      <c r="BA339">
        <v>302</v>
      </c>
      <c r="BB339">
        <v>0</v>
      </c>
      <c r="BC339">
        <v>0</v>
      </c>
      <c r="BD339">
        <v>0</v>
      </c>
      <c r="BE339">
        <v>0</v>
      </c>
      <c r="BF339">
        <v>0</v>
      </c>
      <c r="BG339">
        <v>0</v>
      </c>
      <c r="BH339">
        <v>0</v>
      </c>
      <c r="BI339">
        <v>0</v>
      </c>
      <c r="BJ339">
        <v>0</v>
      </c>
      <c r="BK339">
        <v>0</v>
      </c>
      <c r="BL339">
        <v>0</v>
      </c>
      <c r="BM339">
        <v>0</v>
      </c>
      <c r="BN339">
        <v>0</v>
      </c>
      <c r="BO339">
        <v>0</v>
      </c>
      <c r="BP339">
        <v>0</v>
      </c>
      <c r="BQ339">
        <v>0</v>
      </c>
      <c r="BR339">
        <v>0</v>
      </c>
      <c r="BS339">
        <v>0</v>
      </c>
      <c r="BT339">
        <v>0</v>
      </c>
      <c r="BU339">
        <v>0</v>
      </c>
      <c r="BV339">
        <v>0</v>
      </c>
      <c r="BW339">
        <v>0</v>
      </c>
      <c r="CV339">
        <v>0</v>
      </c>
      <c r="CW339">
        <v>0</v>
      </c>
      <c r="CX339" t="e">
        <f>ROUND(Y339*Source!I198,7)</f>
        <v>#REF!</v>
      </c>
      <c r="CY339">
        <f t="shared" ref="CY339:CY345" si="146">AA339</f>
        <v>22.23</v>
      </c>
      <c r="CZ339">
        <f t="shared" ref="CZ339:CZ345" si="147">AE339</f>
        <v>2.44</v>
      </c>
      <c r="DA339">
        <f t="shared" ref="DA339:DA345" si="148">AI339</f>
        <v>9.11</v>
      </c>
      <c r="DB339">
        <f t="shared" si="144"/>
        <v>0.73</v>
      </c>
      <c r="DC339">
        <f t="shared" si="145"/>
        <v>0</v>
      </c>
      <c r="DD339" t="s">
        <v>6</v>
      </c>
      <c r="DE339" t="s">
        <v>6</v>
      </c>
      <c r="DF339" t="e">
        <f t="shared" ref="DF339:DF345" si="149">ROUND(ROUND(AE339*AI339,0)*CX339,0)</f>
        <v>#REF!</v>
      </c>
      <c r="DG339" t="e">
        <f t="shared" ref="DG339:DG348" si="150">ROUND(ROUND(AF339,0)*CX339,0)</f>
        <v>#REF!</v>
      </c>
      <c r="DH339" t="e">
        <f>Source!I198*SmtRes!Y339</f>
        <v>#REF!</v>
      </c>
      <c r="DI339">
        <f t="shared" ref="DI339:DI345" si="151">AA339</f>
        <v>22.23</v>
      </c>
      <c r="DJ339">
        <f>EtalonRes!Y302</f>
        <v>2.44</v>
      </c>
      <c r="DK339" t="e">
        <f>Source!BC198</f>
        <v>#REF!</v>
      </c>
      <c r="DL339" t="s">
        <v>6</v>
      </c>
      <c r="DM339">
        <v>0</v>
      </c>
      <c r="DN339" t="s">
        <v>6</v>
      </c>
      <c r="DO339">
        <v>0</v>
      </c>
      <c r="GQ339">
        <v>-1</v>
      </c>
      <c r="GR339">
        <v>-1</v>
      </c>
    </row>
    <row r="340" spans="1:200" x14ac:dyDescent="0.25">
      <c r="A340">
        <f>ROW(Source!A198)</f>
        <v>198</v>
      </c>
      <c r="B340">
        <v>66440962</v>
      </c>
      <c r="C340">
        <v>66441984</v>
      </c>
      <c r="D340">
        <v>48074349</v>
      </c>
      <c r="E340">
        <v>1</v>
      </c>
      <c r="F340">
        <v>1</v>
      </c>
      <c r="G340">
        <v>1</v>
      </c>
      <c r="H340">
        <v>3</v>
      </c>
      <c r="I340" t="s">
        <v>793</v>
      </c>
      <c r="J340" t="s">
        <v>794</v>
      </c>
      <c r="K340" t="s">
        <v>795</v>
      </c>
      <c r="L340">
        <v>1348</v>
      </c>
      <c r="N340">
        <v>1009</v>
      </c>
      <c r="O340" t="s">
        <v>147</v>
      </c>
      <c r="P340" t="s">
        <v>147</v>
      </c>
      <c r="Q340">
        <v>1000</v>
      </c>
      <c r="W340">
        <v>0</v>
      </c>
      <c r="X340">
        <v>-1997499102</v>
      </c>
      <c r="Y340" s="66">
        <f>'4.Ведомость_списания'!F229</f>
        <v>2.3E-3</v>
      </c>
      <c r="AA340">
        <v>54559.79</v>
      </c>
      <c r="AB340">
        <v>0</v>
      </c>
      <c r="AC340">
        <v>0</v>
      </c>
      <c r="AD340">
        <v>0</v>
      </c>
      <c r="AE340">
        <v>5989</v>
      </c>
      <c r="AF340">
        <v>0</v>
      </c>
      <c r="AG340">
        <v>0</v>
      </c>
      <c r="AH340">
        <v>0</v>
      </c>
      <c r="AI340">
        <v>9.11</v>
      </c>
      <c r="AJ340">
        <v>1</v>
      </c>
      <c r="AK340">
        <v>1</v>
      </c>
      <c r="AL340">
        <v>1</v>
      </c>
      <c r="AM340">
        <v>4</v>
      </c>
      <c r="AN340">
        <v>0</v>
      </c>
      <c r="AO340">
        <v>1</v>
      </c>
      <c r="AP340">
        <v>0</v>
      </c>
      <c r="AQ340">
        <v>0</v>
      </c>
      <c r="AR340">
        <v>0</v>
      </c>
      <c r="AS340" t="s">
        <v>6</v>
      </c>
      <c r="AT340">
        <v>2.3E-3</v>
      </c>
      <c r="AU340" t="s">
        <v>6</v>
      </c>
      <c r="AV340">
        <v>0</v>
      </c>
      <c r="AW340">
        <v>2</v>
      </c>
      <c r="AX340">
        <v>66442001</v>
      </c>
      <c r="AY340">
        <v>1</v>
      </c>
      <c r="AZ340">
        <v>0</v>
      </c>
      <c r="BA340">
        <v>305</v>
      </c>
      <c r="BB340">
        <v>0</v>
      </c>
      <c r="BC340">
        <v>0</v>
      </c>
      <c r="BD340">
        <v>0</v>
      </c>
      <c r="BE340">
        <v>0</v>
      </c>
      <c r="BF340">
        <v>0</v>
      </c>
      <c r="BG340">
        <v>0</v>
      </c>
      <c r="BH340">
        <v>0</v>
      </c>
      <c r="BI340">
        <v>0</v>
      </c>
      <c r="BJ340">
        <v>0</v>
      </c>
      <c r="BK340">
        <v>0</v>
      </c>
      <c r="BL340">
        <v>0</v>
      </c>
      <c r="BM340">
        <v>0</v>
      </c>
      <c r="BN340">
        <v>0</v>
      </c>
      <c r="BO340">
        <v>0</v>
      </c>
      <c r="BP340">
        <v>0</v>
      </c>
      <c r="BQ340">
        <v>0</v>
      </c>
      <c r="BR340">
        <v>0</v>
      </c>
      <c r="BS340">
        <v>0</v>
      </c>
      <c r="BT340">
        <v>0</v>
      </c>
      <c r="BU340">
        <v>0</v>
      </c>
      <c r="BV340">
        <v>0</v>
      </c>
      <c r="BW340">
        <v>0</v>
      </c>
      <c r="CV340">
        <v>0</v>
      </c>
      <c r="CW340">
        <v>0</v>
      </c>
      <c r="CX340" t="e">
        <f>ROUND(Y340*Source!I198,7)</f>
        <v>#REF!</v>
      </c>
      <c r="CY340">
        <f t="shared" si="146"/>
        <v>54559.79</v>
      </c>
      <c r="CZ340">
        <f t="shared" si="147"/>
        <v>5989</v>
      </c>
      <c r="DA340">
        <f t="shared" si="148"/>
        <v>9.11</v>
      </c>
      <c r="DB340">
        <f t="shared" si="144"/>
        <v>13.77</v>
      </c>
      <c r="DC340">
        <f t="shared" si="145"/>
        <v>0</v>
      </c>
      <c r="DD340" t="s">
        <v>6</v>
      </c>
      <c r="DE340" t="s">
        <v>6</v>
      </c>
      <c r="DF340" t="e">
        <f t="shared" si="149"/>
        <v>#REF!</v>
      </c>
      <c r="DG340" t="e">
        <f t="shared" si="150"/>
        <v>#REF!</v>
      </c>
      <c r="DH340" t="e">
        <f>Source!I198*SmtRes!Y340</f>
        <v>#REF!</v>
      </c>
      <c r="DI340">
        <f t="shared" si="151"/>
        <v>54559.79</v>
      </c>
      <c r="DJ340">
        <f>EtalonRes!Y305</f>
        <v>5989</v>
      </c>
      <c r="DK340" t="e">
        <f>Source!BC198</f>
        <v>#REF!</v>
      </c>
      <c r="DL340" t="s">
        <v>6</v>
      </c>
      <c r="DM340">
        <v>0</v>
      </c>
      <c r="DN340" t="s">
        <v>6</v>
      </c>
      <c r="DO340">
        <v>0</v>
      </c>
      <c r="GQ340">
        <v>-1</v>
      </c>
      <c r="GR340">
        <v>-1</v>
      </c>
    </row>
    <row r="341" spans="1:200" x14ac:dyDescent="0.25">
      <c r="A341">
        <f>ROW(Source!A198)</f>
        <v>198</v>
      </c>
      <c r="B341">
        <v>66440962</v>
      </c>
      <c r="C341">
        <v>66441984</v>
      </c>
      <c r="D341">
        <v>48079770</v>
      </c>
      <c r="E341">
        <v>1</v>
      </c>
      <c r="F341">
        <v>1</v>
      </c>
      <c r="G341">
        <v>1</v>
      </c>
      <c r="H341">
        <v>3</v>
      </c>
      <c r="I341" t="s">
        <v>776</v>
      </c>
      <c r="J341" t="s">
        <v>777</v>
      </c>
      <c r="K341" t="s">
        <v>778</v>
      </c>
      <c r="L341">
        <v>1339</v>
      </c>
      <c r="N341">
        <v>1007</v>
      </c>
      <c r="O341" t="s">
        <v>22</v>
      </c>
      <c r="P341" t="s">
        <v>22</v>
      </c>
      <c r="Q341">
        <v>1</v>
      </c>
      <c r="W341">
        <v>0</v>
      </c>
      <c r="X341">
        <v>170811211</v>
      </c>
      <c r="Y341" s="66">
        <f>'4.Ведомость_списания'!F230</f>
        <v>1.6E-2</v>
      </c>
      <c r="AA341">
        <v>9620.16</v>
      </c>
      <c r="AB341">
        <v>0</v>
      </c>
      <c r="AC341">
        <v>0</v>
      </c>
      <c r="AD341">
        <v>0</v>
      </c>
      <c r="AE341">
        <v>1056</v>
      </c>
      <c r="AF341">
        <v>0</v>
      </c>
      <c r="AG341">
        <v>0</v>
      </c>
      <c r="AH341">
        <v>0</v>
      </c>
      <c r="AI341">
        <v>9.11</v>
      </c>
      <c r="AJ341">
        <v>1</v>
      </c>
      <c r="AK341">
        <v>1</v>
      </c>
      <c r="AL341">
        <v>1</v>
      </c>
      <c r="AM341">
        <v>4</v>
      </c>
      <c r="AN341">
        <v>0</v>
      </c>
      <c r="AO341">
        <v>1</v>
      </c>
      <c r="AP341">
        <v>0</v>
      </c>
      <c r="AQ341">
        <v>0</v>
      </c>
      <c r="AR341">
        <v>0</v>
      </c>
      <c r="AS341" t="s">
        <v>6</v>
      </c>
      <c r="AT341">
        <v>1.6E-2</v>
      </c>
      <c r="AU341" t="s">
        <v>6</v>
      </c>
      <c r="AV341">
        <v>0</v>
      </c>
      <c r="AW341">
        <v>2</v>
      </c>
      <c r="AX341">
        <v>66442002</v>
      </c>
      <c r="AY341">
        <v>1</v>
      </c>
      <c r="AZ341">
        <v>0</v>
      </c>
      <c r="BA341">
        <v>306</v>
      </c>
      <c r="BB341">
        <v>0</v>
      </c>
      <c r="BC341">
        <v>0</v>
      </c>
      <c r="BD341">
        <v>0</v>
      </c>
      <c r="BE341">
        <v>0</v>
      </c>
      <c r="BF341">
        <v>0</v>
      </c>
      <c r="BG341">
        <v>0</v>
      </c>
      <c r="BH341">
        <v>0</v>
      </c>
      <c r="BI341">
        <v>0</v>
      </c>
      <c r="BJ341">
        <v>0</v>
      </c>
      <c r="BK341">
        <v>0</v>
      </c>
      <c r="BL341">
        <v>0</v>
      </c>
      <c r="BM341">
        <v>0</v>
      </c>
      <c r="BN341">
        <v>0</v>
      </c>
      <c r="BO341">
        <v>0</v>
      </c>
      <c r="BP341">
        <v>0</v>
      </c>
      <c r="BQ341">
        <v>0</v>
      </c>
      <c r="BR341">
        <v>0</v>
      </c>
      <c r="BS341">
        <v>0</v>
      </c>
      <c r="BT341">
        <v>0</v>
      </c>
      <c r="BU341">
        <v>0</v>
      </c>
      <c r="BV341">
        <v>0</v>
      </c>
      <c r="BW341">
        <v>0</v>
      </c>
      <c r="CV341">
        <v>0</v>
      </c>
      <c r="CW341">
        <v>0</v>
      </c>
      <c r="CX341" t="e">
        <f>ROUND(Y341*Source!I198,7)</f>
        <v>#REF!</v>
      </c>
      <c r="CY341">
        <f t="shared" si="146"/>
        <v>9620.16</v>
      </c>
      <c r="CZ341">
        <f t="shared" si="147"/>
        <v>1056</v>
      </c>
      <c r="DA341">
        <f t="shared" si="148"/>
        <v>9.11</v>
      </c>
      <c r="DB341">
        <f t="shared" si="144"/>
        <v>16.899999999999999</v>
      </c>
      <c r="DC341">
        <f t="shared" si="145"/>
        <v>0</v>
      </c>
      <c r="DD341" t="s">
        <v>6</v>
      </c>
      <c r="DE341" t="s">
        <v>6</v>
      </c>
      <c r="DF341" t="e">
        <f t="shared" si="149"/>
        <v>#REF!</v>
      </c>
      <c r="DG341" t="e">
        <f t="shared" si="150"/>
        <v>#REF!</v>
      </c>
      <c r="DH341" t="e">
        <f>Source!I198*SmtRes!Y341</f>
        <v>#REF!</v>
      </c>
      <c r="DI341">
        <f t="shared" si="151"/>
        <v>9620.16</v>
      </c>
      <c r="DJ341">
        <f>EtalonRes!Y306</f>
        <v>1056</v>
      </c>
      <c r="DK341" t="e">
        <f>Source!BC198</f>
        <v>#REF!</v>
      </c>
      <c r="DL341" t="s">
        <v>6</v>
      </c>
      <c r="DM341">
        <v>0</v>
      </c>
      <c r="DN341" t="s">
        <v>6</v>
      </c>
      <c r="DO341">
        <v>0</v>
      </c>
      <c r="GQ341">
        <v>-1</v>
      </c>
      <c r="GR341">
        <v>-1</v>
      </c>
    </row>
    <row r="342" spans="1:200" x14ac:dyDescent="0.25">
      <c r="A342">
        <f>ROW(Source!A198)</f>
        <v>198</v>
      </c>
      <c r="B342">
        <v>66440962</v>
      </c>
      <c r="C342">
        <v>66441984</v>
      </c>
      <c r="D342">
        <v>0</v>
      </c>
      <c r="E342">
        <v>1</v>
      </c>
      <c r="F342">
        <v>1</v>
      </c>
      <c r="G342">
        <v>1</v>
      </c>
      <c r="H342">
        <v>3</v>
      </c>
      <c r="I342" t="s">
        <v>37</v>
      </c>
      <c r="J342" t="s">
        <v>6</v>
      </c>
      <c r="K342" t="s">
        <v>46</v>
      </c>
      <c r="L342">
        <v>1407</v>
      </c>
      <c r="N342">
        <v>1013</v>
      </c>
      <c r="O342" t="s">
        <v>39</v>
      </c>
      <c r="P342" t="s">
        <v>39</v>
      </c>
      <c r="Q342">
        <v>1</v>
      </c>
      <c r="W342">
        <v>0</v>
      </c>
      <c r="X342">
        <v>-1631789213</v>
      </c>
      <c r="Y342">
        <f>(AT342*ROUND(0.77,7))</f>
        <v>7.4503713900000004E-2</v>
      </c>
      <c r="AA342">
        <v>27607</v>
      </c>
      <c r="AB342">
        <v>0</v>
      </c>
      <c r="AC342">
        <v>0</v>
      </c>
      <c r="AD342">
        <v>0</v>
      </c>
      <c r="AE342">
        <v>28159.14</v>
      </c>
      <c r="AF342">
        <v>0</v>
      </c>
      <c r="AG342">
        <v>0</v>
      </c>
      <c r="AH342">
        <v>0</v>
      </c>
      <c r="AI342">
        <v>9.11</v>
      </c>
      <c r="AJ342">
        <v>1</v>
      </c>
      <c r="AK342">
        <v>1</v>
      </c>
      <c r="AL342">
        <v>1</v>
      </c>
      <c r="AM342">
        <v>0</v>
      </c>
      <c r="AN342">
        <v>0</v>
      </c>
      <c r="AO342">
        <v>0</v>
      </c>
      <c r="AP342">
        <v>1</v>
      </c>
      <c r="AQ342">
        <v>0</v>
      </c>
      <c r="AR342">
        <v>0</v>
      </c>
      <c r="AS342" t="s">
        <v>6</v>
      </c>
      <c r="AT342">
        <v>9.6758070000000002E-2</v>
      </c>
      <c r="AU342" t="s">
        <v>41</v>
      </c>
      <c r="AV342">
        <v>0</v>
      </c>
      <c r="AW342">
        <v>1</v>
      </c>
      <c r="AX342">
        <v>-1</v>
      </c>
      <c r="AY342">
        <v>0</v>
      </c>
      <c r="AZ342">
        <v>0</v>
      </c>
      <c r="BA342" t="s">
        <v>6</v>
      </c>
      <c r="BB342">
        <v>0</v>
      </c>
      <c r="BC342">
        <v>0</v>
      </c>
      <c r="BD342">
        <v>0</v>
      </c>
      <c r="BE342">
        <v>0</v>
      </c>
      <c r="BF342">
        <v>0</v>
      </c>
      <c r="BG342">
        <v>0</v>
      </c>
      <c r="BH342">
        <v>0</v>
      </c>
      <c r="BI342">
        <v>0</v>
      </c>
      <c r="BJ342">
        <v>0</v>
      </c>
      <c r="BK342">
        <v>0</v>
      </c>
      <c r="BL342">
        <v>0</v>
      </c>
      <c r="BM342">
        <v>0</v>
      </c>
      <c r="BN342">
        <v>0</v>
      </c>
      <c r="BO342">
        <v>0</v>
      </c>
      <c r="BP342">
        <v>0</v>
      </c>
      <c r="BQ342">
        <v>0</v>
      </c>
      <c r="BR342">
        <v>0</v>
      </c>
      <c r="BS342">
        <v>0</v>
      </c>
      <c r="BT342">
        <v>0</v>
      </c>
      <c r="BU342">
        <v>0</v>
      </c>
      <c r="BV342">
        <v>0</v>
      </c>
      <c r="BW342">
        <v>0</v>
      </c>
      <c r="CV342">
        <v>0</v>
      </c>
      <c r="CW342">
        <v>0</v>
      </c>
      <c r="CX342" t="e">
        <f>ROUND(Y342*Source!I198,7)</f>
        <v>#REF!</v>
      </c>
      <c r="CY342">
        <f t="shared" si="146"/>
        <v>27607</v>
      </c>
      <c r="CZ342">
        <f t="shared" si="147"/>
        <v>28159.14</v>
      </c>
      <c r="DA342">
        <f t="shared" si="148"/>
        <v>9.11</v>
      </c>
      <c r="DB342">
        <f>ROUND((ROUND(AT342*CZ342,2)*ROUND(0.77,7)),2)</f>
        <v>2097.96</v>
      </c>
      <c r="DC342">
        <f>ROUND((ROUND(AT342*AG342,2)*ROUND(0.77,7)),2)</f>
        <v>0</v>
      </c>
      <c r="DD342" t="s">
        <v>6</v>
      </c>
      <c r="DE342" t="s">
        <v>6</v>
      </c>
      <c r="DF342" t="e">
        <f t="shared" si="149"/>
        <v>#REF!</v>
      </c>
      <c r="DG342" t="e">
        <f t="shared" si="150"/>
        <v>#REF!</v>
      </c>
      <c r="DH342" t="e">
        <f>Source!I198*SmtRes!Y342</f>
        <v>#REF!</v>
      </c>
      <c r="DI342">
        <f t="shared" si="151"/>
        <v>27607</v>
      </c>
      <c r="DJ342" t="e">
        <f t="shared" ref="DJ342:DJ345" si="152">DF342</f>
        <v>#REF!</v>
      </c>
      <c r="DK342" t="e">
        <f>Source!BC198</f>
        <v>#REF!</v>
      </c>
      <c r="DL342" t="s">
        <v>6</v>
      </c>
      <c r="DM342">
        <v>0</v>
      </c>
      <c r="DN342" t="s">
        <v>6</v>
      </c>
      <c r="DO342">
        <v>0</v>
      </c>
      <c r="GP342">
        <v>1</v>
      </c>
      <c r="GQ342">
        <v>-1</v>
      </c>
      <c r="GR342">
        <v>-1</v>
      </c>
    </row>
    <row r="343" spans="1:200" x14ac:dyDescent="0.25">
      <c r="A343">
        <f>ROW(Source!A198)</f>
        <v>198</v>
      </c>
      <c r="B343">
        <v>66440962</v>
      </c>
      <c r="C343">
        <v>66441984</v>
      </c>
      <c r="D343">
        <v>0</v>
      </c>
      <c r="E343">
        <v>1</v>
      </c>
      <c r="F343">
        <v>1</v>
      </c>
      <c r="G343">
        <v>1</v>
      </c>
      <c r="H343">
        <v>3</v>
      </c>
      <c r="I343" t="s">
        <v>37</v>
      </c>
      <c r="J343" t="s">
        <v>6</v>
      </c>
      <c r="K343" t="s">
        <v>38</v>
      </c>
      <c r="L343">
        <v>1407</v>
      </c>
      <c r="N343">
        <v>1013</v>
      </c>
      <c r="O343" t="s">
        <v>39</v>
      </c>
      <c r="P343" t="s">
        <v>39</v>
      </c>
      <c r="Q343">
        <v>1</v>
      </c>
      <c r="W343">
        <v>0</v>
      </c>
      <c r="X343">
        <v>323380952</v>
      </c>
      <c r="Y343">
        <f>(AT343*ROUND(0.77,7))</f>
        <v>3.7347529295999999</v>
      </c>
      <c r="AA343">
        <v>54000</v>
      </c>
      <c r="AB343">
        <v>0</v>
      </c>
      <c r="AC343">
        <v>0</v>
      </c>
      <c r="AD343">
        <v>0</v>
      </c>
      <c r="AE343">
        <v>55080</v>
      </c>
      <c r="AF343">
        <v>0</v>
      </c>
      <c r="AG343">
        <v>0</v>
      </c>
      <c r="AH343">
        <v>0</v>
      </c>
      <c r="AI343">
        <v>9.11</v>
      </c>
      <c r="AJ343">
        <v>1</v>
      </c>
      <c r="AK343">
        <v>1</v>
      </c>
      <c r="AL343">
        <v>1</v>
      </c>
      <c r="AM343">
        <v>0</v>
      </c>
      <c r="AN343">
        <v>0</v>
      </c>
      <c r="AO343">
        <v>0</v>
      </c>
      <c r="AP343">
        <v>1</v>
      </c>
      <c r="AQ343">
        <v>0</v>
      </c>
      <c r="AR343">
        <v>0</v>
      </c>
      <c r="AS343" t="s">
        <v>6</v>
      </c>
      <c r="AT343">
        <v>4.8503284799999999</v>
      </c>
      <c r="AU343" t="s">
        <v>41</v>
      </c>
      <c r="AV343">
        <v>0</v>
      </c>
      <c r="AW343">
        <v>1</v>
      </c>
      <c r="AX343">
        <v>-1</v>
      </c>
      <c r="AY343">
        <v>0</v>
      </c>
      <c r="AZ343">
        <v>0</v>
      </c>
      <c r="BA343" t="s">
        <v>6</v>
      </c>
      <c r="BB343">
        <v>0</v>
      </c>
      <c r="BC343">
        <v>0</v>
      </c>
      <c r="BD343">
        <v>0</v>
      </c>
      <c r="BE343">
        <v>0</v>
      </c>
      <c r="BF343">
        <v>0</v>
      </c>
      <c r="BG343">
        <v>0</v>
      </c>
      <c r="BH343">
        <v>0</v>
      </c>
      <c r="BI343">
        <v>0</v>
      </c>
      <c r="BJ343">
        <v>0</v>
      </c>
      <c r="BK343">
        <v>0</v>
      </c>
      <c r="BL343">
        <v>0</v>
      </c>
      <c r="BM343">
        <v>0</v>
      </c>
      <c r="BN343">
        <v>0</v>
      </c>
      <c r="BO343">
        <v>0</v>
      </c>
      <c r="BP343">
        <v>0</v>
      </c>
      <c r="BQ343">
        <v>0</v>
      </c>
      <c r="BR343">
        <v>0</v>
      </c>
      <c r="BS343">
        <v>0</v>
      </c>
      <c r="BT343">
        <v>0</v>
      </c>
      <c r="BU343">
        <v>0</v>
      </c>
      <c r="BV343">
        <v>0</v>
      </c>
      <c r="BW343">
        <v>0</v>
      </c>
      <c r="CV343">
        <v>0</v>
      </c>
      <c r="CW343">
        <v>0</v>
      </c>
      <c r="CX343" t="e">
        <f>ROUND(Y343*Source!I198,7)</f>
        <v>#REF!</v>
      </c>
      <c r="CY343">
        <f t="shared" si="146"/>
        <v>54000</v>
      </c>
      <c r="CZ343">
        <f t="shared" si="147"/>
        <v>55080</v>
      </c>
      <c r="DA343">
        <f t="shared" si="148"/>
        <v>9.11</v>
      </c>
      <c r="DB343">
        <f>ROUND((ROUND(AT343*CZ343,2)*ROUND(0.77,7)),2)</f>
        <v>205710.19</v>
      </c>
      <c r="DC343">
        <f>ROUND((ROUND(AT343*AG343,2)*ROUND(0.77,7)),2)</f>
        <v>0</v>
      </c>
      <c r="DD343" t="s">
        <v>6</v>
      </c>
      <c r="DE343" t="s">
        <v>6</v>
      </c>
      <c r="DF343" t="e">
        <f t="shared" si="149"/>
        <v>#REF!</v>
      </c>
      <c r="DG343" t="e">
        <f t="shared" si="150"/>
        <v>#REF!</v>
      </c>
      <c r="DH343" t="e">
        <f>Source!I198*SmtRes!Y343</f>
        <v>#REF!</v>
      </c>
      <c r="DI343">
        <f t="shared" si="151"/>
        <v>54000</v>
      </c>
      <c r="DJ343" t="e">
        <f t="shared" si="152"/>
        <v>#REF!</v>
      </c>
      <c r="DK343" t="e">
        <f>Source!BC198</f>
        <v>#REF!</v>
      </c>
      <c r="DL343" t="s">
        <v>6</v>
      </c>
      <c r="DM343">
        <v>0</v>
      </c>
      <c r="DN343" t="s">
        <v>6</v>
      </c>
      <c r="DO343">
        <v>0</v>
      </c>
      <c r="GP343">
        <v>1</v>
      </c>
      <c r="GQ343">
        <v>-1</v>
      </c>
      <c r="GR343">
        <v>-1</v>
      </c>
    </row>
    <row r="344" spans="1:200" x14ac:dyDescent="0.25">
      <c r="A344">
        <f>ROW(Source!A198)</f>
        <v>198</v>
      </c>
      <c r="B344">
        <v>66440962</v>
      </c>
      <c r="C344">
        <v>66441984</v>
      </c>
      <c r="D344">
        <v>0</v>
      </c>
      <c r="E344">
        <v>1</v>
      </c>
      <c r="F344">
        <v>1</v>
      </c>
      <c r="G344">
        <v>1</v>
      </c>
      <c r="H344">
        <v>3</v>
      </c>
      <c r="I344" t="s">
        <v>37</v>
      </c>
      <c r="J344" t="s">
        <v>6</v>
      </c>
      <c r="K344" t="s">
        <v>49</v>
      </c>
      <c r="L344">
        <v>1407</v>
      </c>
      <c r="N344">
        <v>1013</v>
      </c>
      <c r="O344" t="s">
        <v>39</v>
      </c>
      <c r="P344" t="s">
        <v>39</v>
      </c>
      <c r="Q344">
        <v>1</v>
      </c>
      <c r="W344">
        <v>0</v>
      </c>
      <c r="X344">
        <v>319472873</v>
      </c>
      <c r="Y344">
        <f>(AT344*ROUND(0.77,7))</f>
        <v>4.0545412600000004E-2</v>
      </c>
      <c r="AA344">
        <v>30580</v>
      </c>
      <c r="AB344">
        <v>0</v>
      </c>
      <c r="AC344">
        <v>0</v>
      </c>
      <c r="AD344">
        <v>0</v>
      </c>
      <c r="AE344">
        <v>31191.599999999999</v>
      </c>
      <c r="AF344">
        <v>0</v>
      </c>
      <c r="AG344">
        <v>0</v>
      </c>
      <c r="AH344">
        <v>0</v>
      </c>
      <c r="AI344">
        <v>9.11</v>
      </c>
      <c r="AJ344">
        <v>1</v>
      </c>
      <c r="AK344">
        <v>1</v>
      </c>
      <c r="AL344">
        <v>1</v>
      </c>
      <c r="AM344">
        <v>0</v>
      </c>
      <c r="AN344">
        <v>0</v>
      </c>
      <c r="AO344">
        <v>0</v>
      </c>
      <c r="AP344">
        <v>1</v>
      </c>
      <c r="AQ344">
        <v>0</v>
      </c>
      <c r="AR344">
        <v>0</v>
      </c>
      <c r="AS344" t="s">
        <v>6</v>
      </c>
      <c r="AT344">
        <v>5.2656380000000003E-2</v>
      </c>
      <c r="AU344" t="s">
        <v>41</v>
      </c>
      <c r="AV344">
        <v>0</v>
      </c>
      <c r="AW344">
        <v>1</v>
      </c>
      <c r="AX344">
        <v>-1</v>
      </c>
      <c r="AY344">
        <v>0</v>
      </c>
      <c r="AZ344">
        <v>0</v>
      </c>
      <c r="BA344" t="s">
        <v>6</v>
      </c>
      <c r="BB344">
        <v>0</v>
      </c>
      <c r="BC344">
        <v>0</v>
      </c>
      <c r="BD344">
        <v>0</v>
      </c>
      <c r="BE344">
        <v>0</v>
      </c>
      <c r="BF344">
        <v>0</v>
      </c>
      <c r="BG344">
        <v>0</v>
      </c>
      <c r="BH344">
        <v>0</v>
      </c>
      <c r="BI344">
        <v>0</v>
      </c>
      <c r="BJ344">
        <v>0</v>
      </c>
      <c r="BK344">
        <v>0</v>
      </c>
      <c r="BL344">
        <v>0</v>
      </c>
      <c r="BM344">
        <v>0</v>
      </c>
      <c r="BN344">
        <v>0</v>
      </c>
      <c r="BO344">
        <v>0</v>
      </c>
      <c r="BP344">
        <v>0</v>
      </c>
      <c r="BQ344">
        <v>0</v>
      </c>
      <c r="BR344">
        <v>0</v>
      </c>
      <c r="BS344">
        <v>0</v>
      </c>
      <c r="BT344">
        <v>0</v>
      </c>
      <c r="BU344">
        <v>0</v>
      </c>
      <c r="BV344">
        <v>0</v>
      </c>
      <c r="BW344">
        <v>0</v>
      </c>
      <c r="CV344">
        <v>0</v>
      </c>
      <c r="CW344">
        <v>0</v>
      </c>
      <c r="CX344" t="e">
        <f>ROUND(Y344*Source!I198,7)</f>
        <v>#REF!</v>
      </c>
      <c r="CY344">
        <f t="shared" si="146"/>
        <v>30580</v>
      </c>
      <c r="CZ344">
        <f t="shared" si="147"/>
        <v>31191.599999999999</v>
      </c>
      <c r="DA344">
        <f t="shared" si="148"/>
        <v>9.11</v>
      </c>
      <c r="DB344">
        <f>ROUND((ROUND(AT344*CZ344,2)*ROUND(0.77,7)),2)</f>
        <v>1264.68</v>
      </c>
      <c r="DC344">
        <f>ROUND((ROUND(AT344*AG344,2)*ROUND(0.77,7)),2)</f>
        <v>0</v>
      </c>
      <c r="DD344" t="s">
        <v>6</v>
      </c>
      <c r="DE344" t="s">
        <v>6</v>
      </c>
      <c r="DF344" t="e">
        <f t="shared" si="149"/>
        <v>#REF!</v>
      </c>
      <c r="DG344" t="e">
        <f t="shared" si="150"/>
        <v>#REF!</v>
      </c>
      <c r="DH344" t="e">
        <f>Source!I198*SmtRes!Y344</f>
        <v>#REF!</v>
      </c>
      <c r="DI344">
        <f t="shared" si="151"/>
        <v>30580</v>
      </c>
      <c r="DJ344" t="e">
        <f t="shared" si="152"/>
        <v>#REF!</v>
      </c>
      <c r="DK344" t="e">
        <f>Source!BC198</f>
        <v>#REF!</v>
      </c>
      <c r="DL344" t="s">
        <v>6</v>
      </c>
      <c r="DM344">
        <v>0</v>
      </c>
      <c r="DN344" t="s">
        <v>6</v>
      </c>
      <c r="DO344">
        <v>0</v>
      </c>
      <c r="GP344">
        <v>1</v>
      </c>
      <c r="GQ344">
        <v>-1</v>
      </c>
      <c r="GR344">
        <v>-1</v>
      </c>
    </row>
    <row r="345" spans="1:200" x14ac:dyDescent="0.25">
      <c r="A345">
        <f>ROW(Source!A198)</f>
        <v>198</v>
      </c>
      <c r="B345">
        <v>66440962</v>
      </c>
      <c r="C345">
        <v>66441984</v>
      </c>
      <c r="D345">
        <v>48188139</v>
      </c>
      <c r="E345">
        <v>1</v>
      </c>
      <c r="F345">
        <v>1</v>
      </c>
      <c r="G345">
        <v>1</v>
      </c>
      <c r="H345">
        <v>3</v>
      </c>
      <c r="I345" t="s">
        <v>30</v>
      </c>
      <c r="J345" t="s">
        <v>69</v>
      </c>
      <c r="K345" t="s">
        <v>31</v>
      </c>
      <c r="L345">
        <v>1339</v>
      </c>
      <c r="N345">
        <v>1007</v>
      </c>
      <c r="O345" t="s">
        <v>22</v>
      </c>
      <c r="P345" t="s">
        <v>22</v>
      </c>
      <c r="Q345">
        <v>1</v>
      </c>
      <c r="W345">
        <v>0</v>
      </c>
      <c r="X345">
        <v>196736990</v>
      </c>
      <c r="Y345">
        <f>(AT345*ROUND(0.9,7))</f>
        <v>2.0699999999999998</v>
      </c>
      <c r="AA345">
        <v>3875</v>
      </c>
      <c r="AB345">
        <v>0</v>
      </c>
      <c r="AC345">
        <v>0</v>
      </c>
      <c r="AD345">
        <v>0</v>
      </c>
      <c r="AE345">
        <v>3952.5</v>
      </c>
      <c r="AF345">
        <v>0</v>
      </c>
      <c r="AG345">
        <v>0</v>
      </c>
      <c r="AH345">
        <v>0</v>
      </c>
      <c r="AI345">
        <v>9.11</v>
      </c>
      <c r="AJ345">
        <v>1</v>
      </c>
      <c r="AK345">
        <v>1</v>
      </c>
      <c r="AL345">
        <v>1</v>
      </c>
      <c r="AM345">
        <v>0</v>
      </c>
      <c r="AN345">
        <v>0</v>
      </c>
      <c r="AO345">
        <v>0</v>
      </c>
      <c r="AP345">
        <v>1</v>
      </c>
      <c r="AQ345">
        <v>0</v>
      </c>
      <c r="AR345">
        <v>0</v>
      </c>
      <c r="AS345" t="s">
        <v>6</v>
      </c>
      <c r="AT345">
        <v>2.2999999999999998</v>
      </c>
      <c r="AU345" t="s">
        <v>35</v>
      </c>
      <c r="AV345">
        <v>0</v>
      </c>
      <c r="AW345">
        <v>1</v>
      </c>
      <c r="AX345">
        <v>-1</v>
      </c>
      <c r="AY345">
        <v>0</v>
      </c>
      <c r="AZ345">
        <v>0</v>
      </c>
      <c r="BA345" t="s">
        <v>6</v>
      </c>
      <c r="BB345">
        <v>0</v>
      </c>
      <c r="BC345">
        <v>0</v>
      </c>
      <c r="BD345">
        <v>0</v>
      </c>
      <c r="BE345">
        <v>0</v>
      </c>
      <c r="BF345">
        <v>0</v>
      </c>
      <c r="BG345">
        <v>0</v>
      </c>
      <c r="BH345">
        <v>0</v>
      </c>
      <c r="BI345">
        <v>0</v>
      </c>
      <c r="BJ345">
        <v>0</v>
      </c>
      <c r="BK345">
        <v>0</v>
      </c>
      <c r="BL345">
        <v>0</v>
      </c>
      <c r="BM345">
        <v>0</v>
      </c>
      <c r="BN345">
        <v>0</v>
      </c>
      <c r="BO345">
        <v>0</v>
      </c>
      <c r="BP345">
        <v>0</v>
      </c>
      <c r="BQ345">
        <v>0</v>
      </c>
      <c r="BR345">
        <v>0</v>
      </c>
      <c r="BS345">
        <v>0</v>
      </c>
      <c r="BT345">
        <v>0</v>
      </c>
      <c r="BU345">
        <v>0</v>
      </c>
      <c r="BV345">
        <v>0</v>
      </c>
      <c r="BW345">
        <v>0</v>
      </c>
      <c r="CV345">
        <v>0</v>
      </c>
      <c r="CW345">
        <v>0</v>
      </c>
      <c r="CX345" t="e">
        <f>ROUND(Y345*Source!I198,7)</f>
        <v>#REF!</v>
      </c>
      <c r="CY345">
        <f t="shared" si="146"/>
        <v>3875</v>
      </c>
      <c r="CZ345">
        <f t="shared" si="147"/>
        <v>3952.5</v>
      </c>
      <c r="DA345">
        <f t="shared" si="148"/>
        <v>9.11</v>
      </c>
      <c r="DB345">
        <f>ROUND((ROUND(AT345*CZ345,2)*ROUND(0.9,7)),2)</f>
        <v>8181.68</v>
      </c>
      <c r="DC345">
        <f>ROUND((ROUND(AT345*AG345,2)*ROUND(0.9,7)),2)</f>
        <v>0</v>
      </c>
      <c r="DD345" t="s">
        <v>6</v>
      </c>
      <c r="DE345" t="s">
        <v>6</v>
      </c>
      <c r="DF345" t="e">
        <f t="shared" si="149"/>
        <v>#REF!</v>
      </c>
      <c r="DG345" t="e">
        <f t="shared" si="150"/>
        <v>#REF!</v>
      </c>
      <c r="DH345" t="e">
        <f>Source!I198*SmtRes!Y345</f>
        <v>#REF!</v>
      </c>
      <c r="DI345">
        <f t="shared" si="151"/>
        <v>3875</v>
      </c>
      <c r="DJ345" t="e">
        <f t="shared" si="152"/>
        <v>#REF!</v>
      </c>
      <c r="DK345" t="e">
        <f>Source!BC198</f>
        <v>#REF!</v>
      </c>
      <c r="DL345" t="s">
        <v>6</v>
      </c>
      <c r="DM345">
        <v>0</v>
      </c>
      <c r="DN345" t="s">
        <v>6</v>
      </c>
      <c r="DO345">
        <v>0</v>
      </c>
      <c r="GP345">
        <v>1</v>
      </c>
      <c r="GQ345">
        <v>-1</v>
      </c>
      <c r="GR345">
        <v>-1</v>
      </c>
    </row>
    <row r="346" spans="1:200" x14ac:dyDescent="0.25">
      <c r="A346">
        <f>ROW(Source!A203)</f>
        <v>203</v>
      </c>
      <c r="B346">
        <v>66440962</v>
      </c>
      <c r="C346">
        <v>66442007</v>
      </c>
      <c r="D346">
        <v>48043879</v>
      </c>
      <c r="E346">
        <v>68</v>
      </c>
      <c r="F346">
        <v>1</v>
      </c>
      <c r="G346">
        <v>1</v>
      </c>
      <c r="H346">
        <v>1</v>
      </c>
      <c r="I346" t="s">
        <v>796</v>
      </c>
      <c r="J346" t="s">
        <v>6</v>
      </c>
      <c r="K346" t="s">
        <v>797</v>
      </c>
      <c r="L346">
        <v>1191</v>
      </c>
      <c r="N346">
        <v>1013</v>
      </c>
      <c r="O346" t="s">
        <v>766</v>
      </c>
      <c r="P346" t="s">
        <v>766</v>
      </c>
      <c r="Q346">
        <v>1</v>
      </c>
      <c r="W346">
        <v>0</v>
      </c>
      <c r="X346">
        <v>-1111239348</v>
      </c>
      <c r="Y346">
        <f>(AT346*ROUND(0.75,7))</f>
        <v>16.424999999999997</v>
      </c>
      <c r="AA346">
        <v>0</v>
      </c>
      <c r="AB346">
        <v>0</v>
      </c>
      <c r="AC346">
        <v>0</v>
      </c>
      <c r="AD346">
        <v>321.20999999999998</v>
      </c>
      <c r="AE346">
        <v>0</v>
      </c>
      <c r="AF346">
        <v>0</v>
      </c>
      <c r="AG346">
        <v>0</v>
      </c>
      <c r="AH346">
        <v>9.6199999999999992</v>
      </c>
      <c r="AI346">
        <v>1</v>
      </c>
      <c r="AJ346">
        <v>1</v>
      </c>
      <c r="AK346">
        <v>1</v>
      </c>
      <c r="AL346">
        <v>33.39</v>
      </c>
      <c r="AM346">
        <v>4</v>
      </c>
      <c r="AN346">
        <v>0</v>
      </c>
      <c r="AO346">
        <v>1</v>
      </c>
      <c r="AP346">
        <v>1</v>
      </c>
      <c r="AQ346">
        <v>0</v>
      </c>
      <c r="AR346">
        <v>0</v>
      </c>
      <c r="AS346" t="s">
        <v>6</v>
      </c>
      <c r="AT346">
        <v>21.9</v>
      </c>
      <c r="AU346" t="s">
        <v>123</v>
      </c>
      <c r="AV346">
        <v>1</v>
      </c>
      <c r="AW346">
        <v>2</v>
      </c>
      <c r="AX346">
        <v>66442009</v>
      </c>
      <c r="AY346">
        <v>1</v>
      </c>
      <c r="AZ346">
        <v>0</v>
      </c>
      <c r="BA346">
        <v>307</v>
      </c>
      <c r="BB346">
        <v>0</v>
      </c>
      <c r="BC346">
        <v>0</v>
      </c>
      <c r="BD346">
        <v>0</v>
      </c>
      <c r="BE346">
        <v>0</v>
      </c>
      <c r="BF346">
        <v>0</v>
      </c>
      <c r="BG346">
        <v>0</v>
      </c>
      <c r="BH346">
        <v>0</v>
      </c>
      <c r="BI346">
        <v>0</v>
      </c>
      <c r="BJ346">
        <v>0</v>
      </c>
      <c r="BK346">
        <v>0</v>
      </c>
      <c r="BL346">
        <v>0</v>
      </c>
      <c r="BM346">
        <v>0</v>
      </c>
      <c r="BN346">
        <v>0</v>
      </c>
      <c r="BO346">
        <v>0</v>
      </c>
      <c r="BP346">
        <v>0</v>
      </c>
      <c r="BQ346">
        <v>0</v>
      </c>
      <c r="BR346">
        <v>0</v>
      </c>
      <c r="BS346">
        <v>0</v>
      </c>
      <c r="BT346">
        <v>0</v>
      </c>
      <c r="BU346">
        <v>0</v>
      </c>
      <c r="BV346">
        <v>0</v>
      </c>
      <c r="BW346">
        <v>0</v>
      </c>
      <c r="CU346" t="e">
        <f>ROUND(AT346*Source!I203*AH346*AL346,0)</f>
        <v>#REF!</v>
      </c>
      <c r="CV346" t="e">
        <f>ROUND(Y346*Source!I203,7)</f>
        <v>#REF!</v>
      </c>
      <c r="CW346">
        <v>0</v>
      </c>
      <c r="CX346" t="e">
        <f>ROUND(Y346*Source!I203,7)</f>
        <v>#REF!</v>
      </c>
      <c r="CY346">
        <f>AD346</f>
        <v>321.20999999999998</v>
      </c>
      <c r="CZ346">
        <f>AH346</f>
        <v>9.6199999999999992</v>
      </c>
      <c r="DA346">
        <f>AL346</f>
        <v>33.39</v>
      </c>
      <c r="DB346">
        <f>ROUND((ROUND(AT346*CZ346,2)*ROUND(0.75,7)),2)</f>
        <v>158.01</v>
      </c>
      <c r="DC346">
        <f>ROUND((ROUND(AT346*AG346,2)*ROUND(0.75,7)),2)</f>
        <v>0</v>
      </c>
      <c r="DD346" t="s">
        <v>6</v>
      </c>
      <c r="DE346" t="s">
        <v>6</v>
      </c>
      <c r="DF346" t="e">
        <f>ROUND(ROUND(AE346,0)*CX346,0)</f>
        <v>#REF!</v>
      </c>
      <c r="DG346" t="e">
        <f t="shared" si="150"/>
        <v>#REF!</v>
      </c>
      <c r="DH346" t="e">
        <f>Source!I203*SmtRes!Y346</f>
        <v>#REF!</v>
      </c>
      <c r="DI346">
        <f>AD346</f>
        <v>321.20999999999998</v>
      </c>
      <c r="DJ346">
        <f>EtalonRes!AB307</f>
        <v>9.6199999999999992</v>
      </c>
      <c r="DK346" t="e">
        <f>Source!BA203</f>
        <v>#REF!</v>
      </c>
      <c r="DL346" t="s">
        <v>6</v>
      </c>
      <c r="DM346">
        <v>0</v>
      </c>
      <c r="DN346" t="s">
        <v>6</v>
      </c>
      <c r="DO346">
        <v>0</v>
      </c>
      <c r="GQ346">
        <v>-1</v>
      </c>
      <c r="GR346">
        <v>-1</v>
      </c>
    </row>
    <row r="347" spans="1:200" x14ac:dyDescent="0.25">
      <c r="A347">
        <f>ROW(Source!A204)</f>
        <v>204</v>
      </c>
      <c r="B347">
        <v>66440962</v>
      </c>
      <c r="C347">
        <v>66442011</v>
      </c>
      <c r="D347">
        <v>48043811</v>
      </c>
      <c r="E347">
        <v>68</v>
      </c>
      <c r="F347">
        <v>1</v>
      </c>
      <c r="G347">
        <v>1</v>
      </c>
      <c r="H347">
        <v>1</v>
      </c>
      <c r="I347" t="s">
        <v>798</v>
      </c>
      <c r="J347" t="s">
        <v>6</v>
      </c>
      <c r="K347" t="s">
        <v>799</v>
      </c>
      <c r="L347">
        <v>1191</v>
      </c>
      <c r="N347">
        <v>1013</v>
      </c>
      <c r="O347" t="s">
        <v>766</v>
      </c>
      <c r="P347" t="s">
        <v>766</v>
      </c>
      <c r="Q347">
        <v>1</v>
      </c>
      <c r="W347">
        <v>0</v>
      </c>
      <c r="X347">
        <v>-366857280</v>
      </c>
      <c r="Y347">
        <f t="shared" ref="Y347:Y378" si="153">AT347</f>
        <v>56.4</v>
      </c>
      <c r="AA347">
        <v>0</v>
      </c>
      <c r="AB347">
        <v>0</v>
      </c>
      <c r="AC347">
        <v>0</v>
      </c>
      <c r="AD347">
        <v>265.12</v>
      </c>
      <c r="AE347">
        <v>0</v>
      </c>
      <c r="AF347">
        <v>0</v>
      </c>
      <c r="AG347">
        <v>0</v>
      </c>
      <c r="AH347">
        <v>7.94</v>
      </c>
      <c r="AI347">
        <v>1</v>
      </c>
      <c r="AJ347">
        <v>1</v>
      </c>
      <c r="AK347">
        <v>1</v>
      </c>
      <c r="AL347">
        <v>33.39</v>
      </c>
      <c r="AM347">
        <v>4</v>
      </c>
      <c r="AN347">
        <v>0</v>
      </c>
      <c r="AO347">
        <v>1</v>
      </c>
      <c r="AP347">
        <v>0</v>
      </c>
      <c r="AQ347">
        <v>0</v>
      </c>
      <c r="AR347">
        <v>0</v>
      </c>
      <c r="AS347" t="s">
        <v>6</v>
      </c>
      <c r="AT347">
        <v>56.4</v>
      </c>
      <c r="AU347" t="s">
        <v>6</v>
      </c>
      <c r="AV347">
        <v>1</v>
      </c>
      <c r="AW347">
        <v>2</v>
      </c>
      <c r="AX347">
        <v>66442017</v>
      </c>
      <c r="AY347">
        <v>1</v>
      </c>
      <c r="AZ347">
        <v>0</v>
      </c>
      <c r="BA347">
        <v>308</v>
      </c>
      <c r="BB347">
        <v>0</v>
      </c>
      <c r="BC347">
        <v>0</v>
      </c>
      <c r="BD347">
        <v>0</v>
      </c>
      <c r="BE347">
        <v>0</v>
      </c>
      <c r="BF347">
        <v>0</v>
      </c>
      <c r="BG347">
        <v>0</v>
      </c>
      <c r="BH347">
        <v>0</v>
      </c>
      <c r="BI347">
        <v>0</v>
      </c>
      <c r="BJ347">
        <v>0</v>
      </c>
      <c r="BK347">
        <v>0</v>
      </c>
      <c r="BL347">
        <v>0</v>
      </c>
      <c r="BM347">
        <v>0</v>
      </c>
      <c r="BN347">
        <v>0</v>
      </c>
      <c r="BO347">
        <v>0</v>
      </c>
      <c r="BP347">
        <v>0</v>
      </c>
      <c r="BQ347">
        <v>0</v>
      </c>
      <c r="BR347">
        <v>0</v>
      </c>
      <c r="BS347">
        <v>0</v>
      </c>
      <c r="BT347">
        <v>0</v>
      </c>
      <c r="BU347">
        <v>0</v>
      </c>
      <c r="BV347">
        <v>0</v>
      </c>
      <c r="BW347">
        <v>0</v>
      </c>
      <c r="CU347" t="e">
        <f>ROUND(AT347*Source!I204*AH347*AL347,0)</f>
        <v>#REF!</v>
      </c>
      <c r="CV347" t="e">
        <f>ROUND(Y347*Source!I204,7)</f>
        <v>#REF!</v>
      </c>
      <c r="CW347">
        <v>0</v>
      </c>
      <c r="CX347" t="e">
        <f>ROUND(Y347*Source!I204,7)</f>
        <v>#REF!</v>
      </c>
      <c r="CY347">
        <f>AD347</f>
        <v>265.12</v>
      </c>
      <c r="CZ347">
        <f>AH347</f>
        <v>7.94</v>
      </c>
      <c r="DA347">
        <f>AL347</f>
        <v>33.39</v>
      </c>
      <c r="DB347">
        <f t="shared" ref="DB347:DB378" si="154">ROUND(ROUND(AT347*CZ347,2),2)</f>
        <v>447.82</v>
      </c>
      <c r="DC347">
        <f t="shared" ref="DC347:DC378" si="155">ROUND(ROUND(AT347*AG347,2),2)</f>
        <v>0</v>
      </c>
      <c r="DD347" t="s">
        <v>6</v>
      </c>
      <c r="DE347" t="s">
        <v>6</v>
      </c>
      <c r="DF347" t="e">
        <f>ROUND(ROUND(AE347,0)*CX347,0)</f>
        <v>#REF!</v>
      </c>
      <c r="DG347" t="e">
        <f t="shared" si="150"/>
        <v>#REF!</v>
      </c>
      <c r="DH347" t="e">
        <f>Source!I204*SmtRes!Y347</f>
        <v>#REF!</v>
      </c>
      <c r="DI347">
        <f>AD347</f>
        <v>265.12</v>
      </c>
      <c r="DJ347">
        <f>EtalonRes!AB308</f>
        <v>7.94</v>
      </c>
      <c r="DK347" t="e">
        <f>Source!BA204</f>
        <v>#REF!</v>
      </c>
      <c r="DL347" t="s">
        <v>6</v>
      </c>
      <c r="DM347">
        <v>0</v>
      </c>
      <c r="DN347" t="s">
        <v>6</v>
      </c>
      <c r="DO347">
        <v>0</v>
      </c>
      <c r="GQ347">
        <v>-1</v>
      </c>
      <c r="GR347">
        <v>-1</v>
      </c>
    </row>
    <row r="348" spans="1:200" x14ac:dyDescent="0.25">
      <c r="A348">
        <f>ROW(Source!A204)</f>
        <v>204</v>
      </c>
      <c r="B348">
        <v>66440962</v>
      </c>
      <c r="C348">
        <v>66442011</v>
      </c>
      <c r="D348">
        <v>48044033</v>
      </c>
      <c r="E348">
        <v>68</v>
      </c>
      <c r="F348">
        <v>1</v>
      </c>
      <c r="G348">
        <v>1</v>
      </c>
      <c r="H348">
        <v>1</v>
      </c>
      <c r="I348" t="s">
        <v>767</v>
      </c>
      <c r="J348" t="s">
        <v>6</v>
      </c>
      <c r="K348" t="s">
        <v>768</v>
      </c>
      <c r="L348">
        <v>1191</v>
      </c>
      <c r="N348">
        <v>1013</v>
      </c>
      <c r="O348" t="s">
        <v>766</v>
      </c>
      <c r="P348" t="s">
        <v>766</v>
      </c>
      <c r="Q348">
        <v>1</v>
      </c>
      <c r="W348">
        <v>0</v>
      </c>
      <c r="X348">
        <v>-1417349443</v>
      </c>
      <c r="Y348">
        <f t="shared" si="153"/>
        <v>0.51</v>
      </c>
      <c r="AA348">
        <v>0</v>
      </c>
      <c r="AB348">
        <v>0</v>
      </c>
      <c r="AC348">
        <v>0</v>
      </c>
      <c r="AD348">
        <v>0</v>
      </c>
      <c r="AE348">
        <v>0</v>
      </c>
      <c r="AF348">
        <v>0</v>
      </c>
      <c r="AG348">
        <v>0</v>
      </c>
      <c r="AH348">
        <v>0</v>
      </c>
      <c r="AI348">
        <v>1</v>
      </c>
      <c r="AJ348">
        <v>1</v>
      </c>
      <c r="AK348">
        <v>33.39</v>
      </c>
      <c r="AL348">
        <v>1</v>
      </c>
      <c r="AM348">
        <v>4</v>
      </c>
      <c r="AN348">
        <v>0</v>
      </c>
      <c r="AO348">
        <v>1</v>
      </c>
      <c r="AP348">
        <v>0</v>
      </c>
      <c r="AQ348">
        <v>0</v>
      </c>
      <c r="AR348">
        <v>0</v>
      </c>
      <c r="AS348" t="s">
        <v>6</v>
      </c>
      <c r="AT348">
        <v>0.51</v>
      </c>
      <c r="AU348" t="s">
        <v>6</v>
      </c>
      <c r="AV348">
        <v>2</v>
      </c>
      <c r="AW348">
        <v>2</v>
      </c>
      <c r="AX348">
        <v>66442018</v>
      </c>
      <c r="AY348">
        <v>1</v>
      </c>
      <c r="AZ348">
        <v>0</v>
      </c>
      <c r="BA348">
        <v>309</v>
      </c>
      <c r="BB348">
        <v>0</v>
      </c>
      <c r="BC348">
        <v>0</v>
      </c>
      <c r="BD348">
        <v>0</v>
      </c>
      <c r="BE348">
        <v>0</v>
      </c>
      <c r="BF348">
        <v>0</v>
      </c>
      <c r="BG348">
        <v>0</v>
      </c>
      <c r="BH348">
        <v>0</v>
      </c>
      <c r="BI348">
        <v>0</v>
      </c>
      <c r="BJ348">
        <v>0</v>
      </c>
      <c r="BK348">
        <v>0</v>
      </c>
      <c r="BL348">
        <v>0</v>
      </c>
      <c r="BM348">
        <v>0</v>
      </c>
      <c r="BN348">
        <v>0</v>
      </c>
      <c r="BO348">
        <v>0</v>
      </c>
      <c r="BP348">
        <v>0</v>
      </c>
      <c r="BQ348">
        <v>0</v>
      </c>
      <c r="BR348">
        <v>0</v>
      </c>
      <c r="BS348">
        <v>0</v>
      </c>
      <c r="BT348">
        <v>0</v>
      </c>
      <c r="BU348">
        <v>0</v>
      </c>
      <c r="BV348">
        <v>0</v>
      </c>
      <c r="BW348">
        <v>0</v>
      </c>
      <c r="CV348">
        <v>0</v>
      </c>
      <c r="CW348">
        <v>0</v>
      </c>
      <c r="CX348" t="e">
        <f>ROUND(Y348*Source!I204,7)</f>
        <v>#REF!</v>
      </c>
      <c r="CY348">
        <f>AD348</f>
        <v>0</v>
      </c>
      <c r="CZ348">
        <f>AH348</f>
        <v>0</v>
      </c>
      <c r="DA348">
        <f>AL348</f>
        <v>1</v>
      </c>
      <c r="DB348">
        <f t="shared" si="154"/>
        <v>0</v>
      </c>
      <c r="DC348">
        <f t="shared" si="155"/>
        <v>0</v>
      </c>
      <c r="DD348" t="s">
        <v>6</v>
      </c>
      <c r="DE348" t="s">
        <v>6</v>
      </c>
      <c r="DF348" t="e">
        <f>ROUND(ROUND(AE348,0)*CX348,0)</f>
        <v>#REF!</v>
      </c>
      <c r="DG348" t="e">
        <f t="shared" si="150"/>
        <v>#REF!</v>
      </c>
      <c r="DH348" t="e">
        <f>Source!I204*SmtRes!Y348</f>
        <v>#REF!</v>
      </c>
      <c r="DI348">
        <f>AD348</f>
        <v>0</v>
      </c>
      <c r="DJ348">
        <f>EtalonRes!AB309</f>
        <v>0</v>
      </c>
      <c r="DK348" t="e">
        <f>Source!BA204</f>
        <v>#REF!</v>
      </c>
      <c r="DL348" t="s">
        <v>6</v>
      </c>
      <c r="DM348">
        <v>0</v>
      </c>
      <c r="DN348" t="s">
        <v>6</v>
      </c>
      <c r="DO348">
        <v>0</v>
      </c>
      <c r="GQ348">
        <v>-1</v>
      </c>
      <c r="GR348">
        <v>-1</v>
      </c>
    </row>
    <row r="349" spans="1:200" x14ac:dyDescent="0.25">
      <c r="A349">
        <f>ROW(Source!A204)</f>
        <v>204</v>
      </c>
      <c r="B349">
        <v>66440962</v>
      </c>
      <c r="C349">
        <v>66442011</v>
      </c>
      <c r="D349">
        <v>48205516</v>
      </c>
      <c r="E349">
        <v>1</v>
      </c>
      <c r="F349">
        <v>1</v>
      </c>
      <c r="G349">
        <v>1</v>
      </c>
      <c r="H349">
        <v>2</v>
      </c>
      <c r="I349" t="s">
        <v>769</v>
      </c>
      <c r="J349" t="s">
        <v>770</v>
      </c>
      <c r="K349" t="s">
        <v>771</v>
      </c>
      <c r="L349">
        <v>1367</v>
      </c>
      <c r="N349">
        <v>1011</v>
      </c>
      <c r="O349" t="s">
        <v>772</v>
      </c>
      <c r="P349" t="s">
        <v>772</v>
      </c>
      <c r="Q349">
        <v>1</v>
      </c>
      <c r="W349">
        <v>0</v>
      </c>
      <c r="X349">
        <v>1227913401</v>
      </c>
      <c r="Y349">
        <f t="shared" si="153"/>
        <v>0.23</v>
      </c>
      <c r="AA349">
        <v>0</v>
      </c>
      <c r="AB349">
        <v>1145.6600000000001</v>
      </c>
      <c r="AC349">
        <v>450.77</v>
      </c>
      <c r="AD349">
        <v>0</v>
      </c>
      <c r="AE349">
        <v>0</v>
      </c>
      <c r="AF349">
        <v>86.4</v>
      </c>
      <c r="AG349">
        <v>13.5</v>
      </c>
      <c r="AH349">
        <v>0</v>
      </c>
      <c r="AI349">
        <v>1</v>
      </c>
      <c r="AJ349">
        <v>13.26</v>
      </c>
      <c r="AK349">
        <v>33.39</v>
      </c>
      <c r="AL349">
        <v>1</v>
      </c>
      <c r="AM349">
        <v>4</v>
      </c>
      <c r="AN349">
        <v>0</v>
      </c>
      <c r="AO349">
        <v>1</v>
      </c>
      <c r="AP349">
        <v>0</v>
      </c>
      <c r="AQ349">
        <v>0</v>
      </c>
      <c r="AR349">
        <v>0</v>
      </c>
      <c r="AS349" t="s">
        <v>6</v>
      </c>
      <c r="AT349">
        <v>0.23</v>
      </c>
      <c r="AU349" t="s">
        <v>6</v>
      </c>
      <c r="AV349">
        <v>0</v>
      </c>
      <c r="AW349">
        <v>2</v>
      </c>
      <c r="AX349">
        <v>66442019</v>
      </c>
      <c r="AY349">
        <v>1</v>
      </c>
      <c r="AZ349">
        <v>0</v>
      </c>
      <c r="BA349">
        <v>310</v>
      </c>
      <c r="BB349">
        <v>0</v>
      </c>
      <c r="BC349">
        <v>0</v>
      </c>
      <c r="BD349">
        <v>0</v>
      </c>
      <c r="BE349">
        <v>0</v>
      </c>
      <c r="BF349">
        <v>0</v>
      </c>
      <c r="BG349">
        <v>0</v>
      </c>
      <c r="BH349">
        <v>0</v>
      </c>
      <c r="BI349">
        <v>0</v>
      </c>
      <c r="BJ349">
        <v>0</v>
      </c>
      <c r="BK349">
        <v>0</v>
      </c>
      <c r="BL349">
        <v>0</v>
      </c>
      <c r="BM349">
        <v>0</v>
      </c>
      <c r="BN349">
        <v>0</v>
      </c>
      <c r="BO349">
        <v>0</v>
      </c>
      <c r="BP349">
        <v>0</v>
      </c>
      <c r="BQ349">
        <v>0</v>
      </c>
      <c r="BR349">
        <v>0</v>
      </c>
      <c r="BS349">
        <v>0</v>
      </c>
      <c r="BT349">
        <v>0</v>
      </c>
      <c r="BU349">
        <v>0</v>
      </c>
      <c r="BV349">
        <v>0</v>
      </c>
      <c r="BW349">
        <v>0</v>
      </c>
      <c r="CV349">
        <v>0</v>
      </c>
      <c r="CW349" t="e">
        <f>ROUND(Y349*Source!I204*DO349,7)</f>
        <v>#REF!</v>
      </c>
      <c r="CX349" t="e">
        <f>ROUND(Y349*Source!I204,7)</f>
        <v>#REF!</v>
      </c>
      <c r="CY349">
        <f>AB349</f>
        <v>1145.6600000000001</v>
      </c>
      <c r="CZ349">
        <f>AF349</f>
        <v>86.4</v>
      </c>
      <c r="DA349">
        <f>AJ349</f>
        <v>13.26</v>
      </c>
      <c r="DB349">
        <f t="shared" si="154"/>
        <v>19.87</v>
      </c>
      <c r="DC349">
        <f t="shared" si="155"/>
        <v>3.11</v>
      </c>
      <c r="DD349" t="s">
        <v>6</v>
      </c>
      <c r="DE349" t="s">
        <v>6</v>
      </c>
      <c r="DF349" t="e">
        <f>ROUND(ROUND(AE349,0)*CX349,0)</f>
        <v>#REF!</v>
      </c>
      <c r="DG349" t="e">
        <f>ROUND(ROUND(AF349*AJ349,0)*CX349,0)</f>
        <v>#REF!</v>
      </c>
      <c r="DH349" t="e">
        <f>Source!I204*SmtRes!Y349</f>
        <v>#REF!</v>
      </c>
      <c r="DI349">
        <f>AB349</f>
        <v>1145.6600000000001</v>
      </c>
      <c r="DJ349">
        <f>EtalonRes!Z310</f>
        <v>86.4</v>
      </c>
      <c r="DK349" t="e">
        <f>Source!BB204</f>
        <v>#REF!</v>
      </c>
      <c r="DL349" t="s">
        <v>6</v>
      </c>
      <c r="DM349">
        <v>0</v>
      </c>
      <c r="DN349" t="s">
        <v>6</v>
      </c>
      <c r="DO349">
        <v>0</v>
      </c>
      <c r="GQ349">
        <v>-1</v>
      </c>
      <c r="GR349">
        <v>-1</v>
      </c>
    </row>
    <row r="350" spans="1:200" x14ac:dyDescent="0.25">
      <c r="A350">
        <f>ROW(Source!A204)</f>
        <v>204</v>
      </c>
      <c r="B350">
        <v>66440962</v>
      </c>
      <c r="C350">
        <v>66442011</v>
      </c>
      <c r="D350">
        <v>48206504</v>
      </c>
      <c r="E350">
        <v>1</v>
      </c>
      <c r="F350">
        <v>1</v>
      </c>
      <c r="G350">
        <v>1</v>
      </c>
      <c r="H350">
        <v>2</v>
      </c>
      <c r="I350" t="s">
        <v>788</v>
      </c>
      <c r="J350" t="s">
        <v>789</v>
      </c>
      <c r="K350" t="s">
        <v>790</v>
      </c>
      <c r="L350">
        <v>1367</v>
      </c>
      <c r="N350">
        <v>1011</v>
      </c>
      <c r="O350" t="s">
        <v>772</v>
      </c>
      <c r="P350" t="s">
        <v>772</v>
      </c>
      <c r="Q350">
        <v>1</v>
      </c>
      <c r="W350">
        <v>0</v>
      </c>
      <c r="X350">
        <v>2001246382</v>
      </c>
      <c r="Y350">
        <f t="shared" si="153"/>
        <v>0.28000000000000003</v>
      </c>
      <c r="AA350">
        <v>0</v>
      </c>
      <c r="AB350">
        <v>871.31</v>
      </c>
      <c r="AC350">
        <v>387.32</v>
      </c>
      <c r="AD350">
        <v>0</v>
      </c>
      <c r="AE350">
        <v>0</v>
      </c>
      <c r="AF350">
        <v>65.709999999999994</v>
      </c>
      <c r="AG350">
        <v>11.6</v>
      </c>
      <c r="AH350">
        <v>0</v>
      </c>
      <c r="AI350">
        <v>1</v>
      </c>
      <c r="AJ350">
        <v>13.26</v>
      </c>
      <c r="AK350">
        <v>33.39</v>
      </c>
      <c r="AL350">
        <v>1</v>
      </c>
      <c r="AM350">
        <v>4</v>
      </c>
      <c r="AN350">
        <v>0</v>
      </c>
      <c r="AO350">
        <v>1</v>
      </c>
      <c r="AP350">
        <v>0</v>
      </c>
      <c r="AQ350">
        <v>0</v>
      </c>
      <c r="AR350">
        <v>0</v>
      </c>
      <c r="AS350" t="s">
        <v>6</v>
      </c>
      <c r="AT350">
        <v>0.28000000000000003</v>
      </c>
      <c r="AU350" t="s">
        <v>6</v>
      </c>
      <c r="AV350">
        <v>0</v>
      </c>
      <c r="AW350">
        <v>2</v>
      </c>
      <c r="AX350">
        <v>66442020</v>
      </c>
      <c r="AY350">
        <v>1</v>
      </c>
      <c r="AZ350">
        <v>0</v>
      </c>
      <c r="BA350">
        <v>311</v>
      </c>
      <c r="BB350">
        <v>0</v>
      </c>
      <c r="BC350">
        <v>0</v>
      </c>
      <c r="BD350">
        <v>0</v>
      </c>
      <c r="BE350">
        <v>0</v>
      </c>
      <c r="BF350">
        <v>0</v>
      </c>
      <c r="BG350">
        <v>0</v>
      </c>
      <c r="BH350">
        <v>0</v>
      </c>
      <c r="BI350">
        <v>0</v>
      </c>
      <c r="BJ350">
        <v>0</v>
      </c>
      <c r="BK350">
        <v>0</v>
      </c>
      <c r="BL350">
        <v>0</v>
      </c>
      <c r="BM350">
        <v>0</v>
      </c>
      <c r="BN350">
        <v>0</v>
      </c>
      <c r="BO350">
        <v>0</v>
      </c>
      <c r="BP350">
        <v>0</v>
      </c>
      <c r="BQ350">
        <v>0</v>
      </c>
      <c r="BR350">
        <v>0</v>
      </c>
      <c r="BS350">
        <v>0</v>
      </c>
      <c r="BT350">
        <v>0</v>
      </c>
      <c r="BU350">
        <v>0</v>
      </c>
      <c r="BV350">
        <v>0</v>
      </c>
      <c r="BW350">
        <v>0</v>
      </c>
      <c r="CV350">
        <v>0</v>
      </c>
      <c r="CW350" t="e">
        <f>ROUND(Y350*Source!I204*DO350,7)</f>
        <v>#REF!</v>
      </c>
      <c r="CX350" t="e">
        <f>ROUND(Y350*Source!I204,7)</f>
        <v>#REF!</v>
      </c>
      <c r="CY350">
        <f>AB350</f>
        <v>871.31</v>
      </c>
      <c r="CZ350">
        <f>AF350</f>
        <v>65.709999999999994</v>
      </c>
      <c r="DA350">
        <f>AJ350</f>
        <v>13.26</v>
      </c>
      <c r="DB350">
        <f t="shared" si="154"/>
        <v>18.399999999999999</v>
      </c>
      <c r="DC350">
        <f t="shared" si="155"/>
        <v>3.25</v>
      </c>
      <c r="DD350" t="s">
        <v>6</v>
      </c>
      <c r="DE350" t="s">
        <v>6</v>
      </c>
      <c r="DF350" t="e">
        <f>ROUND(ROUND(AE350,0)*CX350,0)</f>
        <v>#REF!</v>
      </c>
      <c r="DG350" t="e">
        <f>ROUND(ROUND(AF350*AJ350,0)*CX350,0)</f>
        <v>#REF!</v>
      </c>
      <c r="DH350" t="e">
        <f>Source!I204*SmtRes!Y350</f>
        <v>#REF!</v>
      </c>
      <c r="DI350">
        <f>AB350</f>
        <v>871.31</v>
      </c>
      <c r="DJ350">
        <f>EtalonRes!Z311</f>
        <v>65.709999999999994</v>
      </c>
      <c r="DK350" t="e">
        <f>Source!BB204</f>
        <v>#REF!</v>
      </c>
      <c r="DL350" t="s">
        <v>6</v>
      </c>
      <c r="DM350">
        <v>0</v>
      </c>
      <c r="DN350" t="s">
        <v>6</v>
      </c>
      <c r="DO350">
        <v>0</v>
      </c>
      <c r="GQ350">
        <v>-1</v>
      </c>
      <c r="GR350">
        <v>-1</v>
      </c>
    </row>
    <row r="351" spans="1:200" x14ac:dyDescent="0.25">
      <c r="A351">
        <f>ROW(Source!A204)</f>
        <v>204</v>
      </c>
      <c r="B351">
        <v>66440962</v>
      </c>
      <c r="C351">
        <v>66442011</v>
      </c>
      <c r="D351">
        <v>0</v>
      </c>
      <c r="E351">
        <v>1</v>
      </c>
      <c r="F351">
        <v>1</v>
      </c>
      <c r="G351">
        <v>1</v>
      </c>
      <c r="H351">
        <v>3</v>
      </c>
      <c r="I351" t="s">
        <v>261</v>
      </c>
      <c r="J351" t="s">
        <v>525</v>
      </c>
      <c r="K351" t="s">
        <v>524</v>
      </c>
      <c r="L351">
        <v>1348</v>
      </c>
      <c r="N351">
        <v>1009</v>
      </c>
      <c r="O351" t="s">
        <v>147</v>
      </c>
      <c r="P351" t="s">
        <v>147</v>
      </c>
      <c r="Q351">
        <v>1000</v>
      </c>
      <c r="W351">
        <v>0</v>
      </c>
      <c r="X351">
        <v>-1787500529</v>
      </c>
      <c r="Y351">
        <f t="shared" si="153"/>
        <v>1</v>
      </c>
      <c r="AA351">
        <v>124966.75</v>
      </c>
      <c r="AB351">
        <v>0</v>
      </c>
      <c r="AC351">
        <v>0</v>
      </c>
      <c r="AD351">
        <v>0</v>
      </c>
      <c r="AE351">
        <v>130940.16</v>
      </c>
      <c r="AF351">
        <v>0</v>
      </c>
      <c r="AG351">
        <v>0</v>
      </c>
      <c r="AH351">
        <v>0</v>
      </c>
      <c r="AI351">
        <v>9.11</v>
      </c>
      <c r="AJ351">
        <v>1</v>
      </c>
      <c r="AK351">
        <v>1</v>
      </c>
      <c r="AL351">
        <v>1</v>
      </c>
      <c r="AM351">
        <v>0</v>
      </c>
      <c r="AN351">
        <v>0</v>
      </c>
      <c r="AO351">
        <v>0</v>
      </c>
      <c r="AP351">
        <v>0</v>
      </c>
      <c r="AQ351">
        <v>0</v>
      </c>
      <c r="AR351">
        <v>0</v>
      </c>
      <c r="AS351" t="s">
        <v>6</v>
      </c>
      <c r="AT351">
        <v>1</v>
      </c>
      <c r="AU351" t="s">
        <v>6</v>
      </c>
      <c r="AV351">
        <v>0</v>
      </c>
      <c r="AW351">
        <v>1</v>
      </c>
      <c r="AX351">
        <v>-1</v>
      </c>
      <c r="AY351">
        <v>0</v>
      </c>
      <c r="AZ351">
        <v>0</v>
      </c>
      <c r="BA351" t="s">
        <v>6</v>
      </c>
      <c r="BB351">
        <v>0</v>
      </c>
      <c r="BC351">
        <v>0</v>
      </c>
      <c r="BD351">
        <v>0</v>
      </c>
      <c r="BE351">
        <v>0</v>
      </c>
      <c r="BF351">
        <v>0</v>
      </c>
      <c r="BG351">
        <v>0</v>
      </c>
      <c r="BH351">
        <v>0</v>
      </c>
      <c r="BI351">
        <v>0</v>
      </c>
      <c r="BJ351">
        <v>0</v>
      </c>
      <c r="BK351">
        <v>0</v>
      </c>
      <c r="BL351">
        <v>0</v>
      </c>
      <c r="BM351">
        <v>0</v>
      </c>
      <c r="BN351">
        <v>0</v>
      </c>
      <c r="BO351">
        <v>0</v>
      </c>
      <c r="BP351">
        <v>0</v>
      </c>
      <c r="BQ351">
        <v>0</v>
      </c>
      <c r="BR351">
        <v>0</v>
      </c>
      <c r="BS351">
        <v>0</v>
      </c>
      <c r="BT351">
        <v>0</v>
      </c>
      <c r="BU351">
        <v>0</v>
      </c>
      <c r="BV351">
        <v>0</v>
      </c>
      <c r="BW351">
        <v>0</v>
      </c>
      <c r="CV351">
        <v>0</v>
      </c>
      <c r="CW351">
        <v>0</v>
      </c>
      <c r="CX351" t="e">
        <f>ROUND(Y351*Source!I204,7)</f>
        <v>#REF!</v>
      </c>
      <c r="CY351">
        <f>AA351</f>
        <v>124966.75</v>
      </c>
      <c r="CZ351">
        <f>AE351</f>
        <v>130940.16</v>
      </c>
      <c r="DA351">
        <f>AI351</f>
        <v>9.11</v>
      </c>
      <c r="DB351">
        <f t="shared" si="154"/>
        <v>130940.16</v>
      </c>
      <c r="DC351">
        <f t="shared" si="155"/>
        <v>0</v>
      </c>
      <c r="DD351" t="s">
        <v>6</v>
      </c>
      <c r="DE351" t="s">
        <v>6</v>
      </c>
      <c r="DF351" t="e">
        <f>ROUND(ROUND(AE351*AI351,0)*CX351,0)</f>
        <v>#REF!</v>
      </c>
      <c r="DG351" t="e">
        <f>ROUND(ROUND(AF351,0)*CX351,0)</f>
        <v>#REF!</v>
      </c>
      <c r="DH351" t="e">
        <f>Source!I204*SmtRes!Y351</f>
        <v>#REF!</v>
      </c>
      <c r="DI351">
        <f>AA351</f>
        <v>124966.75</v>
      </c>
      <c r="DJ351" t="e">
        <f>DF351</f>
        <v>#REF!</v>
      </c>
      <c r="DK351">
        <f>Source!BC204</f>
        <v>9.11</v>
      </c>
      <c r="DL351" t="s">
        <v>6</v>
      </c>
      <c r="DM351">
        <v>0</v>
      </c>
      <c r="DN351" t="s">
        <v>6</v>
      </c>
      <c r="DO351">
        <v>0</v>
      </c>
      <c r="GP351">
        <v>1</v>
      </c>
      <c r="GQ351">
        <v>-1</v>
      </c>
      <c r="GR351">
        <v>-1</v>
      </c>
    </row>
    <row r="352" spans="1:200" x14ac:dyDescent="0.25">
      <c r="A352">
        <f>ROW(Source!A206)</f>
        <v>206</v>
      </c>
      <c r="B352">
        <v>66440962</v>
      </c>
      <c r="C352">
        <v>66442023</v>
      </c>
      <c r="D352">
        <v>49510715</v>
      </c>
      <c r="E352">
        <v>70</v>
      </c>
      <c r="F352">
        <v>1</v>
      </c>
      <c r="G352">
        <v>1</v>
      </c>
      <c r="H352">
        <v>1</v>
      </c>
      <c r="I352" t="s">
        <v>791</v>
      </c>
      <c r="J352" t="s">
        <v>6</v>
      </c>
      <c r="K352" t="s">
        <v>792</v>
      </c>
      <c r="L352">
        <v>1191</v>
      </c>
      <c r="N352">
        <v>1013</v>
      </c>
      <c r="O352" t="s">
        <v>766</v>
      </c>
      <c r="P352" t="s">
        <v>766</v>
      </c>
      <c r="Q352">
        <v>1</v>
      </c>
      <c r="W352">
        <v>0</v>
      </c>
      <c r="X352">
        <v>1049124552</v>
      </c>
      <c r="Y352">
        <f t="shared" si="153"/>
        <v>5.54</v>
      </c>
      <c r="AA352">
        <v>0</v>
      </c>
      <c r="AB352">
        <v>0</v>
      </c>
      <c r="AC352">
        <v>0</v>
      </c>
      <c r="AD352">
        <v>284.82</v>
      </c>
      <c r="AE352">
        <v>0</v>
      </c>
      <c r="AF352">
        <v>0</v>
      </c>
      <c r="AG352">
        <v>0</v>
      </c>
      <c r="AH352">
        <v>8.5299999999999994</v>
      </c>
      <c r="AI352">
        <v>1</v>
      </c>
      <c r="AJ352">
        <v>1</v>
      </c>
      <c r="AK352">
        <v>1</v>
      </c>
      <c r="AL352">
        <v>33.39</v>
      </c>
      <c r="AM352">
        <v>4</v>
      </c>
      <c r="AN352">
        <v>0</v>
      </c>
      <c r="AO352">
        <v>1</v>
      </c>
      <c r="AP352">
        <v>1</v>
      </c>
      <c r="AQ352">
        <v>0</v>
      </c>
      <c r="AR352">
        <v>0</v>
      </c>
      <c r="AS352" t="s">
        <v>6</v>
      </c>
      <c r="AT352">
        <v>5.54</v>
      </c>
      <c r="AU352" t="s">
        <v>6</v>
      </c>
      <c r="AV352">
        <v>1</v>
      </c>
      <c r="AW352">
        <v>2</v>
      </c>
      <c r="AX352">
        <v>66442026</v>
      </c>
      <c r="AY352">
        <v>1</v>
      </c>
      <c r="AZ352">
        <v>0</v>
      </c>
      <c r="BA352">
        <v>313</v>
      </c>
      <c r="BB352">
        <v>0</v>
      </c>
      <c r="BC352">
        <v>0</v>
      </c>
      <c r="BD352">
        <v>0</v>
      </c>
      <c r="BE352">
        <v>0</v>
      </c>
      <c r="BF352">
        <v>0</v>
      </c>
      <c r="BG352">
        <v>0</v>
      </c>
      <c r="BH352">
        <v>0</v>
      </c>
      <c r="BI352">
        <v>0</v>
      </c>
      <c r="BJ352">
        <v>0</v>
      </c>
      <c r="BK352">
        <v>0</v>
      </c>
      <c r="BL352">
        <v>0</v>
      </c>
      <c r="BM352">
        <v>0</v>
      </c>
      <c r="BN352">
        <v>0</v>
      </c>
      <c r="BO352">
        <v>0</v>
      </c>
      <c r="BP352">
        <v>0</v>
      </c>
      <c r="BQ352">
        <v>0</v>
      </c>
      <c r="BR352">
        <v>0</v>
      </c>
      <c r="BS352">
        <v>0</v>
      </c>
      <c r="BT352">
        <v>0</v>
      </c>
      <c r="BU352">
        <v>0</v>
      </c>
      <c r="BV352">
        <v>0</v>
      </c>
      <c r="BW352">
        <v>0</v>
      </c>
      <c r="CU352" t="e">
        <f>ROUND(AT352*Source!I206*AH352*AL352,0)</f>
        <v>#REF!</v>
      </c>
      <c r="CV352" t="e">
        <f>ROUND(Y352*Source!I206,7)</f>
        <v>#REF!</v>
      </c>
      <c r="CW352">
        <v>0</v>
      </c>
      <c r="CX352" t="e">
        <f>ROUND(Y352*Source!I206,7)</f>
        <v>#REF!</v>
      </c>
      <c r="CY352">
        <f>AD352</f>
        <v>284.82</v>
      </c>
      <c r="CZ352">
        <f>AH352</f>
        <v>8.5299999999999994</v>
      </c>
      <c r="DA352">
        <f>AL352</f>
        <v>33.39</v>
      </c>
      <c r="DB352">
        <f t="shared" si="154"/>
        <v>47.26</v>
      </c>
      <c r="DC352">
        <f t="shared" si="155"/>
        <v>0</v>
      </c>
      <c r="DD352" t="s">
        <v>6</v>
      </c>
      <c r="DE352" t="s">
        <v>6</v>
      </c>
      <c r="DF352" t="e">
        <f>ROUND(ROUND(AE352,0)*CX352,0)</f>
        <v>#REF!</v>
      </c>
      <c r="DG352" t="e">
        <f>ROUND(ROUND(AF352,0)*CX352,0)</f>
        <v>#REF!</v>
      </c>
      <c r="DH352" t="e">
        <f>Source!I206*SmtRes!Y352</f>
        <v>#REF!</v>
      </c>
      <c r="DI352">
        <f>AD352</f>
        <v>284.82</v>
      </c>
      <c r="DJ352">
        <f>EtalonRes!AB313</f>
        <v>8.5299999999999994</v>
      </c>
      <c r="DK352" t="e">
        <f>Source!BA206</f>
        <v>#REF!</v>
      </c>
      <c r="DL352" t="s">
        <v>6</v>
      </c>
      <c r="DM352">
        <v>0</v>
      </c>
      <c r="DN352" t="s">
        <v>6</v>
      </c>
      <c r="DO352">
        <v>0</v>
      </c>
      <c r="GQ352">
        <v>-1</v>
      </c>
      <c r="GR352">
        <v>-1</v>
      </c>
    </row>
    <row r="353" spans="1:200" x14ac:dyDescent="0.25">
      <c r="A353">
        <f>ROW(Source!A206)</f>
        <v>206</v>
      </c>
      <c r="B353">
        <v>66440962</v>
      </c>
      <c r="C353">
        <v>66442023</v>
      </c>
      <c r="D353">
        <v>49523219</v>
      </c>
      <c r="E353">
        <v>1</v>
      </c>
      <c r="F353">
        <v>1</v>
      </c>
      <c r="G353">
        <v>1</v>
      </c>
      <c r="H353">
        <v>3</v>
      </c>
      <c r="I353" t="s">
        <v>382</v>
      </c>
      <c r="J353" t="s">
        <v>385</v>
      </c>
      <c r="K353" t="s">
        <v>383</v>
      </c>
      <c r="L353">
        <v>1374</v>
      </c>
      <c r="N353">
        <v>1013</v>
      </c>
      <c r="O353" t="s">
        <v>384</v>
      </c>
      <c r="P353" t="s">
        <v>384</v>
      </c>
      <c r="Q353">
        <v>1</v>
      </c>
      <c r="W353">
        <v>0</v>
      </c>
      <c r="X353">
        <v>933151182</v>
      </c>
      <c r="Y353">
        <f t="shared" si="153"/>
        <v>0.95</v>
      </c>
      <c r="AA353">
        <v>9.11</v>
      </c>
      <c r="AB353">
        <v>0</v>
      </c>
      <c r="AC353">
        <v>0</v>
      </c>
      <c r="AD353">
        <v>0</v>
      </c>
      <c r="AE353">
        <v>1</v>
      </c>
      <c r="AF353">
        <v>0</v>
      </c>
      <c r="AG353">
        <v>0</v>
      </c>
      <c r="AH353">
        <v>0</v>
      </c>
      <c r="AI353">
        <v>9.11</v>
      </c>
      <c r="AJ353">
        <v>1</v>
      </c>
      <c r="AK353">
        <v>1</v>
      </c>
      <c r="AL353">
        <v>1</v>
      </c>
      <c r="AM353">
        <v>0</v>
      </c>
      <c r="AN353">
        <v>0</v>
      </c>
      <c r="AO353">
        <v>0</v>
      </c>
      <c r="AP353">
        <v>1</v>
      </c>
      <c r="AQ353">
        <v>0</v>
      </c>
      <c r="AR353">
        <v>0</v>
      </c>
      <c r="AS353" t="s">
        <v>6</v>
      </c>
      <c r="AT353">
        <v>0.95</v>
      </c>
      <c r="AU353" t="s">
        <v>6</v>
      </c>
      <c r="AV353">
        <v>0</v>
      </c>
      <c r="AW353">
        <v>2</v>
      </c>
      <c r="AX353">
        <v>66442027</v>
      </c>
      <c r="AY353">
        <v>1</v>
      </c>
      <c r="AZ353">
        <v>0</v>
      </c>
      <c r="BA353">
        <v>314</v>
      </c>
      <c r="BB353">
        <v>0</v>
      </c>
      <c r="BC353">
        <v>0</v>
      </c>
      <c r="BD353">
        <v>0</v>
      </c>
      <c r="BE353">
        <v>0</v>
      </c>
      <c r="BF353">
        <v>0</v>
      </c>
      <c r="BG353">
        <v>0</v>
      </c>
      <c r="BH353">
        <v>0</v>
      </c>
      <c r="BI353">
        <v>0</v>
      </c>
      <c r="BJ353">
        <v>0</v>
      </c>
      <c r="BK353">
        <v>0</v>
      </c>
      <c r="BL353">
        <v>0</v>
      </c>
      <c r="BM353">
        <v>0</v>
      </c>
      <c r="BN353">
        <v>0</v>
      </c>
      <c r="BO353">
        <v>0</v>
      </c>
      <c r="BP353">
        <v>0</v>
      </c>
      <c r="BQ353">
        <v>0</v>
      </c>
      <c r="BR353">
        <v>0</v>
      </c>
      <c r="BS353">
        <v>0</v>
      </c>
      <c r="BT353">
        <v>0</v>
      </c>
      <c r="BU353">
        <v>0</v>
      </c>
      <c r="BV353">
        <v>0</v>
      </c>
      <c r="BW353">
        <v>0</v>
      </c>
      <c r="CV353">
        <v>0</v>
      </c>
      <c r="CW353">
        <v>0</v>
      </c>
      <c r="CX353" t="e">
        <f>ROUND(Y353*Source!I206,7)</f>
        <v>#REF!</v>
      </c>
      <c r="CY353">
        <f>AA353</f>
        <v>9.11</v>
      </c>
      <c r="CZ353">
        <f>AE353</f>
        <v>1</v>
      </c>
      <c r="DA353">
        <f>AI353</f>
        <v>9.11</v>
      </c>
      <c r="DB353">
        <f t="shared" si="154"/>
        <v>0.95</v>
      </c>
      <c r="DC353">
        <f t="shared" si="155"/>
        <v>0</v>
      </c>
      <c r="DD353" t="s">
        <v>6</v>
      </c>
      <c r="DE353" t="s">
        <v>6</v>
      </c>
      <c r="DF353" t="e">
        <f>ROUND(ROUND(AE353*AI353,0)*CX353,0)</f>
        <v>#REF!</v>
      </c>
      <c r="DG353" t="e">
        <f>ROUND(ROUND(AF353,0)*CX353,0)</f>
        <v>#REF!</v>
      </c>
      <c r="DH353" t="e">
        <f>Source!I206*SmtRes!Y353</f>
        <v>#REF!</v>
      </c>
      <c r="DI353">
        <f>AA353</f>
        <v>9.11</v>
      </c>
      <c r="DJ353">
        <f>EtalonRes!Y314</f>
        <v>1</v>
      </c>
      <c r="DK353">
        <f>Source!BC206</f>
        <v>9.11</v>
      </c>
      <c r="DL353" t="s">
        <v>6</v>
      </c>
      <c r="DM353">
        <v>0</v>
      </c>
      <c r="DN353" t="s">
        <v>6</v>
      </c>
      <c r="DO353">
        <v>0</v>
      </c>
      <c r="GP353">
        <v>1</v>
      </c>
      <c r="GQ353">
        <v>-1</v>
      </c>
      <c r="GR353">
        <v>-1</v>
      </c>
    </row>
    <row r="354" spans="1:200" x14ac:dyDescent="0.25">
      <c r="A354">
        <f>ROW(Source!A208)</f>
        <v>208</v>
      </c>
      <c r="B354">
        <v>66440962</v>
      </c>
      <c r="C354">
        <v>66442031</v>
      </c>
      <c r="D354">
        <v>48043841</v>
      </c>
      <c r="E354">
        <v>68</v>
      </c>
      <c r="F354">
        <v>1</v>
      </c>
      <c r="G354">
        <v>1</v>
      </c>
      <c r="H354">
        <v>1</v>
      </c>
      <c r="I354" t="s">
        <v>764</v>
      </c>
      <c r="J354" t="s">
        <v>6</v>
      </c>
      <c r="K354" t="s">
        <v>765</v>
      </c>
      <c r="L354">
        <v>1191</v>
      </c>
      <c r="N354">
        <v>1013</v>
      </c>
      <c r="O354" t="s">
        <v>766</v>
      </c>
      <c r="P354" t="s">
        <v>766</v>
      </c>
      <c r="Q354">
        <v>1</v>
      </c>
      <c r="W354">
        <v>0</v>
      </c>
      <c r="X354">
        <v>784619160</v>
      </c>
      <c r="Y354">
        <f t="shared" si="153"/>
        <v>39.549999999999997</v>
      </c>
      <c r="AA354">
        <v>0</v>
      </c>
      <c r="AB354">
        <v>0</v>
      </c>
      <c r="AC354">
        <v>0</v>
      </c>
      <c r="AD354">
        <v>291.83</v>
      </c>
      <c r="AE354">
        <v>0</v>
      </c>
      <c r="AF354">
        <v>0</v>
      </c>
      <c r="AG354">
        <v>0</v>
      </c>
      <c r="AH354">
        <v>8.74</v>
      </c>
      <c r="AI354">
        <v>1</v>
      </c>
      <c r="AJ354">
        <v>1</v>
      </c>
      <c r="AK354">
        <v>1</v>
      </c>
      <c r="AL354">
        <v>33.39</v>
      </c>
      <c r="AM354">
        <v>4</v>
      </c>
      <c r="AN354">
        <v>0</v>
      </c>
      <c r="AO354">
        <v>1</v>
      </c>
      <c r="AP354">
        <v>0</v>
      </c>
      <c r="AQ354">
        <v>0</v>
      </c>
      <c r="AR354">
        <v>0</v>
      </c>
      <c r="AS354" t="s">
        <v>6</v>
      </c>
      <c r="AT354">
        <v>39.549999999999997</v>
      </c>
      <c r="AU354" t="s">
        <v>6</v>
      </c>
      <c r="AV354">
        <v>1</v>
      </c>
      <c r="AW354">
        <v>2</v>
      </c>
      <c r="AX354">
        <v>66442061</v>
      </c>
      <c r="AY354">
        <v>1</v>
      </c>
      <c r="AZ354">
        <v>0</v>
      </c>
      <c r="BA354">
        <v>316</v>
      </c>
      <c r="BB354">
        <v>0</v>
      </c>
      <c r="BC354">
        <v>0</v>
      </c>
      <c r="BD354">
        <v>0</v>
      </c>
      <c r="BE354">
        <v>0</v>
      </c>
      <c r="BF354">
        <v>0</v>
      </c>
      <c r="BG354">
        <v>0</v>
      </c>
      <c r="BH354">
        <v>0</v>
      </c>
      <c r="BI354">
        <v>0</v>
      </c>
      <c r="BJ354">
        <v>0</v>
      </c>
      <c r="BK354">
        <v>0</v>
      </c>
      <c r="BL354">
        <v>0</v>
      </c>
      <c r="BM354">
        <v>0</v>
      </c>
      <c r="BN354">
        <v>0</v>
      </c>
      <c r="BO354">
        <v>0</v>
      </c>
      <c r="BP354">
        <v>0</v>
      </c>
      <c r="BQ354">
        <v>0</v>
      </c>
      <c r="BR354">
        <v>0</v>
      </c>
      <c r="BS354">
        <v>0</v>
      </c>
      <c r="BT354">
        <v>0</v>
      </c>
      <c r="BU354">
        <v>0</v>
      </c>
      <c r="BV354">
        <v>0</v>
      </c>
      <c r="BW354">
        <v>0</v>
      </c>
      <c r="CU354" t="e">
        <f>ROUND(AT354*Source!I208*AH354*AL354,0)</f>
        <v>#REF!</v>
      </c>
      <c r="CV354" t="e">
        <f>ROUND(Y354*Source!I208,7)</f>
        <v>#REF!</v>
      </c>
      <c r="CW354">
        <v>0</v>
      </c>
      <c r="CX354" t="e">
        <f>ROUND(Y354*Source!I208,7)</f>
        <v>#REF!</v>
      </c>
      <c r="CY354">
        <f>AD354</f>
        <v>291.83</v>
      </c>
      <c r="CZ354">
        <f>AH354</f>
        <v>8.74</v>
      </c>
      <c r="DA354">
        <f>AL354</f>
        <v>33.39</v>
      </c>
      <c r="DB354">
        <f t="shared" si="154"/>
        <v>345.67</v>
      </c>
      <c r="DC354">
        <f t="shared" si="155"/>
        <v>0</v>
      </c>
      <c r="DD354" t="s">
        <v>6</v>
      </c>
      <c r="DE354" t="s">
        <v>6</v>
      </c>
      <c r="DF354" t="e">
        <f t="shared" ref="DF354:DF361" si="156">ROUND(ROUND(AE354,0)*CX354,0)</f>
        <v>#REF!</v>
      </c>
      <c r="DG354" t="e">
        <f>ROUND(ROUND(AF354,0)*CX354,0)</f>
        <v>#REF!</v>
      </c>
      <c r="DH354" t="e">
        <f>Source!I208*SmtRes!Y354</f>
        <v>#REF!</v>
      </c>
      <c r="DI354">
        <f>AD354</f>
        <v>291.83</v>
      </c>
      <c r="DJ354">
        <f>EtalonRes!AB316</f>
        <v>8.74</v>
      </c>
      <c r="DK354" t="e">
        <f>Source!BA208</f>
        <v>#REF!</v>
      </c>
      <c r="DL354" t="s">
        <v>6</v>
      </c>
      <c r="DM354">
        <v>0</v>
      </c>
      <c r="DN354" t="s">
        <v>6</v>
      </c>
      <c r="DO354">
        <v>0</v>
      </c>
      <c r="GQ354">
        <v>-1</v>
      </c>
      <c r="GR354">
        <v>-1</v>
      </c>
    </row>
    <row r="355" spans="1:200" x14ac:dyDescent="0.25">
      <c r="A355">
        <f>ROW(Source!A208)</f>
        <v>208</v>
      </c>
      <c r="B355">
        <v>66440962</v>
      </c>
      <c r="C355">
        <v>66442031</v>
      </c>
      <c r="D355">
        <v>48044033</v>
      </c>
      <c r="E355">
        <v>68</v>
      </c>
      <c r="F355">
        <v>1</v>
      </c>
      <c r="G355">
        <v>1</v>
      </c>
      <c r="H355">
        <v>1</v>
      </c>
      <c r="I355" t="s">
        <v>767</v>
      </c>
      <c r="J355" t="s">
        <v>6</v>
      </c>
      <c r="K355" t="s">
        <v>768</v>
      </c>
      <c r="L355">
        <v>1191</v>
      </c>
      <c r="N355">
        <v>1013</v>
      </c>
      <c r="O355" t="s">
        <v>766</v>
      </c>
      <c r="P355" t="s">
        <v>766</v>
      </c>
      <c r="Q355">
        <v>1</v>
      </c>
      <c r="W355">
        <v>0</v>
      </c>
      <c r="X355">
        <v>-1417349443</v>
      </c>
      <c r="Y355">
        <f t="shared" si="153"/>
        <v>4.01</v>
      </c>
      <c r="AA355">
        <v>0</v>
      </c>
      <c r="AB355">
        <v>0</v>
      </c>
      <c r="AC355">
        <v>0</v>
      </c>
      <c r="AD355">
        <v>0</v>
      </c>
      <c r="AE355">
        <v>0</v>
      </c>
      <c r="AF355">
        <v>0</v>
      </c>
      <c r="AG355">
        <v>0</v>
      </c>
      <c r="AH355">
        <v>0</v>
      </c>
      <c r="AI355">
        <v>1</v>
      </c>
      <c r="AJ355">
        <v>1</v>
      </c>
      <c r="AK355">
        <v>33.39</v>
      </c>
      <c r="AL355">
        <v>1</v>
      </c>
      <c r="AM355">
        <v>4</v>
      </c>
      <c r="AN355">
        <v>0</v>
      </c>
      <c r="AO355">
        <v>1</v>
      </c>
      <c r="AP355">
        <v>0</v>
      </c>
      <c r="AQ355">
        <v>0</v>
      </c>
      <c r="AR355">
        <v>0</v>
      </c>
      <c r="AS355" t="s">
        <v>6</v>
      </c>
      <c r="AT355">
        <v>4.01</v>
      </c>
      <c r="AU355" t="s">
        <v>6</v>
      </c>
      <c r="AV355">
        <v>2</v>
      </c>
      <c r="AW355">
        <v>2</v>
      </c>
      <c r="AX355">
        <v>66442062</v>
      </c>
      <c r="AY355">
        <v>1</v>
      </c>
      <c r="AZ355">
        <v>0</v>
      </c>
      <c r="BA355">
        <v>317</v>
      </c>
      <c r="BB355">
        <v>0</v>
      </c>
      <c r="BC355">
        <v>0</v>
      </c>
      <c r="BD355">
        <v>0</v>
      </c>
      <c r="BE355">
        <v>0</v>
      </c>
      <c r="BF355">
        <v>0</v>
      </c>
      <c r="BG355">
        <v>0</v>
      </c>
      <c r="BH355">
        <v>0</v>
      </c>
      <c r="BI355">
        <v>0</v>
      </c>
      <c r="BJ355">
        <v>0</v>
      </c>
      <c r="BK355">
        <v>0</v>
      </c>
      <c r="BL355">
        <v>0</v>
      </c>
      <c r="BM355">
        <v>0</v>
      </c>
      <c r="BN355">
        <v>0</v>
      </c>
      <c r="BO355">
        <v>0</v>
      </c>
      <c r="BP355">
        <v>0</v>
      </c>
      <c r="BQ355">
        <v>0</v>
      </c>
      <c r="BR355">
        <v>0</v>
      </c>
      <c r="BS355">
        <v>0</v>
      </c>
      <c r="BT355">
        <v>0</v>
      </c>
      <c r="BU355">
        <v>0</v>
      </c>
      <c r="BV355">
        <v>0</v>
      </c>
      <c r="BW355">
        <v>0</v>
      </c>
      <c r="CV355">
        <v>0</v>
      </c>
      <c r="CW355">
        <v>0</v>
      </c>
      <c r="CX355" t="e">
        <f>ROUND(Y355*Source!I208,7)</f>
        <v>#REF!</v>
      </c>
      <c r="CY355">
        <f>AD355</f>
        <v>0</v>
      </c>
      <c r="CZ355">
        <f>AH355</f>
        <v>0</v>
      </c>
      <c r="DA355">
        <f>AL355</f>
        <v>1</v>
      </c>
      <c r="DB355">
        <f t="shared" si="154"/>
        <v>0</v>
      </c>
      <c r="DC355">
        <f t="shared" si="155"/>
        <v>0</v>
      </c>
      <c r="DD355" t="s">
        <v>6</v>
      </c>
      <c r="DE355" t="s">
        <v>6</v>
      </c>
      <c r="DF355" t="e">
        <f t="shared" si="156"/>
        <v>#REF!</v>
      </c>
      <c r="DG355" t="e">
        <f>ROUND(ROUND(AF355,0)*CX355,0)</f>
        <v>#REF!</v>
      </c>
      <c r="DH355" t="e">
        <f>Source!I208*SmtRes!Y355</f>
        <v>#REF!</v>
      </c>
      <c r="DI355">
        <f>AD355</f>
        <v>0</v>
      </c>
      <c r="DJ355">
        <f>EtalonRes!AB317</f>
        <v>0</v>
      </c>
      <c r="DK355" t="e">
        <f>Source!BA208</f>
        <v>#REF!</v>
      </c>
      <c r="DL355" t="s">
        <v>6</v>
      </c>
      <c r="DM355">
        <v>0</v>
      </c>
      <c r="DN355" t="s">
        <v>6</v>
      </c>
      <c r="DO355">
        <v>0</v>
      </c>
      <c r="GQ355">
        <v>-1</v>
      </c>
      <c r="GR355">
        <v>-1</v>
      </c>
    </row>
    <row r="356" spans="1:200" x14ac:dyDescent="0.25">
      <c r="A356">
        <f>ROW(Source!A208)</f>
        <v>208</v>
      </c>
      <c r="B356">
        <v>66440962</v>
      </c>
      <c r="C356">
        <v>66442031</v>
      </c>
      <c r="D356">
        <v>48205529</v>
      </c>
      <c r="E356">
        <v>1</v>
      </c>
      <c r="F356">
        <v>1</v>
      </c>
      <c r="G356">
        <v>1</v>
      </c>
      <c r="H356">
        <v>2</v>
      </c>
      <c r="I356" t="s">
        <v>833</v>
      </c>
      <c r="J356" t="s">
        <v>834</v>
      </c>
      <c r="K356" t="s">
        <v>835</v>
      </c>
      <c r="L356">
        <v>1367</v>
      </c>
      <c r="N356">
        <v>1011</v>
      </c>
      <c r="O356" t="s">
        <v>772</v>
      </c>
      <c r="P356" t="s">
        <v>772</v>
      </c>
      <c r="Q356">
        <v>1</v>
      </c>
      <c r="W356">
        <v>0</v>
      </c>
      <c r="X356">
        <v>-29217332</v>
      </c>
      <c r="Y356">
        <f t="shared" si="153"/>
        <v>0.1</v>
      </c>
      <c r="AA356">
        <v>0</v>
      </c>
      <c r="AB356">
        <v>1594.38</v>
      </c>
      <c r="AC356">
        <v>514.87</v>
      </c>
      <c r="AD356">
        <v>0</v>
      </c>
      <c r="AE356">
        <v>0</v>
      </c>
      <c r="AF356">
        <v>120.24</v>
      </c>
      <c r="AG356">
        <v>15.42</v>
      </c>
      <c r="AH356">
        <v>0</v>
      </c>
      <c r="AI356">
        <v>1</v>
      </c>
      <c r="AJ356">
        <v>13.26</v>
      </c>
      <c r="AK356">
        <v>33.39</v>
      </c>
      <c r="AL356">
        <v>1</v>
      </c>
      <c r="AM356">
        <v>4</v>
      </c>
      <c r="AN356">
        <v>0</v>
      </c>
      <c r="AO356">
        <v>1</v>
      </c>
      <c r="AP356">
        <v>0</v>
      </c>
      <c r="AQ356">
        <v>0</v>
      </c>
      <c r="AR356">
        <v>0</v>
      </c>
      <c r="AS356" t="s">
        <v>6</v>
      </c>
      <c r="AT356">
        <v>0.1</v>
      </c>
      <c r="AU356" t="s">
        <v>6</v>
      </c>
      <c r="AV356">
        <v>0</v>
      </c>
      <c r="AW356">
        <v>2</v>
      </c>
      <c r="AX356">
        <v>66442063</v>
      </c>
      <c r="AY356">
        <v>1</v>
      </c>
      <c r="AZ356">
        <v>0</v>
      </c>
      <c r="BA356">
        <v>318</v>
      </c>
      <c r="BB356">
        <v>0</v>
      </c>
      <c r="BC356">
        <v>0</v>
      </c>
      <c r="BD356">
        <v>0</v>
      </c>
      <c r="BE356">
        <v>0</v>
      </c>
      <c r="BF356">
        <v>0</v>
      </c>
      <c r="BG356">
        <v>0</v>
      </c>
      <c r="BH356">
        <v>0</v>
      </c>
      <c r="BI356">
        <v>0</v>
      </c>
      <c r="BJ356">
        <v>0</v>
      </c>
      <c r="BK356">
        <v>0</v>
      </c>
      <c r="BL356">
        <v>0</v>
      </c>
      <c r="BM356">
        <v>0</v>
      </c>
      <c r="BN356">
        <v>0</v>
      </c>
      <c r="BO356">
        <v>0</v>
      </c>
      <c r="BP356">
        <v>0</v>
      </c>
      <c r="BQ356">
        <v>0</v>
      </c>
      <c r="BR356">
        <v>0</v>
      </c>
      <c r="BS356">
        <v>0</v>
      </c>
      <c r="BT356">
        <v>0</v>
      </c>
      <c r="BU356">
        <v>0</v>
      </c>
      <c r="BV356">
        <v>0</v>
      </c>
      <c r="BW356">
        <v>0</v>
      </c>
      <c r="CV356">
        <v>0</v>
      </c>
      <c r="CW356" t="e">
        <f>ROUND(Y356*Source!I208*DO356,7)</f>
        <v>#REF!</v>
      </c>
      <c r="CX356" t="e">
        <f>ROUND(Y356*Source!I208,7)</f>
        <v>#REF!</v>
      </c>
      <c r="CY356">
        <f t="shared" ref="CY356:CY361" si="157">AB356</f>
        <v>1594.38</v>
      </c>
      <c r="CZ356">
        <f t="shared" ref="CZ356:CZ361" si="158">AF356</f>
        <v>120.24</v>
      </c>
      <c r="DA356">
        <f t="shared" ref="DA356:DA361" si="159">AJ356</f>
        <v>13.26</v>
      </c>
      <c r="DB356">
        <f t="shared" si="154"/>
        <v>12.02</v>
      </c>
      <c r="DC356">
        <f t="shared" si="155"/>
        <v>1.54</v>
      </c>
      <c r="DD356" t="s">
        <v>6</v>
      </c>
      <c r="DE356" t="s">
        <v>6</v>
      </c>
      <c r="DF356" t="e">
        <f t="shared" si="156"/>
        <v>#REF!</v>
      </c>
      <c r="DG356" t="e">
        <f t="shared" ref="DG356:DG361" si="160">ROUND(ROUND(AF356*AJ356,0)*CX356,0)</f>
        <v>#REF!</v>
      </c>
      <c r="DH356" t="e">
        <f>Source!I208*SmtRes!Y356</f>
        <v>#REF!</v>
      </c>
      <c r="DI356">
        <f t="shared" ref="DI356:DI361" si="161">AB356</f>
        <v>1594.38</v>
      </c>
      <c r="DJ356">
        <f>EtalonRes!Z318</f>
        <v>120.24</v>
      </c>
      <c r="DK356" t="e">
        <f>Source!BB208</f>
        <v>#REF!</v>
      </c>
      <c r="DL356" t="s">
        <v>6</v>
      </c>
      <c r="DM356">
        <v>0</v>
      </c>
      <c r="DN356" t="s">
        <v>6</v>
      </c>
      <c r="DO356">
        <v>0</v>
      </c>
      <c r="GQ356">
        <v>-1</v>
      </c>
      <c r="GR356">
        <v>-1</v>
      </c>
    </row>
    <row r="357" spans="1:200" x14ac:dyDescent="0.25">
      <c r="A357">
        <f>ROW(Source!A208)</f>
        <v>208</v>
      </c>
      <c r="B357">
        <v>66440962</v>
      </c>
      <c r="C357">
        <v>66442031</v>
      </c>
      <c r="D357">
        <v>48205574</v>
      </c>
      <c r="E357">
        <v>1</v>
      </c>
      <c r="F357">
        <v>1</v>
      </c>
      <c r="G357">
        <v>1</v>
      </c>
      <c r="H357">
        <v>2</v>
      </c>
      <c r="I357" t="s">
        <v>816</v>
      </c>
      <c r="J357" t="s">
        <v>817</v>
      </c>
      <c r="K357" t="s">
        <v>818</v>
      </c>
      <c r="L357">
        <v>1367</v>
      </c>
      <c r="N357">
        <v>1011</v>
      </c>
      <c r="O357" t="s">
        <v>772</v>
      </c>
      <c r="P357" t="s">
        <v>772</v>
      </c>
      <c r="Q357">
        <v>1</v>
      </c>
      <c r="W357">
        <v>0</v>
      </c>
      <c r="X357">
        <v>-296520070</v>
      </c>
      <c r="Y357">
        <f t="shared" si="153"/>
        <v>0.12</v>
      </c>
      <c r="AA357">
        <v>0</v>
      </c>
      <c r="AB357">
        <v>1530.2</v>
      </c>
      <c r="AC357">
        <v>450.77</v>
      </c>
      <c r="AD357">
        <v>0</v>
      </c>
      <c r="AE357">
        <v>0</v>
      </c>
      <c r="AF357">
        <v>115.4</v>
      </c>
      <c r="AG357">
        <v>13.5</v>
      </c>
      <c r="AH357">
        <v>0</v>
      </c>
      <c r="AI357">
        <v>1</v>
      </c>
      <c r="AJ357">
        <v>13.26</v>
      </c>
      <c r="AK357">
        <v>33.39</v>
      </c>
      <c r="AL357">
        <v>1</v>
      </c>
      <c r="AM357">
        <v>4</v>
      </c>
      <c r="AN357">
        <v>0</v>
      </c>
      <c r="AO357">
        <v>1</v>
      </c>
      <c r="AP357">
        <v>0</v>
      </c>
      <c r="AQ357">
        <v>0</v>
      </c>
      <c r="AR357">
        <v>0</v>
      </c>
      <c r="AS357" t="s">
        <v>6</v>
      </c>
      <c r="AT357">
        <v>0.12</v>
      </c>
      <c r="AU357" t="s">
        <v>6</v>
      </c>
      <c r="AV357">
        <v>0</v>
      </c>
      <c r="AW357">
        <v>2</v>
      </c>
      <c r="AX357">
        <v>66442064</v>
      </c>
      <c r="AY357">
        <v>1</v>
      </c>
      <c r="AZ357">
        <v>0</v>
      </c>
      <c r="BA357">
        <v>319</v>
      </c>
      <c r="BB357">
        <v>0</v>
      </c>
      <c r="BC357">
        <v>0</v>
      </c>
      <c r="BD357">
        <v>0</v>
      </c>
      <c r="BE357">
        <v>0</v>
      </c>
      <c r="BF357">
        <v>0</v>
      </c>
      <c r="BG357">
        <v>0</v>
      </c>
      <c r="BH357">
        <v>0</v>
      </c>
      <c r="BI357">
        <v>0</v>
      </c>
      <c r="BJ357">
        <v>0</v>
      </c>
      <c r="BK357">
        <v>0</v>
      </c>
      <c r="BL357">
        <v>0</v>
      </c>
      <c r="BM357">
        <v>0</v>
      </c>
      <c r="BN357">
        <v>0</v>
      </c>
      <c r="BO357">
        <v>0</v>
      </c>
      <c r="BP357">
        <v>0</v>
      </c>
      <c r="BQ357">
        <v>0</v>
      </c>
      <c r="BR357">
        <v>0</v>
      </c>
      <c r="BS357">
        <v>0</v>
      </c>
      <c r="BT357">
        <v>0</v>
      </c>
      <c r="BU357">
        <v>0</v>
      </c>
      <c r="BV357">
        <v>0</v>
      </c>
      <c r="BW357">
        <v>0</v>
      </c>
      <c r="CV357">
        <v>0</v>
      </c>
      <c r="CW357" t="e">
        <f>ROUND(Y357*Source!I208*DO357,7)</f>
        <v>#REF!</v>
      </c>
      <c r="CX357" t="e">
        <f>ROUND(Y357*Source!I208,7)</f>
        <v>#REF!</v>
      </c>
      <c r="CY357">
        <f t="shared" si="157"/>
        <v>1530.2</v>
      </c>
      <c r="CZ357">
        <f t="shared" si="158"/>
        <v>115.4</v>
      </c>
      <c r="DA357">
        <f t="shared" si="159"/>
        <v>13.26</v>
      </c>
      <c r="DB357">
        <f t="shared" si="154"/>
        <v>13.85</v>
      </c>
      <c r="DC357">
        <f t="shared" si="155"/>
        <v>1.62</v>
      </c>
      <c r="DD357" t="s">
        <v>6</v>
      </c>
      <c r="DE357" t="s">
        <v>6</v>
      </c>
      <c r="DF357" t="e">
        <f t="shared" si="156"/>
        <v>#REF!</v>
      </c>
      <c r="DG357" t="e">
        <f t="shared" si="160"/>
        <v>#REF!</v>
      </c>
      <c r="DH357" t="e">
        <f>Source!I208*SmtRes!Y357</f>
        <v>#REF!</v>
      </c>
      <c r="DI357">
        <f t="shared" si="161"/>
        <v>1530.2</v>
      </c>
      <c r="DJ357">
        <f>EtalonRes!Z319</f>
        <v>115.4</v>
      </c>
      <c r="DK357" t="e">
        <f>Source!BB208</f>
        <v>#REF!</v>
      </c>
      <c r="DL357" t="s">
        <v>6</v>
      </c>
      <c r="DM357">
        <v>0</v>
      </c>
      <c r="DN357" t="s">
        <v>6</v>
      </c>
      <c r="DO357">
        <v>0</v>
      </c>
      <c r="GQ357">
        <v>-1</v>
      </c>
      <c r="GR357">
        <v>-1</v>
      </c>
    </row>
    <row r="358" spans="1:200" x14ac:dyDescent="0.25">
      <c r="A358">
        <f>ROW(Source!A208)</f>
        <v>208</v>
      </c>
      <c r="B358">
        <v>66440962</v>
      </c>
      <c r="C358">
        <v>66442031</v>
      </c>
      <c r="D358">
        <v>48205580</v>
      </c>
      <c r="E358">
        <v>1</v>
      </c>
      <c r="F358">
        <v>1</v>
      </c>
      <c r="G358">
        <v>1</v>
      </c>
      <c r="H358">
        <v>2</v>
      </c>
      <c r="I358" t="s">
        <v>880</v>
      </c>
      <c r="J358" t="s">
        <v>881</v>
      </c>
      <c r="K358" t="s">
        <v>882</v>
      </c>
      <c r="L358">
        <v>1367</v>
      </c>
      <c r="N358">
        <v>1011</v>
      </c>
      <c r="O358" t="s">
        <v>772</v>
      </c>
      <c r="P358" t="s">
        <v>772</v>
      </c>
      <c r="Q358">
        <v>1</v>
      </c>
      <c r="W358">
        <v>0</v>
      </c>
      <c r="X358">
        <v>-805110441</v>
      </c>
      <c r="Y358">
        <f t="shared" si="153"/>
        <v>3.6</v>
      </c>
      <c r="AA358">
        <v>0</v>
      </c>
      <c r="AB358">
        <v>1591.73</v>
      </c>
      <c r="AC358">
        <v>450.77</v>
      </c>
      <c r="AD358">
        <v>0</v>
      </c>
      <c r="AE358">
        <v>0</v>
      </c>
      <c r="AF358">
        <v>120.04</v>
      </c>
      <c r="AG358">
        <v>13.5</v>
      </c>
      <c r="AH358">
        <v>0</v>
      </c>
      <c r="AI358">
        <v>1</v>
      </c>
      <c r="AJ358">
        <v>13.26</v>
      </c>
      <c r="AK358">
        <v>33.39</v>
      </c>
      <c r="AL358">
        <v>1</v>
      </c>
      <c r="AM358">
        <v>4</v>
      </c>
      <c r="AN358">
        <v>0</v>
      </c>
      <c r="AO358">
        <v>1</v>
      </c>
      <c r="AP358">
        <v>0</v>
      </c>
      <c r="AQ358">
        <v>0</v>
      </c>
      <c r="AR358">
        <v>0</v>
      </c>
      <c r="AS358" t="s">
        <v>6</v>
      </c>
      <c r="AT358">
        <v>3.6</v>
      </c>
      <c r="AU358" t="s">
        <v>6</v>
      </c>
      <c r="AV358">
        <v>0</v>
      </c>
      <c r="AW358">
        <v>2</v>
      </c>
      <c r="AX358">
        <v>66442065</v>
      </c>
      <c r="AY358">
        <v>1</v>
      </c>
      <c r="AZ358">
        <v>0</v>
      </c>
      <c r="BA358">
        <v>320</v>
      </c>
      <c r="BB358">
        <v>0</v>
      </c>
      <c r="BC358">
        <v>0</v>
      </c>
      <c r="BD358">
        <v>0</v>
      </c>
      <c r="BE358">
        <v>0</v>
      </c>
      <c r="BF358">
        <v>0</v>
      </c>
      <c r="BG358">
        <v>0</v>
      </c>
      <c r="BH358">
        <v>0</v>
      </c>
      <c r="BI358">
        <v>0</v>
      </c>
      <c r="BJ358">
        <v>0</v>
      </c>
      <c r="BK358">
        <v>0</v>
      </c>
      <c r="BL358">
        <v>0</v>
      </c>
      <c r="BM358">
        <v>0</v>
      </c>
      <c r="BN358">
        <v>0</v>
      </c>
      <c r="BO358">
        <v>0</v>
      </c>
      <c r="BP358">
        <v>0</v>
      </c>
      <c r="BQ358">
        <v>0</v>
      </c>
      <c r="BR358">
        <v>0</v>
      </c>
      <c r="BS358">
        <v>0</v>
      </c>
      <c r="BT358">
        <v>0</v>
      </c>
      <c r="BU358">
        <v>0</v>
      </c>
      <c r="BV358">
        <v>0</v>
      </c>
      <c r="BW358">
        <v>0</v>
      </c>
      <c r="CV358">
        <v>0</v>
      </c>
      <c r="CW358" t="e">
        <f>ROUND(Y358*Source!I208*DO358,7)</f>
        <v>#REF!</v>
      </c>
      <c r="CX358" t="e">
        <f>ROUND(Y358*Source!I208,7)</f>
        <v>#REF!</v>
      </c>
      <c r="CY358">
        <f t="shared" si="157"/>
        <v>1591.73</v>
      </c>
      <c r="CZ358">
        <f t="shared" si="158"/>
        <v>120.04</v>
      </c>
      <c r="DA358">
        <f t="shared" si="159"/>
        <v>13.26</v>
      </c>
      <c r="DB358">
        <f t="shared" si="154"/>
        <v>432.14</v>
      </c>
      <c r="DC358">
        <f t="shared" si="155"/>
        <v>48.6</v>
      </c>
      <c r="DD358" t="s">
        <v>6</v>
      </c>
      <c r="DE358" t="s">
        <v>6</v>
      </c>
      <c r="DF358" t="e">
        <f t="shared" si="156"/>
        <v>#REF!</v>
      </c>
      <c r="DG358" t="e">
        <f t="shared" si="160"/>
        <v>#REF!</v>
      </c>
      <c r="DH358" t="e">
        <f>Source!I208*SmtRes!Y358</f>
        <v>#REF!</v>
      </c>
      <c r="DI358">
        <f t="shared" si="161"/>
        <v>1591.73</v>
      </c>
      <c r="DJ358">
        <f>EtalonRes!Z320</f>
        <v>120.04</v>
      </c>
      <c r="DK358" t="e">
        <f>Source!BB208</f>
        <v>#REF!</v>
      </c>
      <c r="DL358" t="s">
        <v>6</v>
      </c>
      <c r="DM358">
        <v>0</v>
      </c>
      <c r="DN358" t="s">
        <v>6</v>
      </c>
      <c r="DO358">
        <v>0</v>
      </c>
      <c r="GQ358">
        <v>-1</v>
      </c>
      <c r="GR358">
        <v>-1</v>
      </c>
    </row>
    <row r="359" spans="1:200" x14ac:dyDescent="0.25">
      <c r="A359">
        <f>ROW(Source!A208)</f>
        <v>208</v>
      </c>
      <c r="B359">
        <v>66440962</v>
      </c>
      <c r="C359">
        <v>66442031</v>
      </c>
      <c r="D359">
        <v>48206504</v>
      </c>
      <c r="E359">
        <v>1</v>
      </c>
      <c r="F359">
        <v>1</v>
      </c>
      <c r="G359">
        <v>1</v>
      </c>
      <c r="H359">
        <v>2</v>
      </c>
      <c r="I359" t="s">
        <v>788</v>
      </c>
      <c r="J359" t="s">
        <v>789</v>
      </c>
      <c r="K359" t="s">
        <v>790</v>
      </c>
      <c r="L359">
        <v>1367</v>
      </c>
      <c r="N359">
        <v>1011</v>
      </c>
      <c r="O359" t="s">
        <v>772</v>
      </c>
      <c r="P359" t="s">
        <v>772</v>
      </c>
      <c r="Q359">
        <v>1</v>
      </c>
      <c r="W359">
        <v>0</v>
      </c>
      <c r="X359">
        <v>2001246382</v>
      </c>
      <c r="Y359">
        <f t="shared" si="153"/>
        <v>0.19</v>
      </c>
      <c r="AA359">
        <v>0</v>
      </c>
      <c r="AB359">
        <v>871.31</v>
      </c>
      <c r="AC359">
        <v>387.32</v>
      </c>
      <c r="AD359">
        <v>0</v>
      </c>
      <c r="AE359">
        <v>0</v>
      </c>
      <c r="AF359">
        <v>65.709999999999994</v>
      </c>
      <c r="AG359">
        <v>11.6</v>
      </c>
      <c r="AH359">
        <v>0</v>
      </c>
      <c r="AI359">
        <v>1</v>
      </c>
      <c r="AJ359">
        <v>13.26</v>
      </c>
      <c r="AK359">
        <v>33.39</v>
      </c>
      <c r="AL359">
        <v>1</v>
      </c>
      <c r="AM359">
        <v>4</v>
      </c>
      <c r="AN359">
        <v>0</v>
      </c>
      <c r="AO359">
        <v>1</v>
      </c>
      <c r="AP359">
        <v>0</v>
      </c>
      <c r="AQ359">
        <v>0</v>
      </c>
      <c r="AR359">
        <v>0</v>
      </c>
      <c r="AS359" t="s">
        <v>6</v>
      </c>
      <c r="AT359">
        <v>0.19</v>
      </c>
      <c r="AU359" t="s">
        <v>6</v>
      </c>
      <c r="AV359">
        <v>0</v>
      </c>
      <c r="AW359">
        <v>2</v>
      </c>
      <c r="AX359">
        <v>66442066</v>
      </c>
      <c r="AY359">
        <v>1</v>
      </c>
      <c r="AZ359">
        <v>0</v>
      </c>
      <c r="BA359">
        <v>321</v>
      </c>
      <c r="BB359">
        <v>0</v>
      </c>
      <c r="BC359">
        <v>0</v>
      </c>
      <c r="BD359">
        <v>0</v>
      </c>
      <c r="BE359">
        <v>0</v>
      </c>
      <c r="BF359">
        <v>0</v>
      </c>
      <c r="BG359">
        <v>0</v>
      </c>
      <c r="BH359">
        <v>0</v>
      </c>
      <c r="BI359">
        <v>0</v>
      </c>
      <c r="BJ359">
        <v>0</v>
      </c>
      <c r="BK359">
        <v>0</v>
      </c>
      <c r="BL359">
        <v>0</v>
      </c>
      <c r="BM359">
        <v>0</v>
      </c>
      <c r="BN359">
        <v>0</v>
      </c>
      <c r="BO359">
        <v>0</v>
      </c>
      <c r="BP359">
        <v>0</v>
      </c>
      <c r="BQ359">
        <v>0</v>
      </c>
      <c r="BR359">
        <v>0</v>
      </c>
      <c r="BS359">
        <v>0</v>
      </c>
      <c r="BT359">
        <v>0</v>
      </c>
      <c r="BU359">
        <v>0</v>
      </c>
      <c r="BV359">
        <v>0</v>
      </c>
      <c r="BW359">
        <v>0</v>
      </c>
      <c r="CV359">
        <v>0</v>
      </c>
      <c r="CW359" t="e">
        <f>ROUND(Y359*Source!I208*DO359,7)</f>
        <v>#REF!</v>
      </c>
      <c r="CX359" t="e">
        <f>ROUND(Y359*Source!I208,7)</f>
        <v>#REF!</v>
      </c>
      <c r="CY359">
        <f t="shared" si="157"/>
        <v>871.31</v>
      </c>
      <c r="CZ359">
        <f t="shared" si="158"/>
        <v>65.709999999999994</v>
      </c>
      <c r="DA359">
        <f t="shared" si="159"/>
        <v>13.26</v>
      </c>
      <c r="DB359">
        <f t="shared" si="154"/>
        <v>12.48</v>
      </c>
      <c r="DC359">
        <f t="shared" si="155"/>
        <v>2.2000000000000002</v>
      </c>
      <c r="DD359" t="s">
        <v>6</v>
      </c>
      <c r="DE359" t="s">
        <v>6</v>
      </c>
      <c r="DF359" t="e">
        <f t="shared" si="156"/>
        <v>#REF!</v>
      </c>
      <c r="DG359" t="e">
        <f t="shared" si="160"/>
        <v>#REF!</v>
      </c>
      <c r="DH359" t="e">
        <f>Source!I208*SmtRes!Y359</f>
        <v>#REF!</v>
      </c>
      <c r="DI359">
        <f t="shared" si="161"/>
        <v>871.31</v>
      </c>
      <c r="DJ359">
        <f>EtalonRes!Z321</f>
        <v>65.709999999999994</v>
      </c>
      <c r="DK359" t="e">
        <f>Source!BB208</f>
        <v>#REF!</v>
      </c>
      <c r="DL359" t="s">
        <v>6</v>
      </c>
      <c r="DM359">
        <v>0</v>
      </c>
      <c r="DN359" t="s">
        <v>6</v>
      </c>
      <c r="DO359">
        <v>0</v>
      </c>
      <c r="GQ359">
        <v>-1</v>
      </c>
      <c r="GR359">
        <v>-1</v>
      </c>
    </row>
    <row r="360" spans="1:200" x14ac:dyDescent="0.25">
      <c r="A360">
        <f>ROW(Source!A208)</f>
        <v>208</v>
      </c>
      <c r="B360">
        <v>66440962</v>
      </c>
      <c r="C360">
        <v>66442031</v>
      </c>
      <c r="D360">
        <v>48206659</v>
      </c>
      <c r="E360">
        <v>1</v>
      </c>
      <c r="F360">
        <v>1</v>
      </c>
      <c r="G360">
        <v>1</v>
      </c>
      <c r="H360">
        <v>2</v>
      </c>
      <c r="I360" t="s">
        <v>839</v>
      </c>
      <c r="J360" t="s">
        <v>840</v>
      </c>
      <c r="K360" t="s">
        <v>841</v>
      </c>
      <c r="L360">
        <v>1367</v>
      </c>
      <c r="N360">
        <v>1011</v>
      </c>
      <c r="O360" t="s">
        <v>772</v>
      </c>
      <c r="P360" t="s">
        <v>772</v>
      </c>
      <c r="Q360">
        <v>1</v>
      </c>
      <c r="W360">
        <v>0</v>
      </c>
      <c r="X360">
        <v>1645023099</v>
      </c>
      <c r="Y360">
        <f t="shared" si="153"/>
        <v>1.46</v>
      </c>
      <c r="AA360">
        <v>0</v>
      </c>
      <c r="AB360">
        <v>15.91</v>
      </c>
      <c r="AC360">
        <v>0</v>
      </c>
      <c r="AD360">
        <v>0</v>
      </c>
      <c r="AE360">
        <v>0</v>
      </c>
      <c r="AF360">
        <v>1.2</v>
      </c>
      <c r="AG360">
        <v>0</v>
      </c>
      <c r="AH360">
        <v>0</v>
      </c>
      <c r="AI360">
        <v>1</v>
      </c>
      <c r="AJ360">
        <v>13.26</v>
      </c>
      <c r="AK360">
        <v>33.39</v>
      </c>
      <c r="AL360">
        <v>1</v>
      </c>
      <c r="AM360">
        <v>4</v>
      </c>
      <c r="AN360">
        <v>0</v>
      </c>
      <c r="AO360">
        <v>1</v>
      </c>
      <c r="AP360">
        <v>0</v>
      </c>
      <c r="AQ360">
        <v>0</v>
      </c>
      <c r="AR360">
        <v>0</v>
      </c>
      <c r="AS360" t="s">
        <v>6</v>
      </c>
      <c r="AT360">
        <v>1.46</v>
      </c>
      <c r="AU360" t="s">
        <v>6</v>
      </c>
      <c r="AV360">
        <v>0</v>
      </c>
      <c r="AW360">
        <v>2</v>
      </c>
      <c r="AX360">
        <v>66442067</v>
      </c>
      <c r="AY360">
        <v>1</v>
      </c>
      <c r="AZ360">
        <v>0</v>
      </c>
      <c r="BA360">
        <v>322</v>
      </c>
      <c r="BB360">
        <v>0</v>
      </c>
      <c r="BC360">
        <v>0</v>
      </c>
      <c r="BD360">
        <v>0</v>
      </c>
      <c r="BE360">
        <v>0</v>
      </c>
      <c r="BF360">
        <v>0</v>
      </c>
      <c r="BG360">
        <v>0</v>
      </c>
      <c r="BH360">
        <v>0</v>
      </c>
      <c r="BI360">
        <v>0</v>
      </c>
      <c r="BJ360">
        <v>0</v>
      </c>
      <c r="BK360">
        <v>0</v>
      </c>
      <c r="BL360">
        <v>0</v>
      </c>
      <c r="BM360">
        <v>0</v>
      </c>
      <c r="BN360">
        <v>0</v>
      </c>
      <c r="BO360">
        <v>0</v>
      </c>
      <c r="BP360">
        <v>0</v>
      </c>
      <c r="BQ360">
        <v>0</v>
      </c>
      <c r="BR360">
        <v>0</v>
      </c>
      <c r="BS360">
        <v>0</v>
      </c>
      <c r="BT360">
        <v>0</v>
      </c>
      <c r="BU360">
        <v>0</v>
      </c>
      <c r="BV360">
        <v>0</v>
      </c>
      <c r="BW360">
        <v>0</v>
      </c>
      <c r="CV360">
        <v>0</v>
      </c>
      <c r="CW360" t="e">
        <f>ROUND(Y360*Source!I208*DO360,7)</f>
        <v>#REF!</v>
      </c>
      <c r="CX360" t="e">
        <f>ROUND(Y360*Source!I208,7)</f>
        <v>#REF!</v>
      </c>
      <c r="CY360">
        <f t="shared" si="157"/>
        <v>15.91</v>
      </c>
      <c r="CZ360">
        <f t="shared" si="158"/>
        <v>1.2</v>
      </c>
      <c r="DA360">
        <f t="shared" si="159"/>
        <v>13.26</v>
      </c>
      <c r="DB360">
        <f t="shared" si="154"/>
        <v>1.75</v>
      </c>
      <c r="DC360">
        <f t="shared" si="155"/>
        <v>0</v>
      </c>
      <c r="DD360" t="s">
        <v>6</v>
      </c>
      <c r="DE360" t="s">
        <v>6</v>
      </c>
      <c r="DF360" t="e">
        <f t="shared" si="156"/>
        <v>#REF!</v>
      </c>
      <c r="DG360" t="e">
        <f t="shared" si="160"/>
        <v>#REF!</v>
      </c>
      <c r="DH360" t="e">
        <f>Source!I208*SmtRes!Y360</f>
        <v>#REF!</v>
      </c>
      <c r="DI360">
        <f t="shared" si="161"/>
        <v>15.91</v>
      </c>
      <c r="DJ360">
        <f>EtalonRes!Z322</f>
        <v>1.2</v>
      </c>
      <c r="DK360" t="e">
        <f>Source!BB208</f>
        <v>#REF!</v>
      </c>
      <c r="DL360" t="s">
        <v>6</v>
      </c>
      <c r="DM360">
        <v>0</v>
      </c>
      <c r="DN360" t="s">
        <v>6</v>
      </c>
      <c r="DO360">
        <v>0</v>
      </c>
      <c r="GQ360">
        <v>-1</v>
      </c>
      <c r="GR360">
        <v>-1</v>
      </c>
    </row>
    <row r="361" spans="1:200" x14ac:dyDescent="0.25">
      <c r="A361">
        <f>ROW(Source!A208)</f>
        <v>208</v>
      </c>
      <c r="B361">
        <v>66440962</v>
      </c>
      <c r="C361">
        <v>66442031</v>
      </c>
      <c r="D361">
        <v>48206702</v>
      </c>
      <c r="E361">
        <v>1</v>
      </c>
      <c r="F361">
        <v>1</v>
      </c>
      <c r="G361">
        <v>1</v>
      </c>
      <c r="H361">
        <v>2</v>
      </c>
      <c r="I361" t="s">
        <v>842</v>
      </c>
      <c r="J361" t="s">
        <v>843</v>
      </c>
      <c r="K361" t="s">
        <v>844</v>
      </c>
      <c r="L361">
        <v>1367</v>
      </c>
      <c r="N361">
        <v>1011</v>
      </c>
      <c r="O361" t="s">
        <v>772</v>
      </c>
      <c r="P361" t="s">
        <v>772</v>
      </c>
      <c r="Q361">
        <v>1</v>
      </c>
      <c r="W361">
        <v>0</v>
      </c>
      <c r="X361">
        <v>-102939629</v>
      </c>
      <c r="Y361">
        <f t="shared" si="153"/>
        <v>0.1</v>
      </c>
      <c r="AA361">
        <v>0</v>
      </c>
      <c r="AB361">
        <v>163.22999999999999</v>
      </c>
      <c r="AC361">
        <v>0</v>
      </c>
      <c r="AD361">
        <v>0</v>
      </c>
      <c r="AE361">
        <v>0</v>
      </c>
      <c r="AF361">
        <v>12.31</v>
      </c>
      <c r="AG361">
        <v>0</v>
      </c>
      <c r="AH361">
        <v>0</v>
      </c>
      <c r="AI361">
        <v>1</v>
      </c>
      <c r="AJ361">
        <v>13.26</v>
      </c>
      <c r="AK361">
        <v>33.39</v>
      </c>
      <c r="AL361">
        <v>1</v>
      </c>
      <c r="AM361">
        <v>4</v>
      </c>
      <c r="AN361">
        <v>0</v>
      </c>
      <c r="AO361">
        <v>1</v>
      </c>
      <c r="AP361">
        <v>0</v>
      </c>
      <c r="AQ361">
        <v>0</v>
      </c>
      <c r="AR361">
        <v>0</v>
      </c>
      <c r="AS361" t="s">
        <v>6</v>
      </c>
      <c r="AT361">
        <v>0.1</v>
      </c>
      <c r="AU361" t="s">
        <v>6</v>
      </c>
      <c r="AV361">
        <v>0</v>
      </c>
      <c r="AW361">
        <v>2</v>
      </c>
      <c r="AX361">
        <v>66442068</v>
      </c>
      <c r="AY361">
        <v>1</v>
      </c>
      <c r="AZ361">
        <v>0</v>
      </c>
      <c r="BA361">
        <v>323</v>
      </c>
      <c r="BB361">
        <v>0</v>
      </c>
      <c r="BC361">
        <v>0</v>
      </c>
      <c r="BD361">
        <v>0</v>
      </c>
      <c r="BE361">
        <v>0</v>
      </c>
      <c r="BF361">
        <v>0</v>
      </c>
      <c r="BG361">
        <v>0</v>
      </c>
      <c r="BH361">
        <v>0</v>
      </c>
      <c r="BI361">
        <v>0</v>
      </c>
      <c r="BJ361">
        <v>0</v>
      </c>
      <c r="BK361">
        <v>0</v>
      </c>
      <c r="BL361">
        <v>0</v>
      </c>
      <c r="BM361">
        <v>0</v>
      </c>
      <c r="BN361">
        <v>0</v>
      </c>
      <c r="BO361">
        <v>0</v>
      </c>
      <c r="BP361">
        <v>0</v>
      </c>
      <c r="BQ361">
        <v>0</v>
      </c>
      <c r="BR361">
        <v>0</v>
      </c>
      <c r="BS361">
        <v>0</v>
      </c>
      <c r="BT361">
        <v>0</v>
      </c>
      <c r="BU361">
        <v>0</v>
      </c>
      <c r="BV361">
        <v>0</v>
      </c>
      <c r="BW361">
        <v>0</v>
      </c>
      <c r="CV361">
        <v>0</v>
      </c>
      <c r="CW361" t="e">
        <f>ROUND(Y361*Source!I208*DO361,7)</f>
        <v>#REF!</v>
      </c>
      <c r="CX361" t="e">
        <f>ROUND(Y361*Source!I208,7)</f>
        <v>#REF!</v>
      </c>
      <c r="CY361">
        <f t="shared" si="157"/>
        <v>163.22999999999999</v>
      </c>
      <c r="CZ361">
        <f t="shared" si="158"/>
        <v>12.31</v>
      </c>
      <c r="DA361">
        <f t="shared" si="159"/>
        <v>13.26</v>
      </c>
      <c r="DB361">
        <f t="shared" si="154"/>
        <v>1.23</v>
      </c>
      <c r="DC361">
        <f t="shared" si="155"/>
        <v>0</v>
      </c>
      <c r="DD361" t="s">
        <v>6</v>
      </c>
      <c r="DE361" t="s">
        <v>6</v>
      </c>
      <c r="DF361" t="e">
        <f t="shared" si="156"/>
        <v>#REF!</v>
      </c>
      <c r="DG361" t="e">
        <f t="shared" si="160"/>
        <v>#REF!</v>
      </c>
      <c r="DH361" t="e">
        <f>Source!I208*SmtRes!Y361</f>
        <v>#REF!</v>
      </c>
      <c r="DI361">
        <f t="shared" si="161"/>
        <v>163.22999999999999</v>
      </c>
      <c r="DJ361">
        <f>EtalonRes!Z323</f>
        <v>12.31</v>
      </c>
      <c r="DK361" t="e">
        <f>Source!BB208</f>
        <v>#REF!</v>
      </c>
      <c r="DL361" t="s">
        <v>6</v>
      </c>
      <c r="DM361">
        <v>0</v>
      </c>
      <c r="DN361" t="s">
        <v>6</v>
      </c>
      <c r="DO361">
        <v>0</v>
      </c>
      <c r="GQ361">
        <v>-1</v>
      </c>
      <c r="GR361">
        <v>-1</v>
      </c>
    </row>
    <row r="362" spans="1:200" x14ac:dyDescent="0.25">
      <c r="A362">
        <f>ROW(Source!A208)</f>
        <v>208</v>
      </c>
      <c r="B362">
        <v>66440962</v>
      </c>
      <c r="C362">
        <v>66442031</v>
      </c>
      <c r="D362">
        <v>48054722</v>
      </c>
      <c r="E362">
        <v>1</v>
      </c>
      <c r="F362">
        <v>1</v>
      </c>
      <c r="G362">
        <v>1</v>
      </c>
      <c r="H362">
        <v>3</v>
      </c>
      <c r="I362" t="s">
        <v>845</v>
      </c>
      <c r="J362" t="s">
        <v>846</v>
      </c>
      <c r="K362" t="s">
        <v>847</v>
      </c>
      <c r="L362">
        <v>1339</v>
      </c>
      <c r="N362">
        <v>1007</v>
      </c>
      <c r="O362" t="s">
        <v>22</v>
      </c>
      <c r="P362" t="s">
        <v>22</v>
      </c>
      <c r="Q362">
        <v>1</v>
      </c>
      <c r="W362">
        <v>0</v>
      </c>
      <c r="X362">
        <v>1572534780</v>
      </c>
      <c r="Y362" s="66">
        <f>'4.Ведомость_списания'!F241</f>
        <v>1.2</v>
      </c>
      <c r="AA362">
        <v>56.66</v>
      </c>
      <c r="AB362">
        <v>0</v>
      </c>
      <c r="AC362">
        <v>0</v>
      </c>
      <c r="AD362">
        <v>0</v>
      </c>
      <c r="AE362">
        <v>6.22</v>
      </c>
      <c r="AF362">
        <v>0</v>
      </c>
      <c r="AG362">
        <v>0</v>
      </c>
      <c r="AH362">
        <v>0</v>
      </c>
      <c r="AI362">
        <v>9.11</v>
      </c>
      <c r="AJ362">
        <v>1</v>
      </c>
      <c r="AK362">
        <v>1</v>
      </c>
      <c r="AL362">
        <v>1</v>
      </c>
      <c r="AM362">
        <v>4</v>
      </c>
      <c r="AN362">
        <v>0</v>
      </c>
      <c r="AO362">
        <v>1</v>
      </c>
      <c r="AP362">
        <v>0</v>
      </c>
      <c r="AQ362">
        <v>0</v>
      </c>
      <c r="AR362">
        <v>0</v>
      </c>
      <c r="AS362" t="s">
        <v>6</v>
      </c>
      <c r="AT362">
        <v>1.2</v>
      </c>
      <c r="AU362" t="s">
        <v>6</v>
      </c>
      <c r="AV362">
        <v>0</v>
      </c>
      <c r="AW362">
        <v>2</v>
      </c>
      <c r="AX362">
        <v>66442069</v>
      </c>
      <c r="AY362">
        <v>1</v>
      </c>
      <c r="AZ362">
        <v>0</v>
      </c>
      <c r="BA362">
        <v>324</v>
      </c>
      <c r="BB362">
        <v>0</v>
      </c>
      <c r="BC362">
        <v>0</v>
      </c>
      <c r="BD362">
        <v>0</v>
      </c>
      <c r="BE362">
        <v>0</v>
      </c>
      <c r="BF362">
        <v>0</v>
      </c>
      <c r="BG362">
        <v>0</v>
      </c>
      <c r="BH362">
        <v>0</v>
      </c>
      <c r="BI362">
        <v>0</v>
      </c>
      <c r="BJ362">
        <v>0</v>
      </c>
      <c r="BK362">
        <v>0</v>
      </c>
      <c r="BL362">
        <v>0</v>
      </c>
      <c r="BM362">
        <v>0</v>
      </c>
      <c r="BN362">
        <v>0</v>
      </c>
      <c r="BO362">
        <v>0</v>
      </c>
      <c r="BP362">
        <v>0</v>
      </c>
      <c r="BQ362">
        <v>0</v>
      </c>
      <c r="BR362">
        <v>0</v>
      </c>
      <c r="BS362">
        <v>0</v>
      </c>
      <c r="BT362">
        <v>0</v>
      </c>
      <c r="BU362">
        <v>0</v>
      </c>
      <c r="BV362">
        <v>0</v>
      </c>
      <c r="BW362">
        <v>0</v>
      </c>
      <c r="CV362">
        <v>0</v>
      </c>
      <c r="CW362">
        <v>0</v>
      </c>
      <c r="CX362" t="e">
        <f>ROUND(Y362*Source!I208,7)</f>
        <v>#REF!</v>
      </c>
      <c r="CY362">
        <f t="shared" ref="CY362:CY378" si="162">AA362</f>
        <v>56.66</v>
      </c>
      <c r="CZ362">
        <f t="shared" ref="CZ362:CZ378" si="163">AE362</f>
        <v>6.22</v>
      </c>
      <c r="DA362">
        <f t="shared" ref="DA362:DA378" si="164">AI362</f>
        <v>9.11</v>
      </c>
      <c r="DB362">
        <f t="shared" si="154"/>
        <v>7.46</v>
      </c>
      <c r="DC362">
        <f t="shared" si="155"/>
        <v>0</v>
      </c>
      <c r="DD362" t="s">
        <v>6</v>
      </c>
      <c r="DE362" t="s">
        <v>6</v>
      </c>
      <c r="DF362" t="e">
        <f t="shared" ref="DF362:DF378" si="165">ROUND(ROUND(AE362*AI362,0)*CX362,0)</f>
        <v>#REF!</v>
      </c>
      <c r="DG362" t="e">
        <f t="shared" ref="DG362:DG380" si="166">ROUND(ROUND(AF362,0)*CX362,0)</f>
        <v>#REF!</v>
      </c>
      <c r="DH362" t="e">
        <f>Source!I208*SmtRes!Y362</f>
        <v>#REF!</v>
      </c>
      <c r="DI362">
        <f t="shared" ref="DI362:DI378" si="167">AA362</f>
        <v>56.66</v>
      </c>
      <c r="DJ362">
        <f>EtalonRes!Y324</f>
        <v>6.22</v>
      </c>
      <c r="DK362" t="e">
        <f>Source!BC208</f>
        <v>#REF!</v>
      </c>
      <c r="DL362" t="s">
        <v>6</v>
      </c>
      <c r="DM362">
        <v>0</v>
      </c>
      <c r="DN362" t="s">
        <v>6</v>
      </c>
      <c r="DO362">
        <v>0</v>
      </c>
      <c r="GQ362">
        <v>-1</v>
      </c>
      <c r="GR362">
        <v>-1</v>
      </c>
    </row>
    <row r="363" spans="1:200" x14ac:dyDescent="0.25">
      <c r="A363">
        <f>ROW(Source!A208)</f>
        <v>208</v>
      </c>
      <c r="B363">
        <v>66440962</v>
      </c>
      <c r="C363">
        <v>66442031</v>
      </c>
      <c r="D363">
        <v>48054728</v>
      </c>
      <c r="E363">
        <v>1</v>
      </c>
      <c r="F363">
        <v>1</v>
      </c>
      <c r="G363">
        <v>1</v>
      </c>
      <c r="H363">
        <v>3</v>
      </c>
      <c r="I363" t="s">
        <v>822</v>
      </c>
      <c r="J363" t="s">
        <v>823</v>
      </c>
      <c r="K363" t="s">
        <v>824</v>
      </c>
      <c r="L363">
        <v>1346</v>
      </c>
      <c r="N363">
        <v>1009</v>
      </c>
      <c r="O363" t="s">
        <v>132</v>
      </c>
      <c r="P363" t="s">
        <v>132</v>
      </c>
      <c r="Q363">
        <v>1</v>
      </c>
      <c r="W363">
        <v>0</v>
      </c>
      <c r="X363">
        <v>582388926</v>
      </c>
      <c r="Y363" s="66">
        <f>'4.Ведомость_списания'!F242</f>
        <v>0.36</v>
      </c>
      <c r="AA363">
        <v>55.48</v>
      </c>
      <c r="AB363">
        <v>0</v>
      </c>
      <c r="AC363">
        <v>0</v>
      </c>
      <c r="AD363">
        <v>0</v>
      </c>
      <c r="AE363">
        <v>6.09</v>
      </c>
      <c r="AF363">
        <v>0</v>
      </c>
      <c r="AG363">
        <v>0</v>
      </c>
      <c r="AH363">
        <v>0</v>
      </c>
      <c r="AI363">
        <v>9.11</v>
      </c>
      <c r="AJ363">
        <v>1</v>
      </c>
      <c r="AK363">
        <v>1</v>
      </c>
      <c r="AL363">
        <v>1</v>
      </c>
      <c r="AM363">
        <v>4</v>
      </c>
      <c r="AN363">
        <v>0</v>
      </c>
      <c r="AO363">
        <v>1</v>
      </c>
      <c r="AP363">
        <v>0</v>
      </c>
      <c r="AQ363">
        <v>0</v>
      </c>
      <c r="AR363">
        <v>0</v>
      </c>
      <c r="AS363" t="s">
        <v>6</v>
      </c>
      <c r="AT363">
        <v>0.36</v>
      </c>
      <c r="AU363" t="s">
        <v>6</v>
      </c>
      <c r="AV363">
        <v>0</v>
      </c>
      <c r="AW363">
        <v>2</v>
      </c>
      <c r="AX363">
        <v>66442070</v>
      </c>
      <c r="AY363">
        <v>1</v>
      </c>
      <c r="AZ363">
        <v>0</v>
      </c>
      <c r="BA363">
        <v>325</v>
      </c>
      <c r="BB363">
        <v>0</v>
      </c>
      <c r="BC363">
        <v>0</v>
      </c>
      <c r="BD363">
        <v>0</v>
      </c>
      <c r="BE363">
        <v>0</v>
      </c>
      <c r="BF363">
        <v>0</v>
      </c>
      <c r="BG363">
        <v>0</v>
      </c>
      <c r="BH363">
        <v>0</v>
      </c>
      <c r="BI363">
        <v>0</v>
      </c>
      <c r="BJ363">
        <v>0</v>
      </c>
      <c r="BK363">
        <v>0</v>
      </c>
      <c r="BL363">
        <v>0</v>
      </c>
      <c r="BM363">
        <v>0</v>
      </c>
      <c r="BN363">
        <v>0</v>
      </c>
      <c r="BO363">
        <v>0</v>
      </c>
      <c r="BP363">
        <v>0</v>
      </c>
      <c r="BQ363">
        <v>0</v>
      </c>
      <c r="BR363">
        <v>0</v>
      </c>
      <c r="BS363">
        <v>0</v>
      </c>
      <c r="BT363">
        <v>0</v>
      </c>
      <c r="BU363">
        <v>0</v>
      </c>
      <c r="BV363">
        <v>0</v>
      </c>
      <c r="BW363">
        <v>0</v>
      </c>
      <c r="CV363">
        <v>0</v>
      </c>
      <c r="CW363">
        <v>0</v>
      </c>
      <c r="CX363" t="e">
        <f>ROUND(Y363*Source!I208,7)</f>
        <v>#REF!</v>
      </c>
      <c r="CY363">
        <f t="shared" si="162"/>
        <v>55.48</v>
      </c>
      <c r="CZ363">
        <f t="shared" si="163"/>
        <v>6.09</v>
      </c>
      <c r="DA363">
        <f t="shared" si="164"/>
        <v>9.11</v>
      </c>
      <c r="DB363">
        <f t="shared" si="154"/>
        <v>2.19</v>
      </c>
      <c r="DC363">
        <f t="shared" si="155"/>
        <v>0</v>
      </c>
      <c r="DD363" t="s">
        <v>6</v>
      </c>
      <c r="DE363" t="s">
        <v>6</v>
      </c>
      <c r="DF363" t="e">
        <f t="shared" si="165"/>
        <v>#REF!</v>
      </c>
      <c r="DG363" t="e">
        <f t="shared" si="166"/>
        <v>#REF!</v>
      </c>
      <c r="DH363" t="e">
        <f>Source!I208*SmtRes!Y363</f>
        <v>#REF!</v>
      </c>
      <c r="DI363">
        <f t="shared" si="167"/>
        <v>55.48</v>
      </c>
      <c r="DJ363">
        <f>EtalonRes!Y325</f>
        <v>6.09</v>
      </c>
      <c r="DK363" t="e">
        <f>Source!BC208</f>
        <v>#REF!</v>
      </c>
      <c r="DL363" t="s">
        <v>6</v>
      </c>
      <c r="DM363">
        <v>0</v>
      </c>
      <c r="DN363" t="s">
        <v>6</v>
      </c>
      <c r="DO363">
        <v>0</v>
      </c>
      <c r="GQ363">
        <v>-1</v>
      </c>
      <c r="GR363">
        <v>-1</v>
      </c>
    </row>
    <row r="364" spans="1:200" x14ac:dyDescent="0.25">
      <c r="A364">
        <f>ROW(Source!A208)</f>
        <v>208</v>
      </c>
      <c r="B364">
        <v>66440962</v>
      </c>
      <c r="C364">
        <v>66442031</v>
      </c>
      <c r="D364">
        <v>48057456</v>
      </c>
      <c r="E364">
        <v>1</v>
      </c>
      <c r="F364">
        <v>1</v>
      </c>
      <c r="G364">
        <v>1</v>
      </c>
      <c r="H364">
        <v>3</v>
      </c>
      <c r="I364" t="s">
        <v>848</v>
      </c>
      <c r="J364" t="s">
        <v>849</v>
      </c>
      <c r="K364" t="s">
        <v>850</v>
      </c>
      <c r="L364">
        <v>1348</v>
      </c>
      <c r="N364">
        <v>1009</v>
      </c>
      <c r="O364" t="s">
        <v>147</v>
      </c>
      <c r="P364" t="s">
        <v>147</v>
      </c>
      <c r="Q364">
        <v>1000</v>
      </c>
      <c r="W364">
        <v>0</v>
      </c>
      <c r="X364">
        <v>-1911495750</v>
      </c>
      <c r="Y364" s="66">
        <f>'4.Ведомость_списания'!F243</f>
        <v>4.4000000000000002E-4</v>
      </c>
      <c r="AA364">
        <v>93969.74</v>
      </c>
      <c r="AB364">
        <v>0</v>
      </c>
      <c r="AC364">
        <v>0</v>
      </c>
      <c r="AD364">
        <v>0</v>
      </c>
      <c r="AE364">
        <v>10315.01</v>
      </c>
      <c r="AF364">
        <v>0</v>
      </c>
      <c r="AG364">
        <v>0</v>
      </c>
      <c r="AH364">
        <v>0</v>
      </c>
      <c r="AI364">
        <v>9.11</v>
      </c>
      <c r="AJ364">
        <v>1</v>
      </c>
      <c r="AK364">
        <v>1</v>
      </c>
      <c r="AL364">
        <v>1</v>
      </c>
      <c r="AM364">
        <v>4</v>
      </c>
      <c r="AN364">
        <v>0</v>
      </c>
      <c r="AO364">
        <v>1</v>
      </c>
      <c r="AP364">
        <v>0</v>
      </c>
      <c r="AQ364">
        <v>0</v>
      </c>
      <c r="AR364">
        <v>0</v>
      </c>
      <c r="AS364" t="s">
        <v>6</v>
      </c>
      <c r="AT364">
        <v>4.4000000000000002E-4</v>
      </c>
      <c r="AU364" t="s">
        <v>6</v>
      </c>
      <c r="AV364">
        <v>0</v>
      </c>
      <c r="AW364">
        <v>2</v>
      </c>
      <c r="AX364">
        <v>66442071</v>
      </c>
      <c r="AY364">
        <v>1</v>
      </c>
      <c r="AZ364">
        <v>0</v>
      </c>
      <c r="BA364">
        <v>326</v>
      </c>
      <c r="BB364">
        <v>0</v>
      </c>
      <c r="BC364">
        <v>0</v>
      </c>
      <c r="BD364">
        <v>0</v>
      </c>
      <c r="BE364">
        <v>0</v>
      </c>
      <c r="BF364">
        <v>0</v>
      </c>
      <c r="BG364">
        <v>0</v>
      </c>
      <c r="BH364">
        <v>0</v>
      </c>
      <c r="BI364">
        <v>0</v>
      </c>
      <c r="BJ364">
        <v>0</v>
      </c>
      <c r="BK364">
        <v>0</v>
      </c>
      <c r="BL364">
        <v>0</v>
      </c>
      <c r="BM364">
        <v>0</v>
      </c>
      <c r="BN364">
        <v>0</v>
      </c>
      <c r="BO364">
        <v>0</v>
      </c>
      <c r="BP364">
        <v>0</v>
      </c>
      <c r="BQ364">
        <v>0</v>
      </c>
      <c r="BR364">
        <v>0</v>
      </c>
      <c r="BS364">
        <v>0</v>
      </c>
      <c r="BT364">
        <v>0</v>
      </c>
      <c r="BU364">
        <v>0</v>
      </c>
      <c r="BV364">
        <v>0</v>
      </c>
      <c r="BW364">
        <v>0</v>
      </c>
      <c r="CV364">
        <v>0</v>
      </c>
      <c r="CW364">
        <v>0</v>
      </c>
      <c r="CX364" t="e">
        <f>ROUND(Y364*Source!I208,7)</f>
        <v>#REF!</v>
      </c>
      <c r="CY364">
        <f t="shared" si="162"/>
        <v>93969.74</v>
      </c>
      <c r="CZ364">
        <f t="shared" si="163"/>
        <v>10315.01</v>
      </c>
      <c r="DA364">
        <f t="shared" si="164"/>
        <v>9.11</v>
      </c>
      <c r="DB364">
        <f t="shared" si="154"/>
        <v>4.54</v>
      </c>
      <c r="DC364">
        <f t="shared" si="155"/>
        <v>0</v>
      </c>
      <c r="DD364" t="s">
        <v>6</v>
      </c>
      <c r="DE364" t="s">
        <v>6</v>
      </c>
      <c r="DF364" t="e">
        <f t="shared" si="165"/>
        <v>#REF!</v>
      </c>
      <c r="DG364" t="e">
        <f t="shared" si="166"/>
        <v>#REF!</v>
      </c>
      <c r="DH364" t="e">
        <f>Source!I208*SmtRes!Y364</f>
        <v>#REF!</v>
      </c>
      <c r="DI364">
        <f t="shared" si="167"/>
        <v>93969.74</v>
      </c>
      <c r="DJ364">
        <f>EtalonRes!Y326</f>
        <v>10315.01</v>
      </c>
      <c r="DK364" t="e">
        <f>Source!BC208</f>
        <v>#REF!</v>
      </c>
      <c r="DL364" t="s">
        <v>6</v>
      </c>
      <c r="DM364">
        <v>0</v>
      </c>
      <c r="DN364" t="s">
        <v>6</v>
      </c>
      <c r="DO364">
        <v>0</v>
      </c>
      <c r="GQ364">
        <v>-1</v>
      </c>
      <c r="GR364">
        <v>-1</v>
      </c>
    </row>
    <row r="365" spans="1:200" x14ac:dyDescent="0.25">
      <c r="A365">
        <f>ROW(Source!A208)</f>
        <v>208</v>
      </c>
      <c r="B365">
        <v>66440962</v>
      </c>
      <c r="C365">
        <v>66442031</v>
      </c>
      <c r="D365">
        <v>49525345</v>
      </c>
      <c r="E365">
        <v>1</v>
      </c>
      <c r="F365">
        <v>1</v>
      </c>
      <c r="G365">
        <v>1</v>
      </c>
      <c r="H365">
        <v>3</v>
      </c>
      <c r="I365" t="s">
        <v>405</v>
      </c>
      <c r="J365" t="s">
        <v>407</v>
      </c>
      <c r="K365" t="s">
        <v>544</v>
      </c>
      <c r="L365">
        <v>1425</v>
      </c>
      <c r="N365">
        <v>1013</v>
      </c>
      <c r="O365" t="s">
        <v>269</v>
      </c>
      <c r="P365" t="s">
        <v>269</v>
      </c>
      <c r="Q365">
        <v>1</v>
      </c>
      <c r="W365">
        <v>0</v>
      </c>
      <c r="X365">
        <v>-240961153</v>
      </c>
      <c r="Y365">
        <f t="shared" si="153"/>
        <v>0.62490959000000001</v>
      </c>
      <c r="AA365">
        <v>2213.73</v>
      </c>
      <c r="AB365">
        <v>0</v>
      </c>
      <c r="AC365">
        <v>0</v>
      </c>
      <c r="AD365">
        <v>0</v>
      </c>
      <c r="AE365">
        <v>243</v>
      </c>
      <c r="AF365">
        <v>0</v>
      </c>
      <c r="AG365">
        <v>0</v>
      </c>
      <c r="AH365">
        <v>0</v>
      </c>
      <c r="AI365">
        <v>9.11</v>
      </c>
      <c r="AJ365">
        <v>1</v>
      </c>
      <c r="AK365">
        <v>1</v>
      </c>
      <c r="AL365">
        <v>1</v>
      </c>
      <c r="AM365">
        <v>0</v>
      </c>
      <c r="AN365">
        <v>0</v>
      </c>
      <c r="AO365">
        <v>0</v>
      </c>
      <c r="AP365">
        <v>0</v>
      </c>
      <c r="AQ365">
        <v>0</v>
      </c>
      <c r="AR365">
        <v>0</v>
      </c>
      <c r="AS365" t="s">
        <v>6</v>
      </c>
      <c r="AT365">
        <v>0.62490959000000001</v>
      </c>
      <c r="AU365" t="s">
        <v>6</v>
      </c>
      <c r="AV365">
        <v>0</v>
      </c>
      <c r="AW365">
        <v>1</v>
      </c>
      <c r="AX365">
        <v>-1</v>
      </c>
      <c r="AY365">
        <v>0</v>
      </c>
      <c r="AZ365">
        <v>0</v>
      </c>
      <c r="BA365" t="s">
        <v>6</v>
      </c>
      <c r="BB365">
        <v>0</v>
      </c>
      <c r="BC365">
        <v>0</v>
      </c>
      <c r="BD365">
        <v>0</v>
      </c>
      <c r="BE365">
        <v>0</v>
      </c>
      <c r="BF365">
        <v>0</v>
      </c>
      <c r="BG365">
        <v>0</v>
      </c>
      <c r="BH365">
        <v>0</v>
      </c>
      <c r="BI365">
        <v>0</v>
      </c>
      <c r="BJ365">
        <v>0</v>
      </c>
      <c r="BK365">
        <v>0</v>
      </c>
      <c r="BL365">
        <v>0</v>
      </c>
      <c r="BM365">
        <v>0</v>
      </c>
      <c r="BN365">
        <v>0</v>
      </c>
      <c r="BO365">
        <v>0</v>
      </c>
      <c r="BP365">
        <v>0</v>
      </c>
      <c r="BQ365">
        <v>0</v>
      </c>
      <c r="BR365">
        <v>0</v>
      </c>
      <c r="BS365">
        <v>0</v>
      </c>
      <c r="BT365">
        <v>0</v>
      </c>
      <c r="BU365">
        <v>0</v>
      </c>
      <c r="BV365">
        <v>0</v>
      </c>
      <c r="BW365">
        <v>0</v>
      </c>
      <c r="CV365">
        <v>0</v>
      </c>
      <c r="CW365">
        <v>0</v>
      </c>
      <c r="CX365" t="e">
        <f>ROUND(Y365*Source!I208,7)</f>
        <v>#REF!</v>
      </c>
      <c r="CY365">
        <f t="shared" si="162"/>
        <v>2213.73</v>
      </c>
      <c r="CZ365">
        <f t="shared" si="163"/>
        <v>243</v>
      </c>
      <c r="DA365">
        <f t="shared" si="164"/>
        <v>9.11</v>
      </c>
      <c r="DB365">
        <f t="shared" si="154"/>
        <v>151.85</v>
      </c>
      <c r="DC365">
        <f t="shared" si="155"/>
        <v>0</v>
      </c>
      <c r="DD365" t="s">
        <v>6</v>
      </c>
      <c r="DE365" t="s">
        <v>6</v>
      </c>
      <c r="DF365" t="e">
        <f t="shared" si="165"/>
        <v>#REF!</v>
      </c>
      <c r="DG365" t="e">
        <f t="shared" si="166"/>
        <v>#REF!</v>
      </c>
      <c r="DH365" t="e">
        <f>Source!I208*SmtRes!Y365</f>
        <v>#REF!</v>
      </c>
      <c r="DI365">
        <f t="shared" si="167"/>
        <v>2213.73</v>
      </c>
      <c r="DJ365" t="e">
        <f t="shared" ref="DJ365:DJ378" si="168">DF365</f>
        <v>#REF!</v>
      </c>
      <c r="DK365" t="e">
        <f>Source!BC208</f>
        <v>#REF!</v>
      </c>
      <c r="DL365" t="s">
        <v>6</v>
      </c>
      <c r="DM365">
        <v>0</v>
      </c>
      <c r="DN365" t="s">
        <v>6</v>
      </c>
      <c r="DO365">
        <v>0</v>
      </c>
      <c r="GP365">
        <v>1</v>
      </c>
      <c r="GQ365">
        <v>-1</v>
      </c>
      <c r="GR365">
        <v>-1</v>
      </c>
    </row>
    <row r="366" spans="1:200" x14ac:dyDescent="0.25">
      <c r="A366">
        <f>ROW(Source!A208)</f>
        <v>208</v>
      </c>
      <c r="B366">
        <v>66440962</v>
      </c>
      <c r="C366">
        <v>66442031</v>
      </c>
      <c r="D366">
        <v>48058694</v>
      </c>
      <c r="E366">
        <v>1</v>
      </c>
      <c r="F366">
        <v>1</v>
      </c>
      <c r="G366">
        <v>1</v>
      </c>
      <c r="H366">
        <v>3</v>
      </c>
      <c r="I366" t="s">
        <v>490</v>
      </c>
      <c r="J366" t="s">
        <v>492</v>
      </c>
      <c r="K366" t="s">
        <v>491</v>
      </c>
      <c r="L366">
        <v>1346</v>
      </c>
      <c r="N366">
        <v>1009</v>
      </c>
      <c r="O366" t="s">
        <v>132</v>
      </c>
      <c r="P366" t="s">
        <v>132</v>
      </c>
      <c r="Q366">
        <v>1</v>
      </c>
      <c r="W366">
        <v>1</v>
      </c>
      <c r="X366">
        <v>1358527764</v>
      </c>
      <c r="Y366">
        <f t="shared" si="153"/>
        <v>-21</v>
      </c>
      <c r="AA366">
        <v>82.35</v>
      </c>
      <c r="AB366">
        <v>0</v>
      </c>
      <c r="AC366">
        <v>0</v>
      </c>
      <c r="AD366">
        <v>0</v>
      </c>
      <c r="AE366">
        <v>9.0399999999999991</v>
      </c>
      <c r="AF366">
        <v>0</v>
      </c>
      <c r="AG366">
        <v>0</v>
      </c>
      <c r="AH366">
        <v>0</v>
      </c>
      <c r="AI366">
        <v>9.11</v>
      </c>
      <c r="AJ366">
        <v>1</v>
      </c>
      <c r="AK366">
        <v>1</v>
      </c>
      <c r="AL366">
        <v>1</v>
      </c>
      <c r="AM366">
        <v>0</v>
      </c>
      <c r="AN366">
        <v>0</v>
      </c>
      <c r="AO366">
        <v>1</v>
      </c>
      <c r="AP366">
        <v>0</v>
      </c>
      <c r="AQ366">
        <v>0</v>
      </c>
      <c r="AR366">
        <v>0</v>
      </c>
      <c r="AS366" t="s">
        <v>6</v>
      </c>
      <c r="AT366">
        <v>-21</v>
      </c>
      <c r="AU366" t="s">
        <v>6</v>
      </c>
      <c r="AV366">
        <v>0</v>
      </c>
      <c r="AW366">
        <v>2</v>
      </c>
      <c r="AX366">
        <v>66442072</v>
      </c>
      <c r="AY366">
        <v>1</v>
      </c>
      <c r="AZ366">
        <v>6144</v>
      </c>
      <c r="BA366">
        <v>327</v>
      </c>
      <c r="BB366">
        <v>0</v>
      </c>
      <c r="BC366">
        <v>0</v>
      </c>
      <c r="BD366">
        <v>0</v>
      </c>
      <c r="BE366">
        <v>0</v>
      </c>
      <c r="BF366">
        <v>0</v>
      </c>
      <c r="BG366">
        <v>0</v>
      </c>
      <c r="BH366">
        <v>0</v>
      </c>
      <c r="BI366">
        <v>0</v>
      </c>
      <c r="BJ366">
        <v>0</v>
      </c>
      <c r="BK366">
        <v>0</v>
      </c>
      <c r="BL366">
        <v>0</v>
      </c>
      <c r="BM366">
        <v>0</v>
      </c>
      <c r="BN366">
        <v>0</v>
      </c>
      <c r="BO366">
        <v>0</v>
      </c>
      <c r="BP366">
        <v>0</v>
      </c>
      <c r="BQ366">
        <v>0</v>
      </c>
      <c r="BR366">
        <v>0</v>
      </c>
      <c r="BS366">
        <v>0</v>
      </c>
      <c r="BT366">
        <v>0</v>
      </c>
      <c r="BU366">
        <v>0</v>
      </c>
      <c r="BV366">
        <v>0</v>
      </c>
      <c r="BW366">
        <v>0</v>
      </c>
      <c r="CV366">
        <v>0</v>
      </c>
      <c r="CW366">
        <v>0</v>
      </c>
      <c r="CX366" t="e">
        <f>ROUND(Y366*Source!I208,7)</f>
        <v>#REF!</v>
      </c>
      <c r="CY366">
        <f t="shared" si="162"/>
        <v>82.35</v>
      </c>
      <c r="CZ366">
        <f t="shared" si="163"/>
        <v>9.0399999999999991</v>
      </c>
      <c r="DA366">
        <f t="shared" si="164"/>
        <v>9.11</v>
      </c>
      <c r="DB366">
        <f t="shared" si="154"/>
        <v>-189.84</v>
      </c>
      <c r="DC366">
        <f t="shared" si="155"/>
        <v>0</v>
      </c>
      <c r="DD366" t="s">
        <v>6</v>
      </c>
      <c r="DE366" t="s">
        <v>6</v>
      </c>
      <c r="DF366" t="e">
        <f t="shared" si="165"/>
        <v>#REF!</v>
      </c>
      <c r="DG366" t="e">
        <f t="shared" si="166"/>
        <v>#REF!</v>
      </c>
      <c r="DH366" t="e">
        <f>Source!I208*SmtRes!Y366</f>
        <v>#REF!</v>
      </c>
      <c r="DI366">
        <f t="shared" si="167"/>
        <v>82.35</v>
      </c>
      <c r="DJ366">
        <f>EtalonRes!Y327</f>
        <v>9.0399999999999991</v>
      </c>
      <c r="DK366" t="e">
        <f>Source!BC208</f>
        <v>#REF!</v>
      </c>
      <c r="DL366" t="s">
        <v>6</v>
      </c>
      <c r="DM366">
        <v>0</v>
      </c>
      <c r="DN366" t="s">
        <v>6</v>
      </c>
      <c r="DO366">
        <v>0</v>
      </c>
      <c r="GP366">
        <v>0</v>
      </c>
      <c r="GQ366">
        <v>-1</v>
      </c>
      <c r="GR366">
        <v>-1</v>
      </c>
    </row>
    <row r="367" spans="1:200" x14ac:dyDescent="0.25">
      <c r="A367">
        <f>ROW(Source!A208)</f>
        <v>208</v>
      </c>
      <c r="B367">
        <v>66440962</v>
      </c>
      <c r="C367">
        <v>66442031</v>
      </c>
      <c r="D367">
        <v>48058795</v>
      </c>
      <c r="E367">
        <v>1</v>
      </c>
      <c r="F367">
        <v>1</v>
      </c>
      <c r="G367">
        <v>1</v>
      </c>
      <c r="H367">
        <v>3</v>
      </c>
      <c r="I367" t="s">
        <v>640</v>
      </c>
      <c r="J367" t="s">
        <v>642</v>
      </c>
      <c r="K367" t="s">
        <v>641</v>
      </c>
      <c r="L367">
        <v>1348</v>
      </c>
      <c r="N367">
        <v>1009</v>
      </c>
      <c r="O367" t="s">
        <v>147</v>
      </c>
      <c r="P367" t="s">
        <v>147</v>
      </c>
      <c r="Q367">
        <v>1000</v>
      </c>
      <c r="W367">
        <v>0</v>
      </c>
      <c r="X367">
        <v>1580588808</v>
      </c>
      <c r="Y367" s="66">
        <f>'4.Ведомость_списания'!F244</f>
        <v>1.0000000000000001E-5</v>
      </c>
      <c r="AA367">
        <v>109119.58</v>
      </c>
      <c r="AB367">
        <v>0</v>
      </c>
      <c r="AC367">
        <v>0</v>
      </c>
      <c r="AD367">
        <v>0</v>
      </c>
      <c r="AE367">
        <v>11978</v>
      </c>
      <c r="AF367">
        <v>0</v>
      </c>
      <c r="AG367">
        <v>0</v>
      </c>
      <c r="AH367">
        <v>0</v>
      </c>
      <c r="AI367">
        <v>9.11</v>
      </c>
      <c r="AJ367">
        <v>1</v>
      </c>
      <c r="AK367">
        <v>1</v>
      </c>
      <c r="AL367">
        <v>1</v>
      </c>
      <c r="AM367">
        <v>4</v>
      </c>
      <c r="AN367">
        <v>0</v>
      </c>
      <c r="AO367">
        <v>1</v>
      </c>
      <c r="AP367">
        <v>0</v>
      </c>
      <c r="AQ367">
        <v>0</v>
      </c>
      <c r="AR367">
        <v>0</v>
      </c>
      <c r="AS367" t="s">
        <v>6</v>
      </c>
      <c r="AT367">
        <v>1.0000000000000001E-5</v>
      </c>
      <c r="AU367" t="s">
        <v>6</v>
      </c>
      <c r="AV367">
        <v>0</v>
      </c>
      <c r="AW367">
        <v>2</v>
      </c>
      <c r="AX367">
        <v>66442073</v>
      </c>
      <c r="AY367">
        <v>1</v>
      </c>
      <c r="AZ367">
        <v>0</v>
      </c>
      <c r="BA367">
        <v>328</v>
      </c>
      <c r="BB367">
        <v>0</v>
      </c>
      <c r="BC367">
        <v>0</v>
      </c>
      <c r="BD367">
        <v>0</v>
      </c>
      <c r="BE367">
        <v>0</v>
      </c>
      <c r="BF367">
        <v>0</v>
      </c>
      <c r="BG367">
        <v>0</v>
      </c>
      <c r="BH367">
        <v>0</v>
      </c>
      <c r="BI367">
        <v>0</v>
      </c>
      <c r="BJ367">
        <v>0</v>
      </c>
      <c r="BK367">
        <v>0</v>
      </c>
      <c r="BL367">
        <v>0</v>
      </c>
      <c r="BM367">
        <v>0</v>
      </c>
      <c r="BN367">
        <v>0</v>
      </c>
      <c r="BO367">
        <v>0</v>
      </c>
      <c r="BP367">
        <v>0</v>
      </c>
      <c r="BQ367">
        <v>0</v>
      </c>
      <c r="BR367">
        <v>0</v>
      </c>
      <c r="BS367">
        <v>0</v>
      </c>
      <c r="BT367">
        <v>0</v>
      </c>
      <c r="BU367">
        <v>0</v>
      </c>
      <c r="BV367">
        <v>0</v>
      </c>
      <c r="BW367">
        <v>0</v>
      </c>
      <c r="CV367">
        <v>0</v>
      </c>
      <c r="CW367">
        <v>0</v>
      </c>
      <c r="CX367" t="e">
        <f>ROUND(Y367*Source!I208,7)</f>
        <v>#REF!</v>
      </c>
      <c r="CY367">
        <f t="shared" si="162"/>
        <v>109119.58</v>
      </c>
      <c r="CZ367">
        <f t="shared" si="163"/>
        <v>11978</v>
      </c>
      <c r="DA367">
        <f t="shared" si="164"/>
        <v>9.11</v>
      </c>
      <c r="DB367">
        <f t="shared" si="154"/>
        <v>0.12</v>
      </c>
      <c r="DC367">
        <f t="shared" si="155"/>
        <v>0</v>
      </c>
      <c r="DD367" t="s">
        <v>6</v>
      </c>
      <c r="DE367" t="s">
        <v>6</v>
      </c>
      <c r="DF367" t="e">
        <f t="shared" si="165"/>
        <v>#REF!</v>
      </c>
      <c r="DG367" t="e">
        <f t="shared" si="166"/>
        <v>#REF!</v>
      </c>
      <c r="DH367" t="e">
        <f>Source!I208*SmtRes!Y367</f>
        <v>#REF!</v>
      </c>
      <c r="DI367">
        <f t="shared" si="167"/>
        <v>109119.58</v>
      </c>
      <c r="DJ367">
        <f>EtalonRes!Y328</f>
        <v>11978</v>
      </c>
      <c r="DK367" t="e">
        <f>Source!BC208</f>
        <v>#REF!</v>
      </c>
      <c r="DL367" t="s">
        <v>6</v>
      </c>
      <c r="DM367">
        <v>0</v>
      </c>
      <c r="DN367" t="s">
        <v>6</v>
      </c>
      <c r="DO367">
        <v>0</v>
      </c>
      <c r="GQ367">
        <v>-1</v>
      </c>
      <c r="GR367">
        <v>-1</v>
      </c>
    </row>
    <row r="368" spans="1:200" x14ac:dyDescent="0.25">
      <c r="A368">
        <f>ROW(Source!A208)</f>
        <v>208</v>
      </c>
      <c r="B368">
        <v>66440962</v>
      </c>
      <c r="C368">
        <v>66442031</v>
      </c>
      <c r="D368">
        <v>48059892</v>
      </c>
      <c r="E368">
        <v>1</v>
      </c>
      <c r="F368">
        <v>1</v>
      </c>
      <c r="G368">
        <v>1</v>
      </c>
      <c r="H368">
        <v>3</v>
      </c>
      <c r="I368" t="s">
        <v>347</v>
      </c>
      <c r="J368" t="s">
        <v>349</v>
      </c>
      <c r="K368" t="s">
        <v>348</v>
      </c>
      <c r="L368">
        <v>1348</v>
      </c>
      <c r="N368">
        <v>1009</v>
      </c>
      <c r="O368" t="s">
        <v>147</v>
      </c>
      <c r="P368" t="s">
        <v>147</v>
      </c>
      <c r="Q368">
        <v>1000</v>
      </c>
      <c r="W368">
        <v>1</v>
      </c>
      <c r="X368">
        <v>1462187611</v>
      </c>
      <c r="Y368">
        <f t="shared" si="153"/>
        <v>-1E-4</v>
      </c>
      <c r="AA368">
        <v>345269</v>
      </c>
      <c r="AB368">
        <v>0</v>
      </c>
      <c r="AC368">
        <v>0</v>
      </c>
      <c r="AD368">
        <v>0</v>
      </c>
      <c r="AE368">
        <v>37900</v>
      </c>
      <c r="AF368">
        <v>0</v>
      </c>
      <c r="AG368">
        <v>0</v>
      </c>
      <c r="AH368">
        <v>0</v>
      </c>
      <c r="AI368">
        <v>9.11</v>
      </c>
      <c r="AJ368">
        <v>1</v>
      </c>
      <c r="AK368">
        <v>1</v>
      </c>
      <c r="AL368">
        <v>1</v>
      </c>
      <c r="AM368">
        <v>4</v>
      </c>
      <c r="AN368">
        <v>0</v>
      </c>
      <c r="AO368">
        <v>1</v>
      </c>
      <c r="AP368">
        <v>0</v>
      </c>
      <c r="AQ368">
        <v>0</v>
      </c>
      <c r="AR368">
        <v>0</v>
      </c>
      <c r="AS368" t="s">
        <v>6</v>
      </c>
      <c r="AT368">
        <v>-1E-4</v>
      </c>
      <c r="AU368" t="s">
        <v>6</v>
      </c>
      <c r="AV368">
        <v>0</v>
      </c>
      <c r="AW368">
        <v>2</v>
      </c>
      <c r="AX368">
        <v>66442074</v>
      </c>
      <c r="AY368">
        <v>1</v>
      </c>
      <c r="AZ368">
        <v>6144</v>
      </c>
      <c r="BA368">
        <v>329</v>
      </c>
      <c r="BB368">
        <v>0</v>
      </c>
      <c r="BC368">
        <v>0</v>
      </c>
      <c r="BD368">
        <v>0</v>
      </c>
      <c r="BE368">
        <v>0</v>
      </c>
      <c r="BF368">
        <v>0</v>
      </c>
      <c r="BG368">
        <v>0</v>
      </c>
      <c r="BH368">
        <v>0</v>
      </c>
      <c r="BI368">
        <v>0</v>
      </c>
      <c r="BJ368">
        <v>0</v>
      </c>
      <c r="BK368">
        <v>0</v>
      </c>
      <c r="BL368">
        <v>0</v>
      </c>
      <c r="BM368">
        <v>0</v>
      </c>
      <c r="BN368">
        <v>0</v>
      </c>
      <c r="BO368">
        <v>0</v>
      </c>
      <c r="BP368">
        <v>0</v>
      </c>
      <c r="BQ368">
        <v>0</v>
      </c>
      <c r="BR368">
        <v>0</v>
      </c>
      <c r="BS368">
        <v>0</v>
      </c>
      <c r="BT368">
        <v>0</v>
      </c>
      <c r="BU368">
        <v>0</v>
      </c>
      <c r="BV368">
        <v>0</v>
      </c>
      <c r="BW368">
        <v>0</v>
      </c>
      <c r="CV368">
        <v>0</v>
      </c>
      <c r="CW368">
        <v>0</v>
      </c>
      <c r="CX368" t="e">
        <f>ROUND(Y368*Source!I208,7)</f>
        <v>#REF!</v>
      </c>
      <c r="CY368">
        <f t="shared" si="162"/>
        <v>345269</v>
      </c>
      <c r="CZ368">
        <f t="shared" si="163"/>
        <v>37900</v>
      </c>
      <c r="DA368">
        <f t="shared" si="164"/>
        <v>9.11</v>
      </c>
      <c r="DB368">
        <f t="shared" si="154"/>
        <v>-3.79</v>
      </c>
      <c r="DC368">
        <f t="shared" si="155"/>
        <v>0</v>
      </c>
      <c r="DD368" t="s">
        <v>6</v>
      </c>
      <c r="DE368" t="s">
        <v>6</v>
      </c>
      <c r="DF368" t="e">
        <f t="shared" si="165"/>
        <v>#REF!</v>
      </c>
      <c r="DG368" t="e">
        <f t="shared" si="166"/>
        <v>#REF!</v>
      </c>
      <c r="DH368" t="e">
        <f>Source!I208*SmtRes!Y368</f>
        <v>#REF!</v>
      </c>
      <c r="DI368">
        <f t="shared" si="167"/>
        <v>345269</v>
      </c>
      <c r="DJ368">
        <f>EtalonRes!Y329</f>
        <v>37900</v>
      </c>
      <c r="DK368" t="e">
        <f>Source!BC208</f>
        <v>#REF!</v>
      </c>
      <c r="DL368" t="s">
        <v>6</v>
      </c>
      <c r="DM368">
        <v>0</v>
      </c>
      <c r="DN368" t="s">
        <v>6</v>
      </c>
      <c r="DO368">
        <v>0</v>
      </c>
      <c r="GP368">
        <v>0</v>
      </c>
      <c r="GQ368">
        <v>-1</v>
      </c>
      <c r="GR368">
        <v>-1</v>
      </c>
    </row>
    <row r="369" spans="1:200" x14ac:dyDescent="0.25">
      <c r="A369">
        <f>ROW(Source!A208)</f>
        <v>208</v>
      </c>
      <c r="B369">
        <v>66440962</v>
      </c>
      <c r="C369">
        <v>66442031</v>
      </c>
      <c r="D369">
        <v>48073392</v>
      </c>
      <c r="E369">
        <v>1</v>
      </c>
      <c r="F369">
        <v>1</v>
      </c>
      <c r="G369">
        <v>1</v>
      </c>
      <c r="H369">
        <v>3</v>
      </c>
      <c r="I369" t="s">
        <v>364</v>
      </c>
      <c r="J369" t="s">
        <v>366</v>
      </c>
      <c r="K369" t="s">
        <v>365</v>
      </c>
      <c r="L369">
        <v>1348</v>
      </c>
      <c r="N369">
        <v>1009</v>
      </c>
      <c r="O369" t="s">
        <v>147</v>
      </c>
      <c r="P369" t="s">
        <v>147</v>
      </c>
      <c r="Q369">
        <v>1000</v>
      </c>
      <c r="W369">
        <v>1</v>
      </c>
      <c r="X369">
        <v>1969421017</v>
      </c>
      <c r="Y369">
        <f t="shared" si="153"/>
        <v>-2.0000000000000001E-4</v>
      </c>
      <c r="AA369">
        <v>70256.320000000007</v>
      </c>
      <c r="AB369">
        <v>0</v>
      </c>
      <c r="AC369">
        <v>0</v>
      </c>
      <c r="AD369">
        <v>0</v>
      </c>
      <c r="AE369">
        <v>7712</v>
      </c>
      <c r="AF369">
        <v>0</v>
      </c>
      <c r="AG369">
        <v>0</v>
      </c>
      <c r="AH369">
        <v>0</v>
      </c>
      <c r="AI369">
        <v>9.11</v>
      </c>
      <c r="AJ369">
        <v>1</v>
      </c>
      <c r="AK369">
        <v>1</v>
      </c>
      <c r="AL369">
        <v>1</v>
      </c>
      <c r="AM369">
        <v>4</v>
      </c>
      <c r="AN369">
        <v>0</v>
      </c>
      <c r="AO369">
        <v>1</v>
      </c>
      <c r="AP369">
        <v>0</v>
      </c>
      <c r="AQ369">
        <v>0</v>
      </c>
      <c r="AR369">
        <v>0</v>
      </c>
      <c r="AS369" t="s">
        <v>6</v>
      </c>
      <c r="AT369">
        <v>-2.0000000000000001E-4</v>
      </c>
      <c r="AU369" t="s">
        <v>6</v>
      </c>
      <c r="AV369">
        <v>0</v>
      </c>
      <c r="AW369">
        <v>2</v>
      </c>
      <c r="AX369">
        <v>66442076</v>
      </c>
      <c r="AY369">
        <v>1</v>
      </c>
      <c r="AZ369">
        <v>6144</v>
      </c>
      <c r="BA369">
        <v>331</v>
      </c>
      <c r="BB369">
        <v>0</v>
      </c>
      <c r="BC369">
        <v>0</v>
      </c>
      <c r="BD369">
        <v>0</v>
      </c>
      <c r="BE369">
        <v>0</v>
      </c>
      <c r="BF369">
        <v>0</v>
      </c>
      <c r="BG369">
        <v>0</v>
      </c>
      <c r="BH369">
        <v>0</v>
      </c>
      <c r="BI369">
        <v>0</v>
      </c>
      <c r="BJ369">
        <v>0</v>
      </c>
      <c r="BK369">
        <v>0</v>
      </c>
      <c r="BL369">
        <v>0</v>
      </c>
      <c r="BM369">
        <v>0</v>
      </c>
      <c r="BN369">
        <v>0</v>
      </c>
      <c r="BO369">
        <v>0</v>
      </c>
      <c r="BP369">
        <v>0</v>
      </c>
      <c r="BQ369">
        <v>0</v>
      </c>
      <c r="BR369">
        <v>0</v>
      </c>
      <c r="BS369">
        <v>0</v>
      </c>
      <c r="BT369">
        <v>0</v>
      </c>
      <c r="BU369">
        <v>0</v>
      </c>
      <c r="BV369">
        <v>0</v>
      </c>
      <c r="BW369">
        <v>0</v>
      </c>
      <c r="CV369">
        <v>0</v>
      </c>
      <c r="CW369">
        <v>0</v>
      </c>
      <c r="CX369" t="e">
        <f>ROUND(Y369*Source!I208,7)</f>
        <v>#REF!</v>
      </c>
      <c r="CY369">
        <f t="shared" si="162"/>
        <v>70256.320000000007</v>
      </c>
      <c r="CZ369">
        <f t="shared" si="163"/>
        <v>7712</v>
      </c>
      <c r="DA369">
        <f t="shared" si="164"/>
        <v>9.11</v>
      </c>
      <c r="DB369">
        <f t="shared" si="154"/>
        <v>-1.54</v>
      </c>
      <c r="DC369">
        <f t="shared" si="155"/>
        <v>0</v>
      </c>
      <c r="DD369" t="s">
        <v>6</v>
      </c>
      <c r="DE369" t="s">
        <v>6</v>
      </c>
      <c r="DF369" t="e">
        <f t="shared" si="165"/>
        <v>#REF!</v>
      </c>
      <c r="DG369" t="e">
        <f t="shared" si="166"/>
        <v>#REF!</v>
      </c>
      <c r="DH369" t="e">
        <f>Source!I208*SmtRes!Y369</f>
        <v>#REF!</v>
      </c>
      <c r="DI369">
        <f t="shared" si="167"/>
        <v>70256.320000000007</v>
      </c>
      <c r="DJ369">
        <f>EtalonRes!Y331</f>
        <v>7712</v>
      </c>
      <c r="DK369" t="e">
        <f>Source!BC208</f>
        <v>#REF!</v>
      </c>
      <c r="DL369" t="s">
        <v>6</v>
      </c>
      <c r="DM369">
        <v>0</v>
      </c>
      <c r="DN369" t="s">
        <v>6</v>
      </c>
      <c r="DO369">
        <v>0</v>
      </c>
      <c r="GP369">
        <v>0</v>
      </c>
      <c r="GQ369">
        <v>-1</v>
      </c>
      <c r="GR369">
        <v>-1</v>
      </c>
    </row>
    <row r="370" spans="1:200" x14ac:dyDescent="0.25">
      <c r="A370">
        <f>ROW(Source!A208)</f>
        <v>208</v>
      </c>
      <c r="B370">
        <v>66440962</v>
      </c>
      <c r="C370">
        <v>66442031</v>
      </c>
      <c r="D370">
        <v>48075424</v>
      </c>
      <c r="E370">
        <v>1</v>
      </c>
      <c r="F370">
        <v>1</v>
      </c>
      <c r="G370">
        <v>1</v>
      </c>
      <c r="H370">
        <v>3</v>
      </c>
      <c r="I370" t="s">
        <v>351</v>
      </c>
      <c r="J370" t="s">
        <v>354</v>
      </c>
      <c r="K370" t="s">
        <v>352</v>
      </c>
      <c r="L370">
        <v>1302</v>
      </c>
      <c r="N370">
        <v>1003</v>
      </c>
      <c r="O370" t="s">
        <v>353</v>
      </c>
      <c r="P370" t="s">
        <v>353</v>
      </c>
      <c r="Q370">
        <v>10</v>
      </c>
      <c r="W370">
        <v>1</v>
      </c>
      <c r="X370">
        <v>-1176908493</v>
      </c>
      <c r="Y370">
        <f t="shared" si="153"/>
        <v>-1.8700000000000001E-2</v>
      </c>
      <c r="AA370">
        <v>457.69</v>
      </c>
      <c r="AB370">
        <v>0</v>
      </c>
      <c r="AC370">
        <v>0</v>
      </c>
      <c r="AD370">
        <v>0</v>
      </c>
      <c r="AE370">
        <v>50.24</v>
      </c>
      <c r="AF370">
        <v>0</v>
      </c>
      <c r="AG370">
        <v>0</v>
      </c>
      <c r="AH370">
        <v>0</v>
      </c>
      <c r="AI370">
        <v>9.11</v>
      </c>
      <c r="AJ370">
        <v>1</v>
      </c>
      <c r="AK370">
        <v>1</v>
      </c>
      <c r="AL370">
        <v>1</v>
      </c>
      <c r="AM370">
        <v>4</v>
      </c>
      <c r="AN370">
        <v>0</v>
      </c>
      <c r="AO370">
        <v>1</v>
      </c>
      <c r="AP370">
        <v>0</v>
      </c>
      <c r="AQ370">
        <v>0</v>
      </c>
      <c r="AR370">
        <v>0</v>
      </c>
      <c r="AS370" t="s">
        <v>6</v>
      </c>
      <c r="AT370">
        <v>-1.8700000000000001E-2</v>
      </c>
      <c r="AU370" t="s">
        <v>6</v>
      </c>
      <c r="AV370">
        <v>0</v>
      </c>
      <c r="AW370">
        <v>2</v>
      </c>
      <c r="AX370">
        <v>66442077</v>
      </c>
      <c r="AY370">
        <v>1</v>
      </c>
      <c r="AZ370">
        <v>6144</v>
      </c>
      <c r="BA370">
        <v>332</v>
      </c>
      <c r="BB370">
        <v>0</v>
      </c>
      <c r="BC370">
        <v>0</v>
      </c>
      <c r="BD370">
        <v>0</v>
      </c>
      <c r="BE370">
        <v>0</v>
      </c>
      <c r="BF370">
        <v>0</v>
      </c>
      <c r="BG370">
        <v>0</v>
      </c>
      <c r="BH370">
        <v>0</v>
      </c>
      <c r="BI370">
        <v>0</v>
      </c>
      <c r="BJ370">
        <v>0</v>
      </c>
      <c r="BK370">
        <v>0</v>
      </c>
      <c r="BL370">
        <v>0</v>
      </c>
      <c r="BM370">
        <v>0</v>
      </c>
      <c r="BN370">
        <v>0</v>
      </c>
      <c r="BO370">
        <v>0</v>
      </c>
      <c r="BP370">
        <v>0</v>
      </c>
      <c r="BQ370">
        <v>0</v>
      </c>
      <c r="BR370">
        <v>0</v>
      </c>
      <c r="BS370">
        <v>0</v>
      </c>
      <c r="BT370">
        <v>0</v>
      </c>
      <c r="BU370">
        <v>0</v>
      </c>
      <c r="BV370">
        <v>0</v>
      </c>
      <c r="BW370">
        <v>0</v>
      </c>
      <c r="CV370">
        <v>0</v>
      </c>
      <c r="CW370">
        <v>0</v>
      </c>
      <c r="CX370" t="e">
        <f>ROUND(Y370*Source!I208,7)</f>
        <v>#REF!</v>
      </c>
      <c r="CY370">
        <f t="shared" si="162"/>
        <v>457.69</v>
      </c>
      <c r="CZ370">
        <f t="shared" si="163"/>
        <v>50.24</v>
      </c>
      <c r="DA370">
        <f t="shared" si="164"/>
        <v>9.11</v>
      </c>
      <c r="DB370">
        <f t="shared" si="154"/>
        <v>-0.94</v>
      </c>
      <c r="DC370">
        <f t="shared" si="155"/>
        <v>0</v>
      </c>
      <c r="DD370" t="s">
        <v>6</v>
      </c>
      <c r="DE370" t="s">
        <v>6</v>
      </c>
      <c r="DF370" t="e">
        <f t="shared" si="165"/>
        <v>#REF!</v>
      </c>
      <c r="DG370" t="e">
        <f t="shared" si="166"/>
        <v>#REF!</v>
      </c>
      <c r="DH370" t="e">
        <f>Source!I208*SmtRes!Y370</f>
        <v>#REF!</v>
      </c>
      <c r="DI370">
        <f t="shared" si="167"/>
        <v>457.69</v>
      </c>
      <c r="DJ370">
        <f>EtalonRes!Y332</f>
        <v>50.24</v>
      </c>
      <c r="DK370" t="e">
        <f>Source!BC208</f>
        <v>#REF!</v>
      </c>
      <c r="DL370" t="s">
        <v>6</v>
      </c>
      <c r="DM370">
        <v>0</v>
      </c>
      <c r="DN370" t="s">
        <v>6</v>
      </c>
      <c r="DO370">
        <v>0</v>
      </c>
      <c r="GP370">
        <v>0</v>
      </c>
      <c r="GQ370">
        <v>-1</v>
      </c>
      <c r="GR370">
        <v>-1</v>
      </c>
    </row>
    <row r="371" spans="1:200" x14ac:dyDescent="0.25">
      <c r="A371">
        <f>ROW(Source!A208)</f>
        <v>208</v>
      </c>
      <c r="B371">
        <v>66440962</v>
      </c>
      <c r="C371">
        <v>66442031</v>
      </c>
      <c r="D371">
        <v>48075779</v>
      </c>
      <c r="E371">
        <v>1</v>
      </c>
      <c r="F371">
        <v>1</v>
      </c>
      <c r="G371">
        <v>1</v>
      </c>
      <c r="H371">
        <v>3</v>
      </c>
      <c r="I371" t="s">
        <v>154</v>
      </c>
      <c r="J371" t="s">
        <v>156</v>
      </c>
      <c r="K371" t="s">
        <v>155</v>
      </c>
      <c r="L371">
        <v>1348</v>
      </c>
      <c r="N371">
        <v>1009</v>
      </c>
      <c r="O371" t="s">
        <v>147</v>
      </c>
      <c r="P371" t="s">
        <v>147</v>
      </c>
      <c r="Q371">
        <v>1000</v>
      </c>
      <c r="W371">
        <v>0</v>
      </c>
      <c r="X371">
        <v>-249501139</v>
      </c>
      <c r="Y371" s="66">
        <f>'4.Ведомость_списания'!F245</f>
        <v>3.0000000000000001E-5</v>
      </c>
      <c r="AA371">
        <v>40586.870000000003</v>
      </c>
      <c r="AB371">
        <v>0</v>
      </c>
      <c r="AC371">
        <v>0</v>
      </c>
      <c r="AD371">
        <v>0</v>
      </c>
      <c r="AE371">
        <v>4455.2</v>
      </c>
      <c r="AF371">
        <v>0</v>
      </c>
      <c r="AG371">
        <v>0</v>
      </c>
      <c r="AH371">
        <v>0</v>
      </c>
      <c r="AI371">
        <v>9.11</v>
      </c>
      <c r="AJ371">
        <v>1</v>
      </c>
      <c r="AK371">
        <v>1</v>
      </c>
      <c r="AL371">
        <v>1</v>
      </c>
      <c r="AM371">
        <v>4</v>
      </c>
      <c r="AN371">
        <v>0</v>
      </c>
      <c r="AO371">
        <v>1</v>
      </c>
      <c r="AP371">
        <v>0</v>
      </c>
      <c r="AQ371">
        <v>0</v>
      </c>
      <c r="AR371">
        <v>0</v>
      </c>
      <c r="AS371" t="s">
        <v>6</v>
      </c>
      <c r="AT371">
        <v>3.0000000000000001E-5</v>
      </c>
      <c r="AU371" t="s">
        <v>6</v>
      </c>
      <c r="AV371">
        <v>0</v>
      </c>
      <c r="AW371">
        <v>2</v>
      </c>
      <c r="AX371">
        <v>66442078</v>
      </c>
      <c r="AY371">
        <v>1</v>
      </c>
      <c r="AZ371">
        <v>0</v>
      </c>
      <c r="BA371">
        <v>333</v>
      </c>
      <c r="BB371">
        <v>0</v>
      </c>
      <c r="BC371">
        <v>0</v>
      </c>
      <c r="BD371">
        <v>0</v>
      </c>
      <c r="BE371">
        <v>0</v>
      </c>
      <c r="BF371">
        <v>0</v>
      </c>
      <c r="BG371">
        <v>0</v>
      </c>
      <c r="BH371">
        <v>0</v>
      </c>
      <c r="BI371">
        <v>0</v>
      </c>
      <c r="BJ371">
        <v>0</v>
      </c>
      <c r="BK371">
        <v>0</v>
      </c>
      <c r="BL371">
        <v>0</v>
      </c>
      <c r="BM371">
        <v>0</v>
      </c>
      <c r="BN371">
        <v>0</v>
      </c>
      <c r="BO371">
        <v>0</v>
      </c>
      <c r="BP371">
        <v>0</v>
      </c>
      <c r="BQ371">
        <v>0</v>
      </c>
      <c r="BR371">
        <v>0</v>
      </c>
      <c r="BS371">
        <v>0</v>
      </c>
      <c r="BT371">
        <v>0</v>
      </c>
      <c r="BU371">
        <v>0</v>
      </c>
      <c r="BV371">
        <v>0</v>
      </c>
      <c r="BW371">
        <v>0</v>
      </c>
      <c r="CV371">
        <v>0</v>
      </c>
      <c r="CW371">
        <v>0</v>
      </c>
      <c r="CX371" t="e">
        <f>ROUND(Y371*Source!I208,7)</f>
        <v>#REF!</v>
      </c>
      <c r="CY371">
        <f t="shared" si="162"/>
        <v>40586.870000000003</v>
      </c>
      <c r="CZ371">
        <f t="shared" si="163"/>
        <v>4455.2</v>
      </c>
      <c r="DA371">
        <f t="shared" si="164"/>
        <v>9.11</v>
      </c>
      <c r="DB371">
        <f t="shared" si="154"/>
        <v>0.13</v>
      </c>
      <c r="DC371">
        <f t="shared" si="155"/>
        <v>0</v>
      </c>
      <c r="DD371" t="s">
        <v>6</v>
      </c>
      <c r="DE371" t="s">
        <v>6</v>
      </c>
      <c r="DF371" t="e">
        <f t="shared" si="165"/>
        <v>#REF!</v>
      </c>
      <c r="DG371" t="e">
        <f t="shared" si="166"/>
        <v>#REF!</v>
      </c>
      <c r="DH371" t="e">
        <f>Source!I208*SmtRes!Y371</f>
        <v>#REF!</v>
      </c>
      <c r="DI371">
        <f t="shared" si="167"/>
        <v>40586.870000000003</v>
      </c>
      <c r="DJ371">
        <f>EtalonRes!Y333</f>
        <v>4455.2</v>
      </c>
      <c r="DK371" t="e">
        <f>Source!BC208</f>
        <v>#REF!</v>
      </c>
      <c r="DL371" t="s">
        <v>6</v>
      </c>
      <c r="DM371">
        <v>0</v>
      </c>
      <c r="DN371" t="s">
        <v>6</v>
      </c>
      <c r="DO371">
        <v>0</v>
      </c>
      <c r="GQ371">
        <v>-1</v>
      </c>
      <c r="GR371">
        <v>-1</v>
      </c>
    </row>
    <row r="372" spans="1:200" x14ac:dyDescent="0.25">
      <c r="A372">
        <f>ROW(Source!A208)</f>
        <v>208</v>
      </c>
      <c r="B372">
        <v>66440962</v>
      </c>
      <c r="C372">
        <v>66442031</v>
      </c>
      <c r="D372">
        <v>48076502</v>
      </c>
      <c r="E372">
        <v>1</v>
      </c>
      <c r="F372">
        <v>1</v>
      </c>
      <c r="G372">
        <v>1</v>
      </c>
      <c r="H372">
        <v>3</v>
      </c>
      <c r="I372" t="s">
        <v>356</v>
      </c>
      <c r="J372" t="s">
        <v>358</v>
      </c>
      <c r="K372" t="s">
        <v>357</v>
      </c>
      <c r="L372">
        <v>1348</v>
      </c>
      <c r="N372">
        <v>1009</v>
      </c>
      <c r="O372" t="s">
        <v>147</v>
      </c>
      <c r="P372" t="s">
        <v>147</v>
      </c>
      <c r="Q372">
        <v>1000</v>
      </c>
      <c r="W372">
        <v>1</v>
      </c>
      <c r="X372">
        <v>1995083284</v>
      </c>
      <c r="Y372">
        <f t="shared" si="153"/>
        <v>-1.9400000000000001E-3</v>
      </c>
      <c r="AA372">
        <v>44821.2</v>
      </c>
      <c r="AB372">
        <v>0</v>
      </c>
      <c r="AC372">
        <v>0</v>
      </c>
      <c r="AD372">
        <v>0</v>
      </c>
      <c r="AE372">
        <v>4920</v>
      </c>
      <c r="AF372">
        <v>0</v>
      </c>
      <c r="AG372">
        <v>0</v>
      </c>
      <c r="AH372">
        <v>0</v>
      </c>
      <c r="AI372">
        <v>9.11</v>
      </c>
      <c r="AJ372">
        <v>1</v>
      </c>
      <c r="AK372">
        <v>1</v>
      </c>
      <c r="AL372">
        <v>1</v>
      </c>
      <c r="AM372">
        <v>4</v>
      </c>
      <c r="AN372">
        <v>0</v>
      </c>
      <c r="AO372">
        <v>1</v>
      </c>
      <c r="AP372">
        <v>0</v>
      </c>
      <c r="AQ372">
        <v>0</v>
      </c>
      <c r="AR372">
        <v>0</v>
      </c>
      <c r="AS372" t="s">
        <v>6</v>
      </c>
      <c r="AT372">
        <v>-1.9400000000000001E-3</v>
      </c>
      <c r="AU372" t="s">
        <v>6</v>
      </c>
      <c r="AV372">
        <v>0</v>
      </c>
      <c r="AW372">
        <v>2</v>
      </c>
      <c r="AX372">
        <v>66442079</v>
      </c>
      <c r="AY372">
        <v>1</v>
      </c>
      <c r="AZ372">
        <v>6144</v>
      </c>
      <c r="BA372">
        <v>334</v>
      </c>
      <c r="BB372">
        <v>0</v>
      </c>
      <c r="BC372">
        <v>0</v>
      </c>
      <c r="BD372">
        <v>0</v>
      </c>
      <c r="BE372">
        <v>0</v>
      </c>
      <c r="BF372">
        <v>0</v>
      </c>
      <c r="BG372">
        <v>0</v>
      </c>
      <c r="BH372">
        <v>0</v>
      </c>
      <c r="BI372">
        <v>0</v>
      </c>
      <c r="BJ372">
        <v>0</v>
      </c>
      <c r="BK372">
        <v>0</v>
      </c>
      <c r="BL372">
        <v>0</v>
      </c>
      <c r="BM372">
        <v>0</v>
      </c>
      <c r="BN372">
        <v>0</v>
      </c>
      <c r="BO372">
        <v>0</v>
      </c>
      <c r="BP372">
        <v>0</v>
      </c>
      <c r="BQ372">
        <v>0</v>
      </c>
      <c r="BR372">
        <v>0</v>
      </c>
      <c r="BS372">
        <v>0</v>
      </c>
      <c r="BT372">
        <v>0</v>
      </c>
      <c r="BU372">
        <v>0</v>
      </c>
      <c r="BV372">
        <v>0</v>
      </c>
      <c r="BW372">
        <v>0</v>
      </c>
      <c r="CV372">
        <v>0</v>
      </c>
      <c r="CW372">
        <v>0</v>
      </c>
      <c r="CX372" t="e">
        <f>ROUND(Y372*Source!I208,7)</f>
        <v>#REF!</v>
      </c>
      <c r="CY372">
        <f t="shared" si="162"/>
        <v>44821.2</v>
      </c>
      <c r="CZ372">
        <f t="shared" si="163"/>
        <v>4920</v>
      </c>
      <c r="DA372">
        <f t="shared" si="164"/>
        <v>9.11</v>
      </c>
      <c r="DB372">
        <f t="shared" si="154"/>
        <v>-9.5399999999999991</v>
      </c>
      <c r="DC372">
        <f t="shared" si="155"/>
        <v>0</v>
      </c>
      <c r="DD372" t="s">
        <v>6</v>
      </c>
      <c r="DE372" t="s">
        <v>6</v>
      </c>
      <c r="DF372" t="e">
        <f t="shared" si="165"/>
        <v>#REF!</v>
      </c>
      <c r="DG372" t="e">
        <f t="shared" si="166"/>
        <v>#REF!</v>
      </c>
      <c r="DH372" t="e">
        <f>Source!I208*SmtRes!Y372</f>
        <v>#REF!</v>
      </c>
      <c r="DI372">
        <f t="shared" si="167"/>
        <v>44821.2</v>
      </c>
      <c r="DJ372">
        <f>EtalonRes!Y334</f>
        <v>4920</v>
      </c>
      <c r="DK372" t="e">
        <f>Source!BC208</f>
        <v>#REF!</v>
      </c>
      <c r="DL372" t="s">
        <v>6</v>
      </c>
      <c r="DM372">
        <v>0</v>
      </c>
      <c r="DN372" t="s">
        <v>6</v>
      </c>
      <c r="DO372">
        <v>0</v>
      </c>
      <c r="GP372">
        <v>0</v>
      </c>
      <c r="GQ372">
        <v>-1</v>
      </c>
      <c r="GR372">
        <v>-1</v>
      </c>
    </row>
    <row r="373" spans="1:200" x14ac:dyDescent="0.25">
      <c r="A373">
        <f>ROW(Source!A208)</f>
        <v>208</v>
      </c>
      <c r="B373">
        <v>66440962</v>
      </c>
      <c r="C373">
        <v>66442031</v>
      </c>
      <c r="D373">
        <v>48079767</v>
      </c>
      <c r="E373">
        <v>1</v>
      </c>
      <c r="F373">
        <v>1</v>
      </c>
      <c r="G373">
        <v>1</v>
      </c>
      <c r="H373">
        <v>3</v>
      </c>
      <c r="I373" t="s">
        <v>360</v>
      </c>
      <c r="J373" t="s">
        <v>362</v>
      </c>
      <c r="K373" t="s">
        <v>361</v>
      </c>
      <c r="L373">
        <v>1339</v>
      </c>
      <c r="N373">
        <v>1007</v>
      </c>
      <c r="O373" t="s">
        <v>22</v>
      </c>
      <c r="P373" t="s">
        <v>22</v>
      </c>
      <c r="Q373">
        <v>1</v>
      </c>
      <c r="W373">
        <v>1</v>
      </c>
      <c r="X373">
        <v>-1615965745</v>
      </c>
      <c r="Y373">
        <f t="shared" si="153"/>
        <v>-1.0300000000000001E-3</v>
      </c>
      <c r="AA373">
        <v>15487</v>
      </c>
      <c r="AB373">
        <v>0</v>
      </c>
      <c r="AC373">
        <v>0</v>
      </c>
      <c r="AD373">
        <v>0</v>
      </c>
      <c r="AE373">
        <v>1700</v>
      </c>
      <c r="AF373">
        <v>0</v>
      </c>
      <c r="AG373">
        <v>0</v>
      </c>
      <c r="AH373">
        <v>0</v>
      </c>
      <c r="AI373">
        <v>9.11</v>
      </c>
      <c r="AJ373">
        <v>1</v>
      </c>
      <c r="AK373">
        <v>1</v>
      </c>
      <c r="AL373">
        <v>1</v>
      </c>
      <c r="AM373">
        <v>4</v>
      </c>
      <c r="AN373">
        <v>0</v>
      </c>
      <c r="AO373">
        <v>1</v>
      </c>
      <c r="AP373">
        <v>0</v>
      </c>
      <c r="AQ373">
        <v>0</v>
      </c>
      <c r="AR373">
        <v>0</v>
      </c>
      <c r="AS373" t="s">
        <v>6</v>
      </c>
      <c r="AT373">
        <v>-1.0300000000000001E-3</v>
      </c>
      <c r="AU373" t="s">
        <v>6</v>
      </c>
      <c r="AV373">
        <v>0</v>
      </c>
      <c r="AW373">
        <v>2</v>
      </c>
      <c r="AX373">
        <v>66442080</v>
      </c>
      <c r="AY373">
        <v>1</v>
      </c>
      <c r="AZ373">
        <v>6144</v>
      </c>
      <c r="BA373">
        <v>335</v>
      </c>
      <c r="BB373">
        <v>0</v>
      </c>
      <c r="BC373">
        <v>0</v>
      </c>
      <c r="BD373">
        <v>0</v>
      </c>
      <c r="BE373">
        <v>0</v>
      </c>
      <c r="BF373">
        <v>0</v>
      </c>
      <c r="BG373">
        <v>0</v>
      </c>
      <c r="BH373">
        <v>0</v>
      </c>
      <c r="BI373">
        <v>0</v>
      </c>
      <c r="BJ373">
        <v>0</v>
      </c>
      <c r="BK373">
        <v>0</v>
      </c>
      <c r="BL373">
        <v>0</v>
      </c>
      <c r="BM373">
        <v>0</v>
      </c>
      <c r="BN373">
        <v>0</v>
      </c>
      <c r="BO373">
        <v>0</v>
      </c>
      <c r="BP373">
        <v>0</v>
      </c>
      <c r="BQ373">
        <v>0</v>
      </c>
      <c r="BR373">
        <v>0</v>
      </c>
      <c r="BS373">
        <v>0</v>
      </c>
      <c r="BT373">
        <v>0</v>
      </c>
      <c r="BU373">
        <v>0</v>
      </c>
      <c r="BV373">
        <v>0</v>
      </c>
      <c r="BW373">
        <v>0</v>
      </c>
      <c r="CV373">
        <v>0</v>
      </c>
      <c r="CW373">
        <v>0</v>
      </c>
      <c r="CX373" t="e">
        <f>ROUND(Y373*Source!I208,7)</f>
        <v>#REF!</v>
      </c>
      <c r="CY373">
        <f t="shared" si="162"/>
        <v>15487</v>
      </c>
      <c r="CZ373">
        <f t="shared" si="163"/>
        <v>1700</v>
      </c>
      <c r="DA373">
        <f t="shared" si="164"/>
        <v>9.11</v>
      </c>
      <c r="DB373">
        <f t="shared" si="154"/>
        <v>-1.75</v>
      </c>
      <c r="DC373">
        <f t="shared" si="155"/>
        <v>0</v>
      </c>
      <c r="DD373" t="s">
        <v>6</v>
      </c>
      <c r="DE373" t="s">
        <v>6</v>
      </c>
      <c r="DF373" t="e">
        <f t="shared" si="165"/>
        <v>#REF!</v>
      </c>
      <c r="DG373" t="e">
        <f t="shared" si="166"/>
        <v>#REF!</v>
      </c>
      <c r="DH373" t="e">
        <f>Source!I208*SmtRes!Y373</f>
        <v>#REF!</v>
      </c>
      <c r="DI373">
        <f t="shared" si="167"/>
        <v>15487</v>
      </c>
      <c r="DJ373">
        <f>EtalonRes!Y335</f>
        <v>1700</v>
      </c>
      <c r="DK373" t="e">
        <f>Source!BC208</f>
        <v>#REF!</v>
      </c>
      <c r="DL373" t="s">
        <v>6</v>
      </c>
      <c r="DM373">
        <v>0</v>
      </c>
      <c r="DN373" t="s">
        <v>6</v>
      </c>
      <c r="DO373">
        <v>0</v>
      </c>
      <c r="GP373">
        <v>0</v>
      </c>
      <c r="GQ373">
        <v>-1</v>
      </c>
      <c r="GR373">
        <v>-1</v>
      </c>
    </row>
    <row r="374" spans="1:200" x14ac:dyDescent="0.25">
      <c r="A374">
        <f>ROW(Source!A208)</f>
        <v>208</v>
      </c>
      <c r="B374">
        <v>66440962</v>
      </c>
      <c r="C374">
        <v>66442031</v>
      </c>
      <c r="D374">
        <v>48087405</v>
      </c>
      <c r="E374">
        <v>1</v>
      </c>
      <c r="F374">
        <v>1</v>
      </c>
      <c r="G374">
        <v>1</v>
      </c>
      <c r="H374">
        <v>3</v>
      </c>
      <c r="I374" t="s">
        <v>851</v>
      </c>
      <c r="J374" t="s">
        <v>852</v>
      </c>
      <c r="K374" t="s">
        <v>853</v>
      </c>
      <c r="L374">
        <v>1348</v>
      </c>
      <c r="N374">
        <v>1009</v>
      </c>
      <c r="O374" t="s">
        <v>147</v>
      </c>
      <c r="P374" t="s">
        <v>147</v>
      </c>
      <c r="Q374">
        <v>1000</v>
      </c>
      <c r="W374">
        <v>0</v>
      </c>
      <c r="X374">
        <v>-450960202</v>
      </c>
      <c r="Y374" s="66">
        <f>'4.Ведомость_списания'!F246</f>
        <v>3.1E-4</v>
      </c>
      <c r="AA374">
        <v>142298.20000000001</v>
      </c>
      <c r="AB374">
        <v>0</v>
      </c>
      <c r="AC374">
        <v>0</v>
      </c>
      <c r="AD374">
        <v>0</v>
      </c>
      <c r="AE374">
        <v>15620</v>
      </c>
      <c r="AF374">
        <v>0</v>
      </c>
      <c r="AG374">
        <v>0</v>
      </c>
      <c r="AH374">
        <v>0</v>
      </c>
      <c r="AI374">
        <v>9.11</v>
      </c>
      <c r="AJ374">
        <v>1</v>
      </c>
      <c r="AK374">
        <v>1</v>
      </c>
      <c r="AL374">
        <v>1</v>
      </c>
      <c r="AM374">
        <v>4</v>
      </c>
      <c r="AN374">
        <v>0</v>
      </c>
      <c r="AO374">
        <v>1</v>
      </c>
      <c r="AP374">
        <v>0</v>
      </c>
      <c r="AQ374">
        <v>0</v>
      </c>
      <c r="AR374">
        <v>0</v>
      </c>
      <c r="AS374" t="s">
        <v>6</v>
      </c>
      <c r="AT374">
        <v>3.1E-4</v>
      </c>
      <c r="AU374" t="s">
        <v>6</v>
      </c>
      <c r="AV374">
        <v>0</v>
      </c>
      <c r="AW374">
        <v>2</v>
      </c>
      <c r="AX374">
        <v>66442081</v>
      </c>
      <c r="AY374">
        <v>1</v>
      </c>
      <c r="AZ374">
        <v>0</v>
      </c>
      <c r="BA374">
        <v>336</v>
      </c>
      <c r="BB374">
        <v>0</v>
      </c>
      <c r="BC374">
        <v>0</v>
      </c>
      <c r="BD374">
        <v>0</v>
      </c>
      <c r="BE374">
        <v>0</v>
      </c>
      <c r="BF374">
        <v>0</v>
      </c>
      <c r="BG374">
        <v>0</v>
      </c>
      <c r="BH374">
        <v>0</v>
      </c>
      <c r="BI374">
        <v>0</v>
      </c>
      <c r="BJ374">
        <v>0</v>
      </c>
      <c r="BK374">
        <v>0</v>
      </c>
      <c r="BL374">
        <v>0</v>
      </c>
      <c r="BM374">
        <v>0</v>
      </c>
      <c r="BN374">
        <v>0</v>
      </c>
      <c r="BO374">
        <v>0</v>
      </c>
      <c r="BP374">
        <v>0</v>
      </c>
      <c r="BQ374">
        <v>0</v>
      </c>
      <c r="BR374">
        <v>0</v>
      </c>
      <c r="BS374">
        <v>0</v>
      </c>
      <c r="BT374">
        <v>0</v>
      </c>
      <c r="BU374">
        <v>0</v>
      </c>
      <c r="BV374">
        <v>0</v>
      </c>
      <c r="BW374">
        <v>0</v>
      </c>
      <c r="CV374">
        <v>0</v>
      </c>
      <c r="CW374">
        <v>0</v>
      </c>
      <c r="CX374" t="e">
        <f>ROUND(Y374*Source!I208,7)</f>
        <v>#REF!</v>
      </c>
      <c r="CY374">
        <f t="shared" si="162"/>
        <v>142298.20000000001</v>
      </c>
      <c r="CZ374">
        <f t="shared" si="163"/>
        <v>15620</v>
      </c>
      <c r="DA374">
        <f t="shared" si="164"/>
        <v>9.11</v>
      </c>
      <c r="DB374">
        <f t="shared" si="154"/>
        <v>4.84</v>
      </c>
      <c r="DC374">
        <f t="shared" si="155"/>
        <v>0</v>
      </c>
      <c r="DD374" t="s">
        <v>6</v>
      </c>
      <c r="DE374" t="s">
        <v>6</v>
      </c>
      <c r="DF374" t="e">
        <f t="shared" si="165"/>
        <v>#REF!</v>
      </c>
      <c r="DG374" t="e">
        <f t="shared" si="166"/>
        <v>#REF!</v>
      </c>
      <c r="DH374" t="e">
        <f>Source!I208*SmtRes!Y374</f>
        <v>#REF!</v>
      </c>
      <c r="DI374">
        <f t="shared" si="167"/>
        <v>142298.20000000001</v>
      </c>
      <c r="DJ374">
        <f>EtalonRes!Y336</f>
        <v>15620</v>
      </c>
      <c r="DK374" t="e">
        <f>Source!BC208</f>
        <v>#REF!</v>
      </c>
      <c r="DL374" t="s">
        <v>6</v>
      </c>
      <c r="DM374">
        <v>0</v>
      </c>
      <c r="DN374" t="s">
        <v>6</v>
      </c>
      <c r="DO374">
        <v>0</v>
      </c>
      <c r="GQ374">
        <v>-1</v>
      </c>
      <c r="GR374">
        <v>-1</v>
      </c>
    </row>
    <row r="375" spans="1:200" x14ac:dyDescent="0.25">
      <c r="A375">
        <f>ROW(Source!A208)</f>
        <v>208</v>
      </c>
      <c r="B375">
        <v>66440962</v>
      </c>
      <c r="C375">
        <v>66442031</v>
      </c>
      <c r="D375">
        <v>48088518</v>
      </c>
      <c r="E375">
        <v>1</v>
      </c>
      <c r="F375">
        <v>1</v>
      </c>
      <c r="G375">
        <v>1</v>
      </c>
      <c r="H375">
        <v>3</v>
      </c>
      <c r="I375" t="s">
        <v>854</v>
      </c>
      <c r="J375" t="s">
        <v>855</v>
      </c>
      <c r="K375" t="s">
        <v>856</v>
      </c>
      <c r="L375">
        <v>1346</v>
      </c>
      <c r="N375">
        <v>1009</v>
      </c>
      <c r="O375" t="s">
        <v>132</v>
      </c>
      <c r="P375" t="s">
        <v>132</v>
      </c>
      <c r="Q375">
        <v>1</v>
      </c>
      <c r="W375">
        <v>0</v>
      </c>
      <c r="X375">
        <v>158697004</v>
      </c>
      <c r="Y375" s="66">
        <f>'4.Ведомость_списания'!F247</f>
        <v>0.6</v>
      </c>
      <c r="AA375">
        <v>85.82</v>
      </c>
      <c r="AB375">
        <v>0</v>
      </c>
      <c r="AC375">
        <v>0</v>
      </c>
      <c r="AD375">
        <v>0</v>
      </c>
      <c r="AE375">
        <v>9.42</v>
      </c>
      <c r="AF375">
        <v>0</v>
      </c>
      <c r="AG375">
        <v>0</v>
      </c>
      <c r="AH375">
        <v>0</v>
      </c>
      <c r="AI375">
        <v>9.11</v>
      </c>
      <c r="AJ375">
        <v>1</v>
      </c>
      <c r="AK375">
        <v>1</v>
      </c>
      <c r="AL375">
        <v>1</v>
      </c>
      <c r="AM375">
        <v>4</v>
      </c>
      <c r="AN375">
        <v>0</v>
      </c>
      <c r="AO375">
        <v>1</v>
      </c>
      <c r="AP375">
        <v>0</v>
      </c>
      <c r="AQ375">
        <v>0</v>
      </c>
      <c r="AR375">
        <v>0</v>
      </c>
      <c r="AS375" t="s">
        <v>6</v>
      </c>
      <c r="AT375">
        <v>0.6</v>
      </c>
      <c r="AU375" t="s">
        <v>6</v>
      </c>
      <c r="AV375">
        <v>0</v>
      </c>
      <c r="AW375">
        <v>2</v>
      </c>
      <c r="AX375">
        <v>66442082</v>
      </c>
      <c r="AY375">
        <v>1</v>
      </c>
      <c r="AZ375">
        <v>0</v>
      </c>
      <c r="BA375">
        <v>337</v>
      </c>
      <c r="BB375">
        <v>0</v>
      </c>
      <c r="BC375">
        <v>0</v>
      </c>
      <c r="BD375">
        <v>0</v>
      </c>
      <c r="BE375">
        <v>0</v>
      </c>
      <c r="BF375">
        <v>0</v>
      </c>
      <c r="BG375">
        <v>0</v>
      </c>
      <c r="BH375">
        <v>0</v>
      </c>
      <c r="BI375">
        <v>0</v>
      </c>
      <c r="BJ375">
        <v>0</v>
      </c>
      <c r="BK375">
        <v>0</v>
      </c>
      <c r="BL375">
        <v>0</v>
      </c>
      <c r="BM375">
        <v>0</v>
      </c>
      <c r="BN375">
        <v>0</v>
      </c>
      <c r="BO375">
        <v>0</v>
      </c>
      <c r="BP375">
        <v>0</v>
      </c>
      <c r="BQ375">
        <v>0</v>
      </c>
      <c r="BR375">
        <v>0</v>
      </c>
      <c r="BS375">
        <v>0</v>
      </c>
      <c r="BT375">
        <v>0</v>
      </c>
      <c r="BU375">
        <v>0</v>
      </c>
      <c r="BV375">
        <v>0</v>
      </c>
      <c r="BW375">
        <v>0</v>
      </c>
      <c r="CV375">
        <v>0</v>
      </c>
      <c r="CW375">
        <v>0</v>
      </c>
      <c r="CX375" t="e">
        <f>ROUND(Y375*Source!I208,7)</f>
        <v>#REF!</v>
      </c>
      <c r="CY375">
        <f t="shared" si="162"/>
        <v>85.82</v>
      </c>
      <c r="CZ375">
        <f t="shared" si="163"/>
        <v>9.42</v>
      </c>
      <c r="DA375">
        <f t="shared" si="164"/>
        <v>9.11</v>
      </c>
      <c r="DB375">
        <f t="shared" si="154"/>
        <v>5.65</v>
      </c>
      <c r="DC375">
        <f t="shared" si="155"/>
        <v>0</v>
      </c>
      <c r="DD375" t="s">
        <v>6</v>
      </c>
      <c r="DE375" t="s">
        <v>6</v>
      </c>
      <c r="DF375" t="e">
        <f t="shared" si="165"/>
        <v>#REF!</v>
      </c>
      <c r="DG375" t="e">
        <f t="shared" si="166"/>
        <v>#REF!</v>
      </c>
      <c r="DH375" t="e">
        <f>Source!I208*SmtRes!Y375</f>
        <v>#REF!</v>
      </c>
      <c r="DI375">
        <f t="shared" si="167"/>
        <v>85.82</v>
      </c>
      <c r="DJ375">
        <f>EtalonRes!Y337</f>
        <v>9.42</v>
      </c>
      <c r="DK375" t="e">
        <f>Source!BC208</f>
        <v>#REF!</v>
      </c>
      <c r="DL375" t="s">
        <v>6</v>
      </c>
      <c r="DM375">
        <v>0</v>
      </c>
      <c r="DN375" t="s">
        <v>6</v>
      </c>
      <c r="DO375">
        <v>0</v>
      </c>
      <c r="GQ375">
        <v>-1</v>
      </c>
      <c r="GR375">
        <v>-1</v>
      </c>
    </row>
    <row r="376" spans="1:200" x14ac:dyDescent="0.25">
      <c r="A376">
        <f>ROW(Source!A208)</f>
        <v>208</v>
      </c>
      <c r="B376">
        <v>66440962</v>
      </c>
      <c r="C376">
        <v>66442031</v>
      </c>
      <c r="D376">
        <v>0</v>
      </c>
      <c r="E376">
        <v>0</v>
      </c>
      <c r="F376">
        <v>1</v>
      </c>
      <c r="G376">
        <v>1</v>
      </c>
      <c r="H376">
        <v>3</v>
      </c>
      <c r="I376" t="s">
        <v>261</v>
      </c>
      <c r="J376" t="s">
        <v>535</v>
      </c>
      <c r="K376" t="s">
        <v>534</v>
      </c>
      <c r="L376">
        <v>1348</v>
      </c>
      <c r="N376">
        <v>1009</v>
      </c>
      <c r="O376" t="s">
        <v>147</v>
      </c>
      <c r="P376" t="s">
        <v>147</v>
      </c>
      <c r="Q376">
        <v>1000</v>
      </c>
      <c r="W376">
        <v>0</v>
      </c>
      <c r="X376">
        <v>355022237</v>
      </c>
      <c r="Y376">
        <f t="shared" si="153"/>
        <v>0.62056993999999999</v>
      </c>
      <c r="AA376">
        <v>107679.51</v>
      </c>
      <c r="AB376">
        <v>0</v>
      </c>
      <c r="AC376">
        <v>0</v>
      </c>
      <c r="AD376">
        <v>0</v>
      </c>
      <c r="AE376">
        <v>112826.59</v>
      </c>
      <c r="AF376">
        <v>0</v>
      </c>
      <c r="AG376">
        <v>0</v>
      </c>
      <c r="AH376">
        <v>0</v>
      </c>
      <c r="AI376">
        <v>9.11</v>
      </c>
      <c r="AJ376">
        <v>1</v>
      </c>
      <c r="AK376">
        <v>1</v>
      </c>
      <c r="AL376">
        <v>1</v>
      </c>
      <c r="AM376">
        <v>0</v>
      </c>
      <c r="AN376">
        <v>0</v>
      </c>
      <c r="AO376">
        <v>0</v>
      </c>
      <c r="AP376">
        <v>1</v>
      </c>
      <c r="AQ376">
        <v>0</v>
      </c>
      <c r="AR376">
        <v>0</v>
      </c>
      <c r="AS376" t="s">
        <v>6</v>
      </c>
      <c r="AT376">
        <v>0.62056993999999999</v>
      </c>
      <c r="AU376" t="s">
        <v>6</v>
      </c>
      <c r="AV376">
        <v>0</v>
      </c>
      <c r="AW376">
        <v>1</v>
      </c>
      <c r="AX376">
        <v>-1</v>
      </c>
      <c r="AY376">
        <v>0</v>
      </c>
      <c r="AZ376">
        <v>0</v>
      </c>
      <c r="BA376" t="s">
        <v>6</v>
      </c>
      <c r="BB376">
        <v>0</v>
      </c>
      <c r="BC376">
        <v>0</v>
      </c>
      <c r="BD376">
        <v>0</v>
      </c>
      <c r="BE376">
        <v>0</v>
      </c>
      <c r="BF376">
        <v>0</v>
      </c>
      <c r="BG376">
        <v>0</v>
      </c>
      <c r="BH376">
        <v>0</v>
      </c>
      <c r="BI376">
        <v>0</v>
      </c>
      <c r="BJ376">
        <v>0</v>
      </c>
      <c r="BK376">
        <v>0</v>
      </c>
      <c r="BL376">
        <v>0</v>
      </c>
      <c r="BM376">
        <v>0</v>
      </c>
      <c r="BN376">
        <v>0</v>
      </c>
      <c r="BO376">
        <v>0</v>
      </c>
      <c r="BP376">
        <v>0</v>
      </c>
      <c r="BQ376">
        <v>0</v>
      </c>
      <c r="BR376">
        <v>0</v>
      </c>
      <c r="BS376">
        <v>0</v>
      </c>
      <c r="BT376">
        <v>0</v>
      </c>
      <c r="BU376">
        <v>0</v>
      </c>
      <c r="BV376">
        <v>0</v>
      </c>
      <c r="BW376">
        <v>0</v>
      </c>
      <c r="CV376">
        <v>0</v>
      </c>
      <c r="CW376">
        <v>0</v>
      </c>
      <c r="CX376" t="e">
        <f>ROUND(Y376*Source!I208,7)</f>
        <v>#REF!</v>
      </c>
      <c r="CY376">
        <f t="shared" si="162"/>
        <v>107679.51</v>
      </c>
      <c r="CZ376">
        <f t="shared" si="163"/>
        <v>112826.59</v>
      </c>
      <c r="DA376">
        <f t="shared" si="164"/>
        <v>9.11</v>
      </c>
      <c r="DB376">
        <f t="shared" si="154"/>
        <v>70016.789999999994</v>
      </c>
      <c r="DC376">
        <f t="shared" si="155"/>
        <v>0</v>
      </c>
      <c r="DD376" t="s">
        <v>6</v>
      </c>
      <c r="DE376" t="s">
        <v>6</v>
      </c>
      <c r="DF376" t="e">
        <f t="shared" si="165"/>
        <v>#REF!</v>
      </c>
      <c r="DG376" t="e">
        <f t="shared" si="166"/>
        <v>#REF!</v>
      </c>
      <c r="DH376" t="e">
        <f>Source!I208*SmtRes!Y376</f>
        <v>#REF!</v>
      </c>
      <c r="DI376">
        <f t="shared" si="167"/>
        <v>107679.51</v>
      </c>
      <c r="DJ376" t="e">
        <f t="shared" si="168"/>
        <v>#REF!</v>
      </c>
      <c r="DK376" t="e">
        <f>Source!BC208</f>
        <v>#REF!</v>
      </c>
      <c r="DL376" t="s">
        <v>6</v>
      </c>
      <c r="DM376">
        <v>0</v>
      </c>
      <c r="DN376" t="s">
        <v>6</v>
      </c>
      <c r="DO376">
        <v>0</v>
      </c>
      <c r="GP376">
        <v>1</v>
      </c>
      <c r="GQ376">
        <v>-1</v>
      </c>
      <c r="GR376">
        <v>-1</v>
      </c>
    </row>
    <row r="377" spans="1:200" x14ac:dyDescent="0.25">
      <c r="A377">
        <f>ROW(Source!A208)</f>
        <v>208</v>
      </c>
      <c r="B377">
        <v>66440962</v>
      </c>
      <c r="C377">
        <v>66442031</v>
      </c>
      <c r="D377">
        <v>0</v>
      </c>
      <c r="E377">
        <v>1</v>
      </c>
      <c r="F377">
        <v>1</v>
      </c>
      <c r="G377">
        <v>1</v>
      </c>
      <c r="H377">
        <v>3</v>
      </c>
      <c r="I377" t="s">
        <v>261</v>
      </c>
      <c r="J377" t="s">
        <v>338</v>
      </c>
      <c r="K377" t="s">
        <v>541</v>
      </c>
      <c r="L377">
        <v>1348</v>
      </c>
      <c r="N377">
        <v>1009</v>
      </c>
      <c r="O377" t="s">
        <v>147</v>
      </c>
      <c r="P377" t="s">
        <v>147</v>
      </c>
      <c r="Q377">
        <v>1000</v>
      </c>
      <c r="W377">
        <v>0</v>
      </c>
      <c r="X377">
        <v>-1901300447</v>
      </c>
      <c r="Y377">
        <f t="shared" si="153"/>
        <v>1.880515E-2</v>
      </c>
      <c r="AA377">
        <v>85179.64</v>
      </c>
      <c r="AB377">
        <v>0</v>
      </c>
      <c r="AC377">
        <v>0</v>
      </c>
      <c r="AD377">
        <v>0</v>
      </c>
      <c r="AE377">
        <v>89251.23</v>
      </c>
      <c r="AF377">
        <v>0</v>
      </c>
      <c r="AG377">
        <v>0</v>
      </c>
      <c r="AH377">
        <v>0</v>
      </c>
      <c r="AI377">
        <v>9.11</v>
      </c>
      <c r="AJ377">
        <v>1</v>
      </c>
      <c r="AK377">
        <v>1</v>
      </c>
      <c r="AL377">
        <v>1</v>
      </c>
      <c r="AM377">
        <v>0</v>
      </c>
      <c r="AN377">
        <v>0</v>
      </c>
      <c r="AO377">
        <v>0</v>
      </c>
      <c r="AP377">
        <v>0</v>
      </c>
      <c r="AQ377">
        <v>0</v>
      </c>
      <c r="AR377">
        <v>0</v>
      </c>
      <c r="AS377" t="s">
        <v>6</v>
      </c>
      <c r="AT377">
        <v>1.880515E-2</v>
      </c>
      <c r="AU377" t="s">
        <v>6</v>
      </c>
      <c r="AV377">
        <v>0</v>
      </c>
      <c r="AW377">
        <v>1</v>
      </c>
      <c r="AX377">
        <v>-1</v>
      </c>
      <c r="AY377">
        <v>0</v>
      </c>
      <c r="AZ377">
        <v>0</v>
      </c>
      <c r="BA377" t="s">
        <v>6</v>
      </c>
      <c r="BB377">
        <v>0</v>
      </c>
      <c r="BC377">
        <v>0</v>
      </c>
      <c r="BD377">
        <v>0</v>
      </c>
      <c r="BE377">
        <v>0</v>
      </c>
      <c r="BF377">
        <v>0</v>
      </c>
      <c r="BG377">
        <v>0</v>
      </c>
      <c r="BH377">
        <v>0</v>
      </c>
      <c r="BI377">
        <v>0</v>
      </c>
      <c r="BJ377">
        <v>0</v>
      </c>
      <c r="BK377">
        <v>0</v>
      </c>
      <c r="BL377">
        <v>0</v>
      </c>
      <c r="BM377">
        <v>0</v>
      </c>
      <c r="BN377">
        <v>0</v>
      </c>
      <c r="BO377">
        <v>0</v>
      </c>
      <c r="BP377">
        <v>0</v>
      </c>
      <c r="BQ377">
        <v>0</v>
      </c>
      <c r="BR377">
        <v>0</v>
      </c>
      <c r="BS377">
        <v>0</v>
      </c>
      <c r="BT377">
        <v>0</v>
      </c>
      <c r="BU377">
        <v>0</v>
      </c>
      <c r="BV377">
        <v>0</v>
      </c>
      <c r="BW377">
        <v>0</v>
      </c>
      <c r="CV377">
        <v>0</v>
      </c>
      <c r="CW377">
        <v>0</v>
      </c>
      <c r="CX377" t="e">
        <f>ROUND(Y377*Source!I208,7)</f>
        <v>#REF!</v>
      </c>
      <c r="CY377">
        <f t="shared" si="162"/>
        <v>85179.64</v>
      </c>
      <c r="CZ377">
        <f t="shared" si="163"/>
        <v>89251.23</v>
      </c>
      <c r="DA377">
        <f t="shared" si="164"/>
        <v>9.11</v>
      </c>
      <c r="DB377">
        <f t="shared" si="154"/>
        <v>1678.38</v>
      </c>
      <c r="DC377">
        <f t="shared" si="155"/>
        <v>0</v>
      </c>
      <c r="DD377" t="s">
        <v>6</v>
      </c>
      <c r="DE377" t="s">
        <v>6</v>
      </c>
      <c r="DF377" t="e">
        <f t="shared" si="165"/>
        <v>#REF!</v>
      </c>
      <c r="DG377" t="e">
        <f t="shared" si="166"/>
        <v>#REF!</v>
      </c>
      <c r="DH377" t="e">
        <f>Source!I208*SmtRes!Y377</f>
        <v>#REF!</v>
      </c>
      <c r="DI377">
        <f t="shared" si="167"/>
        <v>85179.64</v>
      </c>
      <c r="DJ377" t="e">
        <f t="shared" si="168"/>
        <v>#REF!</v>
      </c>
      <c r="DK377" t="e">
        <f>Source!BC208</f>
        <v>#REF!</v>
      </c>
      <c r="DL377" t="s">
        <v>6</v>
      </c>
      <c r="DM377">
        <v>0</v>
      </c>
      <c r="DN377" t="s">
        <v>6</v>
      </c>
      <c r="DO377">
        <v>0</v>
      </c>
      <c r="GP377">
        <v>1</v>
      </c>
      <c r="GQ377">
        <v>-1</v>
      </c>
      <c r="GR377">
        <v>-1</v>
      </c>
    </row>
    <row r="378" spans="1:200" x14ac:dyDescent="0.25">
      <c r="A378">
        <f>ROW(Source!A208)</f>
        <v>208</v>
      </c>
      <c r="B378">
        <v>66440962</v>
      </c>
      <c r="C378">
        <v>66442031</v>
      </c>
      <c r="D378">
        <v>0</v>
      </c>
      <c r="E378">
        <v>1</v>
      </c>
      <c r="F378">
        <v>1</v>
      </c>
      <c r="G378">
        <v>1</v>
      </c>
      <c r="H378">
        <v>3</v>
      </c>
      <c r="I378" t="s">
        <v>261</v>
      </c>
      <c r="J378" t="s">
        <v>338</v>
      </c>
      <c r="K378" t="s">
        <v>538</v>
      </c>
      <c r="L378">
        <v>1348</v>
      </c>
      <c r="N378">
        <v>1009</v>
      </c>
      <c r="O378" t="s">
        <v>147</v>
      </c>
      <c r="P378" t="s">
        <v>147</v>
      </c>
      <c r="Q378">
        <v>1000</v>
      </c>
      <c r="W378">
        <v>0</v>
      </c>
      <c r="X378">
        <v>-1717772466</v>
      </c>
      <c r="Y378">
        <f t="shared" si="153"/>
        <v>0.36033559999999998</v>
      </c>
      <c r="AA378">
        <v>99232</v>
      </c>
      <c r="AB378">
        <v>0</v>
      </c>
      <c r="AC378">
        <v>0</v>
      </c>
      <c r="AD378">
        <v>0</v>
      </c>
      <c r="AE378">
        <v>103975.29</v>
      </c>
      <c r="AF378">
        <v>0</v>
      </c>
      <c r="AG378">
        <v>0</v>
      </c>
      <c r="AH378">
        <v>0</v>
      </c>
      <c r="AI378">
        <v>9.11</v>
      </c>
      <c r="AJ378">
        <v>1</v>
      </c>
      <c r="AK378">
        <v>1</v>
      </c>
      <c r="AL378">
        <v>1</v>
      </c>
      <c r="AM378">
        <v>0</v>
      </c>
      <c r="AN378">
        <v>0</v>
      </c>
      <c r="AO378">
        <v>0</v>
      </c>
      <c r="AP378">
        <v>0</v>
      </c>
      <c r="AQ378">
        <v>0</v>
      </c>
      <c r="AR378">
        <v>0</v>
      </c>
      <c r="AS378" t="s">
        <v>6</v>
      </c>
      <c r="AT378">
        <v>0.36033559999999998</v>
      </c>
      <c r="AU378" t="s">
        <v>6</v>
      </c>
      <c r="AV378">
        <v>0</v>
      </c>
      <c r="AW378">
        <v>1</v>
      </c>
      <c r="AX378">
        <v>-1</v>
      </c>
      <c r="AY378">
        <v>0</v>
      </c>
      <c r="AZ378">
        <v>0</v>
      </c>
      <c r="BA378" t="s">
        <v>6</v>
      </c>
      <c r="BB378">
        <v>0</v>
      </c>
      <c r="BC378">
        <v>0</v>
      </c>
      <c r="BD378">
        <v>0</v>
      </c>
      <c r="BE378">
        <v>0</v>
      </c>
      <c r="BF378">
        <v>0</v>
      </c>
      <c r="BG378">
        <v>0</v>
      </c>
      <c r="BH378">
        <v>0</v>
      </c>
      <c r="BI378">
        <v>0</v>
      </c>
      <c r="BJ378">
        <v>0</v>
      </c>
      <c r="BK378">
        <v>0</v>
      </c>
      <c r="BL378">
        <v>0</v>
      </c>
      <c r="BM378">
        <v>0</v>
      </c>
      <c r="BN378">
        <v>0</v>
      </c>
      <c r="BO378">
        <v>0</v>
      </c>
      <c r="BP378">
        <v>0</v>
      </c>
      <c r="BQ378">
        <v>0</v>
      </c>
      <c r="BR378">
        <v>0</v>
      </c>
      <c r="BS378">
        <v>0</v>
      </c>
      <c r="BT378">
        <v>0</v>
      </c>
      <c r="BU378">
        <v>0</v>
      </c>
      <c r="BV378">
        <v>0</v>
      </c>
      <c r="BW378">
        <v>0</v>
      </c>
      <c r="CV378">
        <v>0</v>
      </c>
      <c r="CW378">
        <v>0</v>
      </c>
      <c r="CX378" t="e">
        <f>ROUND(Y378*Source!I208,7)</f>
        <v>#REF!</v>
      </c>
      <c r="CY378">
        <f t="shared" si="162"/>
        <v>99232</v>
      </c>
      <c r="CZ378">
        <f t="shared" si="163"/>
        <v>103975.29</v>
      </c>
      <c r="DA378">
        <f t="shared" si="164"/>
        <v>9.11</v>
      </c>
      <c r="DB378">
        <f t="shared" si="154"/>
        <v>37466</v>
      </c>
      <c r="DC378">
        <f t="shared" si="155"/>
        <v>0</v>
      </c>
      <c r="DD378" t="s">
        <v>6</v>
      </c>
      <c r="DE378" t="s">
        <v>6</v>
      </c>
      <c r="DF378" t="e">
        <f t="shared" si="165"/>
        <v>#REF!</v>
      </c>
      <c r="DG378" t="e">
        <f t="shared" si="166"/>
        <v>#REF!</v>
      </c>
      <c r="DH378" t="e">
        <f>Source!I208*SmtRes!Y378</f>
        <v>#REF!</v>
      </c>
      <c r="DI378">
        <f t="shared" si="167"/>
        <v>99232</v>
      </c>
      <c r="DJ378" t="e">
        <f t="shared" si="168"/>
        <v>#REF!</v>
      </c>
      <c r="DK378" t="e">
        <f>Source!BC208</f>
        <v>#REF!</v>
      </c>
      <c r="DL378" t="s">
        <v>6</v>
      </c>
      <c r="DM378">
        <v>0</v>
      </c>
      <c r="DN378" t="s">
        <v>6</v>
      </c>
      <c r="DO378">
        <v>0</v>
      </c>
      <c r="GP378">
        <v>1</v>
      </c>
      <c r="GQ378">
        <v>-1</v>
      </c>
      <c r="GR378">
        <v>-1</v>
      </c>
    </row>
    <row r="379" spans="1:200" x14ac:dyDescent="0.25">
      <c r="A379">
        <f>ROW(Source!A219)</f>
        <v>219</v>
      </c>
      <c r="B379">
        <v>66440962</v>
      </c>
      <c r="C379">
        <v>66442093</v>
      </c>
      <c r="D379">
        <v>48043853</v>
      </c>
      <c r="E379">
        <v>68</v>
      </c>
      <c r="F379">
        <v>1</v>
      </c>
      <c r="G379">
        <v>1</v>
      </c>
      <c r="H379">
        <v>1</v>
      </c>
      <c r="I379" t="s">
        <v>811</v>
      </c>
      <c r="J379" t="s">
        <v>6</v>
      </c>
      <c r="K379" t="s">
        <v>812</v>
      </c>
      <c r="L379">
        <v>1191</v>
      </c>
      <c r="N379">
        <v>1013</v>
      </c>
      <c r="O379" t="s">
        <v>766</v>
      </c>
      <c r="P379" t="s">
        <v>766</v>
      </c>
      <c r="Q379">
        <v>1</v>
      </c>
      <c r="W379">
        <v>0</v>
      </c>
      <c r="X379">
        <v>1893946532</v>
      </c>
      <c r="Y379">
        <f t="shared" ref="Y379:Y384" si="169">(AT379*ROUND(2,7))</f>
        <v>4.26</v>
      </c>
      <c r="AA379">
        <v>0</v>
      </c>
      <c r="AB379">
        <v>0</v>
      </c>
      <c r="AC379">
        <v>0</v>
      </c>
      <c r="AD379">
        <v>302.85000000000002</v>
      </c>
      <c r="AE379">
        <v>0</v>
      </c>
      <c r="AF379">
        <v>0</v>
      </c>
      <c r="AG379">
        <v>0</v>
      </c>
      <c r="AH379">
        <v>9.07</v>
      </c>
      <c r="AI379">
        <v>1</v>
      </c>
      <c r="AJ379">
        <v>1</v>
      </c>
      <c r="AK379">
        <v>1</v>
      </c>
      <c r="AL379">
        <v>33.39</v>
      </c>
      <c r="AM379">
        <v>4</v>
      </c>
      <c r="AN379">
        <v>0</v>
      </c>
      <c r="AO379">
        <v>1</v>
      </c>
      <c r="AP379">
        <v>1</v>
      </c>
      <c r="AQ379">
        <v>0</v>
      </c>
      <c r="AR379">
        <v>0</v>
      </c>
      <c r="AS379" t="s">
        <v>6</v>
      </c>
      <c r="AT379">
        <v>2.13</v>
      </c>
      <c r="AU379" t="s">
        <v>250</v>
      </c>
      <c r="AV379">
        <v>1</v>
      </c>
      <c r="AW379">
        <v>2</v>
      </c>
      <c r="AX379">
        <v>66442102</v>
      </c>
      <c r="AY379">
        <v>1</v>
      </c>
      <c r="AZ379">
        <v>0</v>
      </c>
      <c r="BA379">
        <v>338</v>
      </c>
      <c r="BB379">
        <v>0</v>
      </c>
      <c r="BC379">
        <v>0</v>
      </c>
      <c r="BD379">
        <v>0</v>
      </c>
      <c r="BE379">
        <v>0</v>
      </c>
      <c r="BF379">
        <v>0</v>
      </c>
      <c r="BG379">
        <v>0</v>
      </c>
      <c r="BH379">
        <v>0</v>
      </c>
      <c r="BI379">
        <v>0</v>
      </c>
      <c r="BJ379">
        <v>0</v>
      </c>
      <c r="BK379">
        <v>0</v>
      </c>
      <c r="BL379">
        <v>0</v>
      </c>
      <c r="BM379">
        <v>0</v>
      </c>
      <c r="BN379">
        <v>0</v>
      </c>
      <c r="BO379">
        <v>0</v>
      </c>
      <c r="BP379">
        <v>0</v>
      </c>
      <c r="BQ379">
        <v>0</v>
      </c>
      <c r="BR379">
        <v>0</v>
      </c>
      <c r="BS379">
        <v>0</v>
      </c>
      <c r="BT379">
        <v>0</v>
      </c>
      <c r="BU379">
        <v>0</v>
      </c>
      <c r="BV379">
        <v>0</v>
      </c>
      <c r="BW379">
        <v>0</v>
      </c>
      <c r="CU379" t="e">
        <f>ROUND(AT379*Source!I219*AH379*AL379,0)</f>
        <v>#REF!</v>
      </c>
      <c r="CV379" t="e">
        <f>ROUND(Y379*Source!I219,7)</f>
        <v>#REF!</v>
      </c>
      <c r="CW379">
        <v>0</v>
      </c>
      <c r="CX379" t="e">
        <f>ROUND(Y379*Source!I219,7)</f>
        <v>#REF!</v>
      </c>
      <c r="CY379">
        <f>AD379</f>
        <v>302.85000000000002</v>
      </c>
      <c r="CZ379">
        <f>AH379</f>
        <v>9.07</v>
      </c>
      <c r="DA379">
        <f>AL379</f>
        <v>33.39</v>
      </c>
      <c r="DB379">
        <f t="shared" ref="DB379:DB386" si="170">ROUND((ROUND(AT379*CZ379,2)*ROUND(2,7)),2)</f>
        <v>38.64</v>
      </c>
      <c r="DC379">
        <f t="shared" ref="DC379:DC386" si="171">ROUND((ROUND(AT379*AG379,2)*ROUND(2,7)),2)</f>
        <v>0</v>
      </c>
      <c r="DD379" t="s">
        <v>6</v>
      </c>
      <c r="DE379" t="s">
        <v>6</v>
      </c>
      <c r="DF379" t="e">
        <f t="shared" ref="DF379:DF384" si="172">ROUND(ROUND(AE379,0)*CX379,0)</f>
        <v>#REF!</v>
      </c>
      <c r="DG379" t="e">
        <f t="shared" si="166"/>
        <v>#REF!</v>
      </c>
      <c r="DH379" t="e">
        <f>Source!I219*SmtRes!Y379</f>
        <v>#REF!</v>
      </c>
      <c r="DI379">
        <f>AD379</f>
        <v>302.85000000000002</v>
      </c>
      <c r="DJ379">
        <f>EtalonRes!AB338</f>
        <v>9.07</v>
      </c>
      <c r="DK379" t="e">
        <f>Source!BA219</f>
        <v>#REF!</v>
      </c>
      <c r="DL379" t="s">
        <v>6</v>
      </c>
      <c r="DM379">
        <v>0</v>
      </c>
      <c r="DN379" t="s">
        <v>6</v>
      </c>
      <c r="DO379">
        <v>0</v>
      </c>
      <c r="GQ379">
        <v>-1</v>
      </c>
      <c r="GR379">
        <v>-1</v>
      </c>
    </row>
    <row r="380" spans="1:200" x14ac:dyDescent="0.25">
      <c r="A380">
        <f>ROW(Source!A219)</f>
        <v>219</v>
      </c>
      <c r="B380">
        <v>66440962</v>
      </c>
      <c r="C380">
        <v>66442093</v>
      </c>
      <c r="D380">
        <v>48044033</v>
      </c>
      <c r="E380">
        <v>68</v>
      </c>
      <c r="F380">
        <v>1</v>
      </c>
      <c r="G380">
        <v>1</v>
      </c>
      <c r="H380">
        <v>1</v>
      </c>
      <c r="I380" t="s">
        <v>767</v>
      </c>
      <c r="J380" t="s">
        <v>6</v>
      </c>
      <c r="K380" t="s">
        <v>768</v>
      </c>
      <c r="L380">
        <v>1191</v>
      </c>
      <c r="N380">
        <v>1013</v>
      </c>
      <c r="O380" t="s">
        <v>766</v>
      </c>
      <c r="P380" t="s">
        <v>766</v>
      </c>
      <c r="Q380">
        <v>1</v>
      </c>
      <c r="W380">
        <v>0</v>
      </c>
      <c r="X380">
        <v>-1417349443</v>
      </c>
      <c r="Y380">
        <f t="shared" si="169"/>
        <v>0.04</v>
      </c>
      <c r="AA380">
        <v>0</v>
      </c>
      <c r="AB380">
        <v>0</v>
      </c>
      <c r="AC380">
        <v>0</v>
      </c>
      <c r="AD380">
        <v>0</v>
      </c>
      <c r="AE380">
        <v>0</v>
      </c>
      <c r="AF380">
        <v>0</v>
      </c>
      <c r="AG380">
        <v>0</v>
      </c>
      <c r="AH380">
        <v>0</v>
      </c>
      <c r="AI380">
        <v>1</v>
      </c>
      <c r="AJ380">
        <v>1</v>
      </c>
      <c r="AK380">
        <v>33.39</v>
      </c>
      <c r="AL380">
        <v>1</v>
      </c>
      <c r="AM380">
        <v>4</v>
      </c>
      <c r="AN380">
        <v>0</v>
      </c>
      <c r="AO380">
        <v>1</v>
      </c>
      <c r="AP380">
        <v>1</v>
      </c>
      <c r="AQ380">
        <v>0</v>
      </c>
      <c r="AR380">
        <v>0</v>
      </c>
      <c r="AS380" t="s">
        <v>6</v>
      </c>
      <c r="AT380">
        <v>0.02</v>
      </c>
      <c r="AU380" t="s">
        <v>250</v>
      </c>
      <c r="AV380">
        <v>2</v>
      </c>
      <c r="AW380">
        <v>2</v>
      </c>
      <c r="AX380">
        <v>66442103</v>
      </c>
      <c r="AY380">
        <v>1</v>
      </c>
      <c r="AZ380">
        <v>0</v>
      </c>
      <c r="BA380">
        <v>339</v>
      </c>
      <c r="BB380">
        <v>0</v>
      </c>
      <c r="BC380">
        <v>0</v>
      </c>
      <c r="BD380">
        <v>0</v>
      </c>
      <c r="BE380">
        <v>0</v>
      </c>
      <c r="BF380">
        <v>0</v>
      </c>
      <c r="BG380">
        <v>0</v>
      </c>
      <c r="BH380">
        <v>0</v>
      </c>
      <c r="BI380">
        <v>0</v>
      </c>
      <c r="BJ380">
        <v>0</v>
      </c>
      <c r="BK380">
        <v>0</v>
      </c>
      <c r="BL380">
        <v>0</v>
      </c>
      <c r="BM380">
        <v>0</v>
      </c>
      <c r="BN380">
        <v>0</v>
      </c>
      <c r="BO380">
        <v>0</v>
      </c>
      <c r="BP380">
        <v>0</v>
      </c>
      <c r="BQ380">
        <v>0</v>
      </c>
      <c r="BR380">
        <v>0</v>
      </c>
      <c r="BS380">
        <v>0</v>
      </c>
      <c r="BT380">
        <v>0</v>
      </c>
      <c r="BU380">
        <v>0</v>
      </c>
      <c r="BV380">
        <v>0</v>
      </c>
      <c r="BW380">
        <v>0</v>
      </c>
      <c r="CV380">
        <v>0</v>
      </c>
      <c r="CW380">
        <v>0</v>
      </c>
      <c r="CX380" t="e">
        <f>ROUND(Y380*Source!I219,7)</f>
        <v>#REF!</v>
      </c>
      <c r="CY380">
        <f>AD380</f>
        <v>0</v>
      </c>
      <c r="CZ380">
        <f>AH380</f>
        <v>0</v>
      </c>
      <c r="DA380">
        <f>AL380</f>
        <v>1</v>
      </c>
      <c r="DB380">
        <f t="shared" si="170"/>
        <v>0</v>
      </c>
      <c r="DC380">
        <f t="shared" si="171"/>
        <v>0</v>
      </c>
      <c r="DD380" t="s">
        <v>6</v>
      </c>
      <c r="DE380" t="s">
        <v>6</v>
      </c>
      <c r="DF380" t="e">
        <f t="shared" si="172"/>
        <v>#REF!</v>
      </c>
      <c r="DG380" t="e">
        <f t="shared" si="166"/>
        <v>#REF!</v>
      </c>
      <c r="DH380" t="e">
        <f>Source!I219*SmtRes!Y380</f>
        <v>#REF!</v>
      </c>
      <c r="DI380">
        <f>AD380</f>
        <v>0</v>
      </c>
      <c r="DJ380">
        <f>EtalonRes!AB339</f>
        <v>0</v>
      </c>
      <c r="DK380" t="e">
        <f>Source!BA219</f>
        <v>#REF!</v>
      </c>
      <c r="DL380" t="s">
        <v>6</v>
      </c>
      <c r="DM380">
        <v>0</v>
      </c>
      <c r="DN380" t="s">
        <v>6</v>
      </c>
      <c r="DO380">
        <v>0</v>
      </c>
      <c r="GQ380">
        <v>-1</v>
      </c>
      <c r="GR380">
        <v>-1</v>
      </c>
    </row>
    <row r="381" spans="1:200" x14ac:dyDescent="0.25">
      <c r="A381">
        <f>ROW(Source!A219)</f>
        <v>219</v>
      </c>
      <c r="B381">
        <v>66440962</v>
      </c>
      <c r="C381">
        <v>66442093</v>
      </c>
      <c r="D381">
        <v>48205709</v>
      </c>
      <c r="E381">
        <v>1</v>
      </c>
      <c r="F381">
        <v>1</v>
      </c>
      <c r="G381">
        <v>1</v>
      </c>
      <c r="H381">
        <v>2</v>
      </c>
      <c r="I381" t="s">
        <v>808</v>
      </c>
      <c r="J381" t="s">
        <v>809</v>
      </c>
      <c r="K381" t="s">
        <v>810</v>
      </c>
      <c r="L381">
        <v>1367</v>
      </c>
      <c r="N381">
        <v>1011</v>
      </c>
      <c r="O381" t="s">
        <v>772</v>
      </c>
      <c r="P381" t="s">
        <v>772</v>
      </c>
      <c r="Q381">
        <v>1</v>
      </c>
      <c r="W381">
        <v>0</v>
      </c>
      <c r="X381">
        <v>74147093</v>
      </c>
      <c r="Y381">
        <f t="shared" si="169"/>
        <v>0.02</v>
      </c>
      <c r="AA381">
        <v>0</v>
      </c>
      <c r="AB381">
        <v>22.54</v>
      </c>
      <c r="AC381">
        <v>0</v>
      </c>
      <c r="AD381">
        <v>0</v>
      </c>
      <c r="AE381">
        <v>0</v>
      </c>
      <c r="AF381">
        <v>1.7</v>
      </c>
      <c r="AG381">
        <v>0</v>
      </c>
      <c r="AH381">
        <v>0</v>
      </c>
      <c r="AI381">
        <v>1</v>
      </c>
      <c r="AJ381">
        <v>13.26</v>
      </c>
      <c r="AK381">
        <v>33.39</v>
      </c>
      <c r="AL381">
        <v>1</v>
      </c>
      <c r="AM381">
        <v>4</v>
      </c>
      <c r="AN381">
        <v>0</v>
      </c>
      <c r="AO381">
        <v>1</v>
      </c>
      <c r="AP381">
        <v>1</v>
      </c>
      <c r="AQ381">
        <v>0</v>
      </c>
      <c r="AR381">
        <v>0</v>
      </c>
      <c r="AS381" t="s">
        <v>6</v>
      </c>
      <c r="AT381">
        <v>0.01</v>
      </c>
      <c r="AU381" t="s">
        <v>250</v>
      </c>
      <c r="AV381">
        <v>0</v>
      </c>
      <c r="AW381">
        <v>2</v>
      </c>
      <c r="AX381">
        <v>66442104</v>
      </c>
      <c r="AY381">
        <v>1</v>
      </c>
      <c r="AZ381">
        <v>0</v>
      </c>
      <c r="BA381">
        <v>340</v>
      </c>
      <c r="BB381">
        <v>0</v>
      </c>
      <c r="BC381">
        <v>0</v>
      </c>
      <c r="BD381">
        <v>0</v>
      </c>
      <c r="BE381">
        <v>0</v>
      </c>
      <c r="BF381">
        <v>0</v>
      </c>
      <c r="BG381">
        <v>0</v>
      </c>
      <c r="BH381">
        <v>0</v>
      </c>
      <c r="BI381">
        <v>0</v>
      </c>
      <c r="BJ381">
        <v>0</v>
      </c>
      <c r="BK381">
        <v>0</v>
      </c>
      <c r="BL381">
        <v>0</v>
      </c>
      <c r="BM381">
        <v>0</v>
      </c>
      <c r="BN381">
        <v>0</v>
      </c>
      <c r="BO381">
        <v>0</v>
      </c>
      <c r="BP381">
        <v>0</v>
      </c>
      <c r="BQ381">
        <v>0</v>
      </c>
      <c r="BR381">
        <v>0</v>
      </c>
      <c r="BS381">
        <v>0</v>
      </c>
      <c r="BT381">
        <v>0</v>
      </c>
      <c r="BU381">
        <v>0</v>
      </c>
      <c r="BV381">
        <v>0</v>
      </c>
      <c r="BW381">
        <v>0</v>
      </c>
      <c r="CV381">
        <v>0</v>
      </c>
      <c r="CW381" t="e">
        <f>ROUND(Y381*Source!I219*DO381,7)</f>
        <v>#REF!</v>
      </c>
      <c r="CX381" t="e">
        <f>ROUND(Y381*Source!I219,7)</f>
        <v>#REF!</v>
      </c>
      <c r="CY381">
        <f>AB381</f>
        <v>22.54</v>
      </c>
      <c r="CZ381">
        <f>AF381</f>
        <v>1.7</v>
      </c>
      <c r="DA381">
        <f>AJ381</f>
        <v>13.26</v>
      </c>
      <c r="DB381">
        <f t="shared" si="170"/>
        <v>0.04</v>
      </c>
      <c r="DC381">
        <f t="shared" si="171"/>
        <v>0</v>
      </c>
      <c r="DD381" t="s">
        <v>6</v>
      </c>
      <c r="DE381" t="s">
        <v>6</v>
      </c>
      <c r="DF381" t="e">
        <f t="shared" si="172"/>
        <v>#REF!</v>
      </c>
      <c r="DG381" t="e">
        <f>ROUND(ROUND(AF381*AJ381,0)*CX381,0)</f>
        <v>#REF!</v>
      </c>
      <c r="DH381" t="e">
        <f>Source!I219*SmtRes!Y381</f>
        <v>#REF!</v>
      </c>
      <c r="DI381">
        <f>AB381</f>
        <v>22.54</v>
      </c>
      <c r="DJ381">
        <f>EtalonRes!Z340</f>
        <v>1.7</v>
      </c>
      <c r="DK381" t="e">
        <f>Source!BB219</f>
        <v>#REF!</v>
      </c>
      <c r="DL381" t="s">
        <v>6</v>
      </c>
      <c r="DM381">
        <v>0</v>
      </c>
      <c r="DN381" t="s">
        <v>6</v>
      </c>
      <c r="DO381">
        <v>0</v>
      </c>
      <c r="GQ381">
        <v>-1</v>
      </c>
      <c r="GR381">
        <v>-1</v>
      </c>
    </row>
    <row r="382" spans="1:200" x14ac:dyDescent="0.25">
      <c r="A382">
        <f>ROW(Source!A219)</f>
        <v>219</v>
      </c>
      <c r="B382">
        <v>66440962</v>
      </c>
      <c r="C382">
        <v>66442093</v>
      </c>
      <c r="D382">
        <v>48205728</v>
      </c>
      <c r="E382">
        <v>1</v>
      </c>
      <c r="F382">
        <v>1</v>
      </c>
      <c r="G382">
        <v>1</v>
      </c>
      <c r="H382">
        <v>2</v>
      </c>
      <c r="I382" t="s">
        <v>857</v>
      </c>
      <c r="J382" t="s">
        <v>858</v>
      </c>
      <c r="K382" t="s">
        <v>859</v>
      </c>
      <c r="L382">
        <v>1367</v>
      </c>
      <c r="N382">
        <v>1011</v>
      </c>
      <c r="O382" t="s">
        <v>772</v>
      </c>
      <c r="P382" t="s">
        <v>772</v>
      </c>
      <c r="Q382">
        <v>1</v>
      </c>
      <c r="W382">
        <v>0</v>
      </c>
      <c r="X382">
        <v>2073521694</v>
      </c>
      <c r="Y382">
        <f t="shared" si="169"/>
        <v>0.02</v>
      </c>
      <c r="AA382">
        <v>0</v>
      </c>
      <c r="AB382">
        <v>1193.27</v>
      </c>
      <c r="AC382">
        <v>335.9</v>
      </c>
      <c r="AD382">
        <v>0</v>
      </c>
      <c r="AE382">
        <v>0</v>
      </c>
      <c r="AF382">
        <v>89.99</v>
      </c>
      <c r="AG382">
        <v>10.06</v>
      </c>
      <c r="AH382">
        <v>0</v>
      </c>
      <c r="AI382">
        <v>1</v>
      </c>
      <c r="AJ382">
        <v>13.26</v>
      </c>
      <c r="AK382">
        <v>33.39</v>
      </c>
      <c r="AL382">
        <v>1</v>
      </c>
      <c r="AM382">
        <v>4</v>
      </c>
      <c r="AN382">
        <v>0</v>
      </c>
      <c r="AO382">
        <v>1</v>
      </c>
      <c r="AP382">
        <v>1</v>
      </c>
      <c r="AQ382">
        <v>0</v>
      </c>
      <c r="AR382">
        <v>0</v>
      </c>
      <c r="AS382" t="s">
        <v>6</v>
      </c>
      <c r="AT382">
        <v>0.01</v>
      </c>
      <c r="AU382" t="s">
        <v>250</v>
      </c>
      <c r="AV382">
        <v>0</v>
      </c>
      <c r="AW382">
        <v>2</v>
      </c>
      <c r="AX382">
        <v>66442105</v>
      </c>
      <c r="AY382">
        <v>1</v>
      </c>
      <c r="AZ382">
        <v>0</v>
      </c>
      <c r="BA382">
        <v>341</v>
      </c>
      <c r="BB382">
        <v>0</v>
      </c>
      <c r="BC382">
        <v>0</v>
      </c>
      <c r="BD382">
        <v>0</v>
      </c>
      <c r="BE382">
        <v>0</v>
      </c>
      <c r="BF382">
        <v>0</v>
      </c>
      <c r="BG382">
        <v>0</v>
      </c>
      <c r="BH382">
        <v>0</v>
      </c>
      <c r="BI382">
        <v>0</v>
      </c>
      <c r="BJ382">
        <v>0</v>
      </c>
      <c r="BK382">
        <v>0</v>
      </c>
      <c r="BL382">
        <v>0</v>
      </c>
      <c r="BM382">
        <v>0</v>
      </c>
      <c r="BN382">
        <v>0</v>
      </c>
      <c r="BO382">
        <v>0</v>
      </c>
      <c r="BP382">
        <v>0</v>
      </c>
      <c r="BQ382">
        <v>0</v>
      </c>
      <c r="BR382">
        <v>0</v>
      </c>
      <c r="BS382">
        <v>0</v>
      </c>
      <c r="BT382">
        <v>0</v>
      </c>
      <c r="BU382">
        <v>0</v>
      </c>
      <c r="BV382">
        <v>0</v>
      </c>
      <c r="BW382">
        <v>0</v>
      </c>
      <c r="CV382">
        <v>0</v>
      </c>
      <c r="CW382" t="e">
        <f>ROUND(Y382*Source!I219*DO382,7)</f>
        <v>#REF!</v>
      </c>
      <c r="CX382" t="e">
        <f>ROUND(Y382*Source!I219,7)</f>
        <v>#REF!</v>
      </c>
      <c r="CY382">
        <f>AB382</f>
        <v>1193.27</v>
      </c>
      <c r="CZ382">
        <f>AF382</f>
        <v>89.99</v>
      </c>
      <c r="DA382">
        <f>AJ382</f>
        <v>13.26</v>
      </c>
      <c r="DB382">
        <f t="shared" si="170"/>
        <v>1.8</v>
      </c>
      <c r="DC382">
        <f t="shared" si="171"/>
        <v>0.2</v>
      </c>
      <c r="DD382" t="s">
        <v>6</v>
      </c>
      <c r="DE382" t="s">
        <v>6</v>
      </c>
      <c r="DF382" t="e">
        <f t="shared" si="172"/>
        <v>#REF!</v>
      </c>
      <c r="DG382" t="e">
        <f>ROUND(ROUND(AF382*AJ382,0)*CX382,0)</f>
        <v>#REF!</v>
      </c>
      <c r="DH382" t="e">
        <f>Source!I219*SmtRes!Y382</f>
        <v>#REF!</v>
      </c>
      <c r="DI382">
        <f>AB382</f>
        <v>1193.27</v>
      </c>
      <c r="DJ382">
        <f>EtalonRes!Z341</f>
        <v>89.99</v>
      </c>
      <c r="DK382" t="e">
        <f>Source!BB219</f>
        <v>#REF!</v>
      </c>
      <c r="DL382" t="s">
        <v>6</v>
      </c>
      <c r="DM382">
        <v>0</v>
      </c>
      <c r="DN382" t="s">
        <v>6</v>
      </c>
      <c r="DO382">
        <v>0</v>
      </c>
      <c r="GQ382">
        <v>-1</v>
      </c>
      <c r="GR382">
        <v>-1</v>
      </c>
    </row>
    <row r="383" spans="1:200" x14ac:dyDescent="0.25">
      <c r="A383">
        <f>ROW(Source!A219)</f>
        <v>219</v>
      </c>
      <c r="B383">
        <v>66440962</v>
      </c>
      <c r="C383">
        <v>66442093</v>
      </c>
      <c r="D383">
        <v>48206504</v>
      </c>
      <c r="E383">
        <v>1</v>
      </c>
      <c r="F383">
        <v>1</v>
      </c>
      <c r="G383">
        <v>1</v>
      </c>
      <c r="H383">
        <v>2</v>
      </c>
      <c r="I383" t="s">
        <v>788</v>
      </c>
      <c r="J383" t="s">
        <v>789</v>
      </c>
      <c r="K383" t="s">
        <v>790</v>
      </c>
      <c r="L383">
        <v>1367</v>
      </c>
      <c r="N383">
        <v>1011</v>
      </c>
      <c r="O383" t="s">
        <v>772</v>
      </c>
      <c r="P383" t="s">
        <v>772</v>
      </c>
      <c r="Q383">
        <v>1</v>
      </c>
      <c r="W383">
        <v>0</v>
      </c>
      <c r="X383">
        <v>2001246382</v>
      </c>
      <c r="Y383">
        <f t="shared" si="169"/>
        <v>0.02</v>
      </c>
      <c r="AA383">
        <v>0</v>
      </c>
      <c r="AB383">
        <v>871.31</v>
      </c>
      <c r="AC383">
        <v>387.32</v>
      </c>
      <c r="AD383">
        <v>0</v>
      </c>
      <c r="AE383">
        <v>0</v>
      </c>
      <c r="AF383">
        <v>65.709999999999994</v>
      </c>
      <c r="AG383">
        <v>11.6</v>
      </c>
      <c r="AH383">
        <v>0</v>
      </c>
      <c r="AI383">
        <v>1</v>
      </c>
      <c r="AJ383">
        <v>13.26</v>
      </c>
      <c r="AK383">
        <v>33.39</v>
      </c>
      <c r="AL383">
        <v>1</v>
      </c>
      <c r="AM383">
        <v>4</v>
      </c>
      <c r="AN383">
        <v>0</v>
      </c>
      <c r="AO383">
        <v>1</v>
      </c>
      <c r="AP383">
        <v>1</v>
      </c>
      <c r="AQ383">
        <v>0</v>
      </c>
      <c r="AR383">
        <v>0</v>
      </c>
      <c r="AS383" t="s">
        <v>6</v>
      </c>
      <c r="AT383">
        <v>0.01</v>
      </c>
      <c r="AU383" t="s">
        <v>250</v>
      </c>
      <c r="AV383">
        <v>0</v>
      </c>
      <c r="AW383">
        <v>2</v>
      </c>
      <c r="AX383">
        <v>66442106</v>
      </c>
      <c r="AY383">
        <v>1</v>
      </c>
      <c r="AZ383">
        <v>0</v>
      </c>
      <c r="BA383">
        <v>342</v>
      </c>
      <c r="BB383">
        <v>0</v>
      </c>
      <c r="BC383">
        <v>0</v>
      </c>
      <c r="BD383">
        <v>0</v>
      </c>
      <c r="BE383">
        <v>0</v>
      </c>
      <c r="BF383">
        <v>0</v>
      </c>
      <c r="BG383">
        <v>0</v>
      </c>
      <c r="BH383">
        <v>0</v>
      </c>
      <c r="BI383">
        <v>0</v>
      </c>
      <c r="BJ383">
        <v>0</v>
      </c>
      <c r="BK383">
        <v>0</v>
      </c>
      <c r="BL383">
        <v>0</v>
      </c>
      <c r="BM383">
        <v>0</v>
      </c>
      <c r="BN383">
        <v>0</v>
      </c>
      <c r="BO383">
        <v>0</v>
      </c>
      <c r="BP383">
        <v>0</v>
      </c>
      <c r="BQ383">
        <v>0</v>
      </c>
      <c r="BR383">
        <v>0</v>
      </c>
      <c r="BS383">
        <v>0</v>
      </c>
      <c r="BT383">
        <v>0</v>
      </c>
      <c r="BU383">
        <v>0</v>
      </c>
      <c r="BV383">
        <v>0</v>
      </c>
      <c r="BW383">
        <v>0</v>
      </c>
      <c r="CV383">
        <v>0</v>
      </c>
      <c r="CW383" t="e">
        <f>ROUND(Y383*Source!I219*DO383,7)</f>
        <v>#REF!</v>
      </c>
      <c r="CX383" t="e">
        <f>ROUND(Y383*Source!I219,7)</f>
        <v>#REF!</v>
      </c>
      <c r="CY383">
        <f>AB383</f>
        <v>871.31</v>
      </c>
      <c r="CZ383">
        <f>AF383</f>
        <v>65.709999999999994</v>
      </c>
      <c r="DA383">
        <f>AJ383</f>
        <v>13.26</v>
      </c>
      <c r="DB383">
        <f t="shared" si="170"/>
        <v>1.32</v>
      </c>
      <c r="DC383">
        <f t="shared" si="171"/>
        <v>0.24</v>
      </c>
      <c r="DD383" t="s">
        <v>6</v>
      </c>
      <c r="DE383" t="s">
        <v>6</v>
      </c>
      <c r="DF383" t="e">
        <f t="shared" si="172"/>
        <v>#REF!</v>
      </c>
      <c r="DG383" t="e">
        <f>ROUND(ROUND(AF383*AJ383,0)*CX383,0)</f>
        <v>#REF!</v>
      </c>
      <c r="DH383" t="e">
        <f>Source!I219*SmtRes!Y383</f>
        <v>#REF!</v>
      </c>
      <c r="DI383">
        <f>AB383</f>
        <v>871.31</v>
      </c>
      <c r="DJ383">
        <f>EtalonRes!Z342</f>
        <v>65.709999999999994</v>
      </c>
      <c r="DK383" t="e">
        <f>Source!BB219</f>
        <v>#REF!</v>
      </c>
      <c r="DL383" t="s">
        <v>6</v>
      </c>
      <c r="DM383">
        <v>0</v>
      </c>
      <c r="DN383" t="s">
        <v>6</v>
      </c>
      <c r="DO383">
        <v>0</v>
      </c>
      <c r="GQ383">
        <v>-1</v>
      </c>
      <c r="GR383">
        <v>-1</v>
      </c>
    </row>
    <row r="384" spans="1:200" x14ac:dyDescent="0.25">
      <c r="A384">
        <f>ROW(Source!A219)</f>
        <v>219</v>
      </c>
      <c r="B384">
        <v>66440962</v>
      </c>
      <c r="C384">
        <v>66442093</v>
      </c>
      <c r="D384">
        <v>48207143</v>
      </c>
      <c r="E384">
        <v>1</v>
      </c>
      <c r="F384">
        <v>1</v>
      </c>
      <c r="G384">
        <v>1</v>
      </c>
      <c r="H384">
        <v>2</v>
      </c>
      <c r="I384" t="s">
        <v>803</v>
      </c>
      <c r="J384" t="s">
        <v>804</v>
      </c>
      <c r="K384" t="s">
        <v>805</v>
      </c>
      <c r="L384">
        <v>1367</v>
      </c>
      <c r="N384">
        <v>1011</v>
      </c>
      <c r="O384" t="s">
        <v>772</v>
      </c>
      <c r="P384" t="s">
        <v>772</v>
      </c>
      <c r="Q384">
        <v>1</v>
      </c>
      <c r="W384">
        <v>0</v>
      </c>
      <c r="X384">
        <v>-1611071061</v>
      </c>
      <c r="Y384">
        <f t="shared" si="169"/>
        <v>1.3</v>
      </c>
      <c r="AA384">
        <v>0</v>
      </c>
      <c r="AB384">
        <v>90.43</v>
      </c>
      <c r="AC384">
        <v>0</v>
      </c>
      <c r="AD384">
        <v>0</v>
      </c>
      <c r="AE384">
        <v>0</v>
      </c>
      <c r="AF384">
        <v>6.82</v>
      </c>
      <c r="AG384">
        <v>0</v>
      </c>
      <c r="AH384">
        <v>0</v>
      </c>
      <c r="AI384">
        <v>1</v>
      </c>
      <c r="AJ384">
        <v>13.26</v>
      </c>
      <c r="AK384">
        <v>33.39</v>
      </c>
      <c r="AL384">
        <v>1</v>
      </c>
      <c r="AM384">
        <v>4</v>
      </c>
      <c r="AN384">
        <v>0</v>
      </c>
      <c r="AO384">
        <v>1</v>
      </c>
      <c r="AP384">
        <v>1</v>
      </c>
      <c r="AQ384">
        <v>0</v>
      </c>
      <c r="AR384">
        <v>0</v>
      </c>
      <c r="AS384" t="s">
        <v>6</v>
      </c>
      <c r="AT384">
        <v>0.65</v>
      </c>
      <c r="AU384" t="s">
        <v>250</v>
      </c>
      <c r="AV384">
        <v>0</v>
      </c>
      <c r="AW384">
        <v>2</v>
      </c>
      <c r="AX384">
        <v>66442107</v>
      </c>
      <c r="AY384">
        <v>1</v>
      </c>
      <c r="AZ384">
        <v>0</v>
      </c>
      <c r="BA384">
        <v>343</v>
      </c>
      <c r="BB384">
        <v>0</v>
      </c>
      <c r="BC384">
        <v>0</v>
      </c>
      <c r="BD384">
        <v>0</v>
      </c>
      <c r="BE384">
        <v>0</v>
      </c>
      <c r="BF384">
        <v>0</v>
      </c>
      <c r="BG384">
        <v>0</v>
      </c>
      <c r="BH384">
        <v>0</v>
      </c>
      <c r="BI384">
        <v>0</v>
      </c>
      <c r="BJ384">
        <v>0</v>
      </c>
      <c r="BK384">
        <v>0</v>
      </c>
      <c r="BL384">
        <v>0</v>
      </c>
      <c r="BM384">
        <v>0</v>
      </c>
      <c r="BN384">
        <v>0</v>
      </c>
      <c r="BO384">
        <v>0</v>
      </c>
      <c r="BP384">
        <v>0</v>
      </c>
      <c r="BQ384">
        <v>0</v>
      </c>
      <c r="BR384">
        <v>0</v>
      </c>
      <c r="BS384">
        <v>0</v>
      </c>
      <c r="BT384">
        <v>0</v>
      </c>
      <c r="BU384">
        <v>0</v>
      </c>
      <c r="BV384">
        <v>0</v>
      </c>
      <c r="BW384">
        <v>0</v>
      </c>
      <c r="CV384">
        <v>0</v>
      </c>
      <c r="CW384" t="e">
        <f>ROUND(Y384*Source!I219*DO384,7)</f>
        <v>#REF!</v>
      </c>
      <c r="CX384" t="e">
        <f>ROUND(Y384*Source!I219,7)</f>
        <v>#REF!</v>
      </c>
      <c r="CY384">
        <f>AB384</f>
        <v>90.43</v>
      </c>
      <c r="CZ384">
        <f>AF384</f>
        <v>6.82</v>
      </c>
      <c r="DA384">
        <f>AJ384</f>
        <v>13.26</v>
      </c>
      <c r="DB384">
        <f t="shared" si="170"/>
        <v>8.86</v>
      </c>
      <c r="DC384">
        <f t="shared" si="171"/>
        <v>0</v>
      </c>
      <c r="DD384" t="s">
        <v>6</v>
      </c>
      <c r="DE384" t="s">
        <v>6</v>
      </c>
      <c r="DF384" t="e">
        <f t="shared" si="172"/>
        <v>#REF!</v>
      </c>
      <c r="DG384" t="e">
        <f>ROUND(ROUND(AF384*AJ384,0)*CX384,0)</f>
        <v>#REF!</v>
      </c>
      <c r="DH384" t="e">
        <f>Source!I219*SmtRes!Y384</f>
        <v>#REF!</v>
      </c>
      <c r="DI384">
        <f>AB384</f>
        <v>90.43</v>
      </c>
      <c r="DJ384">
        <f>EtalonRes!Z343</f>
        <v>6.82</v>
      </c>
      <c r="DK384" t="e">
        <f>Source!BB219</f>
        <v>#REF!</v>
      </c>
      <c r="DL384" t="s">
        <v>6</v>
      </c>
      <c r="DM384">
        <v>0</v>
      </c>
      <c r="DN384" t="s">
        <v>6</v>
      </c>
      <c r="DO384">
        <v>0</v>
      </c>
      <c r="GQ384">
        <v>-1</v>
      </c>
      <c r="GR384">
        <v>-1</v>
      </c>
    </row>
    <row r="385" spans="1:200" x14ac:dyDescent="0.25">
      <c r="A385">
        <f>ROW(Source!A219)</f>
        <v>219</v>
      </c>
      <c r="B385">
        <v>66440962</v>
      </c>
      <c r="C385">
        <v>66442093</v>
      </c>
      <c r="D385">
        <v>48087948</v>
      </c>
      <c r="E385">
        <v>1</v>
      </c>
      <c r="F385">
        <v>1</v>
      </c>
      <c r="G385">
        <v>1</v>
      </c>
      <c r="H385">
        <v>3</v>
      </c>
      <c r="I385" t="s">
        <v>860</v>
      </c>
      <c r="J385" t="s">
        <v>861</v>
      </c>
      <c r="K385" t="s">
        <v>862</v>
      </c>
      <c r="L385">
        <v>1348</v>
      </c>
      <c r="N385">
        <v>1009</v>
      </c>
      <c r="O385" t="s">
        <v>147</v>
      </c>
      <c r="P385" t="s">
        <v>147</v>
      </c>
      <c r="Q385">
        <v>1000</v>
      </c>
      <c r="W385">
        <v>0</v>
      </c>
      <c r="X385">
        <v>-64496400</v>
      </c>
      <c r="Y385" s="66">
        <f>'4.Ведомость_списания'!F253</f>
        <v>1.7999999999999999E-2</v>
      </c>
      <c r="AA385">
        <v>130390.25</v>
      </c>
      <c r="AB385">
        <v>0</v>
      </c>
      <c r="AC385">
        <v>0</v>
      </c>
      <c r="AD385">
        <v>0</v>
      </c>
      <c r="AE385">
        <v>14312.87</v>
      </c>
      <c r="AF385">
        <v>0</v>
      </c>
      <c r="AG385">
        <v>0</v>
      </c>
      <c r="AH385">
        <v>0</v>
      </c>
      <c r="AI385">
        <v>9.11</v>
      </c>
      <c r="AJ385">
        <v>1</v>
      </c>
      <c r="AK385">
        <v>1</v>
      </c>
      <c r="AL385">
        <v>1</v>
      </c>
      <c r="AM385">
        <v>4</v>
      </c>
      <c r="AN385">
        <v>0</v>
      </c>
      <c r="AO385">
        <v>1</v>
      </c>
      <c r="AP385">
        <v>1</v>
      </c>
      <c r="AQ385">
        <v>0</v>
      </c>
      <c r="AR385">
        <v>0</v>
      </c>
      <c r="AS385" t="s">
        <v>6</v>
      </c>
      <c r="AT385">
        <v>8.9999999999999993E-3</v>
      </c>
      <c r="AU385" t="s">
        <v>250</v>
      </c>
      <c r="AV385">
        <v>0</v>
      </c>
      <c r="AW385">
        <v>2</v>
      </c>
      <c r="AX385">
        <v>66442108</v>
      </c>
      <c r="AY385">
        <v>1</v>
      </c>
      <c r="AZ385">
        <v>0</v>
      </c>
      <c r="BA385">
        <v>344</v>
      </c>
      <c r="BB385">
        <v>0</v>
      </c>
      <c r="BC385">
        <v>0</v>
      </c>
      <c r="BD385">
        <v>0</v>
      </c>
      <c r="BE385">
        <v>0</v>
      </c>
      <c r="BF385">
        <v>0</v>
      </c>
      <c r="BG385">
        <v>0</v>
      </c>
      <c r="BH385">
        <v>0</v>
      </c>
      <c r="BI385">
        <v>0</v>
      </c>
      <c r="BJ385">
        <v>0</v>
      </c>
      <c r="BK385">
        <v>0</v>
      </c>
      <c r="BL385">
        <v>0</v>
      </c>
      <c r="BM385">
        <v>0</v>
      </c>
      <c r="BN385">
        <v>0</v>
      </c>
      <c r="BO385">
        <v>0</v>
      </c>
      <c r="BP385">
        <v>0</v>
      </c>
      <c r="BQ385">
        <v>0</v>
      </c>
      <c r="BR385">
        <v>0</v>
      </c>
      <c r="BS385">
        <v>0</v>
      </c>
      <c r="BT385">
        <v>0</v>
      </c>
      <c r="BU385">
        <v>0</v>
      </c>
      <c r="BV385">
        <v>0</v>
      </c>
      <c r="BW385">
        <v>0</v>
      </c>
      <c r="CV385">
        <v>0</v>
      </c>
      <c r="CW385">
        <v>0</v>
      </c>
      <c r="CX385" t="e">
        <f>ROUND(Y385*Source!I219,7)</f>
        <v>#REF!</v>
      </c>
      <c r="CY385">
        <f>AA385</f>
        <v>130390.25</v>
      </c>
      <c r="CZ385">
        <f>AE385</f>
        <v>14312.87</v>
      </c>
      <c r="DA385">
        <f>AI385</f>
        <v>9.11</v>
      </c>
      <c r="DB385">
        <f t="shared" si="170"/>
        <v>257.64</v>
      </c>
      <c r="DC385">
        <f t="shared" si="171"/>
        <v>0</v>
      </c>
      <c r="DD385" t="s">
        <v>6</v>
      </c>
      <c r="DE385" t="s">
        <v>6</v>
      </c>
      <c r="DF385" t="e">
        <f>ROUND(ROUND(AE385*AI385,0)*CX385,0)</f>
        <v>#REF!</v>
      </c>
      <c r="DG385" t="e">
        <f>ROUND(ROUND(AF385,0)*CX385,0)</f>
        <v>#REF!</v>
      </c>
      <c r="DH385" t="e">
        <f>Source!I219*SmtRes!Y385</f>
        <v>#REF!</v>
      </c>
      <c r="DI385">
        <f>AA385</f>
        <v>130390.25</v>
      </c>
      <c r="DJ385">
        <f>EtalonRes!Y344</f>
        <v>14312.87</v>
      </c>
      <c r="DK385" t="e">
        <f>Source!BC219</f>
        <v>#REF!</v>
      </c>
      <c r="DL385" t="s">
        <v>6</v>
      </c>
      <c r="DM385">
        <v>0</v>
      </c>
      <c r="DN385" t="s">
        <v>6</v>
      </c>
      <c r="DO385">
        <v>0</v>
      </c>
      <c r="GQ385">
        <v>-1</v>
      </c>
      <c r="GR385">
        <v>-1</v>
      </c>
    </row>
    <row r="386" spans="1:200" x14ac:dyDescent="0.25">
      <c r="A386">
        <f>ROW(Source!A219)</f>
        <v>219</v>
      </c>
      <c r="B386">
        <v>66440962</v>
      </c>
      <c r="C386">
        <v>66442093</v>
      </c>
      <c r="D386">
        <v>48088557</v>
      </c>
      <c r="E386">
        <v>1</v>
      </c>
      <c r="F386">
        <v>1</v>
      </c>
      <c r="G386">
        <v>1</v>
      </c>
      <c r="H386">
        <v>3</v>
      </c>
      <c r="I386" t="s">
        <v>863</v>
      </c>
      <c r="J386" t="s">
        <v>864</v>
      </c>
      <c r="K386" t="s">
        <v>865</v>
      </c>
      <c r="L386">
        <v>1346</v>
      </c>
      <c r="N386">
        <v>1009</v>
      </c>
      <c r="O386" t="s">
        <v>132</v>
      </c>
      <c r="P386" t="s">
        <v>132</v>
      </c>
      <c r="Q386">
        <v>1</v>
      </c>
      <c r="W386">
        <v>0</v>
      </c>
      <c r="X386">
        <v>-493771094</v>
      </c>
      <c r="Y386" s="66">
        <f>'4.Ведомость_списания'!F254</f>
        <v>2.8</v>
      </c>
      <c r="AA386">
        <v>60.76</v>
      </c>
      <c r="AB386">
        <v>0</v>
      </c>
      <c r="AC386">
        <v>0</v>
      </c>
      <c r="AD386">
        <v>0</v>
      </c>
      <c r="AE386">
        <v>6.67</v>
      </c>
      <c r="AF386">
        <v>0</v>
      </c>
      <c r="AG386">
        <v>0</v>
      </c>
      <c r="AH386">
        <v>0</v>
      </c>
      <c r="AI386">
        <v>9.11</v>
      </c>
      <c r="AJ386">
        <v>1</v>
      </c>
      <c r="AK386">
        <v>1</v>
      </c>
      <c r="AL386">
        <v>1</v>
      </c>
      <c r="AM386">
        <v>4</v>
      </c>
      <c r="AN386">
        <v>0</v>
      </c>
      <c r="AO386">
        <v>1</v>
      </c>
      <c r="AP386">
        <v>1</v>
      </c>
      <c r="AQ386">
        <v>0</v>
      </c>
      <c r="AR386">
        <v>0</v>
      </c>
      <c r="AS386" t="s">
        <v>6</v>
      </c>
      <c r="AT386">
        <v>1.4</v>
      </c>
      <c r="AU386" t="s">
        <v>250</v>
      </c>
      <c r="AV386">
        <v>0</v>
      </c>
      <c r="AW386">
        <v>2</v>
      </c>
      <c r="AX386">
        <v>66442109</v>
      </c>
      <c r="AY386">
        <v>1</v>
      </c>
      <c r="AZ386">
        <v>0</v>
      </c>
      <c r="BA386">
        <v>345</v>
      </c>
      <c r="BB386">
        <v>0</v>
      </c>
      <c r="BC386">
        <v>0</v>
      </c>
      <c r="BD386">
        <v>0</v>
      </c>
      <c r="BE386">
        <v>0</v>
      </c>
      <c r="BF386">
        <v>0</v>
      </c>
      <c r="BG386">
        <v>0</v>
      </c>
      <c r="BH386">
        <v>0</v>
      </c>
      <c r="BI386">
        <v>0</v>
      </c>
      <c r="BJ386">
        <v>0</v>
      </c>
      <c r="BK386">
        <v>0</v>
      </c>
      <c r="BL386">
        <v>0</v>
      </c>
      <c r="BM386">
        <v>0</v>
      </c>
      <c r="BN386">
        <v>0</v>
      </c>
      <c r="BO386">
        <v>0</v>
      </c>
      <c r="BP386">
        <v>0</v>
      </c>
      <c r="BQ386">
        <v>0</v>
      </c>
      <c r="BR386">
        <v>0</v>
      </c>
      <c r="BS386">
        <v>0</v>
      </c>
      <c r="BT386">
        <v>0</v>
      </c>
      <c r="BU386">
        <v>0</v>
      </c>
      <c r="BV386">
        <v>0</v>
      </c>
      <c r="BW386">
        <v>0</v>
      </c>
      <c r="CV386">
        <v>0</v>
      </c>
      <c r="CW386">
        <v>0</v>
      </c>
      <c r="CX386" t="e">
        <f>ROUND(Y386*Source!I219,7)</f>
        <v>#REF!</v>
      </c>
      <c r="CY386">
        <f>AA386</f>
        <v>60.76</v>
      </c>
      <c r="CZ386">
        <f>AE386</f>
        <v>6.67</v>
      </c>
      <c r="DA386">
        <f>AI386</f>
        <v>9.11</v>
      </c>
      <c r="DB386">
        <f t="shared" si="170"/>
        <v>18.68</v>
      </c>
      <c r="DC386">
        <f t="shared" si="171"/>
        <v>0</v>
      </c>
      <c r="DD386" t="s">
        <v>6</v>
      </c>
      <c r="DE386" t="s">
        <v>6</v>
      </c>
      <c r="DF386" t="e">
        <f>ROUND(ROUND(AE386*AI386,0)*CX386,0)</f>
        <v>#REF!</v>
      </c>
      <c r="DG386" t="e">
        <f>ROUND(ROUND(AF386,0)*CX386,0)</f>
        <v>#REF!</v>
      </c>
      <c r="DH386" t="e">
        <f>Source!I219*SmtRes!Y386</f>
        <v>#REF!</v>
      </c>
      <c r="DI386">
        <f>AA386</f>
        <v>60.76</v>
      </c>
      <c r="DJ386">
        <f>EtalonRes!Y345</f>
        <v>6.67</v>
      </c>
      <c r="DK386" t="e">
        <f>Source!BC219</f>
        <v>#REF!</v>
      </c>
      <c r="DL386" t="s">
        <v>6</v>
      </c>
      <c r="DM386">
        <v>0</v>
      </c>
      <c r="DN386" t="s">
        <v>6</v>
      </c>
      <c r="DO386">
        <v>0</v>
      </c>
      <c r="GQ386">
        <v>-1</v>
      </c>
      <c r="GR386">
        <v>-1</v>
      </c>
    </row>
    <row r="387" spans="1:200" x14ac:dyDescent="0.25">
      <c r="A387">
        <f>ROW(Source!A220)</f>
        <v>220</v>
      </c>
      <c r="B387">
        <v>66440962</v>
      </c>
      <c r="C387">
        <v>66442111</v>
      </c>
      <c r="D387">
        <v>48043859</v>
      </c>
      <c r="E387">
        <v>68</v>
      </c>
      <c r="F387">
        <v>1</v>
      </c>
      <c r="G387">
        <v>1</v>
      </c>
      <c r="H387">
        <v>1</v>
      </c>
      <c r="I387" t="s">
        <v>883</v>
      </c>
      <c r="J387" t="s">
        <v>6</v>
      </c>
      <c r="K387" t="s">
        <v>884</v>
      </c>
      <c r="L387">
        <v>1191</v>
      </c>
      <c r="N387">
        <v>1013</v>
      </c>
      <c r="O387" t="s">
        <v>766</v>
      </c>
      <c r="P387" t="s">
        <v>766</v>
      </c>
      <c r="Q387">
        <v>1</v>
      </c>
      <c r="W387">
        <v>0</v>
      </c>
      <c r="X387">
        <v>-1810713292</v>
      </c>
      <c r="Y387">
        <f t="shared" ref="Y387:Y392" si="173">(AT387*ROUND(2.2,7))</f>
        <v>253.00000000000003</v>
      </c>
      <c r="AA387">
        <v>0</v>
      </c>
      <c r="AB387">
        <v>0</v>
      </c>
      <c r="AC387">
        <v>0</v>
      </c>
      <c r="AD387">
        <v>306.52</v>
      </c>
      <c r="AE387">
        <v>0</v>
      </c>
      <c r="AF387">
        <v>0</v>
      </c>
      <c r="AG387">
        <v>0</v>
      </c>
      <c r="AH387">
        <v>9.18</v>
      </c>
      <c r="AI387">
        <v>1</v>
      </c>
      <c r="AJ387">
        <v>1</v>
      </c>
      <c r="AK387">
        <v>1</v>
      </c>
      <c r="AL387">
        <v>33.39</v>
      </c>
      <c r="AM387">
        <v>4</v>
      </c>
      <c r="AN387">
        <v>0</v>
      </c>
      <c r="AO387">
        <v>1</v>
      </c>
      <c r="AP387">
        <v>1</v>
      </c>
      <c r="AQ387">
        <v>0</v>
      </c>
      <c r="AR387">
        <v>0</v>
      </c>
      <c r="AS387" t="s">
        <v>6</v>
      </c>
      <c r="AT387">
        <v>115</v>
      </c>
      <c r="AU387" t="s">
        <v>555</v>
      </c>
      <c r="AV387">
        <v>1</v>
      </c>
      <c r="AW387">
        <v>2</v>
      </c>
      <c r="AX387">
        <v>66442122</v>
      </c>
      <c r="AY387">
        <v>1</v>
      </c>
      <c r="AZ387">
        <v>0</v>
      </c>
      <c r="BA387">
        <v>346</v>
      </c>
      <c r="BB387">
        <v>0</v>
      </c>
      <c r="BC387">
        <v>0</v>
      </c>
      <c r="BD387">
        <v>0</v>
      </c>
      <c r="BE387">
        <v>0</v>
      </c>
      <c r="BF387">
        <v>0</v>
      </c>
      <c r="BG387">
        <v>0</v>
      </c>
      <c r="BH387">
        <v>0</v>
      </c>
      <c r="BI387">
        <v>0</v>
      </c>
      <c r="BJ387">
        <v>0</v>
      </c>
      <c r="BK387">
        <v>0</v>
      </c>
      <c r="BL387">
        <v>0</v>
      </c>
      <c r="BM387">
        <v>0</v>
      </c>
      <c r="BN387">
        <v>0</v>
      </c>
      <c r="BO387">
        <v>0</v>
      </c>
      <c r="BP387">
        <v>0</v>
      </c>
      <c r="BQ387">
        <v>0</v>
      </c>
      <c r="BR387">
        <v>0</v>
      </c>
      <c r="BS387">
        <v>0</v>
      </c>
      <c r="BT387">
        <v>0</v>
      </c>
      <c r="BU387">
        <v>0</v>
      </c>
      <c r="BV387">
        <v>0</v>
      </c>
      <c r="BW387">
        <v>0</v>
      </c>
      <c r="CU387" t="e">
        <f>ROUND(AT387*Source!I220*AH387*AL387,0)</f>
        <v>#REF!</v>
      </c>
      <c r="CV387" t="e">
        <f>ROUND(Y387*Source!I220,7)</f>
        <v>#REF!</v>
      </c>
      <c r="CW387">
        <v>0</v>
      </c>
      <c r="CX387" t="e">
        <f>ROUND(Y387*Source!I220,7)</f>
        <v>#REF!</v>
      </c>
      <c r="CY387">
        <f>AD387</f>
        <v>306.52</v>
      </c>
      <c r="CZ387">
        <f>AH387</f>
        <v>9.18</v>
      </c>
      <c r="DA387">
        <f>AL387</f>
        <v>33.39</v>
      </c>
      <c r="DB387">
        <f t="shared" ref="DB387:DB396" si="174">ROUND((ROUND(AT387*CZ387,2)*ROUND(2.2,7)),2)</f>
        <v>2322.54</v>
      </c>
      <c r="DC387">
        <f t="shared" ref="DC387:DC396" si="175">ROUND((ROUND(AT387*AG387,2)*ROUND(2.2,7)),2)</f>
        <v>0</v>
      </c>
      <c r="DD387" t="s">
        <v>6</v>
      </c>
      <c r="DE387" t="s">
        <v>6</v>
      </c>
      <c r="DF387" t="e">
        <f>ROUND(ROUND(AE387,0)*CX387,0)</f>
        <v>#REF!</v>
      </c>
      <c r="DG387" t="e">
        <f>ROUND(ROUND(AF387,0)*CX387,0)</f>
        <v>#REF!</v>
      </c>
      <c r="DH387" t="e">
        <f>Source!I220*SmtRes!Y387</f>
        <v>#REF!</v>
      </c>
      <c r="DI387">
        <f>AD387</f>
        <v>306.52</v>
      </c>
      <c r="DJ387">
        <f>EtalonRes!AB346</f>
        <v>9.18</v>
      </c>
      <c r="DK387" t="e">
        <f>Source!BA220</f>
        <v>#REF!</v>
      </c>
      <c r="DL387" t="s">
        <v>6</v>
      </c>
      <c r="DM387">
        <v>0</v>
      </c>
      <c r="DN387" t="s">
        <v>6</v>
      </c>
      <c r="DO387">
        <v>0</v>
      </c>
      <c r="GQ387">
        <v>-1</v>
      </c>
      <c r="GR387">
        <v>-1</v>
      </c>
    </row>
    <row r="388" spans="1:200" x14ac:dyDescent="0.25">
      <c r="A388">
        <f>ROW(Source!A220)</f>
        <v>220</v>
      </c>
      <c r="B388">
        <v>66440962</v>
      </c>
      <c r="C388">
        <v>66442111</v>
      </c>
      <c r="D388">
        <v>48044033</v>
      </c>
      <c r="E388">
        <v>68</v>
      </c>
      <c r="F388">
        <v>1</v>
      </c>
      <c r="G388">
        <v>1</v>
      </c>
      <c r="H388">
        <v>1</v>
      </c>
      <c r="I388" t="s">
        <v>767</v>
      </c>
      <c r="J388" t="s">
        <v>6</v>
      </c>
      <c r="K388" t="s">
        <v>768</v>
      </c>
      <c r="L388">
        <v>1191</v>
      </c>
      <c r="N388">
        <v>1013</v>
      </c>
      <c r="O388" t="s">
        <v>766</v>
      </c>
      <c r="P388" t="s">
        <v>766</v>
      </c>
      <c r="Q388">
        <v>1</v>
      </c>
      <c r="W388">
        <v>0</v>
      </c>
      <c r="X388">
        <v>-1417349443</v>
      </c>
      <c r="Y388">
        <f t="shared" si="173"/>
        <v>3.1680000000000001</v>
      </c>
      <c r="AA388">
        <v>0</v>
      </c>
      <c r="AB388">
        <v>0</v>
      </c>
      <c r="AC388">
        <v>0</v>
      </c>
      <c r="AD388">
        <v>0</v>
      </c>
      <c r="AE388">
        <v>0</v>
      </c>
      <c r="AF388">
        <v>0</v>
      </c>
      <c r="AG388">
        <v>0</v>
      </c>
      <c r="AH388">
        <v>0</v>
      </c>
      <c r="AI388">
        <v>1</v>
      </c>
      <c r="AJ388">
        <v>1</v>
      </c>
      <c r="AK388">
        <v>33.39</v>
      </c>
      <c r="AL388">
        <v>1</v>
      </c>
      <c r="AM388">
        <v>4</v>
      </c>
      <c r="AN388">
        <v>0</v>
      </c>
      <c r="AO388">
        <v>1</v>
      </c>
      <c r="AP388">
        <v>1</v>
      </c>
      <c r="AQ388">
        <v>0</v>
      </c>
      <c r="AR388">
        <v>0</v>
      </c>
      <c r="AS388" t="s">
        <v>6</v>
      </c>
      <c r="AT388">
        <v>1.44</v>
      </c>
      <c r="AU388" t="s">
        <v>555</v>
      </c>
      <c r="AV388">
        <v>2</v>
      </c>
      <c r="AW388">
        <v>2</v>
      </c>
      <c r="AX388">
        <v>66442123</v>
      </c>
      <c r="AY388">
        <v>1</v>
      </c>
      <c r="AZ388">
        <v>0</v>
      </c>
      <c r="BA388">
        <v>347</v>
      </c>
      <c r="BB388">
        <v>0</v>
      </c>
      <c r="BC388">
        <v>0</v>
      </c>
      <c r="BD388">
        <v>0</v>
      </c>
      <c r="BE388">
        <v>0</v>
      </c>
      <c r="BF388">
        <v>0</v>
      </c>
      <c r="BG388">
        <v>0</v>
      </c>
      <c r="BH388">
        <v>0</v>
      </c>
      <c r="BI388">
        <v>0</v>
      </c>
      <c r="BJ388">
        <v>0</v>
      </c>
      <c r="BK388">
        <v>0</v>
      </c>
      <c r="BL388">
        <v>0</v>
      </c>
      <c r="BM388">
        <v>0</v>
      </c>
      <c r="BN388">
        <v>0</v>
      </c>
      <c r="BO388">
        <v>0</v>
      </c>
      <c r="BP388">
        <v>0</v>
      </c>
      <c r="BQ388">
        <v>0</v>
      </c>
      <c r="BR388">
        <v>0</v>
      </c>
      <c r="BS388">
        <v>0</v>
      </c>
      <c r="BT388">
        <v>0</v>
      </c>
      <c r="BU388">
        <v>0</v>
      </c>
      <c r="BV388">
        <v>0</v>
      </c>
      <c r="BW388">
        <v>0</v>
      </c>
      <c r="CV388">
        <v>0</v>
      </c>
      <c r="CW388">
        <v>0</v>
      </c>
      <c r="CX388" t="e">
        <f>ROUND(Y388*Source!I220,7)</f>
        <v>#REF!</v>
      </c>
      <c r="CY388">
        <f>AD388</f>
        <v>0</v>
      </c>
      <c r="CZ388">
        <f>AH388</f>
        <v>0</v>
      </c>
      <c r="DA388">
        <f>AL388</f>
        <v>1</v>
      </c>
      <c r="DB388">
        <f t="shared" si="174"/>
        <v>0</v>
      </c>
      <c r="DC388">
        <f t="shared" si="175"/>
        <v>0</v>
      </c>
      <c r="DD388" t="s">
        <v>6</v>
      </c>
      <c r="DE388" t="s">
        <v>6</v>
      </c>
      <c r="DF388" t="e">
        <f>ROUND(ROUND(AE388,0)*CX388,0)</f>
        <v>#REF!</v>
      </c>
      <c r="DG388" t="e">
        <f>ROUND(ROUND(AF388,0)*CX388,0)</f>
        <v>#REF!</v>
      </c>
      <c r="DH388" t="e">
        <f>Source!I220*SmtRes!Y388</f>
        <v>#REF!</v>
      </c>
      <c r="DI388">
        <f>AD388</f>
        <v>0</v>
      </c>
      <c r="DJ388">
        <f>EtalonRes!AB347</f>
        <v>0</v>
      </c>
      <c r="DK388" t="e">
        <f>Source!BA220</f>
        <v>#REF!</v>
      </c>
      <c r="DL388" t="s">
        <v>6</v>
      </c>
      <c r="DM388">
        <v>0</v>
      </c>
      <c r="DN388" t="s">
        <v>6</v>
      </c>
      <c r="DO388">
        <v>0</v>
      </c>
      <c r="GQ388">
        <v>-1</v>
      </c>
      <c r="GR388">
        <v>-1</v>
      </c>
    </row>
    <row r="389" spans="1:200" x14ac:dyDescent="0.25">
      <c r="A389">
        <f>ROW(Source!A220)</f>
        <v>220</v>
      </c>
      <c r="B389">
        <v>66440962</v>
      </c>
      <c r="C389">
        <v>66442111</v>
      </c>
      <c r="D389">
        <v>48205728</v>
      </c>
      <c r="E389">
        <v>1</v>
      </c>
      <c r="F389">
        <v>1</v>
      </c>
      <c r="G389">
        <v>1</v>
      </c>
      <c r="H389">
        <v>2</v>
      </c>
      <c r="I389" t="s">
        <v>857</v>
      </c>
      <c r="J389" t="s">
        <v>858</v>
      </c>
      <c r="K389" t="s">
        <v>859</v>
      </c>
      <c r="L389">
        <v>1367</v>
      </c>
      <c r="N389">
        <v>1011</v>
      </c>
      <c r="O389" t="s">
        <v>772</v>
      </c>
      <c r="P389" t="s">
        <v>772</v>
      </c>
      <c r="Q389">
        <v>1</v>
      </c>
      <c r="W389">
        <v>0</v>
      </c>
      <c r="X389">
        <v>2073521694</v>
      </c>
      <c r="Y389">
        <f t="shared" si="173"/>
        <v>0.30800000000000005</v>
      </c>
      <c r="AA389">
        <v>0</v>
      </c>
      <c r="AB389">
        <v>1193.27</v>
      </c>
      <c r="AC389">
        <v>335.9</v>
      </c>
      <c r="AD389">
        <v>0</v>
      </c>
      <c r="AE389">
        <v>0</v>
      </c>
      <c r="AF389">
        <v>89.99</v>
      </c>
      <c r="AG389">
        <v>10.06</v>
      </c>
      <c r="AH389">
        <v>0</v>
      </c>
      <c r="AI389">
        <v>1</v>
      </c>
      <c r="AJ389">
        <v>13.26</v>
      </c>
      <c r="AK389">
        <v>33.39</v>
      </c>
      <c r="AL389">
        <v>1</v>
      </c>
      <c r="AM389">
        <v>4</v>
      </c>
      <c r="AN389">
        <v>0</v>
      </c>
      <c r="AO389">
        <v>1</v>
      </c>
      <c r="AP389">
        <v>1</v>
      </c>
      <c r="AQ389">
        <v>0</v>
      </c>
      <c r="AR389">
        <v>0</v>
      </c>
      <c r="AS389" t="s">
        <v>6</v>
      </c>
      <c r="AT389">
        <v>0.14000000000000001</v>
      </c>
      <c r="AU389" t="s">
        <v>555</v>
      </c>
      <c r="AV389">
        <v>0</v>
      </c>
      <c r="AW389">
        <v>2</v>
      </c>
      <c r="AX389">
        <v>66442124</v>
      </c>
      <c r="AY389">
        <v>1</v>
      </c>
      <c r="AZ389">
        <v>0</v>
      </c>
      <c r="BA389">
        <v>348</v>
      </c>
      <c r="BB389">
        <v>0</v>
      </c>
      <c r="BC389">
        <v>0</v>
      </c>
      <c r="BD389">
        <v>0</v>
      </c>
      <c r="BE389">
        <v>0</v>
      </c>
      <c r="BF389">
        <v>0</v>
      </c>
      <c r="BG389">
        <v>0</v>
      </c>
      <c r="BH389">
        <v>0</v>
      </c>
      <c r="BI389">
        <v>0</v>
      </c>
      <c r="BJ389">
        <v>0</v>
      </c>
      <c r="BK389">
        <v>0</v>
      </c>
      <c r="BL389">
        <v>0</v>
      </c>
      <c r="BM389">
        <v>0</v>
      </c>
      <c r="BN389">
        <v>0</v>
      </c>
      <c r="BO389">
        <v>0</v>
      </c>
      <c r="BP389">
        <v>0</v>
      </c>
      <c r="BQ389">
        <v>0</v>
      </c>
      <c r="BR389">
        <v>0</v>
      </c>
      <c r="BS389">
        <v>0</v>
      </c>
      <c r="BT389">
        <v>0</v>
      </c>
      <c r="BU389">
        <v>0</v>
      </c>
      <c r="BV389">
        <v>0</v>
      </c>
      <c r="BW389">
        <v>0</v>
      </c>
      <c r="CV389">
        <v>0</v>
      </c>
      <c r="CW389" t="e">
        <f>ROUND(Y389*Source!I220*DO389,7)</f>
        <v>#REF!</v>
      </c>
      <c r="CX389" t="e">
        <f>ROUND(Y389*Source!I220,7)</f>
        <v>#REF!</v>
      </c>
      <c r="CY389">
        <f>AB389</f>
        <v>1193.27</v>
      </c>
      <c r="CZ389">
        <f>AF389</f>
        <v>89.99</v>
      </c>
      <c r="DA389">
        <f>AJ389</f>
        <v>13.26</v>
      </c>
      <c r="DB389">
        <f t="shared" si="174"/>
        <v>27.72</v>
      </c>
      <c r="DC389">
        <f t="shared" si="175"/>
        <v>3.1</v>
      </c>
      <c r="DD389" t="s">
        <v>6</v>
      </c>
      <c r="DE389" t="s">
        <v>6</v>
      </c>
      <c r="DF389" t="e">
        <f>ROUND(ROUND(AE389,0)*CX389,0)</f>
        <v>#REF!</v>
      </c>
      <c r="DG389" t="e">
        <f>ROUND(ROUND(AF389*AJ389,0)*CX389,0)</f>
        <v>#REF!</v>
      </c>
      <c r="DH389" t="e">
        <f>Source!I220*SmtRes!Y389</f>
        <v>#REF!</v>
      </c>
      <c r="DI389">
        <f>AB389</f>
        <v>1193.27</v>
      </c>
      <c r="DJ389">
        <f>EtalonRes!Z348</f>
        <v>89.99</v>
      </c>
      <c r="DK389" t="e">
        <f>Source!BB220</f>
        <v>#REF!</v>
      </c>
      <c r="DL389" t="s">
        <v>6</v>
      </c>
      <c r="DM389">
        <v>0</v>
      </c>
      <c r="DN389" t="s">
        <v>6</v>
      </c>
      <c r="DO389">
        <v>0</v>
      </c>
      <c r="GQ389">
        <v>-1</v>
      </c>
      <c r="GR389">
        <v>-1</v>
      </c>
    </row>
    <row r="390" spans="1:200" x14ac:dyDescent="0.25">
      <c r="A390">
        <f>ROW(Source!A220)</f>
        <v>220</v>
      </c>
      <c r="B390">
        <v>66440962</v>
      </c>
      <c r="C390">
        <v>66442111</v>
      </c>
      <c r="D390">
        <v>48205768</v>
      </c>
      <c r="E390">
        <v>1</v>
      </c>
      <c r="F390">
        <v>1</v>
      </c>
      <c r="G390">
        <v>1</v>
      </c>
      <c r="H390">
        <v>2</v>
      </c>
      <c r="I390" t="s">
        <v>825</v>
      </c>
      <c r="J390" t="s">
        <v>826</v>
      </c>
      <c r="K390" t="s">
        <v>827</v>
      </c>
      <c r="L390">
        <v>1367</v>
      </c>
      <c r="N390">
        <v>1011</v>
      </c>
      <c r="O390" t="s">
        <v>772</v>
      </c>
      <c r="P390" t="s">
        <v>772</v>
      </c>
      <c r="Q390">
        <v>1</v>
      </c>
      <c r="W390">
        <v>0</v>
      </c>
      <c r="X390">
        <v>1098214667</v>
      </c>
      <c r="Y390">
        <f t="shared" si="173"/>
        <v>2.8600000000000003</v>
      </c>
      <c r="AA390">
        <v>0</v>
      </c>
      <c r="AB390">
        <v>414.51</v>
      </c>
      <c r="AC390">
        <v>450.77</v>
      </c>
      <c r="AD390">
        <v>0</v>
      </c>
      <c r="AE390">
        <v>0</v>
      </c>
      <c r="AF390">
        <v>31.26</v>
      </c>
      <c r="AG390">
        <v>13.5</v>
      </c>
      <c r="AH390">
        <v>0</v>
      </c>
      <c r="AI390">
        <v>1</v>
      </c>
      <c r="AJ390">
        <v>13.26</v>
      </c>
      <c r="AK390">
        <v>33.39</v>
      </c>
      <c r="AL390">
        <v>1</v>
      </c>
      <c r="AM390">
        <v>4</v>
      </c>
      <c r="AN390">
        <v>0</v>
      </c>
      <c r="AO390">
        <v>1</v>
      </c>
      <c r="AP390">
        <v>1</v>
      </c>
      <c r="AQ390">
        <v>0</v>
      </c>
      <c r="AR390">
        <v>0</v>
      </c>
      <c r="AS390" t="s">
        <v>6</v>
      </c>
      <c r="AT390">
        <v>1.3</v>
      </c>
      <c r="AU390" t="s">
        <v>555</v>
      </c>
      <c r="AV390">
        <v>0</v>
      </c>
      <c r="AW390">
        <v>2</v>
      </c>
      <c r="AX390">
        <v>66442125</v>
      </c>
      <c r="AY390">
        <v>1</v>
      </c>
      <c r="AZ390">
        <v>0</v>
      </c>
      <c r="BA390">
        <v>349</v>
      </c>
      <c r="BB390">
        <v>0</v>
      </c>
      <c r="BC390">
        <v>0</v>
      </c>
      <c r="BD390">
        <v>0</v>
      </c>
      <c r="BE390">
        <v>0</v>
      </c>
      <c r="BF390">
        <v>0</v>
      </c>
      <c r="BG390">
        <v>0</v>
      </c>
      <c r="BH390">
        <v>0</v>
      </c>
      <c r="BI390">
        <v>0</v>
      </c>
      <c r="BJ390">
        <v>0</v>
      </c>
      <c r="BK390">
        <v>0</v>
      </c>
      <c r="BL390">
        <v>0</v>
      </c>
      <c r="BM390">
        <v>0</v>
      </c>
      <c r="BN390">
        <v>0</v>
      </c>
      <c r="BO390">
        <v>0</v>
      </c>
      <c r="BP390">
        <v>0</v>
      </c>
      <c r="BQ390">
        <v>0</v>
      </c>
      <c r="BR390">
        <v>0</v>
      </c>
      <c r="BS390">
        <v>0</v>
      </c>
      <c r="BT390">
        <v>0</v>
      </c>
      <c r="BU390">
        <v>0</v>
      </c>
      <c r="BV390">
        <v>0</v>
      </c>
      <c r="BW390">
        <v>0</v>
      </c>
      <c r="CV390">
        <v>0</v>
      </c>
      <c r="CW390" t="e">
        <f>ROUND(Y390*Source!I220*DO390,7)</f>
        <v>#REF!</v>
      </c>
      <c r="CX390" t="e">
        <f>ROUND(Y390*Source!I220,7)</f>
        <v>#REF!</v>
      </c>
      <c r="CY390">
        <f>AB390</f>
        <v>414.51</v>
      </c>
      <c r="CZ390">
        <f>AF390</f>
        <v>31.26</v>
      </c>
      <c r="DA390">
        <f>AJ390</f>
        <v>13.26</v>
      </c>
      <c r="DB390">
        <f t="shared" si="174"/>
        <v>89.41</v>
      </c>
      <c r="DC390">
        <f t="shared" si="175"/>
        <v>38.61</v>
      </c>
      <c r="DD390" t="s">
        <v>6</v>
      </c>
      <c r="DE390" t="s">
        <v>6</v>
      </c>
      <c r="DF390" t="e">
        <f>ROUND(ROUND(AE390,0)*CX390,0)</f>
        <v>#REF!</v>
      </c>
      <c r="DG390" t="e">
        <f>ROUND(ROUND(AF390*AJ390,0)*CX390,0)</f>
        <v>#REF!</v>
      </c>
      <c r="DH390" t="e">
        <f>Source!I220*SmtRes!Y390</f>
        <v>#REF!</v>
      </c>
      <c r="DI390">
        <f>AB390</f>
        <v>414.51</v>
      </c>
      <c r="DJ390">
        <f>EtalonRes!Z349</f>
        <v>31.26</v>
      </c>
      <c r="DK390" t="e">
        <f>Source!BB220</f>
        <v>#REF!</v>
      </c>
      <c r="DL390" t="s">
        <v>6</v>
      </c>
      <c r="DM390">
        <v>0</v>
      </c>
      <c r="DN390" t="s">
        <v>6</v>
      </c>
      <c r="DO390">
        <v>0</v>
      </c>
      <c r="GQ390">
        <v>-1</v>
      </c>
      <c r="GR390">
        <v>-1</v>
      </c>
    </row>
    <row r="391" spans="1:200" x14ac:dyDescent="0.25">
      <c r="A391">
        <f>ROW(Source!A220)</f>
        <v>220</v>
      </c>
      <c r="B391">
        <v>66440962</v>
      </c>
      <c r="C391">
        <v>66442111</v>
      </c>
      <c r="D391">
        <v>48056368</v>
      </c>
      <c r="E391">
        <v>1</v>
      </c>
      <c r="F391">
        <v>1</v>
      </c>
      <c r="G391">
        <v>1</v>
      </c>
      <c r="H391">
        <v>3</v>
      </c>
      <c r="I391" t="s">
        <v>773</v>
      </c>
      <c r="J391" t="s">
        <v>774</v>
      </c>
      <c r="K391" t="s">
        <v>775</v>
      </c>
      <c r="L391">
        <v>1339</v>
      </c>
      <c r="N391">
        <v>1007</v>
      </c>
      <c r="O391" t="s">
        <v>22</v>
      </c>
      <c r="P391" t="s">
        <v>22</v>
      </c>
      <c r="Q391">
        <v>1</v>
      </c>
      <c r="W391">
        <v>0</v>
      </c>
      <c r="X391">
        <v>929815444</v>
      </c>
      <c r="Y391" s="66">
        <f>'4.Ведомость_списания'!F256</f>
        <v>2.2000000000000002E-2</v>
      </c>
      <c r="AA391">
        <v>22.23</v>
      </c>
      <c r="AB391">
        <v>0</v>
      </c>
      <c r="AC391">
        <v>0</v>
      </c>
      <c r="AD391">
        <v>0</v>
      </c>
      <c r="AE391">
        <v>2.44</v>
      </c>
      <c r="AF391">
        <v>0</v>
      </c>
      <c r="AG391">
        <v>0</v>
      </c>
      <c r="AH391">
        <v>0</v>
      </c>
      <c r="AI391">
        <v>9.11</v>
      </c>
      <c r="AJ391">
        <v>1</v>
      </c>
      <c r="AK391">
        <v>1</v>
      </c>
      <c r="AL391">
        <v>1</v>
      </c>
      <c r="AM391">
        <v>4</v>
      </c>
      <c r="AN391">
        <v>0</v>
      </c>
      <c r="AO391">
        <v>1</v>
      </c>
      <c r="AP391">
        <v>1</v>
      </c>
      <c r="AQ391">
        <v>0</v>
      </c>
      <c r="AR391">
        <v>0</v>
      </c>
      <c r="AS391" t="s">
        <v>6</v>
      </c>
      <c r="AT391">
        <v>0.01</v>
      </c>
      <c r="AU391" t="s">
        <v>555</v>
      </c>
      <c r="AV391">
        <v>0</v>
      </c>
      <c r="AW391">
        <v>2</v>
      </c>
      <c r="AX391">
        <v>66442126</v>
      </c>
      <c r="AY391">
        <v>1</v>
      </c>
      <c r="AZ391">
        <v>0</v>
      </c>
      <c r="BA391">
        <v>350</v>
      </c>
      <c r="BB391">
        <v>0</v>
      </c>
      <c r="BC391">
        <v>0</v>
      </c>
      <c r="BD391">
        <v>0</v>
      </c>
      <c r="BE391">
        <v>0</v>
      </c>
      <c r="BF391">
        <v>0</v>
      </c>
      <c r="BG391">
        <v>0</v>
      </c>
      <c r="BH391">
        <v>0</v>
      </c>
      <c r="BI391">
        <v>0</v>
      </c>
      <c r="BJ391">
        <v>0</v>
      </c>
      <c r="BK391">
        <v>0</v>
      </c>
      <c r="BL391">
        <v>0</v>
      </c>
      <c r="BM391">
        <v>0</v>
      </c>
      <c r="BN391">
        <v>0</v>
      </c>
      <c r="BO391">
        <v>0</v>
      </c>
      <c r="BP391">
        <v>0</v>
      </c>
      <c r="BQ391">
        <v>0</v>
      </c>
      <c r="BR391">
        <v>0</v>
      </c>
      <c r="BS391">
        <v>0</v>
      </c>
      <c r="BT391">
        <v>0</v>
      </c>
      <c r="BU391">
        <v>0</v>
      </c>
      <c r="BV391">
        <v>0</v>
      </c>
      <c r="BW391">
        <v>0</v>
      </c>
      <c r="CV391">
        <v>0</v>
      </c>
      <c r="CW391">
        <v>0</v>
      </c>
      <c r="CX391" t="e">
        <f>ROUND(Y391*Source!I220,7)</f>
        <v>#REF!</v>
      </c>
      <c r="CY391">
        <f t="shared" ref="CY391:CY396" si="176">AA391</f>
        <v>22.23</v>
      </c>
      <c r="CZ391">
        <f t="shared" ref="CZ391:CZ396" si="177">AE391</f>
        <v>2.44</v>
      </c>
      <c r="DA391">
        <f t="shared" ref="DA391:DA396" si="178">AI391</f>
        <v>9.11</v>
      </c>
      <c r="DB391">
        <f t="shared" si="174"/>
        <v>0.04</v>
      </c>
      <c r="DC391">
        <f t="shared" si="175"/>
        <v>0</v>
      </c>
      <c r="DD391" t="s">
        <v>6</v>
      </c>
      <c r="DE391" t="s">
        <v>6</v>
      </c>
      <c r="DF391" t="e">
        <f t="shared" ref="DF391:DF396" si="179">ROUND(ROUND(AE391*AI391,0)*CX391,0)</f>
        <v>#REF!</v>
      </c>
      <c r="DG391" t="e">
        <f t="shared" ref="DG391:DG398" si="180">ROUND(ROUND(AF391,0)*CX391,0)</f>
        <v>#REF!</v>
      </c>
      <c r="DH391" t="e">
        <f>Source!I220*SmtRes!Y391</f>
        <v>#REF!</v>
      </c>
      <c r="DI391">
        <f t="shared" ref="DI391:DI396" si="181">AA391</f>
        <v>22.23</v>
      </c>
      <c r="DJ391">
        <f>EtalonRes!Y350</f>
        <v>2.44</v>
      </c>
      <c r="DK391" t="e">
        <f>Source!BC220</f>
        <v>#REF!</v>
      </c>
      <c r="DL391" t="s">
        <v>6</v>
      </c>
      <c r="DM391">
        <v>0</v>
      </c>
      <c r="DN391" t="s">
        <v>6</v>
      </c>
      <c r="DO391">
        <v>0</v>
      </c>
      <c r="GQ391">
        <v>-1</v>
      </c>
      <c r="GR391">
        <v>-1</v>
      </c>
    </row>
    <row r="392" spans="1:200" x14ac:dyDescent="0.25">
      <c r="A392">
        <f>ROW(Source!A220)</f>
        <v>220</v>
      </c>
      <c r="B392">
        <v>66440962</v>
      </c>
      <c r="C392">
        <v>66442111</v>
      </c>
      <c r="D392">
        <v>48057017</v>
      </c>
      <c r="E392">
        <v>1</v>
      </c>
      <c r="F392">
        <v>1</v>
      </c>
      <c r="G392">
        <v>1</v>
      </c>
      <c r="H392">
        <v>3</v>
      </c>
      <c r="I392" t="s">
        <v>561</v>
      </c>
      <c r="J392" t="s">
        <v>563</v>
      </c>
      <c r="K392" t="s">
        <v>562</v>
      </c>
      <c r="L392">
        <v>1346</v>
      </c>
      <c r="N392">
        <v>1009</v>
      </c>
      <c r="O392" t="s">
        <v>132</v>
      </c>
      <c r="P392" t="s">
        <v>132</v>
      </c>
      <c r="Q392">
        <v>1</v>
      </c>
      <c r="W392">
        <v>1</v>
      </c>
      <c r="X392">
        <v>2018422279</v>
      </c>
      <c r="Y392">
        <f t="shared" si="173"/>
        <v>-26.400000000000002</v>
      </c>
      <c r="AA392">
        <v>82.35</v>
      </c>
      <c r="AB392">
        <v>0</v>
      </c>
      <c r="AC392">
        <v>0</v>
      </c>
      <c r="AD392">
        <v>0</v>
      </c>
      <c r="AE392">
        <v>9.0399999999999991</v>
      </c>
      <c r="AF392">
        <v>0</v>
      </c>
      <c r="AG392">
        <v>0</v>
      </c>
      <c r="AH392">
        <v>0</v>
      </c>
      <c r="AI392">
        <v>9.11</v>
      </c>
      <c r="AJ392">
        <v>1</v>
      </c>
      <c r="AK392">
        <v>1</v>
      </c>
      <c r="AL392">
        <v>1</v>
      </c>
      <c r="AM392">
        <v>4</v>
      </c>
      <c r="AN392">
        <v>0</v>
      </c>
      <c r="AO392">
        <v>1</v>
      </c>
      <c r="AP392">
        <v>1</v>
      </c>
      <c r="AQ392">
        <v>0</v>
      </c>
      <c r="AR392">
        <v>0</v>
      </c>
      <c r="AS392" t="s">
        <v>6</v>
      </c>
      <c r="AT392">
        <v>-12</v>
      </c>
      <c r="AU392" t="s">
        <v>555</v>
      </c>
      <c r="AV392">
        <v>0</v>
      </c>
      <c r="AW392">
        <v>2</v>
      </c>
      <c r="AX392">
        <v>66442127</v>
      </c>
      <c r="AY392">
        <v>1</v>
      </c>
      <c r="AZ392">
        <v>6144</v>
      </c>
      <c r="BA392">
        <v>351</v>
      </c>
      <c r="BB392">
        <v>0</v>
      </c>
      <c r="BC392">
        <v>0</v>
      </c>
      <c r="BD392">
        <v>0</v>
      </c>
      <c r="BE392">
        <v>0</v>
      </c>
      <c r="BF392">
        <v>0</v>
      </c>
      <c r="BG392">
        <v>0</v>
      </c>
      <c r="BH392">
        <v>0</v>
      </c>
      <c r="BI392">
        <v>0</v>
      </c>
      <c r="BJ392">
        <v>0</v>
      </c>
      <c r="BK392">
        <v>0</v>
      </c>
      <c r="BL392">
        <v>0</v>
      </c>
      <c r="BM392">
        <v>0</v>
      </c>
      <c r="BN392">
        <v>0</v>
      </c>
      <c r="BO392">
        <v>0</v>
      </c>
      <c r="BP392">
        <v>0</v>
      </c>
      <c r="BQ392">
        <v>0</v>
      </c>
      <c r="BR392">
        <v>0</v>
      </c>
      <c r="BS392">
        <v>0</v>
      </c>
      <c r="BT392">
        <v>0</v>
      </c>
      <c r="BU392">
        <v>0</v>
      </c>
      <c r="BV392">
        <v>0</v>
      </c>
      <c r="BW392">
        <v>0</v>
      </c>
      <c r="CV392">
        <v>0</v>
      </c>
      <c r="CW392">
        <v>0</v>
      </c>
      <c r="CX392" t="e">
        <f>ROUND(Y392*Source!I220,7)</f>
        <v>#REF!</v>
      </c>
      <c r="CY392">
        <f t="shared" si="176"/>
        <v>82.35</v>
      </c>
      <c r="CZ392">
        <f t="shared" si="177"/>
        <v>9.0399999999999991</v>
      </c>
      <c r="DA392">
        <f t="shared" si="178"/>
        <v>9.11</v>
      </c>
      <c r="DB392">
        <f t="shared" si="174"/>
        <v>-238.66</v>
      </c>
      <c r="DC392">
        <f t="shared" si="175"/>
        <v>0</v>
      </c>
      <c r="DD392" t="s">
        <v>6</v>
      </c>
      <c r="DE392" t="s">
        <v>6</v>
      </c>
      <c r="DF392" t="e">
        <f t="shared" si="179"/>
        <v>#REF!</v>
      </c>
      <c r="DG392" t="e">
        <f t="shared" si="180"/>
        <v>#REF!</v>
      </c>
      <c r="DH392" t="e">
        <f>Source!I220*SmtRes!Y392</f>
        <v>#REF!</v>
      </c>
      <c r="DI392">
        <f t="shared" si="181"/>
        <v>82.35</v>
      </c>
      <c r="DJ392">
        <f>EtalonRes!Y351</f>
        <v>9.0399999999999991</v>
      </c>
      <c r="DK392" t="e">
        <f>Source!BC220</f>
        <v>#REF!</v>
      </c>
      <c r="DL392" t="s">
        <v>6</v>
      </c>
      <c r="DM392">
        <v>0</v>
      </c>
      <c r="DN392" t="s">
        <v>6</v>
      </c>
      <c r="DO392">
        <v>0</v>
      </c>
      <c r="GP392">
        <v>0</v>
      </c>
      <c r="GQ392">
        <v>-1</v>
      </c>
      <c r="GR392">
        <v>-1</v>
      </c>
    </row>
    <row r="393" spans="1:200" x14ac:dyDescent="0.25">
      <c r="A393">
        <f>ROW(Source!A220)</f>
        <v>220</v>
      </c>
      <c r="B393">
        <v>66440962</v>
      </c>
      <c r="C393">
        <v>66442111</v>
      </c>
      <c r="D393">
        <v>48058796</v>
      </c>
      <c r="E393">
        <v>1</v>
      </c>
      <c r="F393">
        <v>1</v>
      </c>
      <c r="G393">
        <v>1</v>
      </c>
      <c r="H393">
        <v>3</v>
      </c>
      <c r="I393" t="s">
        <v>885</v>
      </c>
      <c r="J393" t="s">
        <v>886</v>
      </c>
      <c r="K393" t="s">
        <v>887</v>
      </c>
      <c r="L393">
        <v>1348</v>
      </c>
      <c r="N393">
        <v>1009</v>
      </c>
      <c r="O393" t="s">
        <v>147</v>
      </c>
      <c r="P393" t="s">
        <v>147</v>
      </c>
      <c r="Q393">
        <v>1000</v>
      </c>
      <c r="W393">
        <v>0</v>
      </c>
      <c r="X393">
        <v>-1894756496</v>
      </c>
      <c r="Y393" s="66">
        <f>'4.Ведомость_списания'!F257</f>
        <v>5.5000000000000005E-3</v>
      </c>
      <c r="AA393">
        <v>77207.25</v>
      </c>
      <c r="AB393">
        <v>0</v>
      </c>
      <c r="AC393">
        <v>0</v>
      </c>
      <c r="AD393">
        <v>0</v>
      </c>
      <c r="AE393">
        <v>8475</v>
      </c>
      <c r="AF393">
        <v>0</v>
      </c>
      <c r="AG393">
        <v>0</v>
      </c>
      <c r="AH393">
        <v>0</v>
      </c>
      <c r="AI393">
        <v>9.11</v>
      </c>
      <c r="AJ393">
        <v>1</v>
      </c>
      <c r="AK393">
        <v>1</v>
      </c>
      <c r="AL393">
        <v>1</v>
      </c>
      <c r="AM393">
        <v>4</v>
      </c>
      <c r="AN393">
        <v>0</v>
      </c>
      <c r="AO393">
        <v>1</v>
      </c>
      <c r="AP393">
        <v>1</v>
      </c>
      <c r="AQ393">
        <v>0</v>
      </c>
      <c r="AR393">
        <v>0</v>
      </c>
      <c r="AS393" t="s">
        <v>6</v>
      </c>
      <c r="AT393">
        <v>2.5000000000000001E-3</v>
      </c>
      <c r="AU393" t="s">
        <v>555</v>
      </c>
      <c r="AV393">
        <v>0</v>
      </c>
      <c r="AW393">
        <v>2</v>
      </c>
      <c r="AX393">
        <v>66442128</v>
      </c>
      <c r="AY393">
        <v>1</v>
      </c>
      <c r="AZ393">
        <v>0</v>
      </c>
      <c r="BA393">
        <v>352</v>
      </c>
      <c r="BB393">
        <v>0</v>
      </c>
      <c r="BC393">
        <v>0</v>
      </c>
      <c r="BD393">
        <v>0</v>
      </c>
      <c r="BE393">
        <v>0</v>
      </c>
      <c r="BF393">
        <v>0</v>
      </c>
      <c r="BG393">
        <v>0</v>
      </c>
      <c r="BH393">
        <v>0</v>
      </c>
      <c r="BI393">
        <v>0</v>
      </c>
      <c r="BJ393">
        <v>0</v>
      </c>
      <c r="BK393">
        <v>0</v>
      </c>
      <c r="BL393">
        <v>0</v>
      </c>
      <c r="BM393">
        <v>0</v>
      </c>
      <c r="BN393">
        <v>0</v>
      </c>
      <c r="BO393">
        <v>0</v>
      </c>
      <c r="BP393">
        <v>0</v>
      </c>
      <c r="BQ393">
        <v>0</v>
      </c>
      <c r="BR393">
        <v>0</v>
      </c>
      <c r="BS393">
        <v>0</v>
      </c>
      <c r="BT393">
        <v>0</v>
      </c>
      <c r="BU393">
        <v>0</v>
      </c>
      <c r="BV393">
        <v>0</v>
      </c>
      <c r="BW393">
        <v>0</v>
      </c>
      <c r="CV393">
        <v>0</v>
      </c>
      <c r="CW393">
        <v>0</v>
      </c>
      <c r="CX393" t="e">
        <f>ROUND(Y393*Source!I220,7)</f>
        <v>#REF!</v>
      </c>
      <c r="CY393">
        <f t="shared" si="176"/>
        <v>77207.25</v>
      </c>
      <c r="CZ393">
        <f t="shared" si="177"/>
        <v>8475</v>
      </c>
      <c r="DA393">
        <f t="shared" si="178"/>
        <v>9.11</v>
      </c>
      <c r="DB393">
        <f t="shared" si="174"/>
        <v>46.62</v>
      </c>
      <c r="DC393">
        <f t="shared" si="175"/>
        <v>0</v>
      </c>
      <c r="DD393" t="s">
        <v>6</v>
      </c>
      <c r="DE393" t="s">
        <v>6</v>
      </c>
      <c r="DF393" t="e">
        <f t="shared" si="179"/>
        <v>#REF!</v>
      </c>
      <c r="DG393" t="e">
        <f t="shared" si="180"/>
        <v>#REF!</v>
      </c>
      <c r="DH393" t="e">
        <f>Source!I220*SmtRes!Y393</f>
        <v>#REF!</v>
      </c>
      <c r="DI393">
        <f t="shared" si="181"/>
        <v>77207.25</v>
      </c>
      <c r="DJ393">
        <f>EtalonRes!Y352</f>
        <v>8475</v>
      </c>
      <c r="DK393" t="e">
        <f>Source!BC220</f>
        <v>#REF!</v>
      </c>
      <c r="DL393" t="s">
        <v>6</v>
      </c>
      <c r="DM393">
        <v>0</v>
      </c>
      <c r="DN393" t="s">
        <v>6</v>
      </c>
      <c r="DO393">
        <v>0</v>
      </c>
      <c r="GQ393">
        <v>-1</v>
      </c>
      <c r="GR393">
        <v>-1</v>
      </c>
    </row>
    <row r="394" spans="1:200" x14ac:dyDescent="0.25">
      <c r="A394">
        <f>ROW(Source!A220)</f>
        <v>220</v>
      </c>
      <c r="B394">
        <v>66440962</v>
      </c>
      <c r="C394">
        <v>66442111</v>
      </c>
      <c r="D394">
        <v>48060872</v>
      </c>
      <c r="E394">
        <v>1</v>
      </c>
      <c r="F394">
        <v>1</v>
      </c>
      <c r="G394">
        <v>1</v>
      </c>
      <c r="H394">
        <v>3</v>
      </c>
      <c r="I394" t="s">
        <v>888</v>
      </c>
      <c r="J394" t="s">
        <v>889</v>
      </c>
      <c r="K394" t="s">
        <v>890</v>
      </c>
      <c r="L394">
        <v>1348</v>
      </c>
      <c r="N394">
        <v>1009</v>
      </c>
      <c r="O394" t="s">
        <v>147</v>
      </c>
      <c r="P394" t="s">
        <v>147</v>
      </c>
      <c r="Q394">
        <v>1000</v>
      </c>
      <c r="W394">
        <v>0</v>
      </c>
      <c r="X394">
        <v>-1738508821</v>
      </c>
      <c r="Y394" s="66">
        <f>'4.Ведомость_списания'!F258</f>
        <v>2.86E-2</v>
      </c>
      <c r="AA394">
        <v>3753.32</v>
      </c>
      <c r="AB394">
        <v>0</v>
      </c>
      <c r="AC394">
        <v>0</v>
      </c>
      <c r="AD394">
        <v>0</v>
      </c>
      <c r="AE394">
        <v>412</v>
      </c>
      <c r="AF394">
        <v>0</v>
      </c>
      <c r="AG394">
        <v>0</v>
      </c>
      <c r="AH394">
        <v>0</v>
      </c>
      <c r="AI394">
        <v>9.11</v>
      </c>
      <c r="AJ394">
        <v>1</v>
      </c>
      <c r="AK394">
        <v>1</v>
      </c>
      <c r="AL394">
        <v>1</v>
      </c>
      <c r="AM394">
        <v>4</v>
      </c>
      <c r="AN394">
        <v>0</v>
      </c>
      <c r="AO394">
        <v>1</v>
      </c>
      <c r="AP394">
        <v>1</v>
      </c>
      <c r="AQ394">
        <v>0</v>
      </c>
      <c r="AR394">
        <v>0</v>
      </c>
      <c r="AS394" t="s">
        <v>6</v>
      </c>
      <c r="AT394">
        <v>1.2999999999999999E-2</v>
      </c>
      <c r="AU394" t="s">
        <v>555</v>
      </c>
      <c r="AV394">
        <v>0</v>
      </c>
      <c r="AW394">
        <v>2</v>
      </c>
      <c r="AX394">
        <v>66442129</v>
      </c>
      <c r="AY394">
        <v>1</v>
      </c>
      <c r="AZ394">
        <v>0</v>
      </c>
      <c r="BA394">
        <v>353</v>
      </c>
      <c r="BB394">
        <v>0</v>
      </c>
      <c r="BC394">
        <v>0</v>
      </c>
      <c r="BD394">
        <v>0</v>
      </c>
      <c r="BE394">
        <v>0</v>
      </c>
      <c r="BF394">
        <v>0</v>
      </c>
      <c r="BG394">
        <v>0</v>
      </c>
      <c r="BH394">
        <v>0</v>
      </c>
      <c r="BI394">
        <v>0</v>
      </c>
      <c r="BJ394">
        <v>0</v>
      </c>
      <c r="BK394">
        <v>0</v>
      </c>
      <c r="BL394">
        <v>0</v>
      </c>
      <c r="BM394">
        <v>0</v>
      </c>
      <c r="BN394">
        <v>0</v>
      </c>
      <c r="BO394">
        <v>0</v>
      </c>
      <c r="BP394">
        <v>0</v>
      </c>
      <c r="BQ394">
        <v>0</v>
      </c>
      <c r="BR394">
        <v>0</v>
      </c>
      <c r="BS394">
        <v>0</v>
      </c>
      <c r="BT394">
        <v>0</v>
      </c>
      <c r="BU394">
        <v>0</v>
      </c>
      <c r="BV394">
        <v>0</v>
      </c>
      <c r="BW394">
        <v>0</v>
      </c>
      <c r="CV394">
        <v>0</v>
      </c>
      <c r="CW394">
        <v>0</v>
      </c>
      <c r="CX394" t="e">
        <f>ROUND(Y394*Source!I220,7)</f>
        <v>#REF!</v>
      </c>
      <c r="CY394">
        <f t="shared" si="176"/>
        <v>3753.32</v>
      </c>
      <c r="CZ394">
        <f t="shared" si="177"/>
        <v>412</v>
      </c>
      <c r="DA394">
        <f t="shared" si="178"/>
        <v>9.11</v>
      </c>
      <c r="DB394">
        <f t="shared" si="174"/>
        <v>11.79</v>
      </c>
      <c r="DC394">
        <f t="shared" si="175"/>
        <v>0</v>
      </c>
      <c r="DD394" t="s">
        <v>6</v>
      </c>
      <c r="DE394" t="s">
        <v>6</v>
      </c>
      <c r="DF394" t="e">
        <f t="shared" si="179"/>
        <v>#REF!</v>
      </c>
      <c r="DG394" t="e">
        <f t="shared" si="180"/>
        <v>#REF!</v>
      </c>
      <c r="DH394" t="e">
        <f>Source!I220*SmtRes!Y394</f>
        <v>#REF!</v>
      </c>
      <c r="DI394">
        <f t="shared" si="181"/>
        <v>3753.32</v>
      </c>
      <c r="DJ394">
        <f>EtalonRes!Y353</f>
        <v>412</v>
      </c>
      <c r="DK394" t="e">
        <f>Source!BC220</f>
        <v>#REF!</v>
      </c>
      <c r="DL394" t="s">
        <v>6</v>
      </c>
      <c r="DM394">
        <v>0</v>
      </c>
      <c r="DN394" t="s">
        <v>6</v>
      </c>
      <c r="DO394">
        <v>0</v>
      </c>
      <c r="GQ394">
        <v>-1</v>
      </c>
      <c r="GR394">
        <v>-1</v>
      </c>
    </row>
    <row r="395" spans="1:200" x14ac:dyDescent="0.25">
      <c r="A395">
        <f>ROW(Source!A220)</f>
        <v>220</v>
      </c>
      <c r="B395">
        <v>66440962</v>
      </c>
      <c r="C395">
        <v>66442111</v>
      </c>
      <c r="D395">
        <v>48061635</v>
      </c>
      <c r="E395">
        <v>1</v>
      </c>
      <c r="F395">
        <v>1</v>
      </c>
      <c r="G395">
        <v>1</v>
      </c>
      <c r="H395">
        <v>3</v>
      </c>
      <c r="I395" t="s">
        <v>891</v>
      </c>
      <c r="J395" t="s">
        <v>892</v>
      </c>
      <c r="K395" t="s">
        <v>893</v>
      </c>
      <c r="L395">
        <v>1339</v>
      </c>
      <c r="N395">
        <v>1007</v>
      </c>
      <c r="O395" t="s">
        <v>22</v>
      </c>
      <c r="P395" t="s">
        <v>22</v>
      </c>
      <c r="Q395">
        <v>1</v>
      </c>
      <c r="W395">
        <v>0</v>
      </c>
      <c r="X395">
        <v>1209736486</v>
      </c>
      <c r="Y395" s="66">
        <f>'4.Ведомость_списания'!F259</f>
        <v>6.8200000000000012</v>
      </c>
      <c r="AA395">
        <v>4649.74</v>
      </c>
      <c r="AB395">
        <v>0</v>
      </c>
      <c r="AC395">
        <v>0</v>
      </c>
      <c r="AD395">
        <v>0</v>
      </c>
      <c r="AE395">
        <v>510.4</v>
      </c>
      <c r="AF395">
        <v>0</v>
      </c>
      <c r="AG395">
        <v>0</v>
      </c>
      <c r="AH395">
        <v>0</v>
      </c>
      <c r="AI395">
        <v>9.11</v>
      </c>
      <c r="AJ395">
        <v>1</v>
      </c>
      <c r="AK395">
        <v>1</v>
      </c>
      <c r="AL395">
        <v>1</v>
      </c>
      <c r="AM395">
        <v>4</v>
      </c>
      <c r="AN395">
        <v>0</v>
      </c>
      <c r="AO395">
        <v>1</v>
      </c>
      <c r="AP395">
        <v>1</v>
      </c>
      <c r="AQ395">
        <v>0</v>
      </c>
      <c r="AR395">
        <v>0</v>
      </c>
      <c r="AS395" t="s">
        <v>6</v>
      </c>
      <c r="AT395">
        <v>3.1</v>
      </c>
      <c r="AU395" t="s">
        <v>555</v>
      </c>
      <c r="AV395">
        <v>0</v>
      </c>
      <c r="AW395">
        <v>2</v>
      </c>
      <c r="AX395">
        <v>66442130</v>
      </c>
      <c r="AY395">
        <v>1</v>
      </c>
      <c r="AZ395">
        <v>0</v>
      </c>
      <c r="BA395">
        <v>354</v>
      </c>
      <c r="BB395">
        <v>0</v>
      </c>
      <c r="BC395">
        <v>0</v>
      </c>
      <c r="BD395">
        <v>0</v>
      </c>
      <c r="BE395">
        <v>0</v>
      </c>
      <c r="BF395">
        <v>0</v>
      </c>
      <c r="BG395">
        <v>0</v>
      </c>
      <c r="BH395">
        <v>0</v>
      </c>
      <c r="BI395">
        <v>0</v>
      </c>
      <c r="BJ395">
        <v>0</v>
      </c>
      <c r="BK395">
        <v>0</v>
      </c>
      <c r="BL395">
        <v>0</v>
      </c>
      <c r="BM395">
        <v>0</v>
      </c>
      <c r="BN395">
        <v>0</v>
      </c>
      <c r="BO395">
        <v>0</v>
      </c>
      <c r="BP395">
        <v>0</v>
      </c>
      <c r="BQ395">
        <v>0</v>
      </c>
      <c r="BR395">
        <v>0</v>
      </c>
      <c r="BS395">
        <v>0</v>
      </c>
      <c r="BT395">
        <v>0</v>
      </c>
      <c r="BU395">
        <v>0</v>
      </c>
      <c r="BV395">
        <v>0</v>
      </c>
      <c r="BW395">
        <v>0</v>
      </c>
      <c r="CV395">
        <v>0</v>
      </c>
      <c r="CW395">
        <v>0</v>
      </c>
      <c r="CX395" t="e">
        <f>ROUND(Y395*Source!I220,7)</f>
        <v>#REF!</v>
      </c>
      <c r="CY395">
        <f t="shared" si="176"/>
        <v>4649.74</v>
      </c>
      <c r="CZ395">
        <f t="shared" si="177"/>
        <v>510.4</v>
      </c>
      <c r="DA395">
        <f t="shared" si="178"/>
        <v>9.11</v>
      </c>
      <c r="DB395">
        <f t="shared" si="174"/>
        <v>3480.93</v>
      </c>
      <c r="DC395">
        <f t="shared" si="175"/>
        <v>0</v>
      </c>
      <c r="DD395" t="s">
        <v>6</v>
      </c>
      <c r="DE395" t="s">
        <v>6</v>
      </c>
      <c r="DF395" t="e">
        <f t="shared" si="179"/>
        <v>#REF!</v>
      </c>
      <c r="DG395" t="e">
        <f t="shared" si="180"/>
        <v>#REF!</v>
      </c>
      <c r="DH395" t="e">
        <f>Source!I220*SmtRes!Y395</f>
        <v>#REF!</v>
      </c>
      <c r="DI395">
        <f t="shared" si="181"/>
        <v>4649.74</v>
      </c>
      <c r="DJ395">
        <f>EtalonRes!Y354</f>
        <v>510.4</v>
      </c>
      <c r="DK395" t="e">
        <f>Source!BC220</f>
        <v>#REF!</v>
      </c>
      <c r="DL395" t="s">
        <v>6</v>
      </c>
      <c r="DM395">
        <v>0</v>
      </c>
      <c r="DN395" t="s">
        <v>6</v>
      </c>
      <c r="DO395">
        <v>0</v>
      </c>
      <c r="GQ395">
        <v>-1</v>
      </c>
      <c r="GR395">
        <v>-1</v>
      </c>
    </row>
    <row r="396" spans="1:200" x14ac:dyDescent="0.25">
      <c r="A396">
        <f>ROW(Source!A220)</f>
        <v>220</v>
      </c>
      <c r="B396">
        <v>66440962</v>
      </c>
      <c r="C396">
        <v>66442111</v>
      </c>
      <c r="D396">
        <v>48074568</v>
      </c>
      <c r="E396">
        <v>1</v>
      </c>
      <c r="F396">
        <v>1</v>
      </c>
      <c r="G396">
        <v>1</v>
      </c>
      <c r="H396">
        <v>3</v>
      </c>
      <c r="I396" t="s">
        <v>894</v>
      </c>
      <c r="J396" t="s">
        <v>895</v>
      </c>
      <c r="K396" t="s">
        <v>896</v>
      </c>
      <c r="L396">
        <v>1327</v>
      </c>
      <c r="N396">
        <v>1005</v>
      </c>
      <c r="O396" t="s">
        <v>233</v>
      </c>
      <c r="P396" t="s">
        <v>233</v>
      </c>
      <c r="Q396">
        <v>1</v>
      </c>
      <c r="W396">
        <v>0</v>
      </c>
      <c r="X396">
        <v>1281793283</v>
      </c>
      <c r="Y396" s="66">
        <f>'4.Ведомость_списания'!F260</f>
        <v>237.60000000000002</v>
      </c>
      <c r="AA396">
        <v>257.36</v>
      </c>
      <c r="AB396">
        <v>0</v>
      </c>
      <c r="AC396">
        <v>0</v>
      </c>
      <c r="AD396">
        <v>0</v>
      </c>
      <c r="AE396">
        <v>28.25</v>
      </c>
      <c r="AF396">
        <v>0</v>
      </c>
      <c r="AG396">
        <v>0</v>
      </c>
      <c r="AH396">
        <v>0</v>
      </c>
      <c r="AI396">
        <v>9.11</v>
      </c>
      <c r="AJ396">
        <v>1</v>
      </c>
      <c r="AK396">
        <v>1</v>
      </c>
      <c r="AL396">
        <v>1</v>
      </c>
      <c r="AM396">
        <v>4</v>
      </c>
      <c r="AN396">
        <v>0</v>
      </c>
      <c r="AO396">
        <v>1</v>
      </c>
      <c r="AP396">
        <v>1</v>
      </c>
      <c r="AQ396">
        <v>0</v>
      </c>
      <c r="AR396">
        <v>0</v>
      </c>
      <c r="AS396" t="s">
        <v>6</v>
      </c>
      <c r="AT396">
        <v>108</v>
      </c>
      <c r="AU396" t="s">
        <v>555</v>
      </c>
      <c r="AV396">
        <v>0</v>
      </c>
      <c r="AW396">
        <v>2</v>
      </c>
      <c r="AX396">
        <v>66442131</v>
      </c>
      <c r="AY396">
        <v>1</v>
      </c>
      <c r="AZ396">
        <v>0</v>
      </c>
      <c r="BA396">
        <v>355</v>
      </c>
      <c r="BB396">
        <v>0</v>
      </c>
      <c r="BC396">
        <v>0</v>
      </c>
      <c r="BD396">
        <v>0</v>
      </c>
      <c r="BE396">
        <v>0</v>
      </c>
      <c r="BF396">
        <v>0</v>
      </c>
      <c r="BG396">
        <v>0</v>
      </c>
      <c r="BH396">
        <v>0</v>
      </c>
      <c r="BI396">
        <v>0</v>
      </c>
      <c r="BJ396">
        <v>0</v>
      </c>
      <c r="BK396">
        <v>0</v>
      </c>
      <c r="BL396">
        <v>0</v>
      </c>
      <c r="BM396">
        <v>0</v>
      </c>
      <c r="BN396">
        <v>0</v>
      </c>
      <c r="BO396">
        <v>0</v>
      </c>
      <c r="BP396">
        <v>0</v>
      </c>
      <c r="BQ396">
        <v>0</v>
      </c>
      <c r="BR396">
        <v>0</v>
      </c>
      <c r="BS396">
        <v>0</v>
      </c>
      <c r="BT396">
        <v>0</v>
      </c>
      <c r="BU396">
        <v>0</v>
      </c>
      <c r="BV396">
        <v>0</v>
      </c>
      <c r="BW396">
        <v>0</v>
      </c>
      <c r="CV396">
        <v>0</v>
      </c>
      <c r="CW396">
        <v>0</v>
      </c>
      <c r="CX396" t="e">
        <f>ROUND(Y396*Source!I220,7)</f>
        <v>#REF!</v>
      </c>
      <c r="CY396">
        <f t="shared" si="176"/>
        <v>257.36</v>
      </c>
      <c r="CZ396">
        <f t="shared" si="177"/>
        <v>28.25</v>
      </c>
      <c r="DA396">
        <f t="shared" si="178"/>
        <v>9.11</v>
      </c>
      <c r="DB396">
        <f t="shared" si="174"/>
        <v>6712.2</v>
      </c>
      <c r="DC396">
        <f t="shared" si="175"/>
        <v>0</v>
      </c>
      <c r="DD396" t="s">
        <v>6</v>
      </c>
      <c r="DE396" t="s">
        <v>6</v>
      </c>
      <c r="DF396" t="e">
        <f t="shared" si="179"/>
        <v>#REF!</v>
      </c>
      <c r="DG396" t="e">
        <f t="shared" si="180"/>
        <v>#REF!</v>
      </c>
      <c r="DH396" t="e">
        <f>Source!I220*SmtRes!Y396</f>
        <v>#REF!</v>
      </c>
      <c r="DI396">
        <f t="shared" si="181"/>
        <v>257.36</v>
      </c>
      <c r="DJ396">
        <f>EtalonRes!Y355</f>
        <v>28.25</v>
      </c>
      <c r="DK396" t="e">
        <f>Source!BC220</f>
        <v>#REF!</v>
      </c>
      <c r="DL396" t="s">
        <v>6</v>
      </c>
      <c r="DM396">
        <v>0</v>
      </c>
      <c r="DN396" t="s">
        <v>6</v>
      </c>
      <c r="DO396">
        <v>0</v>
      </c>
      <c r="GQ396">
        <v>-1</v>
      </c>
      <c r="GR396">
        <v>-1</v>
      </c>
    </row>
    <row r="397" spans="1:200" x14ac:dyDescent="0.25">
      <c r="A397">
        <f>ROW(Source!A222)</f>
        <v>222</v>
      </c>
      <c r="B397">
        <v>66440962</v>
      </c>
      <c r="C397">
        <v>66442133</v>
      </c>
      <c r="D397">
        <v>49510715</v>
      </c>
      <c r="E397">
        <v>70</v>
      </c>
      <c r="F397">
        <v>1</v>
      </c>
      <c r="G397">
        <v>1</v>
      </c>
      <c r="H397">
        <v>1</v>
      </c>
      <c r="I397" t="s">
        <v>791</v>
      </c>
      <c r="J397" t="s">
        <v>6</v>
      </c>
      <c r="K397" t="s">
        <v>792</v>
      </c>
      <c r="L397">
        <v>1191</v>
      </c>
      <c r="N397">
        <v>1013</v>
      </c>
      <c r="O397" t="s">
        <v>766</v>
      </c>
      <c r="P397" t="s">
        <v>766</v>
      </c>
      <c r="Q397">
        <v>1</v>
      </c>
      <c r="W397">
        <v>0</v>
      </c>
      <c r="X397">
        <v>1049124552</v>
      </c>
      <c r="Y397">
        <f t="shared" ref="Y397:Y433" si="182">AT397</f>
        <v>75</v>
      </c>
      <c r="AA397">
        <v>0</v>
      </c>
      <c r="AB397">
        <v>0</v>
      </c>
      <c r="AC397">
        <v>0</v>
      </c>
      <c r="AD397">
        <v>284.82</v>
      </c>
      <c r="AE397">
        <v>0</v>
      </c>
      <c r="AF397">
        <v>0</v>
      </c>
      <c r="AG397">
        <v>0</v>
      </c>
      <c r="AH397">
        <v>8.5299999999999994</v>
      </c>
      <c r="AI397">
        <v>1</v>
      </c>
      <c r="AJ397">
        <v>1</v>
      </c>
      <c r="AK397">
        <v>1</v>
      </c>
      <c r="AL397">
        <v>33.39</v>
      </c>
      <c r="AM397">
        <v>4</v>
      </c>
      <c r="AN397">
        <v>0</v>
      </c>
      <c r="AO397">
        <v>1</v>
      </c>
      <c r="AP397">
        <v>0</v>
      </c>
      <c r="AQ397">
        <v>0</v>
      </c>
      <c r="AR397">
        <v>0</v>
      </c>
      <c r="AS397" t="s">
        <v>6</v>
      </c>
      <c r="AT397">
        <v>75</v>
      </c>
      <c r="AU397" t="s">
        <v>6</v>
      </c>
      <c r="AV397">
        <v>1</v>
      </c>
      <c r="AW397">
        <v>2</v>
      </c>
      <c r="AX397">
        <v>66442149</v>
      </c>
      <c r="AY397">
        <v>1</v>
      </c>
      <c r="AZ397">
        <v>0</v>
      </c>
      <c r="BA397">
        <v>356</v>
      </c>
      <c r="BB397">
        <v>0</v>
      </c>
      <c r="BC397">
        <v>0</v>
      </c>
      <c r="BD397">
        <v>0</v>
      </c>
      <c r="BE397">
        <v>0</v>
      </c>
      <c r="BF397">
        <v>0</v>
      </c>
      <c r="BG397">
        <v>0</v>
      </c>
      <c r="BH397">
        <v>0</v>
      </c>
      <c r="BI397">
        <v>0</v>
      </c>
      <c r="BJ397">
        <v>0</v>
      </c>
      <c r="BK397">
        <v>0</v>
      </c>
      <c r="BL397">
        <v>0</v>
      </c>
      <c r="BM397">
        <v>0</v>
      </c>
      <c r="BN397">
        <v>0</v>
      </c>
      <c r="BO397">
        <v>0</v>
      </c>
      <c r="BP397">
        <v>0</v>
      </c>
      <c r="BQ397">
        <v>0</v>
      </c>
      <c r="BR397">
        <v>0</v>
      </c>
      <c r="BS397">
        <v>0</v>
      </c>
      <c r="BT397">
        <v>0</v>
      </c>
      <c r="BU397">
        <v>0</v>
      </c>
      <c r="BV397">
        <v>0</v>
      </c>
      <c r="BW397">
        <v>0</v>
      </c>
      <c r="CU397" t="e">
        <f>ROUND(AT397*Source!I222*AH397*AL397,0)</f>
        <v>#REF!</v>
      </c>
      <c r="CV397" t="e">
        <f>ROUND(Y397*Source!I222,7)</f>
        <v>#REF!</v>
      </c>
      <c r="CW397">
        <v>0</v>
      </c>
      <c r="CX397" t="e">
        <f>ROUND(Y397*Source!I222,7)</f>
        <v>#REF!</v>
      </c>
      <c r="CY397">
        <f>AD397</f>
        <v>284.82</v>
      </c>
      <c r="CZ397">
        <f>AH397</f>
        <v>8.5299999999999994</v>
      </c>
      <c r="DA397">
        <f>AL397</f>
        <v>33.39</v>
      </c>
      <c r="DB397">
        <f t="shared" ref="DB397:DB433" si="183">ROUND(ROUND(AT397*CZ397,2),2)</f>
        <v>639.75</v>
      </c>
      <c r="DC397">
        <f t="shared" ref="DC397:DC433" si="184">ROUND(ROUND(AT397*AG397,2),2)</f>
        <v>0</v>
      </c>
      <c r="DD397" t="s">
        <v>6</v>
      </c>
      <c r="DE397" t="s">
        <v>6</v>
      </c>
      <c r="DF397" t="e">
        <f>ROUND(ROUND(AE397,0)*CX397,0)</f>
        <v>#REF!</v>
      </c>
      <c r="DG397" t="e">
        <f t="shared" si="180"/>
        <v>#REF!</v>
      </c>
      <c r="DH397" t="e">
        <f>Source!I222*SmtRes!Y397</f>
        <v>#REF!</v>
      </c>
      <c r="DI397">
        <f>AD397</f>
        <v>284.82</v>
      </c>
      <c r="DJ397">
        <f>EtalonRes!AB356</f>
        <v>8.5299999999999994</v>
      </c>
      <c r="DK397" t="e">
        <f>Source!BA222</f>
        <v>#REF!</v>
      </c>
      <c r="DL397" t="s">
        <v>6</v>
      </c>
      <c r="DM397">
        <v>0</v>
      </c>
      <c r="DN397" t="s">
        <v>6</v>
      </c>
      <c r="DO397">
        <v>0</v>
      </c>
      <c r="GQ397">
        <v>-1</v>
      </c>
      <c r="GR397">
        <v>-1</v>
      </c>
    </row>
    <row r="398" spans="1:200" x14ac:dyDescent="0.25">
      <c r="A398">
        <f>ROW(Source!A222)</f>
        <v>222</v>
      </c>
      <c r="B398">
        <v>66440962</v>
      </c>
      <c r="C398">
        <v>66442133</v>
      </c>
      <c r="D398">
        <v>49510905</v>
      </c>
      <c r="E398">
        <v>70</v>
      </c>
      <c r="F398">
        <v>1</v>
      </c>
      <c r="G398">
        <v>1</v>
      </c>
      <c r="H398">
        <v>1</v>
      </c>
      <c r="I398" t="s">
        <v>767</v>
      </c>
      <c r="J398" t="s">
        <v>6</v>
      </c>
      <c r="K398" t="s">
        <v>768</v>
      </c>
      <c r="L398">
        <v>1191</v>
      </c>
      <c r="N398">
        <v>1013</v>
      </c>
      <c r="O398" t="s">
        <v>766</v>
      </c>
      <c r="P398" t="s">
        <v>766</v>
      </c>
      <c r="Q398">
        <v>1</v>
      </c>
      <c r="W398">
        <v>0</v>
      </c>
      <c r="X398">
        <v>-1417349443</v>
      </c>
      <c r="Y398">
        <f t="shared" si="182"/>
        <v>3.19</v>
      </c>
      <c r="AA398">
        <v>0</v>
      </c>
      <c r="AB398">
        <v>0</v>
      </c>
      <c r="AC398">
        <v>0</v>
      </c>
      <c r="AD398">
        <v>0</v>
      </c>
      <c r="AE398">
        <v>0</v>
      </c>
      <c r="AF398">
        <v>0</v>
      </c>
      <c r="AG398">
        <v>0</v>
      </c>
      <c r="AH398">
        <v>0</v>
      </c>
      <c r="AI398">
        <v>1</v>
      </c>
      <c r="AJ398">
        <v>1</v>
      </c>
      <c r="AK398">
        <v>33.39</v>
      </c>
      <c r="AL398">
        <v>1</v>
      </c>
      <c r="AM398">
        <v>4</v>
      </c>
      <c r="AN398">
        <v>0</v>
      </c>
      <c r="AO398">
        <v>1</v>
      </c>
      <c r="AP398">
        <v>0</v>
      </c>
      <c r="AQ398">
        <v>0</v>
      </c>
      <c r="AR398">
        <v>0</v>
      </c>
      <c r="AS398" t="s">
        <v>6</v>
      </c>
      <c r="AT398">
        <v>3.19</v>
      </c>
      <c r="AU398" t="s">
        <v>6</v>
      </c>
      <c r="AV398">
        <v>2</v>
      </c>
      <c r="AW398">
        <v>2</v>
      </c>
      <c r="AX398">
        <v>66442150</v>
      </c>
      <c r="AY398">
        <v>1</v>
      </c>
      <c r="AZ398">
        <v>0</v>
      </c>
      <c r="BA398">
        <v>357</v>
      </c>
      <c r="BB398">
        <v>0</v>
      </c>
      <c r="BC398">
        <v>0</v>
      </c>
      <c r="BD398">
        <v>0</v>
      </c>
      <c r="BE398">
        <v>0</v>
      </c>
      <c r="BF398">
        <v>0</v>
      </c>
      <c r="BG398">
        <v>0</v>
      </c>
      <c r="BH398">
        <v>0</v>
      </c>
      <c r="BI398">
        <v>0</v>
      </c>
      <c r="BJ398">
        <v>0</v>
      </c>
      <c r="BK398">
        <v>0</v>
      </c>
      <c r="BL398">
        <v>0</v>
      </c>
      <c r="BM398">
        <v>0</v>
      </c>
      <c r="BN398">
        <v>0</v>
      </c>
      <c r="BO398">
        <v>0</v>
      </c>
      <c r="BP398">
        <v>0</v>
      </c>
      <c r="BQ398">
        <v>0</v>
      </c>
      <c r="BR398">
        <v>0</v>
      </c>
      <c r="BS398">
        <v>0</v>
      </c>
      <c r="BT398">
        <v>0</v>
      </c>
      <c r="BU398">
        <v>0</v>
      </c>
      <c r="BV398">
        <v>0</v>
      </c>
      <c r="BW398">
        <v>0</v>
      </c>
      <c r="CV398">
        <v>0</v>
      </c>
      <c r="CW398">
        <v>0</v>
      </c>
      <c r="CX398" t="e">
        <f>ROUND(Y398*Source!I222,7)</f>
        <v>#REF!</v>
      </c>
      <c r="CY398">
        <f>AD398</f>
        <v>0</v>
      </c>
      <c r="CZ398">
        <f>AH398</f>
        <v>0</v>
      </c>
      <c r="DA398">
        <f>AL398</f>
        <v>1</v>
      </c>
      <c r="DB398">
        <f t="shared" si="183"/>
        <v>0</v>
      </c>
      <c r="DC398">
        <f t="shared" si="184"/>
        <v>0</v>
      </c>
      <c r="DD398" t="s">
        <v>6</v>
      </c>
      <c r="DE398" t="s">
        <v>6</v>
      </c>
      <c r="DF398" t="e">
        <f>ROUND(ROUND(AE398,0)*CX398,0)</f>
        <v>#REF!</v>
      </c>
      <c r="DG398" t="e">
        <f t="shared" si="180"/>
        <v>#REF!</v>
      </c>
      <c r="DH398" t="e">
        <f>Source!I222*SmtRes!Y398</f>
        <v>#REF!</v>
      </c>
      <c r="DI398">
        <f>AD398</f>
        <v>0</v>
      </c>
      <c r="DJ398">
        <f>EtalonRes!AB357</f>
        <v>0</v>
      </c>
      <c r="DK398" t="e">
        <f>Source!BA222</f>
        <v>#REF!</v>
      </c>
      <c r="DL398" t="s">
        <v>6</v>
      </c>
      <c r="DM398">
        <v>0</v>
      </c>
      <c r="DN398" t="s">
        <v>6</v>
      </c>
      <c r="DO398">
        <v>0</v>
      </c>
      <c r="GQ398">
        <v>-1</v>
      </c>
      <c r="GR398">
        <v>-1</v>
      </c>
    </row>
    <row r="399" spans="1:200" x14ac:dyDescent="0.25">
      <c r="A399">
        <f>ROW(Source!A222)</f>
        <v>222</v>
      </c>
      <c r="B399">
        <v>66440962</v>
      </c>
      <c r="C399">
        <v>66442133</v>
      </c>
      <c r="D399">
        <v>49672515</v>
      </c>
      <c r="E399">
        <v>1</v>
      </c>
      <c r="F399">
        <v>1</v>
      </c>
      <c r="G399">
        <v>1</v>
      </c>
      <c r="H399">
        <v>2</v>
      </c>
      <c r="I399" t="s">
        <v>769</v>
      </c>
      <c r="J399" t="s">
        <v>770</v>
      </c>
      <c r="K399" t="s">
        <v>771</v>
      </c>
      <c r="L399">
        <v>1367</v>
      </c>
      <c r="N399">
        <v>1011</v>
      </c>
      <c r="O399" t="s">
        <v>772</v>
      </c>
      <c r="P399" t="s">
        <v>772</v>
      </c>
      <c r="Q399">
        <v>1</v>
      </c>
      <c r="W399">
        <v>0</v>
      </c>
      <c r="X399">
        <v>-130837057</v>
      </c>
      <c r="Y399">
        <f t="shared" si="182"/>
        <v>1.34</v>
      </c>
      <c r="AA399">
        <v>0</v>
      </c>
      <c r="AB399">
        <v>1145.6600000000001</v>
      </c>
      <c r="AC399">
        <v>450.77</v>
      </c>
      <c r="AD399">
        <v>0</v>
      </c>
      <c r="AE399">
        <v>0</v>
      </c>
      <c r="AF399">
        <v>86.4</v>
      </c>
      <c r="AG399">
        <v>13.5</v>
      </c>
      <c r="AH399">
        <v>0</v>
      </c>
      <c r="AI399">
        <v>1</v>
      </c>
      <c r="AJ399">
        <v>13.26</v>
      </c>
      <c r="AK399">
        <v>33.39</v>
      </c>
      <c r="AL399">
        <v>1</v>
      </c>
      <c r="AM399">
        <v>4</v>
      </c>
      <c r="AN399">
        <v>0</v>
      </c>
      <c r="AO399">
        <v>1</v>
      </c>
      <c r="AP399">
        <v>0</v>
      </c>
      <c r="AQ399">
        <v>0</v>
      </c>
      <c r="AR399">
        <v>0</v>
      </c>
      <c r="AS399" t="s">
        <v>6</v>
      </c>
      <c r="AT399">
        <v>1.34</v>
      </c>
      <c r="AU399" t="s">
        <v>6</v>
      </c>
      <c r="AV399">
        <v>0</v>
      </c>
      <c r="AW399">
        <v>2</v>
      </c>
      <c r="AX399">
        <v>66442151</v>
      </c>
      <c r="AY399">
        <v>1</v>
      </c>
      <c r="AZ399">
        <v>0</v>
      </c>
      <c r="BA399">
        <v>358</v>
      </c>
      <c r="BB399">
        <v>0</v>
      </c>
      <c r="BC399">
        <v>0</v>
      </c>
      <c r="BD399">
        <v>0</v>
      </c>
      <c r="BE399">
        <v>0</v>
      </c>
      <c r="BF399">
        <v>0</v>
      </c>
      <c r="BG399">
        <v>0</v>
      </c>
      <c r="BH399">
        <v>0</v>
      </c>
      <c r="BI399">
        <v>0</v>
      </c>
      <c r="BJ399">
        <v>0</v>
      </c>
      <c r="BK399">
        <v>0</v>
      </c>
      <c r="BL399">
        <v>0</v>
      </c>
      <c r="BM399">
        <v>0</v>
      </c>
      <c r="BN399">
        <v>0</v>
      </c>
      <c r="BO399">
        <v>0</v>
      </c>
      <c r="BP399">
        <v>0</v>
      </c>
      <c r="BQ399">
        <v>0</v>
      </c>
      <c r="BR399">
        <v>0</v>
      </c>
      <c r="BS399">
        <v>0</v>
      </c>
      <c r="BT399">
        <v>0</v>
      </c>
      <c r="BU399">
        <v>0</v>
      </c>
      <c r="BV399">
        <v>0</v>
      </c>
      <c r="BW399">
        <v>0</v>
      </c>
      <c r="CV399">
        <v>0</v>
      </c>
      <c r="CW399" t="e">
        <f>ROUND(Y399*Source!I222*DO399,7)</f>
        <v>#REF!</v>
      </c>
      <c r="CX399" t="e">
        <f>ROUND(Y399*Source!I222,7)</f>
        <v>#REF!</v>
      </c>
      <c r="CY399">
        <f>AB399</f>
        <v>1145.6600000000001</v>
      </c>
      <c r="CZ399">
        <f>AF399</f>
        <v>86.4</v>
      </c>
      <c r="DA399">
        <f>AJ399</f>
        <v>13.26</v>
      </c>
      <c r="DB399">
        <f t="shared" si="183"/>
        <v>115.78</v>
      </c>
      <c r="DC399">
        <f t="shared" si="184"/>
        <v>18.09</v>
      </c>
      <c r="DD399" t="s">
        <v>6</v>
      </c>
      <c r="DE399" t="s">
        <v>6</v>
      </c>
      <c r="DF399" t="e">
        <f>ROUND(ROUND(AE399,0)*CX399,0)</f>
        <v>#REF!</v>
      </c>
      <c r="DG399" t="e">
        <f>ROUND(ROUND(AF399*AJ399,0)*CX399,0)</f>
        <v>#REF!</v>
      </c>
      <c r="DH399" t="e">
        <f>Source!I222*SmtRes!Y399</f>
        <v>#REF!</v>
      </c>
      <c r="DI399">
        <f>AB399</f>
        <v>1145.6600000000001</v>
      </c>
      <c r="DJ399">
        <f>EtalonRes!Z358</f>
        <v>86.4</v>
      </c>
      <c r="DK399" t="e">
        <f>Source!BB222</f>
        <v>#REF!</v>
      </c>
      <c r="DL399" t="s">
        <v>6</v>
      </c>
      <c r="DM399">
        <v>0</v>
      </c>
      <c r="DN399" t="s">
        <v>6</v>
      </c>
      <c r="DO399">
        <v>0</v>
      </c>
      <c r="GQ399">
        <v>-1</v>
      </c>
      <c r="GR399">
        <v>-1</v>
      </c>
    </row>
    <row r="400" spans="1:200" x14ac:dyDescent="0.25">
      <c r="A400">
        <f>ROW(Source!A222)</f>
        <v>222</v>
      </c>
      <c r="B400">
        <v>66440962</v>
      </c>
      <c r="C400">
        <v>66442133</v>
      </c>
      <c r="D400">
        <v>49672573</v>
      </c>
      <c r="E400">
        <v>1</v>
      </c>
      <c r="F400">
        <v>1</v>
      </c>
      <c r="G400">
        <v>1</v>
      </c>
      <c r="H400">
        <v>2</v>
      </c>
      <c r="I400" t="s">
        <v>816</v>
      </c>
      <c r="J400" t="s">
        <v>817</v>
      </c>
      <c r="K400" t="s">
        <v>818</v>
      </c>
      <c r="L400">
        <v>1367</v>
      </c>
      <c r="N400">
        <v>1011</v>
      </c>
      <c r="O400" t="s">
        <v>772</v>
      </c>
      <c r="P400" t="s">
        <v>772</v>
      </c>
      <c r="Q400">
        <v>1</v>
      </c>
      <c r="W400">
        <v>0</v>
      </c>
      <c r="X400">
        <v>-430484415</v>
      </c>
      <c r="Y400">
        <f t="shared" si="182"/>
        <v>0.77</v>
      </c>
      <c r="AA400">
        <v>0</v>
      </c>
      <c r="AB400">
        <v>1530.2</v>
      </c>
      <c r="AC400">
        <v>450.77</v>
      </c>
      <c r="AD400">
        <v>0</v>
      </c>
      <c r="AE400">
        <v>0</v>
      </c>
      <c r="AF400">
        <v>115.4</v>
      </c>
      <c r="AG400">
        <v>13.5</v>
      </c>
      <c r="AH400">
        <v>0</v>
      </c>
      <c r="AI400">
        <v>1</v>
      </c>
      <c r="AJ400">
        <v>13.26</v>
      </c>
      <c r="AK400">
        <v>33.39</v>
      </c>
      <c r="AL400">
        <v>1</v>
      </c>
      <c r="AM400">
        <v>4</v>
      </c>
      <c r="AN400">
        <v>0</v>
      </c>
      <c r="AO400">
        <v>1</v>
      </c>
      <c r="AP400">
        <v>0</v>
      </c>
      <c r="AQ400">
        <v>0</v>
      </c>
      <c r="AR400">
        <v>0</v>
      </c>
      <c r="AS400" t="s">
        <v>6</v>
      </c>
      <c r="AT400">
        <v>0.77</v>
      </c>
      <c r="AU400" t="s">
        <v>6</v>
      </c>
      <c r="AV400">
        <v>0</v>
      </c>
      <c r="AW400">
        <v>2</v>
      </c>
      <c r="AX400">
        <v>66442152</v>
      </c>
      <c r="AY400">
        <v>1</v>
      </c>
      <c r="AZ400">
        <v>0</v>
      </c>
      <c r="BA400">
        <v>359</v>
      </c>
      <c r="BB400">
        <v>0</v>
      </c>
      <c r="BC400">
        <v>0</v>
      </c>
      <c r="BD400">
        <v>0</v>
      </c>
      <c r="BE400">
        <v>0</v>
      </c>
      <c r="BF400">
        <v>0</v>
      </c>
      <c r="BG400">
        <v>0</v>
      </c>
      <c r="BH400">
        <v>0</v>
      </c>
      <c r="BI400">
        <v>0</v>
      </c>
      <c r="BJ400">
        <v>0</v>
      </c>
      <c r="BK400">
        <v>0</v>
      </c>
      <c r="BL400">
        <v>0</v>
      </c>
      <c r="BM400">
        <v>0</v>
      </c>
      <c r="BN400">
        <v>0</v>
      </c>
      <c r="BO400">
        <v>0</v>
      </c>
      <c r="BP400">
        <v>0</v>
      </c>
      <c r="BQ400">
        <v>0</v>
      </c>
      <c r="BR400">
        <v>0</v>
      </c>
      <c r="BS400">
        <v>0</v>
      </c>
      <c r="BT400">
        <v>0</v>
      </c>
      <c r="BU400">
        <v>0</v>
      </c>
      <c r="BV400">
        <v>0</v>
      </c>
      <c r="BW400">
        <v>0</v>
      </c>
      <c r="CV400">
        <v>0</v>
      </c>
      <c r="CW400" t="e">
        <f>ROUND(Y400*Source!I222*DO400,7)</f>
        <v>#REF!</v>
      </c>
      <c r="CX400" t="e">
        <f>ROUND(Y400*Source!I222,7)</f>
        <v>#REF!</v>
      </c>
      <c r="CY400">
        <f>AB400</f>
        <v>1530.2</v>
      </c>
      <c r="CZ400">
        <f>AF400</f>
        <v>115.4</v>
      </c>
      <c r="DA400">
        <f>AJ400</f>
        <v>13.26</v>
      </c>
      <c r="DB400">
        <f t="shared" si="183"/>
        <v>88.86</v>
      </c>
      <c r="DC400">
        <f t="shared" si="184"/>
        <v>10.4</v>
      </c>
      <c r="DD400" t="s">
        <v>6</v>
      </c>
      <c r="DE400" t="s">
        <v>6</v>
      </c>
      <c r="DF400" t="e">
        <f>ROUND(ROUND(AE400,0)*CX400,0)</f>
        <v>#REF!</v>
      </c>
      <c r="DG400" t="e">
        <f>ROUND(ROUND(AF400*AJ400,0)*CX400,0)</f>
        <v>#REF!</v>
      </c>
      <c r="DH400" t="e">
        <f>Source!I222*SmtRes!Y400</f>
        <v>#REF!</v>
      </c>
      <c r="DI400">
        <f>AB400</f>
        <v>1530.2</v>
      </c>
      <c r="DJ400">
        <f>EtalonRes!Z359</f>
        <v>115.4</v>
      </c>
      <c r="DK400" t="e">
        <f>Source!BB222</f>
        <v>#REF!</v>
      </c>
      <c r="DL400" t="s">
        <v>6</v>
      </c>
      <c r="DM400">
        <v>0</v>
      </c>
      <c r="DN400" t="s">
        <v>6</v>
      </c>
      <c r="DO400">
        <v>0</v>
      </c>
      <c r="GQ400">
        <v>-1</v>
      </c>
      <c r="GR400">
        <v>-1</v>
      </c>
    </row>
    <row r="401" spans="1:200" x14ac:dyDescent="0.25">
      <c r="A401">
        <f>ROW(Source!A222)</f>
        <v>222</v>
      </c>
      <c r="B401">
        <v>66440962</v>
      </c>
      <c r="C401">
        <v>66442133</v>
      </c>
      <c r="D401">
        <v>49673503</v>
      </c>
      <c r="E401">
        <v>1</v>
      </c>
      <c r="F401">
        <v>1</v>
      </c>
      <c r="G401">
        <v>1</v>
      </c>
      <c r="H401">
        <v>2</v>
      </c>
      <c r="I401" t="s">
        <v>788</v>
      </c>
      <c r="J401" t="s">
        <v>789</v>
      </c>
      <c r="K401" t="s">
        <v>790</v>
      </c>
      <c r="L401">
        <v>1367</v>
      </c>
      <c r="N401">
        <v>1011</v>
      </c>
      <c r="O401" t="s">
        <v>772</v>
      </c>
      <c r="P401" t="s">
        <v>772</v>
      </c>
      <c r="Q401">
        <v>1</v>
      </c>
      <c r="W401">
        <v>0</v>
      </c>
      <c r="X401">
        <v>509054691</v>
      </c>
      <c r="Y401">
        <f t="shared" si="182"/>
        <v>1.08</v>
      </c>
      <c r="AA401">
        <v>0</v>
      </c>
      <c r="AB401">
        <v>871.31</v>
      </c>
      <c r="AC401">
        <v>387.32</v>
      </c>
      <c r="AD401">
        <v>0</v>
      </c>
      <c r="AE401">
        <v>0</v>
      </c>
      <c r="AF401">
        <v>65.709999999999994</v>
      </c>
      <c r="AG401">
        <v>11.6</v>
      </c>
      <c r="AH401">
        <v>0</v>
      </c>
      <c r="AI401">
        <v>1</v>
      </c>
      <c r="AJ401">
        <v>13.26</v>
      </c>
      <c r="AK401">
        <v>33.39</v>
      </c>
      <c r="AL401">
        <v>1</v>
      </c>
      <c r="AM401">
        <v>4</v>
      </c>
      <c r="AN401">
        <v>0</v>
      </c>
      <c r="AO401">
        <v>1</v>
      </c>
      <c r="AP401">
        <v>0</v>
      </c>
      <c r="AQ401">
        <v>0</v>
      </c>
      <c r="AR401">
        <v>0</v>
      </c>
      <c r="AS401" t="s">
        <v>6</v>
      </c>
      <c r="AT401">
        <v>1.08</v>
      </c>
      <c r="AU401" t="s">
        <v>6</v>
      </c>
      <c r="AV401">
        <v>0</v>
      </c>
      <c r="AW401">
        <v>2</v>
      </c>
      <c r="AX401">
        <v>66442153</v>
      </c>
      <c r="AY401">
        <v>1</v>
      </c>
      <c r="AZ401">
        <v>0</v>
      </c>
      <c r="BA401">
        <v>360</v>
      </c>
      <c r="BB401">
        <v>0</v>
      </c>
      <c r="BC401">
        <v>0</v>
      </c>
      <c r="BD401">
        <v>0</v>
      </c>
      <c r="BE401">
        <v>0</v>
      </c>
      <c r="BF401">
        <v>0</v>
      </c>
      <c r="BG401">
        <v>0</v>
      </c>
      <c r="BH401">
        <v>0</v>
      </c>
      <c r="BI401">
        <v>0</v>
      </c>
      <c r="BJ401">
        <v>0</v>
      </c>
      <c r="BK401">
        <v>0</v>
      </c>
      <c r="BL401">
        <v>0</v>
      </c>
      <c r="BM401">
        <v>0</v>
      </c>
      <c r="BN401">
        <v>0</v>
      </c>
      <c r="BO401">
        <v>0</v>
      </c>
      <c r="BP401">
        <v>0</v>
      </c>
      <c r="BQ401">
        <v>0</v>
      </c>
      <c r="BR401">
        <v>0</v>
      </c>
      <c r="BS401">
        <v>0</v>
      </c>
      <c r="BT401">
        <v>0</v>
      </c>
      <c r="BU401">
        <v>0</v>
      </c>
      <c r="BV401">
        <v>0</v>
      </c>
      <c r="BW401">
        <v>0</v>
      </c>
      <c r="CV401">
        <v>0</v>
      </c>
      <c r="CW401" t="e">
        <f>ROUND(Y401*Source!I222*DO401,7)</f>
        <v>#REF!</v>
      </c>
      <c r="CX401" t="e">
        <f>ROUND(Y401*Source!I222,7)</f>
        <v>#REF!</v>
      </c>
      <c r="CY401">
        <f>AB401</f>
        <v>871.31</v>
      </c>
      <c r="CZ401">
        <f>AF401</f>
        <v>65.709999999999994</v>
      </c>
      <c r="DA401">
        <f>AJ401</f>
        <v>13.26</v>
      </c>
      <c r="DB401">
        <f t="shared" si="183"/>
        <v>70.97</v>
      </c>
      <c r="DC401">
        <f t="shared" si="184"/>
        <v>12.53</v>
      </c>
      <c r="DD401" t="s">
        <v>6</v>
      </c>
      <c r="DE401" t="s">
        <v>6</v>
      </c>
      <c r="DF401" t="e">
        <f>ROUND(ROUND(AE401,0)*CX401,0)</f>
        <v>#REF!</v>
      </c>
      <c r="DG401" t="e">
        <f>ROUND(ROUND(AF401*AJ401,0)*CX401,0)</f>
        <v>#REF!</v>
      </c>
      <c r="DH401" t="e">
        <f>Source!I222*SmtRes!Y401</f>
        <v>#REF!</v>
      </c>
      <c r="DI401">
        <f>AB401</f>
        <v>871.31</v>
      </c>
      <c r="DJ401">
        <f>EtalonRes!Z360</f>
        <v>65.709999999999994</v>
      </c>
      <c r="DK401" t="e">
        <f>Source!BB222</f>
        <v>#REF!</v>
      </c>
      <c r="DL401" t="s">
        <v>6</v>
      </c>
      <c r="DM401">
        <v>0</v>
      </c>
      <c r="DN401" t="s">
        <v>6</v>
      </c>
      <c r="DO401">
        <v>0</v>
      </c>
      <c r="GQ401">
        <v>-1</v>
      </c>
      <c r="GR401">
        <v>-1</v>
      </c>
    </row>
    <row r="402" spans="1:200" x14ac:dyDescent="0.25">
      <c r="A402">
        <f>ROW(Source!A222)</f>
        <v>222</v>
      </c>
      <c r="B402">
        <v>66440962</v>
      </c>
      <c r="C402">
        <v>66442133</v>
      </c>
      <c r="D402">
        <v>49525581</v>
      </c>
      <c r="E402">
        <v>1</v>
      </c>
      <c r="F402">
        <v>1</v>
      </c>
      <c r="G402">
        <v>1</v>
      </c>
      <c r="H402">
        <v>3</v>
      </c>
      <c r="I402" t="s">
        <v>573</v>
      </c>
      <c r="J402" t="s">
        <v>575</v>
      </c>
      <c r="K402" t="s">
        <v>574</v>
      </c>
      <c r="L402">
        <v>1348</v>
      </c>
      <c r="N402">
        <v>1009</v>
      </c>
      <c r="O402" t="s">
        <v>147</v>
      </c>
      <c r="P402" t="s">
        <v>147</v>
      </c>
      <c r="Q402">
        <v>1000</v>
      </c>
      <c r="W402">
        <v>1</v>
      </c>
      <c r="X402">
        <v>1225468366</v>
      </c>
      <c r="Y402">
        <f t="shared" si="182"/>
        <v>-1.14E-2</v>
      </c>
      <c r="AA402">
        <v>109119.58</v>
      </c>
      <c r="AB402">
        <v>0</v>
      </c>
      <c r="AC402">
        <v>0</v>
      </c>
      <c r="AD402">
        <v>0</v>
      </c>
      <c r="AE402">
        <v>11978</v>
      </c>
      <c r="AF402">
        <v>0</v>
      </c>
      <c r="AG402">
        <v>0</v>
      </c>
      <c r="AH402">
        <v>0</v>
      </c>
      <c r="AI402">
        <v>9.11</v>
      </c>
      <c r="AJ402">
        <v>1</v>
      </c>
      <c r="AK402">
        <v>1</v>
      </c>
      <c r="AL402">
        <v>1</v>
      </c>
      <c r="AM402">
        <v>4</v>
      </c>
      <c r="AN402">
        <v>0</v>
      </c>
      <c r="AO402">
        <v>1</v>
      </c>
      <c r="AP402">
        <v>0</v>
      </c>
      <c r="AQ402">
        <v>0</v>
      </c>
      <c r="AR402">
        <v>0</v>
      </c>
      <c r="AS402" t="s">
        <v>6</v>
      </c>
      <c r="AT402">
        <v>-1.14E-2</v>
      </c>
      <c r="AU402" t="s">
        <v>6</v>
      </c>
      <c r="AV402">
        <v>0</v>
      </c>
      <c r="AW402">
        <v>2</v>
      </c>
      <c r="AX402">
        <v>66442154</v>
      </c>
      <c r="AY402">
        <v>1</v>
      </c>
      <c r="AZ402">
        <v>6144</v>
      </c>
      <c r="BA402">
        <v>361</v>
      </c>
      <c r="BB402">
        <v>0</v>
      </c>
      <c r="BC402">
        <v>0</v>
      </c>
      <c r="BD402">
        <v>0</v>
      </c>
      <c r="BE402">
        <v>0</v>
      </c>
      <c r="BF402">
        <v>0</v>
      </c>
      <c r="BG402">
        <v>0</v>
      </c>
      <c r="BH402">
        <v>0</v>
      </c>
      <c r="BI402">
        <v>0</v>
      </c>
      <c r="BJ402">
        <v>0</v>
      </c>
      <c r="BK402">
        <v>0</v>
      </c>
      <c r="BL402">
        <v>0</v>
      </c>
      <c r="BM402">
        <v>0</v>
      </c>
      <c r="BN402">
        <v>0</v>
      </c>
      <c r="BO402">
        <v>0</v>
      </c>
      <c r="BP402">
        <v>0</v>
      </c>
      <c r="BQ402">
        <v>0</v>
      </c>
      <c r="BR402">
        <v>0</v>
      </c>
      <c r="BS402">
        <v>0</v>
      </c>
      <c r="BT402">
        <v>0</v>
      </c>
      <c r="BU402">
        <v>0</v>
      </c>
      <c r="BV402">
        <v>0</v>
      </c>
      <c r="BW402">
        <v>0</v>
      </c>
      <c r="CV402">
        <v>0</v>
      </c>
      <c r="CW402">
        <v>0</v>
      </c>
      <c r="CX402" t="e">
        <f>ROUND(Y402*Source!I222,7)</f>
        <v>#REF!</v>
      </c>
      <c r="CY402">
        <f t="shared" ref="CY402:CY410" si="185">AA402</f>
        <v>109119.58</v>
      </c>
      <c r="CZ402">
        <f t="shared" ref="CZ402:CZ410" si="186">AE402</f>
        <v>11978</v>
      </c>
      <c r="DA402">
        <f t="shared" ref="DA402:DA410" si="187">AI402</f>
        <v>9.11</v>
      </c>
      <c r="DB402">
        <f t="shared" si="183"/>
        <v>-136.55000000000001</v>
      </c>
      <c r="DC402">
        <f t="shared" si="184"/>
        <v>0</v>
      </c>
      <c r="DD402" t="s">
        <v>6</v>
      </c>
      <c r="DE402" t="s">
        <v>6</v>
      </c>
      <c r="DF402" t="e">
        <f t="shared" ref="DF402:DF410" si="188">ROUND(ROUND(AE402*AI402,0)*CX402,0)</f>
        <v>#REF!</v>
      </c>
      <c r="DG402" t="e">
        <f t="shared" ref="DG402:DG414" si="189">ROUND(ROUND(AF402,0)*CX402,0)</f>
        <v>#REF!</v>
      </c>
      <c r="DH402" t="e">
        <f>Source!I222*SmtRes!Y402</f>
        <v>#REF!</v>
      </c>
      <c r="DI402">
        <f t="shared" ref="DI402:DI410" si="190">AA402</f>
        <v>109119.58</v>
      </c>
      <c r="DJ402">
        <f>EtalonRes!Y361</f>
        <v>11978</v>
      </c>
      <c r="DK402" t="e">
        <f>Source!BC222</f>
        <v>#REF!</v>
      </c>
      <c r="DL402" t="s">
        <v>6</v>
      </c>
      <c r="DM402">
        <v>0</v>
      </c>
      <c r="DN402" t="s">
        <v>6</v>
      </c>
      <c r="DO402">
        <v>0</v>
      </c>
      <c r="GP402">
        <v>0</v>
      </c>
      <c r="GQ402">
        <v>-1</v>
      </c>
      <c r="GR402">
        <v>-1</v>
      </c>
    </row>
    <row r="403" spans="1:200" x14ac:dyDescent="0.25">
      <c r="A403">
        <f>ROW(Source!A222)</f>
        <v>222</v>
      </c>
      <c r="B403">
        <v>66440962</v>
      </c>
      <c r="C403">
        <v>66442133</v>
      </c>
      <c r="D403">
        <v>49525605</v>
      </c>
      <c r="E403">
        <v>1</v>
      </c>
      <c r="F403">
        <v>1</v>
      </c>
      <c r="G403">
        <v>1</v>
      </c>
      <c r="H403">
        <v>3</v>
      </c>
      <c r="I403" t="s">
        <v>577</v>
      </c>
      <c r="J403" t="s">
        <v>579</v>
      </c>
      <c r="K403" t="s">
        <v>578</v>
      </c>
      <c r="L403">
        <v>1348</v>
      </c>
      <c r="N403">
        <v>1009</v>
      </c>
      <c r="O403" t="s">
        <v>147</v>
      </c>
      <c r="P403" t="s">
        <v>147</v>
      </c>
      <c r="Q403">
        <v>1000</v>
      </c>
      <c r="W403">
        <v>1</v>
      </c>
      <c r="X403">
        <v>-384732532</v>
      </c>
      <c r="Y403">
        <f t="shared" si="182"/>
        <v>-2.5000000000000001E-3</v>
      </c>
      <c r="AA403">
        <v>77207.25</v>
      </c>
      <c r="AB403">
        <v>0</v>
      </c>
      <c r="AC403">
        <v>0</v>
      </c>
      <c r="AD403">
        <v>0</v>
      </c>
      <c r="AE403">
        <v>8475</v>
      </c>
      <c r="AF403">
        <v>0</v>
      </c>
      <c r="AG403">
        <v>0</v>
      </c>
      <c r="AH403">
        <v>0</v>
      </c>
      <c r="AI403">
        <v>9.11</v>
      </c>
      <c r="AJ403">
        <v>1</v>
      </c>
      <c r="AK403">
        <v>1</v>
      </c>
      <c r="AL403">
        <v>1</v>
      </c>
      <c r="AM403">
        <v>4</v>
      </c>
      <c r="AN403">
        <v>0</v>
      </c>
      <c r="AO403">
        <v>1</v>
      </c>
      <c r="AP403">
        <v>0</v>
      </c>
      <c r="AQ403">
        <v>0</v>
      </c>
      <c r="AR403">
        <v>0</v>
      </c>
      <c r="AS403" t="s">
        <v>6</v>
      </c>
      <c r="AT403">
        <v>-2.5000000000000001E-3</v>
      </c>
      <c r="AU403" t="s">
        <v>6</v>
      </c>
      <c r="AV403">
        <v>0</v>
      </c>
      <c r="AW403">
        <v>2</v>
      </c>
      <c r="AX403">
        <v>66442155</v>
      </c>
      <c r="AY403">
        <v>1</v>
      </c>
      <c r="AZ403">
        <v>6144</v>
      </c>
      <c r="BA403">
        <v>362</v>
      </c>
      <c r="BB403">
        <v>0</v>
      </c>
      <c r="BC403">
        <v>0</v>
      </c>
      <c r="BD403">
        <v>0</v>
      </c>
      <c r="BE403">
        <v>0</v>
      </c>
      <c r="BF403">
        <v>0</v>
      </c>
      <c r="BG403">
        <v>0</v>
      </c>
      <c r="BH403">
        <v>0</v>
      </c>
      <c r="BI403">
        <v>0</v>
      </c>
      <c r="BJ403">
        <v>0</v>
      </c>
      <c r="BK403">
        <v>0</v>
      </c>
      <c r="BL403">
        <v>0</v>
      </c>
      <c r="BM403">
        <v>0</v>
      </c>
      <c r="BN403">
        <v>0</v>
      </c>
      <c r="BO403">
        <v>0</v>
      </c>
      <c r="BP403">
        <v>0</v>
      </c>
      <c r="BQ403">
        <v>0</v>
      </c>
      <c r="BR403">
        <v>0</v>
      </c>
      <c r="BS403">
        <v>0</v>
      </c>
      <c r="BT403">
        <v>0</v>
      </c>
      <c r="BU403">
        <v>0</v>
      </c>
      <c r="BV403">
        <v>0</v>
      </c>
      <c r="BW403">
        <v>0</v>
      </c>
      <c r="CV403">
        <v>0</v>
      </c>
      <c r="CW403">
        <v>0</v>
      </c>
      <c r="CX403" t="e">
        <f>ROUND(Y403*Source!I222,7)</f>
        <v>#REF!</v>
      </c>
      <c r="CY403">
        <f t="shared" si="185"/>
        <v>77207.25</v>
      </c>
      <c r="CZ403">
        <f t="shared" si="186"/>
        <v>8475</v>
      </c>
      <c r="DA403">
        <f t="shared" si="187"/>
        <v>9.11</v>
      </c>
      <c r="DB403">
        <f t="shared" si="183"/>
        <v>-21.19</v>
      </c>
      <c r="DC403">
        <f t="shared" si="184"/>
        <v>0</v>
      </c>
      <c r="DD403" t="s">
        <v>6</v>
      </c>
      <c r="DE403" t="s">
        <v>6</v>
      </c>
      <c r="DF403" t="e">
        <f t="shared" si="188"/>
        <v>#REF!</v>
      </c>
      <c r="DG403" t="e">
        <f t="shared" si="189"/>
        <v>#REF!</v>
      </c>
      <c r="DH403" t="e">
        <f>Source!I222*SmtRes!Y403</f>
        <v>#REF!</v>
      </c>
      <c r="DI403">
        <f t="shared" si="190"/>
        <v>77207.25</v>
      </c>
      <c r="DJ403">
        <f>EtalonRes!Y362</f>
        <v>8475</v>
      </c>
      <c r="DK403" t="e">
        <f>Source!BC222</f>
        <v>#REF!</v>
      </c>
      <c r="DL403" t="s">
        <v>6</v>
      </c>
      <c r="DM403">
        <v>0</v>
      </c>
      <c r="DN403" t="s">
        <v>6</v>
      </c>
      <c r="DO403">
        <v>0</v>
      </c>
      <c r="GP403">
        <v>0</v>
      </c>
      <c r="GQ403">
        <v>-1</v>
      </c>
      <c r="GR403">
        <v>-1</v>
      </c>
    </row>
    <row r="404" spans="1:200" x14ac:dyDescent="0.25">
      <c r="A404">
        <f>ROW(Source!A222)</f>
        <v>222</v>
      </c>
      <c r="B404">
        <v>66440962</v>
      </c>
      <c r="C404">
        <v>66442133</v>
      </c>
      <c r="D404">
        <v>49525652</v>
      </c>
      <c r="E404">
        <v>1</v>
      </c>
      <c r="F404">
        <v>1</v>
      </c>
      <c r="G404">
        <v>1</v>
      </c>
      <c r="H404">
        <v>3</v>
      </c>
      <c r="I404" t="s">
        <v>597</v>
      </c>
      <c r="J404" t="s">
        <v>599</v>
      </c>
      <c r="K404" t="s">
        <v>598</v>
      </c>
      <c r="L404">
        <v>1425</v>
      </c>
      <c r="N404">
        <v>1013</v>
      </c>
      <c r="O404" t="s">
        <v>269</v>
      </c>
      <c r="P404" t="s">
        <v>269</v>
      </c>
      <c r="Q404">
        <v>1</v>
      </c>
      <c r="W404">
        <v>0</v>
      </c>
      <c r="X404">
        <v>340329747</v>
      </c>
      <c r="Y404">
        <f t="shared" si="182"/>
        <v>10</v>
      </c>
      <c r="AA404">
        <v>637.70000000000005</v>
      </c>
      <c r="AB404">
        <v>0</v>
      </c>
      <c r="AC404">
        <v>0</v>
      </c>
      <c r="AD404">
        <v>0</v>
      </c>
      <c r="AE404">
        <v>70</v>
      </c>
      <c r="AF404">
        <v>0</v>
      </c>
      <c r="AG404">
        <v>0</v>
      </c>
      <c r="AH404">
        <v>0</v>
      </c>
      <c r="AI404">
        <v>9.11</v>
      </c>
      <c r="AJ404">
        <v>1</v>
      </c>
      <c r="AK404">
        <v>1</v>
      </c>
      <c r="AL404">
        <v>1</v>
      </c>
      <c r="AM404">
        <v>0</v>
      </c>
      <c r="AN404">
        <v>0</v>
      </c>
      <c r="AO404">
        <v>0</v>
      </c>
      <c r="AP404">
        <v>0</v>
      </c>
      <c r="AQ404">
        <v>0</v>
      </c>
      <c r="AR404">
        <v>0</v>
      </c>
      <c r="AS404" t="s">
        <v>6</v>
      </c>
      <c r="AT404">
        <v>10</v>
      </c>
      <c r="AU404" t="s">
        <v>6</v>
      </c>
      <c r="AV404">
        <v>0</v>
      </c>
      <c r="AW404">
        <v>1</v>
      </c>
      <c r="AX404">
        <v>-1</v>
      </c>
      <c r="AY404">
        <v>0</v>
      </c>
      <c r="AZ404">
        <v>0</v>
      </c>
      <c r="BA404" t="s">
        <v>6</v>
      </c>
      <c r="BB404">
        <v>0</v>
      </c>
      <c r="BC404">
        <v>0</v>
      </c>
      <c r="BD404">
        <v>0</v>
      </c>
      <c r="BE404">
        <v>0</v>
      </c>
      <c r="BF404">
        <v>0</v>
      </c>
      <c r="BG404">
        <v>0</v>
      </c>
      <c r="BH404">
        <v>0</v>
      </c>
      <c r="BI404">
        <v>0</v>
      </c>
      <c r="BJ404">
        <v>0</v>
      </c>
      <c r="BK404">
        <v>0</v>
      </c>
      <c r="BL404">
        <v>0</v>
      </c>
      <c r="BM404">
        <v>0</v>
      </c>
      <c r="BN404">
        <v>0</v>
      </c>
      <c r="BO404">
        <v>0</v>
      </c>
      <c r="BP404">
        <v>0</v>
      </c>
      <c r="BQ404">
        <v>0</v>
      </c>
      <c r="BR404">
        <v>0</v>
      </c>
      <c r="BS404">
        <v>0</v>
      </c>
      <c r="BT404">
        <v>0</v>
      </c>
      <c r="BU404">
        <v>0</v>
      </c>
      <c r="BV404">
        <v>0</v>
      </c>
      <c r="BW404">
        <v>0</v>
      </c>
      <c r="CV404">
        <v>0</v>
      </c>
      <c r="CW404">
        <v>0</v>
      </c>
      <c r="CX404" t="e">
        <f>ROUND(Y404*Source!I222,7)</f>
        <v>#REF!</v>
      </c>
      <c r="CY404">
        <f t="shared" si="185"/>
        <v>637.70000000000005</v>
      </c>
      <c r="CZ404">
        <f t="shared" si="186"/>
        <v>70</v>
      </c>
      <c r="DA404">
        <f t="shared" si="187"/>
        <v>9.11</v>
      </c>
      <c r="DB404">
        <f t="shared" si="183"/>
        <v>700</v>
      </c>
      <c r="DC404">
        <f t="shared" si="184"/>
        <v>0</v>
      </c>
      <c r="DD404" t="s">
        <v>6</v>
      </c>
      <c r="DE404" t="s">
        <v>6</v>
      </c>
      <c r="DF404" t="e">
        <f t="shared" si="188"/>
        <v>#REF!</v>
      </c>
      <c r="DG404" t="e">
        <f t="shared" si="189"/>
        <v>#REF!</v>
      </c>
      <c r="DH404" t="e">
        <f>Source!I222*SmtRes!Y404</f>
        <v>#REF!</v>
      </c>
      <c r="DI404">
        <f t="shared" si="190"/>
        <v>637.70000000000005</v>
      </c>
      <c r="DJ404" t="e">
        <f t="shared" ref="DJ404:DJ407" si="191">DF404</f>
        <v>#REF!</v>
      </c>
      <c r="DK404" t="e">
        <f>Source!BC222</f>
        <v>#REF!</v>
      </c>
      <c r="DL404" t="s">
        <v>6</v>
      </c>
      <c r="DM404">
        <v>0</v>
      </c>
      <c r="DN404" t="s">
        <v>6</v>
      </c>
      <c r="DO404">
        <v>0</v>
      </c>
      <c r="GP404">
        <v>1</v>
      </c>
      <c r="GQ404">
        <v>-1</v>
      </c>
      <c r="GR404">
        <v>-1</v>
      </c>
    </row>
    <row r="405" spans="1:200" x14ac:dyDescent="0.25">
      <c r="A405">
        <f>ROW(Source!A222)</f>
        <v>222</v>
      </c>
      <c r="B405">
        <v>66440962</v>
      </c>
      <c r="C405">
        <v>66442133</v>
      </c>
      <c r="D405">
        <v>49541223</v>
      </c>
      <c r="E405">
        <v>1</v>
      </c>
      <c r="F405">
        <v>1</v>
      </c>
      <c r="G405">
        <v>1</v>
      </c>
      <c r="H405">
        <v>3</v>
      </c>
      <c r="I405" t="s">
        <v>581</v>
      </c>
      <c r="J405" t="s">
        <v>583</v>
      </c>
      <c r="K405" t="s">
        <v>582</v>
      </c>
      <c r="L405">
        <v>1348</v>
      </c>
      <c r="N405">
        <v>1009</v>
      </c>
      <c r="O405" t="s">
        <v>147</v>
      </c>
      <c r="P405" t="s">
        <v>147</v>
      </c>
      <c r="Q405">
        <v>1000</v>
      </c>
      <c r="W405">
        <v>1</v>
      </c>
      <c r="X405">
        <v>1175875667</v>
      </c>
      <c r="Y405">
        <f t="shared" si="182"/>
        <v>-0.1</v>
      </c>
      <c r="AA405">
        <v>72670.47</v>
      </c>
      <c r="AB405">
        <v>0</v>
      </c>
      <c r="AC405">
        <v>0</v>
      </c>
      <c r="AD405">
        <v>0</v>
      </c>
      <c r="AE405">
        <v>7977</v>
      </c>
      <c r="AF405">
        <v>0</v>
      </c>
      <c r="AG405">
        <v>0</v>
      </c>
      <c r="AH405">
        <v>0</v>
      </c>
      <c r="AI405">
        <v>9.11</v>
      </c>
      <c r="AJ405">
        <v>1</v>
      </c>
      <c r="AK405">
        <v>1</v>
      </c>
      <c r="AL405">
        <v>1</v>
      </c>
      <c r="AM405">
        <v>4</v>
      </c>
      <c r="AN405">
        <v>0</v>
      </c>
      <c r="AO405">
        <v>1</v>
      </c>
      <c r="AP405">
        <v>0</v>
      </c>
      <c r="AQ405">
        <v>0</v>
      </c>
      <c r="AR405">
        <v>0</v>
      </c>
      <c r="AS405" t="s">
        <v>6</v>
      </c>
      <c r="AT405">
        <v>-0.1</v>
      </c>
      <c r="AU405" t="s">
        <v>6</v>
      </c>
      <c r="AV405">
        <v>0</v>
      </c>
      <c r="AW405">
        <v>2</v>
      </c>
      <c r="AX405">
        <v>66442156</v>
      </c>
      <c r="AY405">
        <v>1</v>
      </c>
      <c r="AZ405">
        <v>6144</v>
      </c>
      <c r="BA405">
        <v>363</v>
      </c>
      <c r="BB405">
        <v>0</v>
      </c>
      <c r="BC405">
        <v>0</v>
      </c>
      <c r="BD405">
        <v>0</v>
      </c>
      <c r="BE405">
        <v>0</v>
      </c>
      <c r="BF405">
        <v>0</v>
      </c>
      <c r="BG405">
        <v>0</v>
      </c>
      <c r="BH405">
        <v>0</v>
      </c>
      <c r="BI405">
        <v>0</v>
      </c>
      <c r="BJ405">
        <v>0</v>
      </c>
      <c r="BK405">
        <v>0</v>
      </c>
      <c r="BL405">
        <v>0</v>
      </c>
      <c r="BM405">
        <v>0</v>
      </c>
      <c r="BN405">
        <v>0</v>
      </c>
      <c r="BO405">
        <v>0</v>
      </c>
      <c r="BP405">
        <v>0</v>
      </c>
      <c r="BQ405">
        <v>0</v>
      </c>
      <c r="BR405">
        <v>0</v>
      </c>
      <c r="BS405">
        <v>0</v>
      </c>
      <c r="BT405">
        <v>0</v>
      </c>
      <c r="BU405">
        <v>0</v>
      </c>
      <c r="BV405">
        <v>0</v>
      </c>
      <c r="BW405">
        <v>0</v>
      </c>
      <c r="CV405">
        <v>0</v>
      </c>
      <c r="CW405">
        <v>0</v>
      </c>
      <c r="CX405" t="e">
        <f>ROUND(Y405*Source!I222,7)</f>
        <v>#REF!</v>
      </c>
      <c r="CY405">
        <f t="shared" si="185"/>
        <v>72670.47</v>
      </c>
      <c r="CZ405">
        <f t="shared" si="186"/>
        <v>7977</v>
      </c>
      <c r="DA405">
        <f t="shared" si="187"/>
        <v>9.11</v>
      </c>
      <c r="DB405">
        <f t="shared" si="183"/>
        <v>-797.7</v>
      </c>
      <c r="DC405">
        <f t="shared" si="184"/>
        <v>0</v>
      </c>
      <c r="DD405" t="s">
        <v>6</v>
      </c>
      <c r="DE405" t="s">
        <v>6</v>
      </c>
      <c r="DF405" t="e">
        <f t="shared" si="188"/>
        <v>#REF!</v>
      </c>
      <c r="DG405" t="e">
        <f t="shared" si="189"/>
        <v>#REF!</v>
      </c>
      <c r="DH405" t="e">
        <f>Source!I222*SmtRes!Y405</f>
        <v>#REF!</v>
      </c>
      <c r="DI405">
        <f t="shared" si="190"/>
        <v>72670.47</v>
      </c>
      <c r="DJ405">
        <f>EtalonRes!Y363</f>
        <v>7977</v>
      </c>
      <c r="DK405" t="e">
        <f>Source!BC222</f>
        <v>#REF!</v>
      </c>
      <c r="DL405" t="s">
        <v>6</v>
      </c>
      <c r="DM405">
        <v>0</v>
      </c>
      <c r="DN405" t="s">
        <v>6</v>
      </c>
      <c r="DO405">
        <v>0</v>
      </c>
      <c r="GP405">
        <v>0</v>
      </c>
      <c r="GQ405">
        <v>-1</v>
      </c>
      <c r="GR405">
        <v>-1</v>
      </c>
    </row>
    <row r="406" spans="1:200" x14ac:dyDescent="0.25">
      <c r="A406">
        <f>ROW(Source!A222)</f>
        <v>222</v>
      </c>
      <c r="B406">
        <v>66440962</v>
      </c>
      <c r="C406">
        <v>66442133</v>
      </c>
      <c r="D406">
        <v>49542878</v>
      </c>
      <c r="E406">
        <v>1</v>
      </c>
      <c r="F406">
        <v>1</v>
      </c>
      <c r="G406">
        <v>1</v>
      </c>
      <c r="H406">
        <v>3</v>
      </c>
      <c r="I406" t="s">
        <v>601</v>
      </c>
      <c r="J406" t="s">
        <v>603</v>
      </c>
      <c r="K406" t="s">
        <v>602</v>
      </c>
      <c r="L406">
        <v>1348</v>
      </c>
      <c r="N406">
        <v>1009</v>
      </c>
      <c r="O406" t="s">
        <v>147</v>
      </c>
      <c r="P406" t="s">
        <v>147</v>
      </c>
      <c r="Q406">
        <v>1000</v>
      </c>
      <c r="W406">
        <v>1</v>
      </c>
      <c r="X406">
        <v>-509681559</v>
      </c>
      <c r="Y406">
        <f t="shared" si="182"/>
        <v>-0.81</v>
      </c>
      <c r="AA406">
        <v>102032</v>
      </c>
      <c r="AB406">
        <v>0</v>
      </c>
      <c r="AC406">
        <v>0</v>
      </c>
      <c r="AD406">
        <v>0</v>
      </c>
      <c r="AE406">
        <v>11200</v>
      </c>
      <c r="AF406">
        <v>0</v>
      </c>
      <c r="AG406">
        <v>0</v>
      </c>
      <c r="AH406">
        <v>0</v>
      </c>
      <c r="AI406">
        <v>9.11</v>
      </c>
      <c r="AJ406">
        <v>1</v>
      </c>
      <c r="AK406">
        <v>1</v>
      </c>
      <c r="AL406">
        <v>1</v>
      </c>
      <c r="AM406">
        <v>4</v>
      </c>
      <c r="AN406">
        <v>0</v>
      </c>
      <c r="AO406">
        <v>1</v>
      </c>
      <c r="AP406">
        <v>0</v>
      </c>
      <c r="AQ406">
        <v>0</v>
      </c>
      <c r="AR406">
        <v>0</v>
      </c>
      <c r="AS406" t="s">
        <v>6</v>
      </c>
      <c r="AT406">
        <v>-0.81</v>
      </c>
      <c r="AU406" t="s">
        <v>6</v>
      </c>
      <c r="AV406">
        <v>0</v>
      </c>
      <c r="AW406">
        <v>2</v>
      </c>
      <c r="AX406">
        <v>66442157</v>
      </c>
      <c r="AY406">
        <v>1</v>
      </c>
      <c r="AZ406">
        <v>6144</v>
      </c>
      <c r="BA406">
        <v>364</v>
      </c>
      <c r="BB406">
        <v>0</v>
      </c>
      <c r="BC406">
        <v>0</v>
      </c>
      <c r="BD406">
        <v>0</v>
      </c>
      <c r="BE406">
        <v>0</v>
      </c>
      <c r="BF406">
        <v>0</v>
      </c>
      <c r="BG406">
        <v>0</v>
      </c>
      <c r="BH406">
        <v>0</v>
      </c>
      <c r="BI406">
        <v>0</v>
      </c>
      <c r="BJ406">
        <v>0</v>
      </c>
      <c r="BK406">
        <v>0</v>
      </c>
      <c r="BL406">
        <v>0</v>
      </c>
      <c r="BM406">
        <v>0</v>
      </c>
      <c r="BN406">
        <v>0</v>
      </c>
      <c r="BO406">
        <v>0</v>
      </c>
      <c r="BP406">
        <v>0</v>
      </c>
      <c r="BQ406">
        <v>0</v>
      </c>
      <c r="BR406">
        <v>0</v>
      </c>
      <c r="BS406">
        <v>0</v>
      </c>
      <c r="BT406">
        <v>0</v>
      </c>
      <c r="BU406">
        <v>0</v>
      </c>
      <c r="BV406">
        <v>0</v>
      </c>
      <c r="BW406">
        <v>0</v>
      </c>
      <c r="CV406">
        <v>0</v>
      </c>
      <c r="CW406">
        <v>0</v>
      </c>
      <c r="CX406" t="e">
        <f>ROUND(Y406*Source!I222,7)</f>
        <v>#REF!</v>
      </c>
      <c r="CY406">
        <f t="shared" si="185"/>
        <v>102032</v>
      </c>
      <c r="CZ406">
        <f t="shared" si="186"/>
        <v>11200</v>
      </c>
      <c r="DA406">
        <f t="shared" si="187"/>
        <v>9.11</v>
      </c>
      <c r="DB406">
        <f t="shared" si="183"/>
        <v>-9072</v>
      </c>
      <c r="DC406">
        <f t="shared" si="184"/>
        <v>0</v>
      </c>
      <c r="DD406" t="s">
        <v>6</v>
      </c>
      <c r="DE406" t="s">
        <v>6</v>
      </c>
      <c r="DF406" t="e">
        <f t="shared" si="188"/>
        <v>#REF!</v>
      </c>
      <c r="DG406" t="e">
        <f t="shared" si="189"/>
        <v>#REF!</v>
      </c>
      <c r="DH406" t="e">
        <f>Source!I222*SmtRes!Y406</f>
        <v>#REF!</v>
      </c>
      <c r="DI406">
        <f t="shared" si="190"/>
        <v>102032</v>
      </c>
      <c r="DJ406">
        <f>EtalonRes!Y364</f>
        <v>11200</v>
      </c>
      <c r="DK406" t="e">
        <f>Source!BC222</f>
        <v>#REF!</v>
      </c>
      <c r="DL406" t="s">
        <v>6</v>
      </c>
      <c r="DM406">
        <v>0</v>
      </c>
      <c r="DN406" t="s">
        <v>6</v>
      </c>
      <c r="DO406">
        <v>0</v>
      </c>
      <c r="GP406">
        <v>0</v>
      </c>
      <c r="GQ406">
        <v>-1</v>
      </c>
      <c r="GR406">
        <v>-1</v>
      </c>
    </row>
    <row r="407" spans="1:200" x14ac:dyDescent="0.25">
      <c r="A407">
        <f>ROW(Source!A222)</f>
        <v>222</v>
      </c>
      <c r="B407">
        <v>66440962</v>
      </c>
      <c r="C407">
        <v>66442133</v>
      </c>
      <c r="D407">
        <v>49542883</v>
      </c>
      <c r="E407">
        <v>1</v>
      </c>
      <c r="F407">
        <v>1</v>
      </c>
      <c r="G407">
        <v>1</v>
      </c>
      <c r="H407">
        <v>3</v>
      </c>
      <c r="I407" t="s">
        <v>605</v>
      </c>
      <c r="J407" t="s">
        <v>607</v>
      </c>
      <c r="K407" t="s">
        <v>606</v>
      </c>
      <c r="L407">
        <v>1348</v>
      </c>
      <c r="N407">
        <v>1009</v>
      </c>
      <c r="O407" t="s">
        <v>147</v>
      </c>
      <c r="P407" t="s">
        <v>147</v>
      </c>
      <c r="Q407">
        <v>1000</v>
      </c>
      <c r="W407">
        <v>0</v>
      </c>
      <c r="X407">
        <v>-1595404857</v>
      </c>
      <c r="Y407">
        <f t="shared" si="182"/>
        <v>0.97199999999999998</v>
      </c>
      <c r="AA407">
        <v>92891.48</v>
      </c>
      <c r="AB407">
        <v>0</v>
      </c>
      <c r="AC407">
        <v>0</v>
      </c>
      <c r="AD407">
        <v>0</v>
      </c>
      <c r="AE407">
        <v>10196.65</v>
      </c>
      <c r="AF407">
        <v>0</v>
      </c>
      <c r="AG407">
        <v>0</v>
      </c>
      <c r="AH407">
        <v>0</v>
      </c>
      <c r="AI407">
        <v>9.11</v>
      </c>
      <c r="AJ407">
        <v>1</v>
      </c>
      <c r="AK407">
        <v>1</v>
      </c>
      <c r="AL407">
        <v>1</v>
      </c>
      <c r="AM407">
        <v>0</v>
      </c>
      <c r="AN407">
        <v>0</v>
      </c>
      <c r="AO407">
        <v>0</v>
      </c>
      <c r="AP407">
        <v>0</v>
      </c>
      <c r="AQ407">
        <v>0</v>
      </c>
      <c r="AR407">
        <v>0</v>
      </c>
      <c r="AS407" t="s">
        <v>6</v>
      </c>
      <c r="AT407">
        <v>0.97199999999999998</v>
      </c>
      <c r="AU407" t="s">
        <v>6</v>
      </c>
      <c r="AV407">
        <v>0</v>
      </c>
      <c r="AW407">
        <v>1</v>
      </c>
      <c r="AX407">
        <v>-1</v>
      </c>
      <c r="AY407">
        <v>0</v>
      </c>
      <c r="AZ407">
        <v>0</v>
      </c>
      <c r="BA407" t="s">
        <v>6</v>
      </c>
      <c r="BB407">
        <v>0</v>
      </c>
      <c r="BC407">
        <v>0</v>
      </c>
      <c r="BD407">
        <v>0</v>
      </c>
      <c r="BE407">
        <v>0</v>
      </c>
      <c r="BF407">
        <v>0</v>
      </c>
      <c r="BG407">
        <v>0</v>
      </c>
      <c r="BH407">
        <v>0</v>
      </c>
      <c r="BI407">
        <v>0</v>
      </c>
      <c r="BJ407">
        <v>0</v>
      </c>
      <c r="BK407">
        <v>0</v>
      </c>
      <c r="BL407">
        <v>0</v>
      </c>
      <c r="BM407">
        <v>0</v>
      </c>
      <c r="BN407">
        <v>0</v>
      </c>
      <c r="BO407">
        <v>0</v>
      </c>
      <c r="BP407">
        <v>0</v>
      </c>
      <c r="BQ407">
        <v>0</v>
      </c>
      <c r="BR407">
        <v>0</v>
      </c>
      <c r="BS407">
        <v>0</v>
      </c>
      <c r="BT407">
        <v>0</v>
      </c>
      <c r="BU407">
        <v>0</v>
      </c>
      <c r="BV407">
        <v>0</v>
      </c>
      <c r="BW407">
        <v>0</v>
      </c>
      <c r="CV407">
        <v>0</v>
      </c>
      <c r="CW407">
        <v>0</v>
      </c>
      <c r="CX407" t="e">
        <f>ROUND(Y407*Source!I222,7)</f>
        <v>#REF!</v>
      </c>
      <c r="CY407">
        <f t="shared" si="185"/>
        <v>92891.48</v>
      </c>
      <c r="CZ407">
        <f t="shared" si="186"/>
        <v>10196.65</v>
      </c>
      <c r="DA407">
        <f t="shared" si="187"/>
        <v>9.11</v>
      </c>
      <c r="DB407">
        <f t="shared" si="183"/>
        <v>9911.14</v>
      </c>
      <c r="DC407">
        <f t="shared" si="184"/>
        <v>0</v>
      </c>
      <c r="DD407" t="s">
        <v>6</v>
      </c>
      <c r="DE407" t="s">
        <v>6</v>
      </c>
      <c r="DF407" t="e">
        <f t="shared" si="188"/>
        <v>#REF!</v>
      </c>
      <c r="DG407" t="e">
        <f t="shared" si="189"/>
        <v>#REF!</v>
      </c>
      <c r="DH407" t="e">
        <f>Source!I222*SmtRes!Y407</f>
        <v>#REF!</v>
      </c>
      <c r="DI407">
        <f t="shared" si="190"/>
        <v>92891.48</v>
      </c>
      <c r="DJ407" t="e">
        <f t="shared" si="191"/>
        <v>#REF!</v>
      </c>
      <c r="DK407" t="e">
        <f>Source!BC222</f>
        <v>#REF!</v>
      </c>
      <c r="DL407" t="s">
        <v>6</v>
      </c>
      <c r="DM407">
        <v>0</v>
      </c>
      <c r="DN407" t="s">
        <v>6</v>
      </c>
      <c r="DO407">
        <v>0</v>
      </c>
      <c r="GP407">
        <v>1</v>
      </c>
      <c r="GQ407">
        <v>-1</v>
      </c>
      <c r="GR407">
        <v>-1</v>
      </c>
    </row>
    <row r="408" spans="1:200" x14ac:dyDescent="0.25">
      <c r="A408">
        <f>ROW(Source!A222)</f>
        <v>222</v>
      </c>
      <c r="B408">
        <v>66440962</v>
      </c>
      <c r="C408">
        <v>66442133</v>
      </c>
      <c r="D408">
        <v>49546805</v>
      </c>
      <c r="E408">
        <v>1</v>
      </c>
      <c r="F408">
        <v>1</v>
      </c>
      <c r="G408">
        <v>1</v>
      </c>
      <c r="H408">
        <v>3</v>
      </c>
      <c r="I408" t="s">
        <v>585</v>
      </c>
      <c r="J408" t="s">
        <v>587</v>
      </c>
      <c r="K408" t="s">
        <v>586</v>
      </c>
      <c r="L408">
        <v>1339</v>
      </c>
      <c r="N408">
        <v>1007</v>
      </c>
      <c r="O408" t="s">
        <v>22</v>
      </c>
      <c r="P408" t="s">
        <v>22</v>
      </c>
      <c r="Q408">
        <v>1</v>
      </c>
      <c r="W408">
        <v>1</v>
      </c>
      <c r="X408">
        <v>1761034262</v>
      </c>
      <c r="Y408">
        <f t="shared" si="182"/>
        <v>-4.45</v>
      </c>
      <c r="AA408">
        <v>8818.48</v>
      </c>
      <c r="AB408">
        <v>0</v>
      </c>
      <c r="AC408">
        <v>0</v>
      </c>
      <c r="AD408">
        <v>0</v>
      </c>
      <c r="AE408">
        <v>968</v>
      </c>
      <c r="AF408">
        <v>0</v>
      </c>
      <c r="AG408">
        <v>0</v>
      </c>
      <c r="AH408">
        <v>0</v>
      </c>
      <c r="AI408">
        <v>9.11</v>
      </c>
      <c r="AJ408">
        <v>1</v>
      </c>
      <c r="AK408">
        <v>1</v>
      </c>
      <c r="AL408">
        <v>1</v>
      </c>
      <c r="AM408">
        <v>4</v>
      </c>
      <c r="AN408">
        <v>0</v>
      </c>
      <c r="AO408">
        <v>1</v>
      </c>
      <c r="AP408">
        <v>0</v>
      </c>
      <c r="AQ408">
        <v>0</v>
      </c>
      <c r="AR408">
        <v>0</v>
      </c>
      <c r="AS408" t="s">
        <v>6</v>
      </c>
      <c r="AT408">
        <v>-4.45</v>
      </c>
      <c r="AU408" t="s">
        <v>6</v>
      </c>
      <c r="AV408">
        <v>0</v>
      </c>
      <c r="AW408">
        <v>2</v>
      </c>
      <c r="AX408">
        <v>66442158</v>
      </c>
      <c r="AY408">
        <v>1</v>
      </c>
      <c r="AZ408">
        <v>6144</v>
      </c>
      <c r="BA408">
        <v>365</v>
      </c>
      <c r="BB408">
        <v>0</v>
      </c>
      <c r="BC408">
        <v>0</v>
      </c>
      <c r="BD408">
        <v>0</v>
      </c>
      <c r="BE408">
        <v>0</v>
      </c>
      <c r="BF408">
        <v>0</v>
      </c>
      <c r="BG408">
        <v>0</v>
      </c>
      <c r="BH408">
        <v>0</v>
      </c>
      <c r="BI408">
        <v>0</v>
      </c>
      <c r="BJ408">
        <v>0</v>
      </c>
      <c r="BK408">
        <v>0</v>
      </c>
      <c r="BL408">
        <v>0</v>
      </c>
      <c r="BM408">
        <v>0</v>
      </c>
      <c r="BN408">
        <v>0</v>
      </c>
      <c r="BO408">
        <v>0</v>
      </c>
      <c r="BP408">
        <v>0</v>
      </c>
      <c r="BQ408">
        <v>0</v>
      </c>
      <c r="BR408">
        <v>0</v>
      </c>
      <c r="BS408">
        <v>0</v>
      </c>
      <c r="BT408">
        <v>0</v>
      </c>
      <c r="BU408">
        <v>0</v>
      </c>
      <c r="BV408">
        <v>0</v>
      </c>
      <c r="BW408">
        <v>0</v>
      </c>
      <c r="CV408">
        <v>0</v>
      </c>
      <c r="CW408">
        <v>0</v>
      </c>
      <c r="CX408" t="e">
        <f>ROUND(Y408*Source!I222,7)</f>
        <v>#REF!</v>
      </c>
      <c r="CY408">
        <f t="shared" si="185"/>
        <v>8818.48</v>
      </c>
      <c r="CZ408">
        <f t="shared" si="186"/>
        <v>968</v>
      </c>
      <c r="DA408">
        <f t="shared" si="187"/>
        <v>9.11</v>
      </c>
      <c r="DB408">
        <f t="shared" si="183"/>
        <v>-4307.6000000000004</v>
      </c>
      <c r="DC408">
        <f t="shared" si="184"/>
        <v>0</v>
      </c>
      <c r="DD408" t="s">
        <v>6</v>
      </c>
      <c r="DE408" t="s">
        <v>6</v>
      </c>
      <c r="DF408" t="e">
        <f t="shared" si="188"/>
        <v>#REF!</v>
      </c>
      <c r="DG408" t="e">
        <f t="shared" si="189"/>
        <v>#REF!</v>
      </c>
      <c r="DH408" t="e">
        <f>Source!I222*SmtRes!Y408</f>
        <v>#REF!</v>
      </c>
      <c r="DI408">
        <f t="shared" si="190"/>
        <v>8818.48</v>
      </c>
      <c r="DJ408">
        <f>EtalonRes!Y365</f>
        <v>968</v>
      </c>
      <c r="DK408" t="e">
        <f>Source!BC222</f>
        <v>#REF!</v>
      </c>
      <c r="DL408" t="s">
        <v>6</v>
      </c>
      <c r="DM408">
        <v>0</v>
      </c>
      <c r="DN408" t="s">
        <v>6</v>
      </c>
      <c r="DO408">
        <v>0</v>
      </c>
      <c r="GP408">
        <v>0</v>
      </c>
      <c r="GQ408">
        <v>-1</v>
      </c>
      <c r="GR408">
        <v>-1</v>
      </c>
    </row>
    <row r="409" spans="1:200" x14ac:dyDescent="0.25">
      <c r="A409">
        <f>ROW(Source!A222)</f>
        <v>222</v>
      </c>
      <c r="B409">
        <v>66440962</v>
      </c>
      <c r="C409">
        <v>66442133</v>
      </c>
      <c r="D409">
        <v>49549206</v>
      </c>
      <c r="E409">
        <v>1</v>
      </c>
      <c r="F409">
        <v>1</v>
      </c>
      <c r="G409">
        <v>1</v>
      </c>
      <c r="H409">
        <v>3</v>
      </c>
      <c r="I409" t="s">
        <v>589</v>
      </c>
      <c r="J409" t="s">
        <v>591</v>
      </c>
      <c r="K409" t="s">
        <v>590</v>
      </c>
      <c r="L409">
        <v>1327</v>
      </c>
      <c r="N409">
        <v>1005</v>
      </c>
      <c r="O409" t="s">
        <v>233</v>
      </c>
      <c r="P409" t="s">
        <v>233</v>
      </c>
      <c r="Q409">
        <v>1</v>
      </c>
      <c r="W409">
        <v>1</v>
      </c>
      <c r="X409">
        <v>1262617901</v>
      </c>
      <c r="Y409">
        <f t="shared" si="182"/>
        <v>-20.100000000000001</v>
      </c>
      <c r="AA409">
        <v>67.959999999999994</v>
      </c>
      <c r="AB409">
        <v>0</v>
      </c>
      <c r="AC409">
        <v>0</v>
      </c>
      <c r="AD409">
        <v>0</v>
      </c>
      <c r="AE409">
        <v>7.46</v>
      </c>
      <c r="AF409">
        <v>0</v>
      </c>
      <c r="AG409">
        <v>0</v>
      </c>
      <c r="AH409">
        <v>0</v>
      </c>
      <c r="AI409">
        <v>9.11</v>
      </c>
      <c r="AJ409">
        <v>1</v>
      </c>
      <c r="AK409">
        <v>1</v>
      </c>
      <c r="AL409">
        <v>1</v>
      </c>
      <c r="AM409">
        <v>4</v>
      </c>
      <c r="AN409">
        <v>0</v>
      </c>
      <c r="AO409">
        <v>1</v>
      </c>
      <c r="AP409">
        <v>0</v>
      </c>
      <c r="AQ409">
        <v>0</v>
      </c>
      <c r="AR409">
        <v>0</v>
      </c>
      <c r="AS409" t="s">
        <v>6</v>
      </c>
      <c r="AT409">
        <v>-20.100000000000001</v>
      </c>
      <c r="AU409" t="s">
        <v>6</v>
      </c>
      <c r="AV409">
        <v>0</v>
      </c>
      <c r="AW409">
        <v>2</v>
      </c>
      <c r="AX409">
        <v>66442159</v>
      </c>
      <c r="AY409">
        <v>1</v>
      </c>
      <c r="AZ409">
        <v>6144</v>
      </c>
      <c r="BA409">
        <v>366</v>
      </c>
      <c r="BB409">
        <v>0</v>
      </c>
      <c r="BC409">
        <v>0</v>
      </c>
      <c r="BD409">
        <v>0</v>
      </c>
      <c r="BE409">
        <v>0</v>
      </c>
      <c r="BF409">
        <v>0</v>
      </c>
      <c r="BG409">
        <v>0</v>
      </c>
      <c r="BH409">
        <v>0</v>
      </c>
      <c r="BI409">
        <v>0</v>
      </c>
      <c r="BJ409">
        <v>0</v>
      </c>
      <c r="BK409">
        <v>0</v>
      </c>
      <c r="BL409">
        <v>0</v>
      </c>
      <c r="BM409">
        <v>0</v>
      </c>
      <c r="BN409">
        <v>0</v>
      </c>
      <c r="BO409">
        <v>0</v>
      </c>
      <c r="BP409">
        <v>0</v>
      </c>
      <c r="BQ409">
        <v>0</v>
      </c>
      <c r="BR409">
        <v>0</v>
      </c>
      <c r="BS409">
        <v>0</v>
      </c>
      <c r="BT409">
        <v>0</v>
      </c>
      <c r="BU409">
        <v>0</v>
      </c>
      <c r="BV409">
        <v>0</v>
      </c>
      <c r="BW409">
        <v>0</v>
      </c>
      <c r="CV409">
        <v>0</v>
      </c>
      <c r="CW409">
        <v>0</v>
      </c>
      <c r="CX409" t="e">
        <f>ROUND(Y409*Source!I222,7)</f>
        <v>#REF!</v>
      </c>
      <c r="CY409">
        <f t="shared" si="185"/>
        <v>67.959999999999994</v>
      </c>
      <c r="CZ409">
        <f t="shared" si="186"/>
        <v>7.46</v>
      </c>
      <c r="DA409">
        <f t="shared" si="187"/>
        <v>9.11</v>
      </c>
      <c r="DB409">
        <f t="shared" si="183"/>
        <v>-149.94999999999999</v>
      </c>
      <c r="DC409">
        <f t="shared" si="184"/>
        <v>0</v>
      </c>
      <c r="DD409" t="s">
        <v>6</v>
      </c>
      <c r="DE409" t="s">
        <v>6</v>
      </c>
      <c r="DF409" t="e">
        <f t="shared" si="188"/>
        <v>#REF!</v>
      </c>
      <c r="DG409" t="e">
        <f t="shared" si="189"/>
        <v>#REF!</v>
      </c>
      <c r="DH409" t="e">
        <f>Source!I222*SmtRes!Y409</f>
        <v>#REF!</v>
      </c>
      <c r="DI409">
        <f t="shared" si="190"/>
        <v>67.959999999999994</v>
      </c>
      <c r="DJ409">
        <f>EtalonRes!Y366</f>
        <v>7.46</v>
      </c>
      <c r="DK409" t="e">
        <f>Source!BC222</f>
        <v>#REF!</v>
      </c>
      <c r="DL409" t="s">
        <v>6</v>
      </c>
      <c r="DM409">
        <v>0</v>
      </c>
      <c r="DN409" t="s">
        <v>6</v>
      </c>
      <c r="DO409">
        <v>0</v>
      </c>
      <c r="GP409">
        <v>0</v>
      </c>
      <c r="GQ409">
        <v>-1</v>
      </c>
      <c r="GR409">
        <v>-1</v>
      </c>
    </row>
    <row r="410" spans="1:200" x14ac:dyDescent="0.25">
      <c r="A410">
        <f>ROW(Source!A222)</f>
        <v>222</v>
      </c>
      <c r="B410">
        <v>66440962</v>
      </c>
      <c r="C410">
        <v>66442133</v>
      </c>
      <c r="D410">
        <v>49553783</v>
      </c>
      <c r="E410">
        <v>1</v>
      </c>
      <c r="F410">
        <v>1</v>
      </c>
      <c r="G410">
        <v>1</v>
      </c>
      <c r="H410">
        <v>3</v>
      </c>
      <c r="I410" t="s">
        <v>593</v>
      </c>
      <c r="J410" t="s">
        <v>595</v>
      </c>
      <c r="K410" t="s">
        <v>594</v>
      </c>
      <c r="L410">
        <v>1348</v>
      </c>
      <c r="N410">
        <v>1009</v>
      </c>
      <c r="O410" t="s">
        <v>147</v>
      </c>
      <c r="P410" t="s">
        <v>147</v>
      </c>
      <c r="Q410">
        <v>1000</v>
      </c>
      <c r="W410">
        <v>1</v>
      </c>
      <c r="X410">
        <v>-1867449335</v>
      </c>
      <c r="Y410">
        <f t="shared" si="182"/>
        <v>-6.7000000000000004E-2</v>
      </c>
      <c r="AA410">
        <v>15441.45</v>
      </c>
      <c r="AB410">
        <v>0</v>
      </c>
      <c r="AC410">
        <v>0</v>
      </c>
      <c r="AD410">
        <v>0</v>
      </c>
      <c r="AE410">
        <v>1695</v>
      </c>
      <c r="AF410">
        <v>0</v>
      </c>
      <c r="AG410">
        <v>0</v>
      </c>
      <c r="AH410">
        <v>0</v>
      </c>
      <c r="AI410">
        <v>9.11</v>
      </c>
      <c r="AJ410">
        <v>1</v>
      </c>
      <c r="AK410">
        <v>1</v>
      </c>
      <c r="AL410">
        <v>1</v>
      </c>
      <c r="AM410">
        <v>4</v>
      </c>
      <c r="AN410">
        <v>0</v>
      </c>
      <c r="AO410">
        <v>1</v>
      </c>
      <c r="AP410">
        <v>0</v>
      </c>
      <c r="AQ410">
        <v>0</v>
      </c>
      <c r="AR410">
        <v>0</v>
      </c>
      <c r="AS410" t="s">
        <v>6</v>
      </c>
      <c r="AT410">
        <v>-6.7000000000000004E-2</v>
      </c>
      <c r="AU410" t="s">
        <v>6</v>
      </c>
      <c r="AV410">
        <v>0</v>
      </c>
      <c r="AW410">
        <v>2</v>
      </c>
      <c r="AX410">
        <v>66442160</v>
      </c>
      <c r="AY410">
        <v>1</v>
      </c>
      <c r="AZ410">
        <v>6144</v>
      </c>
      <c r="BA410">
        <v>367</v>
      </c>
      <c r="BB410">
        <v>0</v>
      </c>
      <c r="BC410">
        <v>0</v>
      </c>
      <c r="BD410">
        <v>0</v>
      </c>
      <c r="BE410">
        <v>0</v>
      </c>
      <c r="BF410">
        <v>0</v>
      </c>
      <c r="BG410">
        <v>0</v>
      </c>
      <c r="BH410">
        <v>0</v>
      </c>
      <c r="BI410">
        <v>0</v>
      </c>
      <c r="BJ410">
        <v>0</v>
      </c>
      <c r="BK410">
        <v>0</v>
      </c>
      <c r="BL410">
        <v>0</v>
      </c>
      <c r="BM410">
        <v>0</v>
      </c>
      <c r="BN410">
        <v>0</v>
      </c>
      <c r="BO410">
        <v>0</v>
      </c>
      <c r="BP410">
        <v>0</v>
      </c>
      <c r="BQ410">
        <v>0</v>
      </c>
      <c r="BR410">
        <v>0</v>
      </c>
      <c r="BS410">
        <v>0</v>
      </c>
      <c r="BT410">
        <v>0</v>
      </c>
      <c r="BU410">
        <v>0</v>
      </c>
      <c r="BV410">
        <v>0</v>
      </c>
      <c r="BW410">
        <v>0</v>
      </c>
      <c r="CV410">
        <v>0</v>
      </c>
      <c r="CW410">
        <v>0</v>
      </c>
      <c r="CX410" t="e">
        <f>ROUND(Y410*Source!I222,7)</f>
        <v>#REF!</v>
      </c>
      <c r="CY410">
        <f t="shared" si="185"/>
        <v>15441.45</v>
      </c>
      <c r="CZ410">
        <f t="shared" si="186"/>
        <v>1695</v>
      </c>
      <c r="DA410">
        <f t="shared" si="187"/>
        <v>9.11</v>
      </c>
      <c r="DB410">
        <f t="shared" si="183"/>
        <v>-113.57</v>
      </c>
      <c r="DC410">
        <f t="shared" si="184"/>
        <v>0</v>
      </c>
      <c r="DD410" t="s">
        <v>6</v>
      </c>
      <c r="DE410" t="s">
        <v>6</v>
      </c>
      <c r="DF410" t="e">
        <f t="shared" si="188"/>
        <v>#REF!</v>
      </c>
      <c r="DG410" t="e">
        <f t="shared" si="189"/>
        <v>#REF!</v>
      </c>
      <c r="DH410" t="e">
        <f>Source!I222*SmtRes!Y410</f>
        <v>#REF!</v>
      </c>
      <c r="DI410">
        <f t="shared" si="190"/>
        <v>15441.45</v>
      </c>
      <c r="DJ410">
        <f>EtalonRes!Y367</f>
        <v>1695</v>
      </c>
      <c r="DK410" t="e">
        <f>Source!BC222</f>
        <v>#REF!</v>
      </c>
      <c r="DL410" t="s">
        <v>6</v>
      </c>
      <c r="DM410">
        <v>0</v>
      </c>
      <c r="DN410" t="s">
        <v>6</v>
      </c>
      <c r="DO410">
        <v>0</v>
      </c>
      <c r="GP410">
        <v>0</v>
      </c>
      <c r="GQ410">
        <v>-1</v>
      </c>
      <c r="GR410">
        <v>-1</v>
      </c>
    </row>
    <row r="411" spans="1:200" x14ac:dyDescent="0.25">
      <c r="A411">
        <f>ROW(Source!A232)</f>
        <v>232</v>
      </c>
      <c r="B411">
        <v>66440962</v>
      </c>
      <c r="C411">
        <v>66442170</v>
      </c>
      <c r="D411">
        <v>49510715</v>
      </c>
      <c r="E411">
        <v>70</v>
      </c>
      <c r="F411">
        <v>1</v>
      </c>
      <c r="G411">
        <v>1</v>
      </c>
      <c r="H411">
        <v>1</v>
      </c>
      <c r="I411" t="s">
        <v>791</v>
      </c>
      <c r="J411" t="s">
        <v>6</v>
      </c>
      <c r="K411" t="s">
        <v>792</v>
      </c>
      <c r="L411">
        <v>1191</v>
      </c>
      <c r="N411">
        <v>1013</v>
      </c>
      <c r="O411" t="s">
        <v>766</v>
      </c>
      <c r="P411" t="s">
        <v>766</v>
      </c>
      <c r="Q411">
        <v>1</v>
      </c>
      <c r="W411">
        <v>0</v>
      </c>
      <c r="X411">
        <v>1049124552</v>
      </c>
      <c r="Y411">
        <f t="shared" si="182"/>
        <v>5.54</v>
      </c>
      <c r="AA411">
        <v>0</v>
      </c>
      <c r="AB411">
        <v>0</v>
      </c>
      <c r="AC411">
        <v>0</v>
      </c>
      <c r="AD411">
        <v>284.82</v>
      </c>
      <c r="AE411">
        <v>0</v>
      </c>
      <c r="AF411">
        <v>0</v>
      </c>
      <c r="AG411">
        <v>0</v>
      </c>
      <c r="AH411">
        <v>8.5299999999999994</v>
      </c>
      <c r="AI411">
        <v>1</v>
      </c>
      <c r="AJ411">
        <v>1</v>
      </c>
      <c r="AK411">
        <v>1</v>
      </c>
      <c r="AL411">
        <v>33.39</v>
      </c>
      <c r="AM411">
        <v>4</v>
      </c>
      <c r="AN411">
        <v>0</v>
      </c>
      <c r="AO411">
        <v>1</v>
      </c>
      <c r="AP411">
        <v>1</v>
      </c>
      <c r="AQ411">
        <v>0</v>
      </c>
      <c r="AR411">
        <v>0</v>
      </c>
      <c r="AS411" t="s">
        <v>6</v>
      </c>
      <c r="AT411">
        <v>5.54</v>
      </c>
      <c r="AU411" t="s">
        <v>6</v>
      </c>
      <c r="AV411">
        <v>1</v>
      </c>
      <c r="AW411">
        <v>2</v>
      </c>
      <c r="AX411">
        <v>66442173</v>
      </c>
      <c r="AY411">
        <v>1</v>
      </c>
      <c r="AZ411">
        <v>0</v>
      </c>
      <c r="BA411">
        <v>368</v>
      </c>
      <c r="BB411">
        <v>0</v>
      </c>
      <c r="BC411">
        <v>0</v>
      </c>
      <c r="BD411">
        <v>0</v>
      </c>
      <c r="BE411">
        <v>0</v>
      </c>
      <c r="BF411">
        <v>0</v>
      </c>
      <c r="BG411">
        <v>0</v>
      </c>
      <c r="BH411">
        <v>0</v>
      </c>
      <c r="BI411">
        <v>0</v>
      </c>
      <c r="BJ411">
        <v>0</v>
      </c>
      <c r="BK411">
        <v>0</v>
      </c>
      <c r="BL411">
        <v>0</v>
      </c>
      <c r="BM411">
        <v>0</v>
      </c>
      <c r="BN411">
        <v>0</v>
      </c>
      <c r="BO411">
        <v>0</v>
      </c>
      <c r="BP411">
        <v>0</v>
      </c>
      <c r="BQ411">
        <v>0</v>
      </c>
      <c r="BR411">
        <v>0</v>
      </c>
      <c r="BS411">
        <v>0</v>
      </c>
      <c r="BT411">
        <v>0</v>
      </c>
      <c r="BU411">
        <v>0</v>
      </c>
      <c r="BV411">
        <v>0</v>
      </c>
      <c r="BW411">
        <v>0</v>
      </c>
      <c r="CU411" t="e">
        <f>ROUND(AT411*Source!I232*AH411*AL411,0)</f>
        <v>#REF!</v>
      </c>
      <c r="CV411" t="e">
        <f>ROUND(Y411*Source!I232,7)</f>
        <v>#REF!</v>
      </c>
      <c r="CW411">
        <v>0</v>
      </c>
      <c r="CX411" t="e">
        <f>ROUND(Y411*Source!I232,7)</f>
        <v>#REF!</v>
      </c>
      <c r="CY411">
        <f>AD411</f>
        <v>284.82</v>
      </c>
      <c r="CZ411">
        <f>AH411</f>
        <v>8.5299999999999994</v>
      </c>
      <c r="DA411">
        <f>AL411</f>
        <v>33.39</v>
      </c>
      <c r="DB411">
        <f t="shared" si="183"/>
        <v>47.26</v>
      </c>
      <c r="DC411">
        <f t="shared" si="184"/>
        <v>0</v>
      </c>
      <c r="DD411" t="s">
        <v>6</v>
      </c>
      <c r="DE411" t="s">
        <v>6</v>
      </c>
      <c r="DF411" t="e">
        <f>ROUND(ROUND(AE411,0)*CX411,0)</f>
        <v>#REF!</v>
      </c>
      <c r="DG411" t="e">
        <f t="shared" si="189"/>
        <v>#REF!</v>
      </c>
      <c r="DH411" t="e">
        <f>Source!I232*SmtRes!Y411</f>
        <v>#REF!</v>
      </c>
      <c r="DI411">
        <f>AD411</f>
        <v>284.82</v>
      </c>
      <c r="DJ411">
        <f>EtalonRes!AB368</f>
        <v>8.5299999999999994</v>
      </c>
      <c r="DK411" t="e">
        <f>Source!BA232</f>
        <v>#REF!</v>
      </c>
      <c r="DL411" t="s">
        <v>6</v>
      </c>
      <c r="DM411">
        <v>0</v>
      </c>
      <c r="DN411" t="s">
        <v>6</v>
      </c>
      <c r="DO411">
        <v>0</v>
      </c>
      <c r="GQ411">
        <v>-1</v>
      </c>
      <c r="GR411">
        <v>-1</v>
      </c>
    </row>
    <row r="412" spans="1:200" x14ac:dyDescent="0.25">
      <c r="A412">
        <f>ROW(Source!A232)</f>
        <v>232</v>
      </c>
      <c r="B412">
        <v>66440962</v>
      </c>
      <c r="C412">
        <v>66442170</v>
      </c>
      <c r="D412">
        <v>49523219</v>
      </c>
      <c r="E412">
        <v>1</v>
      </c>
      <c r="F412">
        <v>1</v>
      </c>
      <c r="G412">
        <v>1</v>
      </c>
      <c r="H412">
        <v>3</v>
      </c>
      <c r="I412" t="s">
        <v>382</v>
      </c>
      <c r="J412" t="s">
        <v>385</v>
      </c>
      <c r="K412" t="s">
        <v>383</v>
      </c>
      <c r="L412">
        <v>1374</v>
      </c>
      <c r="N412">
        <v>1013</v>
      </c>
      <c r="O412" t="s">
        <v>384</v>
      </c>
      <c r="P412" t="s">
        <v>384</v>
      </c>
      <c r="Q412">
        <v>1</v>
      </c>
      <c r="W412">
        <v>0</v>
      </c>
      <c r="X412">
        <v>933151182</v>
      </c>
      <c r="Y412">
        <f t="shared" si="182"/>
        <v>0.95</v>
      </c>
      <c r="AA412">
        <v>9.11</v>
      </c>
      <c r="AB412">
        <v>0</v>
      </c>
      <c r="AC412">
        <v>0</v>
      </c>
      <c r="AD412">
        <v>0</v>
      </c>
      <c r="AE412">
        <v>1</v>
      </c>
      <c r="AF412">
        <v>0</v>
      </c>
      <c r="AG412">
        <v>0</v>
      </c>
      <c r="AH412">
        <v>0</v>
      </c>
      <c r="AI412">
        <v>9.11</v>
      </c>
      <c r="AJ412">
        <v>1</v>
      </c>
      <c r="AK412">
        <v>1</v>
      </c>
      <c r="AL412">
        <v>1</v>
      </c>
      <c r="AM412">
        <v>0</v>
      </c>
      <c r="AN412">
        <v>0</v>
      </c>
      <c r="AO412">
        <v>0</v>
      </c>
      <c r="AP412">
        <v>1</v>
      </c>
      <c r="AQ412">
        <v>0</v>
      </c>
      <c r="AR412">
        <v>0</v>
      </c>
      <c r="AS412" t="s">
        <v>6</v>
      </c>
      <c r="AT412">
        <v>0.95</v>
      </c>
      <c r="AU412" t="s">
        <v>6</v>
      </c>
      <c r="AV412">
        <v>0</v>
      </c>
      <c r="AW412">
        <v>2</v>
      </c>
      <c r="AX412">
        <v>66442174</v>
      </c>
      <c r="AY412">
        <v>1</v>
      </c>
      <c r="AZ412">
        <v>0</v>
      </c>
      <c r="BA412">
        <v>369</v>
      </c>
      <c r="BB412">
        <v>0</v>
      </c>
      <c r="BC412">
        <v>0</v>
      </c>
      <c r="BD412">
        <v>0</v>
      </c>
      <c r="BE412">
        <v>0</v>
      </c>
      <c r="BF412">
        <v>0</v>
      </c>
      <c r="BG412">
        <v>0</v>
      </c>
      <c r="BH412">
        <v>0</v>
      </c>
      <c r="BI412">
        <v>0</v>
      </c>
      <c r="BJ412">
        <v>0</v>
      </c>
      <c r="BK412">
        <v>0</v>
      </c>
      <c r="BL412">
        <v>0</v>
      </c>
      <c r="BM412">
        <v>0</v>
      </c>
      <c r="BN412">
        <v>0</v>
      </c>
      <c r="BO412">
        <v>0</v>
      </c>
      <c r="BP412">
        <v>0</v>
      </c>
      <c r="BQ412">
        <v>0</v>
      </c>
      <c r="BR412">
        <v>0</v>
      </c>
      <c r="BS412">
        <v>0</v>
      </c>
      <c r="BT412">
        <v>0</v>
      </c>
      <c r="BU412">
        <v>0</v>
      </c>
      <c r="BV412">
        <v>0</v>
      </c>
      <c r="BW412">
        <v>0</v>
      </c>
      <c r="CV412">
        <v>0</v>
      </c>
      <c r="CW412">
        <v>0</v>
      </c>
      <c r="CX412" t="e">
        <f>ROUND(Y412*Source!I232,7)</f>
        <v>#REF!</v>
      </c>
      <c r="CY412">
        <f>AA412</f>
        <v>9.11</v>
      </c>
      <c r="CZ412">
        <f>AE412</f>
        <v>1</v>
      </c>
      <c r="DA412">
        <f>AI412</f>
        <v>9.11</v>
      </c>
      <c r="DB412">
        <f t="shared" si="183"/>
        <v>0.95</v>
      </c>
      <c r="DC412">
        <f t="shared" si="184"/>
        <v>0</v>
      </c>
      <c r="DD412" t="s">
        <v>6</v>
      </c>
      <c r="DE412" t="s">
        <v>6</v>
      </c>
      <c r="DF412" t="e">
        <f>ROUND(ROUND(AE412*AI412,0)*CX412,0)</f>
        <v>#REF!</v>
      </c>
      <c r="DG412" t="e">
        <f t="shared" si="189"/>
        <v>#REF!</v>
      </c>
      <c r="DH412" t="e">
        <f>Source!I232*SmtRes!Y412</f>
        <v>#REF!</v>
      </c>
      <c r="DI412">
        <f>AA412</f>
        <v>9.11</v>
      </c>
      <c r="DJ412">
        <f>EtalonRes!Y369</f>
        <v>1</v>
      </c>
      <c r="DK412">
        <f>Source!BC232</f>
        <v>9.11</v>
      </c>
      <c r="DL412" t="s">
        <v>6</v>
      </c>
      <c r="DM412">
        <v>0</v>
      </c>
      <c r="DN412" t="s">
        <v>6</v>
      </c>
      <c r="DO412">
        <v>0</v>
      </c>
      <c r="GP412">
        <v>1</v>
      </c>
      <c r="GQ412">
        <v>-1</v>
      </c>
      <c r="GR412">
        <v>-1</v>
      </c>
    </row>
    <row r="413" spans="1:200" x14ac:dyDescent="0.25">
      <c r="A413">
        <f>ROW(Source!A234)</f>
        <v>234</v>
      </c>
      <c r="B413">
        <v>66440962</v>
      </c>
      <c r="C413">
        <v>66442178</v>
      </c>
      <c r="D413">
        <v>48043843</v>
      </c>
      <c r="E413">
        <v>68</v>
      </c>
      <c r="F413">
        <v>1</v>
      </c>
      <c r="G413">
        <v>1</v>
      </c>
      <c r="H413">
        <v>1</v>
      </c>
      <c r="I413" t="s">
        <v>831</v>
      </c>
      <c r="J413" t="s">
        <v>6</v>
      </c>
      <c r="K413" t="s">
        <v>832</v>
      </c>
      <c r="L413">
        <v>1191</v>
      </c>
      <c r="N413">
        <v>1013</v>
      </c>
      <c r="O413" t="s">
        <v>766</v>
      </c>
      <c r="P413" t="s">
        <v>766</v>
      </c>
      <c r="Q413">
        <v>1</v>
      </c>
      <c r="W413">
        <v>0</v>
      </c>
      <c r="X413">
        <v>-1759674247</v>
      </c>
      <c r="Y413">
        <f t="shared" si="182"/>
        <v>86.5</v>
      </c>
      <c r="AA413">
        <v>0</v>
      </c>
      <c r="AB413">
        <v>0</v>
      </c>
      <c r="AC413">
        <v>0</v>
      </c>
      <c r="AD413">
        <v>295.83999999999997</v>
      </c>
      <c r="AE413">
        <v>0</v>
      </c>
      <c r="AF413">
        <v>0</v>
      </c>
      <c r="AG413">
        <v>0</v>
      </c>
      <c r="AH413">
        <v>8.86</v>
      </c>
      <c r="AI413">
        <v>1</v>
      </c>
      <c r="AJ413">
        <v>1</v>
      </c>
      <c r="AK413">
        <v>1</v>
      </c>
      <c r="AL413">
        <v>33.39</v>
      </c>
      <c r="AM413">
        <v>4</v>
      </c>
      <c r="AN413">
        <v>0</v>
      </c>
      <c r="AO413">
        <v>1</v>
      </c>
      <c r="AP413">
        <v>0</v>
      </c>
      <c r="AQ413">
        <v>0</v>
      </c>
      <c r="AR413">
        <v>0</v>
      </c>
      <c r="AS413" t="s">
        <v>6</v>
      </c>
      <c r="AT413">
        <v>86.5</v>
      </c>
      <c r="AU413" t="s">
        <v>6</v>
      </c>
      <c r="AV413">
        <v>1</v>
      </c>
      <c r="AW413">
        <v>2</v>
      </c>
      <c r="AX413">
        <v>66442196</v>
      </c>
      <c r="AY413">
        <v>1</v>
      </c>
      <c r="AZ413">
        <v>0</v>
      </c>
      <c r="BA413">
        <v>371</v>
      </c>
      <c r="BB413">
        <v>0</v>
      </c>
      <c r="BC413">
        <v>0</v>
      </c>
      <c r="BD413">
        <v>0</v>
      </c>
      <c r="BE413">
        <v>0</v>
      </c>
      <c r="BF413">
        <v>0</v>
      </c>
      <c r="BG413">
        <v>0</v>
      </c>
      <c r="BH413">
        <v>0</v>
      </c>
      <c r="BI413">
        <v>0</v>
      </c>
      <c r="BJ413">
        <v>0</v>
      </c>
      <c r="BK413">
        <v>0</v>
      </c>
      <c r="BL413">
        <v>0</v>
      </c>
      <c r="BM413">
        <v>0</v>
      </c>
      <c r="BN413">
        <v>0</v>
      </c>
      <c r="BO413">
        <v>0</v>
      </c>
      <c r="BP413">
        <v>0</v>
      </c>
      <c r="BQ413">
        <v>0</v>
      </c>
      <c r="BR413">
        <v>0</v>
      </c>
      <c r="BS413">
        <v>0</v>
      </c>
      <c r="BT413">
        <v>0</v>
      </c>
      <c r="BU413">
        <v>0</v>
      </c>
      <c r="BV413">
        <v>0</v>
      </c>
      <c r="BW413">
        <v>0</v>
      </c>
      <c r="CU413" t="e">
        <f>ROUND(AT413*Source!I234*AH413*AL413,0)</f>
        <v>#REF!</v>
      </c>
      <c r="CV413" t="e">
        <f>ROUND(Y413*Source!I234,7)</f>
        <v>#REF!</v>
      </c>
      <c r="CW413">
        <v>0</v>
      </c>
      <c r="CX413" t="e">
        <f>ROUND(Y413*Source!I234,7)</f>
        <v>#REF!</v>
      </c>
      <c r="CY413">
        <f>AD413</f>
        <v>295.83999999999997</v>
      </c>
      <c r="CZ413">
        <f>AH413</f>
        <v>8.86</v>
      </c>
      <c r="DA413">
        <f>AL413</f>
        <v>33.39</v>
      </c>
      <c r="DB413">
        <f t="shared" si="183"/>
        <v>766.39</v>
      </c>
      <c r="DC413">
        <f t="shared" si="184"/>
        <v>0</v>
      </c>
      <c r="DD413" t="s">
        <v>6</v>
      </c>
      <c r="DE413" t="s">
        <v>6</v>
      </c>
      <c r="DF413" t="e">
        <f>ROUND(ROUND(AE413,0)*CX413,0)</f>
        <v>#REF!</v>
      </c>
      <c r="DG413" t="e">
        <f t="shared" si="189"/>
        <v>#REF!</v>
      </c>
      <c r="DH413" t="e">
        <f>Source!I234*SmtRes!Y413</f>
        <v>#REF!</v>
      </c>
      <c r="DI413">
        <f>AD413</f>
        <v>295.83999999999997</v>
      </c>
      <c r="DJ413">
        <f>EtalonRes!AB371</f>
        <v>8.86</v>
      </c>
      <c r="DK413" t="e">
        <f>Source!BA234</f>
        <v>#REF!</v>
      </c>
      <c r="DL413" t="s">
        <v>6</v>
      </c>
      <c r="DM413">
        <v>0</v>
      </c>
      <c r="DN413" t="s">
        <v>6</v>
      </c>
      <c r="DO413">
        <v>0</v>
      </c>
      <c r="GQ413">
        <v>-1</v>
      </c>
      <c r="GR413">
        <v>-1</v>
      </c>
    </row>
    <row r="414" spans="1:200" x14ac:dyDescent="0.25">
      <c r="A414">
        <f>ROW(Source!A234)</f>
        <v>234</v>
      </c>
      <c r="B414">
        <v>66440962</v>
      </c>
      <c r="C414">
        <v>66442178</v>
      </c>
      <c r="D414">
        <v>48044033</v>
      </c>
      <c r="E414">
        <v>68</v>
      </c>
      <c r="F414">
        <v>1</v>
      </c>
      <c r="G414">
        <v>1</v>
      </c>
      <c r="H414">
        <v>1</v>
      </c>
      <c r="I414" t="s">
        <v>767</v>
      </c>
      <c r="J414" t="s">
        <v>6</v>
      </c>
      <c r="K414" t="s">
        <v>768</v>
      </c>
      <c r="L414">
        <v>1191</v>
      </c>
      <c r="N414">
        <v>1013</v>
      </c>
      <c r="O414" t="s">
        <v>766</v>
      </c>
      <c r="P414" t="s">
        <v>766</v>
      </c>
      <c r="Q414">
        <v>1</v>
      </c>
      <c r="W414">
        <v>0</v>
      </c>
      <c r="X414">
        <v>-1417349443</v>
      </c>
      <c r="Y414">
        <f t="shared" si="182"/>
        <v>0.31</v>
      </c>
      <c r="AA414">
        <v>0</v>
      </c>
      <c r="AB414">
        <v>0</v>
      </c>
      <c r="AC414">
        <v>0</v>
      </c>
      <c r="AD414">
        <v>0</v>
      </c>
      <c r="AE414">
        <v>0</v>
      </c>
      <c r="AF414">
        <v>0</v>
      </c>
      <c r="AG414">
        <v>0</v>
      </c>
      <c r="AH414">
        <v>0</v>
      </c>
      <c r="AI414">
        <v>1</v>
      </c>
      <c r="AJ414">
        <v>1</v>
      </c>
      <c r="AK414">
        <v>33.39</v>
      </c>
      <c r="AL414">
        <v>1</v>
      </c>
      <c r="AM414">
        <v>4</v>
      </c>
      <c r="AN414">
        <v>0</v>
      </c>
      <c r="AO414">
        <v>1</v>
      </c>
      <c r="AP414">
        <v>0</v>
      </c>
      <c r="AQ414">
        <v>0</v>
      </c>
      <c r="AR414">
        <v>0</v>
      </c>
      <c r="AS414" t="s">
        <v>6</v>
      </c>
      <c r="AT414">
        <v>0.31</v>
      </c>
      <c r="AU414" t="s">
        <v>6</v>
      </c>
      <c r="AV414">
        <v>2</v>
      </c>
      <c r="AW414">
        <v>2</v>
      </c>
      <c r="AX414">
        <v>66442197</v>
      </c>
      <c r="AY414">
        <v>1</v>
      </c>
      <c r="AZ414">
        <v>0</v>
      </c>
      <c r="BA414">
        <v>372</v>
      </c>
      <c r="BB414">
        <v>0</v>
      </c>
      <c r="BC414">
        <v>0</v>
      </c>
      <c r="BD414">
        <v>0</v>
      </c>
      <c r="BE414">
        <v>0</v>
      </c>
      <c r="BF414">
        <v>0</v>
      </c>
      <c r="BG414">
        <v>0</v>
      </c>
      <c r="BH414">
        <v>0</v>
      </c>
      <c r="BI414">
        <v>0</v>
      </c>
      <c r="BJ414">
        <v>0</v>
      </c>
      <c r="BK414">
        <v>0</v>
      </c>
      <c r="BL414">
        <v>0</v>
      </c>
      <c r="BM414">
        <v>0</v>
      </c>
      <c r="BN414">
        <v>0</v>
      </c>
      <c r="BO414">
        <v>0</v>
      </c>
      <c r="BP414">
        <v>0</v>
      </c>
      <c r="BQ414">
        <v>0</v>
      </c>
      <c r="BR414">
        <v>0</v>
      </c>
      <c r="BS414">
        <v>0</v>
      </c>
      <c r="BT414">
        <v>0</v>
      </c>
      <c r="BU414">
        <v>0</v>
      </c>
      <c r="BV414">
        <v>0</v>
      </c>
      <c r="BW414">
        <v>0</v>
      </c>
      <c r="CV414">
        <v>0</v>
      </c>
      <c r="CW414">
        <v>0</v>
      </c>
      <c r="CX414" t="e">
        <f>ROUND(Y414*Source!I234,7)</f>
        <v>#REF!</v>
      </c>
      <c r="CY414">
        <f>AD414</f>
        <v>0</v>
      </c>
      <c r="CZ414">
        <f>AH414</f>
        <v>0</v>
      </c>
      <c r="DA414">
        <f>AL414</f>
        <v>1</v>
      </c>
      <c r="DB414">
        <f t="shared" si="183"/>
        <v>0</v>
      </c>
      <c r="DC414">
        <f t="shared" si="184"/>
        <v>0</v>
      </c>
      <c r="DD414" t="s">
        <v>6</v>
      </c>
      <c r="DE414" t="s">
        <v>6</v>
      </c>
      <c r="DF414" t="e">
        <f>ROUND(ROUND(AE414,0)*CX414,0)</f>
        <v>#REF!</v>
      </c>
      <c r="DG414" t="e">
        <f t="shared" si="189"/>
        <v>#REF!</v>
      </c>
      <c r="DH414" t="e">
        <f>Source!I234*SmtRes!Y414</f>
        <v>#REF!</v>
      </c>
      <c r="DI414">
        <f>AD414</f>
        <v>0</v>
      </c>
      <c r="DJ414">
        <f>EtalonRes!AB372</f>
        <v>0</v>
      </c>
      <c r="DK414" t="e">
        <f>Source!BA234</f>
        <v>#REF!</v>
      </c>
      <c r="DL414" t="s">
        <v>6</v>
      </c>
      <c r="DM414">
        <v>0</v>
      </c>
      <c r="DN414" t="s">
        <v>6</v>
      </c>
      <c r="DO414">
        <v>0</v>
      </c>
      <c r="GQ414">
        <v>-1</v>
      </c>
      <c r="GR414">
        <v>-1</v>
      </c>
    </row>
    <row r="415" spans="1:200" x14ac:dyDescent="0.25">
      <c r="A415">
        <f>ROW(Source!A234)</f>
        <v>234</v>
      </c>
      <c r="B415">
        <v>66440962</v>
      </c>
      <c r="C415">
        <v>66442178</v>
      </c>
      <c r="D415">
        <v>48205574</v>
      </c>
      <c r="E415">
        <v>1</v>
      </c>
      <c r="F415">
        <v>1</v>
      </c>
      <c r="G415">
        <v>1</v>
      </c>
      <c r="H415">
        <v>2</v>
      </c>
      <c r="I415" t="s">
        <v>816</v>
      </c>
      <c r="J415" t="s">
        <v>817</v>
      </c>
      <c r="K415" t="s">
        <v>818</v>
      </c>
      <c r="L415">
        <v>1367</v>
      </c>
      <c r="N415">
        <v>1011</v>
      </c>
      <c r="O415" t="s">
        <v>772</v>
      </c>
      <c r="P415" t="s">
        <v>772</v>
      </c>
      <c r="Q415">
        <v>1</v>
      </c>
      <c r="W415">
        <v>0</v>
      </c>
      <c r="X415">
        <v>-296520070</v>
      </c>
      <c r="Y415">
        <f t="shared" si="182"/>
        <v>0.12</v>
      </c>
      <c r="AA415">
        <v>0</v>
      </c>
      <c r="AB415">
        <v>1530.2</v>
      </c>
      <c r="AC415">
        <v>450.77</v>
      </c>
      <c r="AD415">
        <v>0</v>
      </c>
      <c r="AE415">
        <v>0</v>
      </c>
      <c r="AF415">
        <v>115.4</v>
      </c>
      <c r="AG415">
        <v>13.5</v>
      </c>
      <c r="AH415">
        <v>0</v>
      </c>
      <c r="AI415">
        <v>1</v>
      </c>
      <c r="AJ415">
        <v>13.26</v>
      </c>
      <c r="AK415">
        <v>33.39</v>
      </c>
      <c r="AL415">
        <v>1</v>
      </c>
      <c r="AM415">
        <v>4</v>
      </c>
      <c r="AN415">
        <v>0</v>
      </c>
      <c r="AO415">
        <v>1</v>
      </c>
      <c r="AP415">
        <v>0</v>
      </c>
      <c r="AQ415">
        <v>0</v>
      </c>
      <c r="AR415">
        <v>0</v>
      </c>
      <c r="AS415" t="s">
        <v>6</v>
      </c>
      <c r="AT415">
        <v>0.12</v>
      </c>
      <c r="AU415" t="s">
        <v>6</v>
      </c>
      <c r="AV415">
        <v>0</v>
      </c>
      <c r="AW415">
        <v>2</v>
      </c>
      <c r="AX415">
        <v>66442198</v>
      </c>
      <c r="AY415">
        <v>1</v>
      </c>
      <c r="AZ415">
        <v>0</v>
      </c>
      <c r="BA415">
        <v>373</v>
      </c>
      <c r="BB415">
        <v>0</v>
      </c>
      <c r="BC415">
        <v>0</v>
      </c>
      <c r="BD415">
        <v>0</v>
      </c>
      <c r="BE415">
        <v>0</v>
      </c>
      <c r="BF415">
        <v>0</v>
      </c>
      <c r="BG415">
        <v>0</v>
      </c>
      <c r="BH415">
        <v>0</v>
      </c>
      <c r="BI415">
        <v>0</v>
      </c>
      <c r="BJ415">
        <v>0</v>
      </c>
      <c r="BK415">
        <v>0</v>
      </c>
      <c r="BL415">
        <v>0</v>
      </c>
      <c r="BM415">
        <v>0</v>
      </c>
      <c r="BN415">
        <v>0</v>
      </c>
      <c r="BO415">
        <v>0</v>
      </c>
      <c r="BP415">
        <v>0</v>
      </c>
      <c r="BQ415">
        <v>0</v>
      </c>
      <c r="BR415">
        <v>0</v>
      </c>
      <c r="BS415">
        <v>0</v>
      </c>
      <c r="BT415">
        <v>0</v>
      </c>
      <c r="BU415">
        <v>0</v>
      </c>
      <c r="BV415">
        <v>0</v>
      </c>
      <c r="BW415">
        <v>0</v>
      </c>
      <c r="CV415">
        <v>0</v>
      </c>
      <c r="CW415" t="e">
        <f>ROUND(Y415*Source!I234*DO415,7)</f>
        <v>#REF!</v>
      </c>
      <c r="CX415" t="e">
        <f>ROUND(Y415*Source!I234,7)</f>
        <v>#REF!</v>
      </c>
      <c r="CY415">
        <f>AB415</f>
        <v>1530.2</v>
      </c>
      <c r="CZ415">
        <f>AF415</f>
        <v>115.4</v>
      </c>
      <c r="DA415">
        <f>AJ415</f>
        <v>13.26</v>
      </c>
      <c r="DB415">
        <f t="shared" si="183"/>
        <v>13.85</v>
      </c>
      <c r="DC415">
        <f t="shared" si="184"/>
        <v>1.62</v>
      </c>
      <c r="DD415" t="s">
        <v>6</v>
      </c>
      <c r="DE415" t="s">
        <v>6</v>
      </c>
      <c r="DF415" t="e">
        <f>ROUND(ROUND(AE415,0)*CX415,0)</f>
        <v>#REF!</v>
      </c>
      <c r="DG415" t="e">
        <f>ROUND(ROUND(AF415*AJ415,0)*CX415,0)</f>
        <v>#REF!</v>
      </c>
      <c r="DH415" t="e">
        <f>Source!I234*SmtRes!Y415</f>
        <v>#REF!</v>
      </c>
      <c r="DI415">
        <f>AB415</f>
        <v>1530.2</v>
      </c>
      <c r="DJ415">
        <f>EtalonRes!Z373</f>
        <v>115.4</v>
      </c>
      <c r="DK415" t="e">
        <f>Source!BB234</f>
        <v>#REF!</v>
      </c>
      <c r="DL415" t="s">
        <v>6</v>
      </c>
      <c r="DM415">
        <v>0</v>
      </c>
      <c r="DN415" t="s">
        <v>6</v>
      </c>
      <c r="DO415">
        <v>0</v>
      </c>
      <c r="GQ415">
        <v>-1</v>
      </c>
      <c r="GR415">
        <v>-1</v>
      </c>
    </row>
    <row r="416" spans="1:200" x14ac:dyDescent="0.25">
      <c r="A416">
        <f>ROW(Source!A234)</f>
        <v>234</v>
      </c>
      <c r="B416">
        <v>66440962</v>
      </c>
      <c r="C416">
        <v>66442178</v>
      </c>
      <c r="D416">
        <v>48205711</v>
      </c>
      <c r="E416">
        <v>1</v>
      </c>
      <c r="F416">
        <v>1</v>
      </c>
      <c r="G416">
        <v>1</v>
      </c>
      <c r="H416">
        <v>2</v>
      </c>
      <c r="I416" t="s">
        <v>897</v>
      </c>
      <c r="J416" t="s">
        <v>898</v>
      </c>
      <c r="K416" t="s">
        <v>899</v>
      </c>
      <c r="L416">
        <v>1367</v>
      </c>
      <c r="N416">
        <v>1011</v>
      </c>
      <c r="O416" t="s">
        <v>772</v>
      </c>
      <c r="P416" t="s">
        <v>772</v>
      </c>
      <c r="Q416">
        <v>1</v>
      </c>
      <c r="W416">
        <v>0</v>
      </c>
      <c r="X416">
        <v>-516803300</v>
      </c>
      <c r="Y416">
        <f t="shared" si="182"/>
        <v>4.42</v>
      </c>
      <c r="AA416">
        <v>0</v>
      </c>
      <c r="AB416">
        <v>91.49</v>
      </c>
      <c r="AC416">
        <v>0</v>
      </c>
      <c r="AD416">
        <v>0</v>
      </c>
      <c r="AE416">
        <v>0</v>
      </c>
      <c r="AF416">
        <v>6.9</v>
      </c>
      <c r="AG416">
        <v>0</v>
      </c>
      <c r="AH416">
        <v>0</v>
      </c>
      <c r="AI416">
        <v>1</v>
      </c>
      <c r="AJ416">
        <v>13.26</v>
      </c>
      <c r="AK416">
        <v>33.39</v>
      </c>
      <c r="AL416">
        <v>1</v>
      </c>
      <c r="AM416">
        <v>4</v>
      </c>
      <c r="AN416">
        <v>0</v>
      </c>
      <c r="AO416">
        <v>1</v>
      </c>
      <c r="AP416">
        <v>0</v>
      </c>
      <c r="AQ416">
        <v>0</v>
      </c>
      <c r="AR416">
        <v>0</v>
      </c>
      <c r="AS416" t="s">
        <v>6</v>
      </c>
      <c r="AT416">
        <v>4.42</v>
      </c>
      <c r="AU416" t="s">
        <v>6</v>
      </c>
      <c r="AV416">
        <v>0</v>
      </c>
      <c r="AW416">
        <v>2</v>
      </c>
      <c r="AX416">
        <v>66442199</v>
      </c>
      <c r="AY416">
        <v>1</v>
      </c>
      <c r="AZ416">
        <v>0</v>
      </c>
      <c r="BA416">
        <v>374</v>
      </c>
      <c r="BB416">
        <v>0</v>
      </c>
      <c r="BC416">
        <v>0</v>
      </c>
      <c r="BD416">
        <v>0</v>
      </c>
      <c r="BE416">
        <v>0</v>
      </c>
      <c r="BF416">
        <v>0</v>
      </c>
      <c r="BG416">
        <v>0</v>
      </c>
      <c r="BH416">
        <v>0</v>
      </c>
      <c r="BI416">
        <v>0</v>
      </c>
      <c r="BJ416">
        <v>0</v>
      </c>
      <c r="BK416">
        <v>0</v>
      </c>
      <c r="BL416">
        <v>0</v>
      </c>
      <c r="BM416">
        <v>0</v>
      </c>
      <c r="BN416">
        <v>0</v>
      </c>
      <c r="BO416">
        <v>0</v>
      </c>
      <c r="BP416">
        <v>0</v>
      </c>
      <c r="BQ416">
        <v>0</v>
      </c>
      <c r="BR416">
        <v>0</v>
      </c>
      <c r="BS416">
        <v>0</v>
      </c>
      <c r="BT416">
        <v>0</v>
      </c>
      <c r="BU416">
        <v>0</v>
      </c>
      <c r="BV416">
        <v>0</v>
      </c>
      <c r="BW416">
        <v>0</v>
      </c>
      <c r="CV416">
        <v>0</v>
      </c>
      <c r="CW416" t="e">
        <f>ROUND(Y416*Source!I234*DO416,7)</f>
        <v>#REF!</v>
      </c>
      <c r="CX416" t="e">
        <f>ROUND(Y416*Source!I234,7)</f>
        <v>#REF!</v>
      </c>
      <c r="CY416">
        <f>AB416</f>
        <v>91.49</v>
      </c>
      <c r="CZ416">
        <f>AF416</f>
        <v>6.9</v>
      </c>
      <c r="DA416">
        <f>AJ416</f>
        <v>13.26</v>
      </c>
      <c r="DB416">
        <f t="shared" si="183"/>
        <v>30.5</v>
      </c>
      <c r="DC416">
        <f t="shared" si="184"/>
        <v>0</v>
      </c>
      <c r="DD416" t="s">
        <v>6</v>
      </c>
      <c r="DE416" t="s">
        <v>6</v>
      </c>
      <c r="DF416" t="e">
        <f>ROUND(ROUND(AE416,0)*CX416,0)</f>
        <v>#REF!</v>
      </c>
      <c r="DG416" t="e">
        <f>ROUND(ROUND(AF416*AJ416,0)*CX416,0)</f>
        <v>#REF!</v>
      </c>
      <c r="DH416" t="e">
        <f>Source!I234*SmtRes!Y416</f>
        <v>#REF!</v>
      </c>
      <c r="DI416">
        <f>AB416</f>
        <v>91.49</v>
      </c>
      <c r="DJ416">
        <f>EtalonRes!Z374</f>
        <v>6.9</v>
      </c>
      <c r="DK416" t="e">
        <f>Source!BB234</f>
        <v>#REF!</v>
      </c>
      <c r="DL416" t="s">
        <v>6</v>
      </c>
      <c r="DM416">
        <v>0</v>
      </c>
      <c r="DN416" t="s">
        <v>6</v>
      </c>
      <c r="DO416">
        <v>0</v>
      </c>
      <c r="GQ416">
        <v>-1</v>
      </c>
      <c r="GR416">
        <v>-1</v>
      </c>
    </row>
    <row r="417" spans="1:200" x14ac:dyDescent="0.25">
      <c r="A417">
        <f>ROW(Source!A234)</f>
        <v>234</v>
      </c>
      <c r="B417">
        <v>66440962</v>
      </c>
      <c r="C417">
        <v>66442178</v>
      </c>
      <c r="D417">
        <v>48206504</v>
      </c>
      <c r="E417">
        <v>1</v>
      </c>
      <c r="F417">
        <v>1</v>
      </c>
      <c r="G417">
        <v>1</v>
      </c>
      <c r="H417">
        <v>2</v>
      </c>
      <c r="I417" t="s">
        <v>788</v>
      </c>
      <c r="J417" t="s">
        <v>789</v>
      </c>
      <c r="K417" t="s">
        <v>790</v>
      </c>
      <c r="L417">
        <v>1367</v>
      </c>
      <c r="N417">
        <v>1011</v>
      </c>
      <c r="O417" t="s">
        <v>772</v>
      </c>
      <c r="P417" t="s">
        <v>772</v>
      </c>
      <c r="Q417">
        <v>1</v>
      </c>
      <c r="W417">
        <v>0</v>
      </c>
      <c r="X417">
        <v>2001246382</v>
      </c>
      <c r="Y417">
        <f t="shared" si="182"/>
        <v>0.19</v>
      </c>
      <c r="AA417">
        <v>0</v>
      </c>
      <c r="AB417">
        <v>871.31</v>
      </c>
      <c r="AC417">
        <v>387.32</v>
      </c>
      <c r="AD417">
        <v>0</v>
      </c>
      <c r="AE417">
        <v>0</v>
      </c>
      <c r="AF417">
        <v>65.709999999999994</v>
      </c>
      <c r="AG417">
        <v>11.6</v>
      </c>
      <c r="AH417">
        <v>0</v>
      </c>
      <c r="AI417">
        <v>1</v>
      </c>
      <c r="AJ417">
        <v>13.26</v>
      </c>
      <c r="AK417">
        <v>33.39</v>
      </c>
      <c r="AL417">
        <v>1</v>
      </c>
      <c r="AM417">
        <v>4</v>
      </c>
      <c r="AN417">
        <v>0</v>
      </c>
      <c r="AO417">
        <v>1</v>
      </c>
      <c r="AP417">
        <v>0</v>
      </c>
      <c r="AQ417">
        <v>0</v>
      </c>
      <c r="AR417">
        <v>0</v>
      </c>
      <c r="AS417" t="s">
        <v>6</v>
      </c>
      <c r="AT417">
        <v>0.19</v>
      </c>
      <c r="AU417" t="s">
        <v>6</v>
      </c>
      <c r="AV417">
        <v>0</v>
      </c>
      <c r="AW417">
        <v>2</v>
      </c>
      <c r="AX417">
        <v>66442200</v>
      </c>
      <c r="AY417">
        <v>1</v>
      </c>
      <c r="AZ417">
        <v>0</v>
      </c>
      <c r="BA417">
        <v>375</v>
      </c>
      <c r="BB417">
        <v>0</v>
      </c>
      <c r="BC417">
        <v>0</v>
      </c>
      <c r="BD417">
        <v>0</v>
      </c>
      <c r="BE417">
        <v>0</v>
      </c>
      <c r="BF417">
        <v>0</v>
      </c>
      <c r="BG417">
        <v>0</v>
      </c>
      <c r="BH417">
        <v>0</v>
      </c>
      <c r="BI417">
        <v>0</v>
      </c>
      <c r="BJ417">
        <v>0</v>
      </c>
      <c r="BK417">
        <v>0</v>
      </c>
      <c r="BL417">
        <v>0</v>
      </c>
      <c r="BM417">
        <v>0</v>
      </c>
      <c r="BN417">
        <v>0</v>
      </c>
      <c r="BO417">
        <v>0</v>
      </c>
      <c r="BP417">
        <v>0</v>
      </c>
      <c r="BQ417">
        <v>0</v>
      </c>
      <c r="BR417">
        <v>0</v>
      </c>
      <c r="BS417">
        <v>0</v>
      </c>
      <c r="BT417">
        <v>0</v>
      </c>
      <c r="BU417">
        <v>0</v>
      </c>
      <c r="BV417">
        <v>0</v>
      </c>
      <c r="BW417">
        <v>0</v>
      </c>
      <c r="CV417">
        <v>0</v>
      </c>
      <c r="CW417" t="e">
        <f>ROUND(Y417*Source!I234*DO417,7)</f>
        <v>#REF!</v>
      </c>
      <c r="CX417" t="e">
        <f>ROUND(Y417*Source!I234,7)</f>
        <v>#REF!</v>
      </c>
      <c r="CY417">
        <f>AB417</f>
        <v>871.31</v>
      </c>
      <c r="CZ417">
        <f>AF417</f>
        <v>65.709999999999994</v>
      </c>
      <c r="DA417">
        <f>AJ417</f>
        <v>13.26</v>
      </c>
      <c r="DB417">
        <f t="shared" si="183"/>
        <v>12.48</v>
      </c>
      <c r="DC417">
        <f t="shared" si="184"/>
        <v>2.2000000000000002</v>
      </c>
      <c r="DD417" t="s">
        <v>6</v>
      </c>
      <c r="DE417" t="s">
        <v>6</v>
      </c>
      <c r="DF417" t="e">
        <f>ROUND(ROUND(AE417,0)*CX417,0)</f>
        <v>#REF!</v>
      </c>
      <c r="DG417" t="e">
        <f>ROUND(ROUND(AF417*AJ417,0)*CX417,0)</f>
        <v>#REF!</v>
      </c>
      <c r="DH417" t="e">
        <f>Source!I234*SmtRes!Y417</f>
        <v>#REF!</v>
      </c>
      <c r="DI417">
        <f>AB417</f>
        <v>871.31</v>
      </c>
      <c r="DJ417">
        <f>EtalonRes!Z375</f>
        <v>65.709999999999994</v>
      </c>
      <c r="DK417" t="e">
        <f>Source!BB234</f>
        <v>#REF!</v>
      </c>
      <c r="DL417" t="s">
        <v>6</v>
      </c>
      <c r="DM417">
        <v>0</v>
      </c>
      <c r="DN417" t="s">
        <v>6</v>
      </c>
      <c r="DO417">
        <v>0</v>
      </c>
      <c r="GQ417">
        <v>-1</v>
      </c>
      <c r="GR417">
        <v>-1</v>
      </c>
    </row>
    <row r="418" spans="1:200" x14ac:dyDescent="0.25">
      <c r="A418">
        <f>ROW(Source!A234)</f>
        <v>234</v>
      </c>
      <c r="B418">
        <v>66440962</v>
      </c>
      <c r="C418">
        <v>66442178</v>
      </c>
      <c r="D418">
        <v>49525345</v>
      </c>
      <c r="E418">
        <v>1</v>
      </c>
      <c r="F418">
        <v>1</v>
      </c>
      <c r="G418">
        <v>1</v>
      </c>
      <c r="H418">
        <v>3</v>
      </c>
      <c r="I418" t="s">
        <v>405</v>
      </c>
      <c r="J418" t="s">
        <v>407</v>
      </c>
      <c r="K418" t="s">
        <v>544</v>
      </c>
      <c r="L418">
        <v>1425</v>
      </c>
      <c r="N418">
        <v>1013</v>
      </c>
      <c r="O418" t="s">
        <v>269</v>
      </c>
      <c r="P418" t="s">
        <v>269</v>
      </c>
      <c r="Q418">
        <v>1</v>
      </c>
      <c r="W418">
        <v>0</v>
      </c>
      <c r="X418">
        <v>-240961153</v>
      </c>
      <c r="Y418">
        <f t="shared" si="182"/>
        <v>1.013999243</v>
      </c>
      <c r="AA418">
        <v>2213.73</v>
      </c>
      <c r="AB418">
        <v>0</v>
      </c>
      <c r="AC418">
        <v>0</v>
      </c>
      <c r="AD418">
        <v>0</v>
      </c>
      <c r="AE418">
        <v>243</v>
      </c>
      <c r="AF418">
        <v>0</v>
      </c>
      <c r="AG418">
        <v>0</v>
      </c>
      <c r="AH418">
        <v>0</v>
      </c>
      <c r="AI418">
        <v>9.11</v>
      </c>
      <c r="AJ418">
        <v>1</v>
      </c>
      <c r="AK418">
        <v>1</v>
      </c>
      <c r="AL418">
        <v>1</v>
      </c>
      <c r="AM418">
        <v>0</v>
      </c>
      <c r="AN418">
        <v>0</v>
      </c>
      <c r="AO418">
        <v>0</v>
      </c>
      <c r="AP418">
        <v>0</v>
      </c>
      <c r="AQ418">
        <v>0</v>
      </c>
      <c r="AR418">
        <v>0</v>
      </c>
      <c r="AS418" t="s">
        <v>6</v>
      </c>
      <c r="AT418">
        <v>1.013999243</v>
      </c>
      <c r="AU418" t="s">
        <v>6</v>
      </c>
      <c r="AV418">
        <v>0</v>
      </c>
      <c r="AW418">
        <v>1</v>
      </c>
      <c r="AX418">
        <v>-1</v>
      </c>
      <c r="AY418">
        <v>0</v>
      </c>
      <c r="AZ418">
        <v>0</v>
      </c>
      <c r="BA418" t="s">
        <v>6</v>
      </c>
      <c r="BB418">
        <v>0</v>
      </c>
      <c r="BC418">
        <v>0</v>
      </c>
      <c r="BD418">
        <v>0</v>
      </c>
      <c r="BE418">
        <v>0</v>
      </c>
      <c r="BF418">
        <v>0</v>
      </c>
      <c r="BG418">
        <v>0</v>
      </c>
      <c r="BH418">
        <v>0</v>
      </c>
      <c r="BI418">
        <v>0</v>
      </c>
      <c r="BJ418">
        <v>0</v>
      </c>
      <c r="BK418">
        <v>0</v>
      </c>
      <c r="BL418">
        <v>0</v>
      </c>
      <c r="BM418">
        <v>0</v>
      </c>
      <c r="BN418">
        <v>0</v>
      </c>
      <c r="BO418">
        <v>0</v>
      </c>
      <c r="BP418">
        <v>0</v>
      </c>
      <c r="BQ418">
        <v>0</v>
      </c>
      <c r="BR418">
        <v>0</v>
      </c>
      <c r="BS418">
        <v>0</v>
      </c>
      <c r="BT418">
        <v>0</v>
      </c>
      <c r="BU418">
        <v>0</v>
      </c>
      <c r="BV418">
        <v>0</v>
      </c>
      <c r="BW418">
        <v>0</v>
      </c>
      <c r="CV418">
        <v>0</v>
      </c>
      <c r="CW418">
        <v>0</v>
      </c>
      <c r="CX418" t="e">
        <f>ROUND(Y418*Source!I234,7)</f>
        <v>#REF!</v>
      </c>
      <c r="CY418">
        <f t="shared" ref="CY418:CY428" si="192">AA418</f>
        <v>2213.73</v>
      </c>
      <c r="CZ418">
        <f t="shared" ref="CZ418:CZ428" si="193">AE418</f>
        <v>243</v>
      </c>
      <c r="DA418">
        <f t="shared" ref="DA418:DA428" si="194">AI418</f>
        <v>9.11</v>
      </c>
      <c r="DB418">
        <f t="shared" si="183"/>
        <v>246.4</v>
      </c>
      <c r="DC418">
        <f t="shared" si="184"/>
        <v>0</v>
      </c>
      <c r="DD418" t="s">
        <v>6</v>
      </c>
      <c r="DE418" t="s">
        <v>6</v>
      </c>
      <c r="DF418" t="e">
        <f t="shared" ref="DF418:DF428" si="195">ROUND(ROUND(AE418*AI418,0)*CX418,0)</f>
        <v>#REF!</v>
      </c>
      <c r="DG418" t="e">
        <f t="shared" ref="DG418:DG429" si="196">ROUND(ROUND(AF418,0)*CX418,0)</f>
        <v>#REF!</v>
      </c>
      <c r="DH418" t="e">
        <f>Source!I234*SmtRes!Y418</f>
        <v>#REF!</v>
      </c>
      <c r="DI418">
        <f t="shared" ref="DI418:DI428" si="197">AA418</f>
        <v>2213.73</v>
      </c>
      <c r="DJ418" t="e">
        <f t="shared" ref="DJ418:DJ428" si="198">DF418</f>
        <v>#REF!</v>
      </c>
      <c r="DK418" t="e">
        <f>Source!BC234</f>
        <v>#REF!</v>
      </c>
      <c r="DL418" t="s">
        <v>6</v>
      </c>
      <c r="DM418">
        <v>0</v>
      </c>
      <c r="DN418" t="s">
        <v>6</v>
      </c>
      <c r="DO418">
        <v>0</v>
      </c>
      <c r="GP418">
        <v>1</v>
      </c>
      <c r="GQ418">
        <v>-1</v>
      </c>
      <c r="GR418">
        <v>-1</v>
      </c>
    </row>
    <row r="419" spans="1:200" x14ac:dyDescent="0.25">
      <c r="A419">
        <f>ROW(Source!A234)</f>
        <v>234</v>
      </c>
      <c r="B419">
        <v>66440962</v>
      </c>
      <c r="C419">
        <v>66442178</v>
      </c>
      <c r="D419">
        <v>48058694</v>
      </c>
      <c r="E419">
        <v>1</v>
      </c>
      <c r="F419">
        <v>1</v>
      </c>
      <c r="G419">
        <v>1</v>
      </c>
      <c r="H419">
        <v>3</v>
      </c>
      <c r="I419" t="s">
        <v>490</v>
      </c>
      <c r="J419" t="s">
        <v>492</v>
      </c>
      <c r="K419" t="s">
        <v>491</v>
      </c>
      <c r="L419">
        <v>1346</v>
      </c>
      <c r="N419">
        <v>1009</v>
      </c>
      <c r="O419" t="s">
        <v>132</v>
      </c>
      <c r="P419" t="s">
        <v>132</v>
      </c>
      <c r="Q419">
        <v>1</v>
      </c>
      <c r="W419">
        <v>1</v>
      </c>
      <c r="X419">
        <v>1358527764</v>
      </c>
      <c r="Y419">
        <f t="shared" si="182"/>
        <v>-16</v>
      </c>
      <c r="AA419">
        <v>82.35</v>
      </c>
      <c r="AB419">
        <v>0</v>
      </c>
      <c r="AC419">
        <v>0</v>
      </c>
      <c r="AD419">
        <v>0</v>
      </c>
      <c r="AE419">
        <v>9.0399999999999991</v>
      </c>
      <c r="AF419">
        <v>0</v>
      </c>
      <c r="AG419">
        <v>0</v>
      </c>
      <c r="AH419">
        <v>0</v>
      </c>
      <c r="AI419">
        <v>9.11</v>
      </c>
      <c r="AJ419">
        <v>1</v>
      </c>
      <c r="AK419">
        <v>1</v>
      </c>
      <c r="AL419">
        <v>1</v>
      </c>
      <c r="AM419">
        <v>0</v>
      </c>
      <c r="AN419">
        <v>0</v>
      </c>
      <c r="AO419">
        <v>1</v>
      </c>
      <c r="AP419">
        <v>0</v>
      </c>
      <c r="AQ419">
        <v>0</v>
      </c>
      <c r="AR419">
        <v>0</v>
      </c>
      <c r="AS419" t="s">
        <v>6</v>
      </c>
      <c r="AT419">
        <v>-16</v>
      </c>
      <c r="AU419" t="s">
        <v>6</v>
      </c>
      <c r="AV419">
        <v>0</v>
      </c>
      <c r="AW419">
        <v>2</v>
      </c>
      <c r="AX419">
        <v>66442201</v>
      </c>
      <c r="AY419">
        <v>1</v>
      </c>
      <c r="AZ419">
        <v>6144</v>
      </c>
      <c r="BA419">
        <v>376</v>
      </c>
      <c r="BB419">
        <v>0</v>
      </c>
      <c r="BC419">
        <v>0</v>
      </c>
      <c r="BD419">
        <v>0</v>
      </c>
      <c r="BE419">
        <v>0</v>
      </c>
      <c r="BF419">
        <v>0</v>
      </c>
      <c r="BG419">
        <v>0</v>
      </c>
      <c r="BH419">
        <v>0</v>
      </c>
      <c r="BI419">
        <v>0</v>
      </c>
      <c r="BJ419">
        <v>0</v>
      </c>
      <c r="BK419">
        <v>0</v>
      </c>
      <c r="BL419">
        <v>0</v>
      </c>
      <c r="BM419">
        <v>0</v>
      </c>
      <c r="BN419">
        <v>0</v>
      </c>
      <c r="BO419">
        <v>0</v>
      </c>
      <c r="BP419">
        <v>0</v>
      </c>
      <c r="BQ419">
        <v>0</v>
      </c>
      <c r="BR419">
        <v>0</v>
      </c>
      <c r="BS419">
        <v>0</v>
      </c>
      <c r="BT419">
        <v>0</v>
      </c>
      <c r="BU419">
        <v>0</v>
      </c>
      <c r="BV419">
        <v>0</v>
      </c>
      <c r="BW419">
        <v>0</v>
      </c>
      <c r="CV419">
        <v>0</v>
      </c>
      <c r="CW419">
        <v>0</v>
      </c>
      <c r="CX419" t="e">
        <f>ROUND(Y419*Source!I234,7)</f>
        <v>#REF!</v>
      </c>
      <c r="CY419">
        <f t="shared" si="192"/>
        <v>82.35</v>
      </c>
      <c r="CZ419">
        <f t="shared" si="193"/>
        <v>9.0399999999999991</v>
      </c>
      <c r="DA419">
        <f t="shared" si="194"/>
        <v>9.11</v>
      </c>
      <c r="DB419">
        <f t="shared" si="183"/>
        <v>-144.63999999999999</v>
      </c>
      <c r="DC419">
        <f t="shared" si="184"/>
        <v>0</v>
      </c>
      <c r="DD419" t="s">
        <v>6</v>
      </c>
      <c r="DE419" t="s">
        <v>6</v>
      </c>
      <c r="DF419" t="e">
        <f t="shared" si="195"/>
        <v>#REF!</v>
      </c>
      <c r="DG419" t="e">
        <f t="shared" si="196"/>
        <v>#REF!</v>
      </c>
      <c r="DH419" t="e">
        <f>Source!I234*SmtRes!Y419</f>
        <v>#REF!</v>
      </c>
      <c r="DI419">
        <f t="shared" si="197"/>
        <v>82.35</v>
      </c>
      <c r="DJ419">
        <f>EtalonRes!Y376</f>
        <v>9.0399999999999991</v>
      </c>
      <c r="DK419" t="e">
        <f>Source!BC234</f>
        <v>#REF!</v>
      </c>
      <c r="DL419" t="s">
        <v>6</v>
      </c>
      <c r="DM419">
        <v>0</v>
      </c>
      <c r="DN419" t="s">
        <v>6</v>
      </c>
      <c r="DO419">
        <v>0</v>
      </c>
      <c r="GP419">
        <v>0</v>
      </c>
      <c r="GQ419">
        <v>-1</v>
      </c>
      <c r="GR419">
        <v>-1</v>
      </c>
    </row>
    <row r="420" spans="1:200" x14ac:dyDescent="0.25">
      <c r="A420">
        <f>ROW(Source!A234)</f>
        <v>234</v>
      </c>
      <c r="B420">
        <v>66440962</v>
      </c>
      <c r="C420">
        <v>66442178</v>
      </c>
      <c r="D420">
        <v>48058795</v>
      </c>
      <c r="E420">
        <v>1</v>
      </c>
      <c r="F420">
        <v>1</v>
      </c>
      <c r="G420">
        <v>1</v>
      </c>
      <c r="H420">
        <v>3</v>
      </c>
      <c r="I420" t="s">
        <v>640</v>
      </c>
      <c r="J420" t="s">
        <v>642</v>
      </c>
      <c r="K420" t="s">
        <v>641</v>
      </c>
      <c r="L420">
        <v>1348</v>
      </c>
      <c r="N420">
        <v>1009</v>
      </c>
      <c r="O420" t="s">
        <v>147</v>
      </c>
      <c r="P420" t="s">
        <v>147</v>
      </c>
      <c r="Q420">
        <v>1000</v>
      </c>
      <c r="W420">
        <v>0</v>
      </c>
      <c r="X420">
        <v>1580588808</v>
      </c>
      <c r="Y420" s="66">
        <f>'4.Ведомость_списания'!F267</f>
        <v>1.0000000000000001E-5</v>
      </c>
      <c r="AA420">
        <v>109119.58</v>
      </c>
      <c r="AB420">
        <v>0</v>
      </c>
      <c r="AC420">
        <v>0</v>
      </c>
      <c r="AD420">
        <v>0</v>
      </c>
      <c r="AE420">
        <v>11978</v>
      </c>
      <c r="AF420">
        <v>0</v>
      </c>
      <c r="AG420">
        <v>0</v>
      </c>
      <c r="AH420">
        <v>0</v>
      </c>
      <c r="AI420">
        <v>9.11</v>
      </c>
      <c r="AJ420">
        <v>1</v>
      </c>
      <c r="AK420">
        <v>1</v>
      </c>
      <c r="AL420">
        <v>1</v>
      </c>
      <c r="AM420">
        <v>4</v>
      </c>
      <c r="AN420">
        <v>0</v>
      </c>
      <c r="AO420">
        <v>1</v>
      </c>
      <c r="AP420">
        <v>0</v>
      </c>
      <c r="AQ420">
        <v>0</v>
      </c>
      <c r="AR420">
        <v>0</v>
      </c>
      <c r="AS420" t="s">
        <v>6</v>
      </c>
      <c r="AT420">
        <v>1.0000000000000001E-5</v>
      </c>
      <c r="AU420" t="s">
        <v>6</v>
      </c>
      <c r="AV420">
        <v>0</v>
      </c>
      <c r="AW420">
        <v>2</v>
      </c>
      <c r="AX420">
        <v>66442202</v>
      </c>
      <c r="AY420">
        <v>1</v>
      </c>
      <c r="AZ420">
        <v>0</v>
      </c>
      <c r="BA420">
        <v>377</v>
      </c>
      <c r="BB420">
        <v>0</v>
      </c>
      <c r="BC420">
        <v>0</v>
      </c>
      <c r="BD420">
        <v>0</v>
      </c>
      <c r="BE420">
        <v>0</v>
      </c>
      <c r="BF420">
        <v>0</v>
      </c>
      <c r="BG420">
        <v>0</v>
      </c>
      <c r="BH420">
        <v>0</v>
      </c>
      <c r="BI420">
        <v>0</v>
      </c>
      <c r="BJ420">
        <v>0</v>
      </c>
      <c r="BK420">
        <v>0</v>
      </c>
      <c r="BL420">
        <v>0</v>
      </c>
      <c r="BM420">
        <v>0</v>
      </c>
      <c r="BN420">
        <v>0</v>
      </c>
      <c r="BO420">
        <v>0</v>
      </c>
      <c r="BP420">
        <v>0</v>
      </c>
      <c r="BQ420">
        <v>0</v>
      </c>
      <c r="BR420">
        <v>0</v>
      </c>
      <c r="BS420">
        <v>0</v>
      </c>
      <c r="BT420">
        <v>0</v>
      </c>
      <c r="BU420">
        <v>0</v>
      </c>
      <c r="BV420">
        <v>0</v>
      </c>
      <c r="BW420">
        <v>0</v>
      </c>
      <c r="CV420">
        <v>0</v>
      </c>
      <c r="CW420">
        <v>0</v>
      </c>
      <c r="CX420" t="e">
        <f>ROUND(Y420*Source!I234,7)</f>
        <v>#REF!</v>
      </c>
      <c r="CY420">
        <f t="shared" si="192"/>
        <v>109119.58</v>
      </c>
      <c r="CZ420">
        <f t="shared" si="193"/>
        <v>11978</v>
      </c>
      <c r="DA420">
        <f t="shared" si="194"/>
        <v>9.11</v>
      </c>
      <c r="DB420">
        <f t="shared" si="183"/>
        <v>0.12</v>
      </c>
      <c r="DC420">
        <f t="shared" si="184"/>
        <v>0</v>
      </c>
      <c r="DD420" t="s">
        <v>6</v>
      </c>
      <c r="DE420" t="s">
        <v>6</v>
      </c>
      <c r="DF420" t="e">
        <f t="shared" si="195"/>
        <v>#REF!</v>
      </c>
      <c r="DG420" t="e">
        <f t="shared" si="196"/>
        <v>#REF!</v>
      </c>
      <c r="DH420" t="e">
        <f>Source!I234*SmtRes!Y420</f>
        <v>#REF!</v>
      </c>
      <c r="DI420">
        <f t="shared" si="197"/>
        <v>109119.58</v>
      </c>
      <c r="DJ420">
        <f>EtalonRes!Y377</f>
        <v>11978</v>
      </c>
      <c r="DK420" t="e">
        <f>Source!BC234</f>
        <v>#REF!</v>
      </c>
      <c r="DL420" t="s">
        <v>6</v>
      </c>
      <c r="DM420">
        <v>0</v>
      </c>
      <c r="DN420" t="s">
        <v>6</v>
      </c>
      <c r="DO420">
        <v>0</v>
      </c>
      <c r="GQ420">
        <v>-1</v>
      </c>
      <c r="GR420">
        <v>-1</v>
      </c>
    </row>
    <row r="421" spans="1:200" x14ac:dyDescent="0.25">
      <c r="A421">
        <f>ROW(Source!A234)</f>
        <v>234</v>
      </c>
      <c r="B421">
        <v>66440962</v>
      </c>
      <c r="C421">
        <v>66442178</v>
      </c>
      <c r="D421">
        <v>48059892</v>
      </c>
      <c r="E421">
        <v>1</v>
      </c>
      <c r="F421">
        <v>1</v>
      </c>
      <c r="G421">
        <v>1</v>
      </c>
      <c r="H421">
        <v>3</v>
      </c>
      <c r="I421" t="s">
        <v>347</v>
      </c>
      <c r="J421" t="s">
        <v>349</v>
      </c>
      <c r="K421" t="s">
        <v>348</v>
      </c>
      <c r="L421">
        <v>1348</v>
      </c>
      <c r="N421">
        <v>1009</v>
      </c>
      <c r="O421" t="s">
        <v>147</v>
      </c>
      <c r="P421" t="s">
        <v>147</v>
      </c>
      <c r="Q421">
        <v>1000</v>
      </c>
      <c r="W421">
        <v>1</v>
      </c>
      <c r="X421">
        <v>1462187611</v>
      </c>
      <c r="Y421">
        <f t="shared" si="182"/>
        <v>-1E-4</v>
      </c>
      <c r="AA421">
        <v>345269</v>
      </c>
      <c r="AB421">
        <v>0</v>
      </c>
      <c r="AC421">
        <v>0</v>
      </c>
      <c r="AD421">
        <v>0</v>
      </c>
      <c r="AE421">
        <v>37900</v>
      </c>
      <c r="AF421">
        <v>0</v>
      </c>
      <c r="AG421">
        <v>0</v>
      </c>
      <c r="AH421">
        <v>0</v>
      </c>
      <c r="AI421">
        <v>9.11</v>
      </c>
      <c r="AJ421">
        <v>1</v>
      </c>
      <c r="AK421">
        <v>1</v>
      </c>
      <c r="AL421">
        <v>1</v>
      </c>
      <c r="AM421">
        <v>4</v>
      </c>
      <c r="AN421">
        <v>0</v>
      </c>
      <c r="AO421">
        <v>1</v>
      </c>
      <c r="AP421">
        <v>0</v>
      </c>
      <c r="AQ421">
        <v>0</v>
      </c>
      <c r="AR421">
        <v>0</v>
      </c>
      <c r="AS421" t="s">
        <v>6</v>
      </c>
      <c r="AT421">
        <v>-1E-4</v>
      </c>
      <c r="AU421" t="s">
        <v>6</v>
      </c>
      <c r="AV421">
        <v>0</v>
      </c>
      <c r="AW421">
        <v>2</v>
      </c>
      <c r="AX421">
        <v>66442203</v>
      </c>
      <c r="AY421">
        <v>1</v>
      </c>
      <c r="AZ421">
        <v>6144</v>
      </c>
      <c r="BA421">
        <v>378</v>
      </c>
      <c r="BB421">
        <v>0</v>
      </c>
      <c r="BC421">
        <v>0</v>
      </c>
      <c r="BD421">
        <v>0</v>
      </c>
      <c r="BE421">
        <v>0</v>
      </c>
      <c r="BF421">
        <v>0</v>
      </c>
      <c r="BG421">
        <v>0</v>
      </c>
      <c r="BH421">
        <v>0</v>
      </c>
      <c r="BI421">
        <v>0</v>
      </c>
      <c r="BJ421">
        <v>0</v>
      </c>
      <c r="BK421">
        <v>0</v>
      </c>
      <c r="BL421">
        <v>0</v>
      </c>
      <c r="BM421">
        <v>0</v>
      </c>
      <c r="BN421">
        <v>0</v>
      </c>
      <c r="BO421">
        <v>0</v>
      </c>
      <c r="BP421">
        <v>0</v>
      </c>
      <c r="BQ421">
        <v>0</v>
      </c>
      <c r="BR421">
        <v>0</v>
      </c>
      <c r="BS421">
        <v>0</v>
      </c>
      <c r="BT421">
        <v>0</v>
      </c>
      <c r="BU421">
        <v>0</v>
      </c>
      <c r="BV421">
        <v>0</v>
      </c>
      <c r="BW421">
        <v>0</v>
      </c>
      <c r="CV421">
        <v>0</v>
      </c>
      <c r="CW421">
        <v>0</v>
      </c>
      <c r="CX421" t="e">
        <f>ROUND(Y421*Source!I234,7)</f>
        <v>#REF!</v>
      </c>
      <c r="CY421">
        <f t="shared" si="192"/>
        <v>345269</v>
      </c>
      <c r="CZ421">
        <f t="shared" si="193"/>
        <v>37900</v>
      </c>
      <c r="DA421">
        <f t="shared" si="194"/>
        <v>9.11</v>
      </c>
      <c r="DB421">
        <f t="shared" si="183"/>
        <v>-3.79</v>
      </c>
      <c r="DC421">
        <f t="shared" si="184"/>
        <v>0</v>
      </c>
      <c r="DD421" t="s">
        <v>6</v>
      </c>
      <c r="DE421" t="s">
        <v>6</v>
      </c>
      <c r="DF421" t="e">
        <f t="shared" si="195"/>
        <v>#REF!</v>
      </c>
      <c r="DG421" t="e">
        <f t="shared" si="196"/>
        <v>#REF!</v>
      </c>
      <c r="DH421" t="e">
        <f>Source!I234*SmtRes!Y421</f>
        <v>#REF!</v>
      </c>
      <c r="DI421">
        <f t="shared" si="197"/>
        <v>345269</v>
      </c>
      <c r="DJ421">
        <f>EtalonRes!Y378</f>
        <v>37900</v>
      </c>
      <c r="DK421" t="e">
        <f>Source!BC234</f>
        <v>#REF!</v>
      </c>
      <c r="DL421" t="s">
        <v>6</v>
      </c>
      <c r="DM421">
        <v>0</v>
      </c>
      <c r="DN421" t="s">
        <v>6</v>
      </c>
      <c r="DO421">
        <v>0</v>
      </c>
      <c r="GP421">
        <v>0</v>
      </c>
      <c r="GQ421">
        <v>-1</v>
      </c>
      <c r="GR421">
        <v>-1</v>
      </c>
    </row>
    <row r="422" spans="1:200" x14ac:dyDescent="0.25">
      <c r="A422">
        <f>ROW(Source!A234)</f>
        <v>234</v>
      </c>
      <c r="B422">
        <v>66440962</v>
      </c>
      <c r="C422">
        <v>66442178</v>
      </c>
      <c r="D422">
        <v>48075424</v>
      </c>
      <c r="E422">
        <v>1</v>
      </c>
      <c r="F422">
        <v>1</v>
      </c>
      <c r="G422">
        <v>1</v>
      </c>
      <c r="H422">
        <v>3</v>
      </c>
      <c r="I422" t="s">
        <v>351</v>
      </c>
      <c r="J422" t="s">
        <v>354</v>
      </c>
      <c r="K422" t="s">
        <v>352</v>
      </c>
      <c r="L422">
        <v>1302</v>
      </c>
      <c r="N422">
        <v>1003</v>
      </c>
      <c r="O422" t="s">
        <v>353</v>
      </c>
      <c r="P422" t="s">
        <v>353</v>
      </c>
      <c r="Q422">
        <v>10</v>
      </c>
      <c r="W422">
        <v>1</v>
      </c>
      <c r="X422">
        <v>-1176908493</v>
      </c>
      <c r="Y422">
        <f t="shared" si="182"/>
        <v>-1.8700000000000001E-2</v>
      </c>
      <c r="AA422">
        <v>457.69</v>
      </c>
      <c r="AB422">
        <v>0</v>
      </c>
      <c r="AC422">
        <v>0</v>
      </c>
      <c r="AD422">
        <v>0</v>
      </c>
      <c r="AE422">
        <v>50.24</v>
      </c>
      <c r="AF422">
        <v>0</v>
      </c>
      <c r="AG422">
        <v>0</v>
      </c>
      <c r="AH422">
        <v>0</v>
      </c>
      <c r="AI422">
        <v>9.11</v>
      </c>
      <c r="AJ422">
        <v>1</v>
      </c>
      <c r="AK422">
        <v>1</v>
      </c>
      <c r="AL422">
        <v>1</v>
      </c>
      <c r="AM422">
        <v>4</v>
      </c>
      <c r="AN422">
        <v>0</v>
      </c>
      <c r="AO422">
        <v>1</v>
      </c>
      <c r="AP422">
        <v>0</v>
      </c>
      <c r="AQ422">
        <v>0</v>
      </c>
      <c r="AR422">
        <v>0</v>
      </c>
      <c r="AS422" t="s">
        <v>6</v>
      </c>
      <c r="AT422">
        <v>-1.8700000000000001E-2</v>
      </c>
      <c r="AU422" t="s">
        <v>6</v>
      </c>
      <c r="AV422">
        <v>0</v>
      </c>
      <c r="AW422">
        <v>2</v>
      </c>
      <c r="AX422">
        <v>66442205</v>
      </c>
      <c r="AY422">
        <v>1</v>
      </c>
      <c r="AZ422">
        <v>6144</v>
      </c>
      <c r="BA422">
        <v>380</v>
      </c>
      <c r="BB422">
        <v>0</v>
      </c>
      <c r="BC422">
        <v>0</v>
      </c>
      <c r="BD422">
        <v>0</v>
      </c>
      <c r="BE422">
        <v>0</v>
      </c>
      <c r="BF422">
        <v>0</v>
      </c>
      <c r="BG422">
        <v>0</v>
      </c>
      <c r="BH422">
        <v>0</v>
      </c>
      <c r="BI422">
        <v>0</v>
      </c>
      <c r="BJ422">
        <v>0</v>
      </c>
      <c r="BK422">
        <v>0</v>
      </c>
      <c r="BL422">
        <v>0</v>
      </c>
      <c r="BM422">
        <v>0</v>
      </c>
      <c r="BN422">
        <v>0</v>
      </c>
      <c r="BO422">
        <v>0</v>
      </c>
      <c r="BP422">
        <v>0</v>
      </c>
      <c r="BQ422">
        <v>0</v>
      </c>
      <c r="BR422">
        <v>0</v>
      </c>
      <c r="BS422">
        <v>0</v>
      </c>
      <c r="BT422">
        <v>0</v>
      </c>
      <c r="BU422">
        <v>0</v>
      </c>
      <c r="BV422">
        <v>0</v>
      </c>
      <c r="BW422">
        <v>0</v>
      </c>
      <c r="CV422">
        <v>0</v>
      </c>
      <c r="CW422">
        <v>0</v>
      </c>
      <c r="CX422" t="e">
        <f>ROUND(Y422*Source!I234,7)</f>
        <v>#REF!</v>
      </c>
      <c r="CY422">
        <f t="shared" si="192"/>
        <v>457.69</v>
      </c>
      <c r="CZ422">
        <f t="shared" si="193"/>
        <v>50.24</v>
      </c>
      <c r="DA422">
        <f t="shared" si="194"/>
        <v>9.11</v>
      </c>
      <c r="DB422">
        <f t="shared" si="183"/>
        <v>-0.94</v>
      </c>
      <c r="DC422">
        <f t="shared" si="184"/>
        <v>0</v>
      </c>
      <c r="DD422" t="s">
        <v>6</v>
      </c>
      <c r="DE422" t="s">
        <v>6</v>
      </c>
      <c r="DF422" t="e">
        <f t="shared" si="195"/>
        <v>#REF!</v>
      </c>
      <c r="DG422" t="e">
        <f t="shared" si="196"/>
        <v>#REF!</v>
      </c>
      <c r="DH422" t="e">
        <f>Source!I234*SmtRes!Y422</f>
        <v>#REF!</v>
      </c>
      <c r="DI422">
        <f t="shared" si="197"/>
        <v>457.69</v>
      </c>
      <c r="DJ422">
        <f>EtalonRes!Y380</f>
        <v>50.24</v>
      </c>
      <c r="DK422" t="e">
        <f>Source!BC234</f>
        <v>#REF!</v>
      </c>
      <c r="DL422" t="s">
        <v>6</v>
      </c>
      <c r="DM422">
        <v>0</v>
      </c>
      <c r="DN422" t="s">
        <v>6</v>
      </c>
      <c r="DO422">
        <v>0</v>
      </c>
      <c r="GP422">
        <v>0</v>
      </c>
      <c r="GQ422">
        <v>-1</v>
      </c>
      <c r="GR422">
        <v>-1</v>
      </c>
    </row>
    <row r="423" spans="1:200" x14ac:dyDescent="0.25">
      <c r="A423">
        <f>ROW(Source!A234)</f>
        <v>234</v>
      </c>
      <c r="B423">
        <v>66440962</v>
      </c>
      <c r="C423">
        <v>66442178</v>
      </c>
      <c r="D423">
        <v>48075779</v>
      </c>
      <c r="E423">
        <v>1</v>
      </c>
      <c r="F423">
        <v>1</v>
      </c>
      <c r="G423">
        <v>1</v>
      </c>
      <c r="H423">
        <v>3</v>
      </c>
      <c r="I423" t="s">
        <v>154</v>
      </c>
      <c r="J423" t="s">
        <v>156</v>
      </c>
      <c r="K423" t="s">
        <v>155</v>
      </c>
      <c r="L423">
        <v>1348</v>
      </c>
      <c r="N423">
        <v>1009</v>
      </c>
      <c r="O423" t="s">
        <v>147</v>
      </c>
      <c r="P423" t="s">
        <v>147</v>
      </c>
      <c r="Q423">
        <v>1000</v>
      </c>
      <c r="W423">
        <v>0</v>
      </c>
      <c r="X423">
        <v>-249501139</v>
      </c>
      <c r="Y423" s="66">
        <f>'4.Ведомость_списания'!F268</f>
        <v>3.0000000000000001E-5</v>
      </c>
      <c r="AA423">
        <v>40586.870000000003</v>
      </c>
      <c r="AB423">
        <v>0</v>
      </c>
      <c r="AC423">
        <v>0</v>
      </c>
      <c r="AD423">
        <v>0</v>
      </c>
      <c r="AE423">
        <v>4455.2</v>
      </c>
      <c r="AF423">
        <v>0</v>
      </c>
      <c r="AG423">
        <v>0</v>
      </c>
      <c r="AH423">
        <v>0</v>
      </c>
      <c r="AI423">
        <v>9.11</v>
      </c>
      <c r="AJ423">
        <v>1</v>
      </c>
      <c r="AK423">
        <v>1</v>
      </c>
      <c r="AL423">
        <v>1</v>
      </c>
      <c r="AM423">
        <v>4</v>
      </c>
      <c r="AN423">
        <v>0</v>
      </c>
      <c r="AO423">
        <v>1</v>
      </c>
      <c r="AP423">
        <v>0</v>
      </c>
      <c r="AQ423">
        <v>0</v>
      </c>
      <c r="AR423">
        <v>0</v>
      </c>
      <c r="AS423" t="s">
        <v>6</v>
      </c>
      <c r="AT423">
        <v>3.0000000000000001E-5</v>
      </c>
      <c r="AU423" t="s">
        <v>6</v>
      </c>
      <c r="AV423">
        <v>0</v>
      </c>
      <c r="AW423">
        <v>2</v>
      </c>
      <c r="AX423">
        <v>66442206</v>
      </c>
      <c r="AY423">
        <v>1</v>
      </c>
      <c r="AZ423">
        <v>0</v>
      </c>
      <c r="BA423">
        <v>381</v>
      </c>
      <c r="BB423">
        <v>0</v>
      </c>
      <c r="BC423">
        <v>0</v>
      </c>
      <c r="BD423">
        <v>0</v>
      </c>
      <c r="BE423">
        <v>0</v>
      </c>
      <c r="BF423">
        <v>0</v>
      </c>
      <c r="BG423">
        <v>0</v>
      </c>
      <c r="BH423">
        <v>0</v>
      </c>
      <c r="BI423">
        <v>0</v>
      </c>
      <c r="BJ423">
        <v>0</v>
      </c>
      <c r="BK423">
        <v>0</v>
      </c>
      <c r="BL423">
        <v>0</v>
      </c>
      <c r="BM423">
        <v>0</v>
      </c>
      <c r="BN423">
        <v>0</v>
      </c>
      <c r="BO423">
        <v>0</v>
      </c>
      <c r="BP423">
        <v>0</v>
      </c>
      <c r="BQ423">
        <v>0</v>
      </c>
      <c r="BR423">
        <v>0</v>
      </c>
      <c r="BS423">
        <v>0</v>
      </c>
      <c r="BT423">
        <v>0</v>
      </c>
      <c r="BU423">
        <v>0</v>
      </c>
      <c r="BV423">
        <v>0</v>
      </c>
      <c r="BW423">
        <v>0</v>
      </c>
      <c r="CV423">
        <v>0</v>
      </c>
      <c r="CW423">
        <v>0</v>
      </c>
      <c r="CX423" t="e">
        <f>ROUND(Y423*Source!I234,7)</f>
        <v>#REF!</v>
      </c>
      <c r="CY423">
        <f t="shared" si="192"/>
        <v>40586.870000000003</v>
      </c>
      <c r="CZ423">
        <f t="shared" si="193"/>
        <v>4455.2</v>
      </c>
      <c r="DA423">
        <f t="shared" si="194"/>
        <v>9.11</v>
      </c>
      <c r="DB423">
        <f t="shared" si="183"/>
        <v>0.13</v>
      </c>
      <c r="DC423">
        <f t="shared" si="184"/>
        <v>0</v>
      </c>
      <c r="DD423" t="s">
        <v>6</v>
      </c>
      <c r="DE423" t="s">
        <v>6</v>
      </c>
      <c r="DF423" t="e">
        <f t="shared" si="195"/>
        <v>#REF!</v>
      </c>
      <c r="DG423" t="e">
        <f t="shared" si="196"/>
        <v>#REF!</v>
      </c>
      <c r="DH423" t="e">
        <f>Source!I234*SmtRes!Y423</f>
        <v>#REF!</v>
      </c>
      <c r="DI423">
        <f t="shared" si="197"/>
        <v>40586.870000000003</v>
      </c>
      <c r="DJ423">
        <f>EtalonRes!Y381</f>
        <v>4455.2</v>
      </c>
      <c r="DK423" t="e">
        <f>Source!BC234</f>
        <v>#REF!</v>
      </c>
      <c r="DL423" t="s">
        <v>6</v>
      </c>
      <c r="DM423">
        <v>0</v>
      </c>
      <c r="DN423" t="s">
        <v>6</v>
      </c>
      <c r="DO423">
        <v>0</v>
      </c>
      <c r="GQ423">
        <v>-1</v>
      </c>
      <c r="GR423">
        <v>-1</v>
      </c>
    </row>
    <row r="424" spans="1:200" x14ac:dyDescent="0.25">
      <c r="A424">
        <f>ROW(Source!A234)</f>
        <v>234</v>
      </c>
      <c r="B424">
        <v>66440962</v>
      </c>
      <c r="C424">
        <v>66442178</v>
      </c>
      <c r="D424">
        <v>48076502</v>
      </c>
      <c r="E424">
        <v>1</v>
      </c>
      <c r="F424">
        <v>1</v>
      </c>
      <c r="G424">
        <v>1</v>
      </c>
      <c r="H424">
        <v>3</v>
      </c>
      <c r="I424" t="s">
        <v>356</v>
      </c>
      <c r="J424" t="s">
        <v>358</v>
      </c>
      <c r="K424" t="s">
        <v>357</v>
      </c>
      <c r="L424">
        <v>1348</v>
      </c>
      <c r="N424">
        <v>1009</v>
      </c>
      <c r="O424" t="s">
        <v>147</v>
      </c>
      <c r="P424" t="s">
        <v>147</v>
      </c>
      <c r="Q424">
        <v>1000</v>
      </c>
      <c r="W424">
        <v>1</v>
      </c>
      <c r="X424">
        <v>1995083284</v>
      </c>
      <c r="Y424">
        <f t="shared" si="182"/>
        <v>-1.9400000000000001E-3</v>
      </c>
      <c r="AA424">
        <v>44821.2</v>
      </c>
      <c r="AB424">
        <v>0</v>
      </c>
      <c r="AC424">
        <v>0</v>
      </c>
      <c r="AD424">
        <v>0</v>
      </c>
      <c r="AE424">
        <v>4920</v>
      </c>
      <c r="AF424">
        <v>0</v>
      </c>
      <c r="AG424">
        <v>0</v>
      </c>
      <c r="AH424">
        <v>0</v>
      </c>
      <c r="AI424">
        <v>9.11</v>
      </c>
      <c r="AJ424">
        <v>1</v>
      </c>
      <c r="AK424">
        <v>1</v>
      </c>
      <c r="AL424">
        <v>1</v>
      </c>
      <c r="AM424">
        <v>4</v>
      </c>
      <c r="AN424">
        <v>0</v>
      </c>
      <c r="AO424">
        <v>1</v>
      </c>
      <c r="AP424">
        <v>0</v>
      </c>
      <c r="AQ424">
        <v>0</v>
      </c>
      <c r="AR424">
        <v>0</v>
      </c>
      <c r="AS424" t="s">
        <v>6</v>
      </c>
      <c r="AT424">
        <v>-1.9400000000000001E-3</v>
      </c>
      <c r="AU424" t="s">
        <v>6</v>
      </c>
      <c r="AV424">
        <v>0</v>
      </c>
      <c r="AW424">
        <v>2</v>
      </c>
      <c r="AX424">
        <v>66442207</v>
      </c>
      <c r="AY424">
        <v>1</v>
      </c>
      <c r="AZ424">
        <v>6144</v>
      </c>
      <c r="BA424">
        <v>382</v>
      </c>
      <c r="BB424">
        <v>0</v>
      </c>
      <c r="BC424">
        <v>0</v>
      </c>
      <c r="BD424">
        <v>0</v>
      </c>
      <c r="BE424">
        <v>0</v>
      </c>
      <c r="BF424">
        <v>0</v>
      </c>
      <c r="BG424">
        <v>0</v>
      </c>
      <c r="BH424">
        <v>0</v>
      </c>
      <c r="BI424">
        <v>0</v>
      </c>
      <c r="BJ424">
        <v>0</v>
      </c>
      <c r="BK424">
        <v>0</v>
      </c>
      <c r="BL424">
        <v>0</v>
      </c>
      <c r="BM424">
        <v>0</v>
      </c>
      <c r="BN424">
        <v>0</v>
      </c>
      <c r="BO424">
        <v>0</v>
      </c>
      <c r="BP424">
        <v>0</v>
      </c>
      <c r="BQ424">
        <v>0</v>
      </c>
      <c r="BR424">
        <v>0</v>
      </c>
      <c r="BS424">
        <v>0</v>
      </c>
      <c r="BT424">
        <v>0</v>
      </c>
      <c r="BU424">
        <v>0</v>
      </c>
      <c r="BV424">
        <v>0</v>
      </c>
      <c r="BW424">
        <v>0</v>
      </c>
      <c r="CV424">
        <v>0</v>
      </c>
      <c r="CW424">
        <v>0</v>
      </c>
      <c r="CX424" t="e">
        <f>ROUND(Y424*Source!I234,7)</f>
        <v>#REF!</v>
      </c>
      <c r="CY424">
        <f t="shared" si="192"/>
        <v>44821.2</v>
      </c>
      <c r="CZ424">
        <f t="shared" si="193"/>
        <v>4920</v>
      </c>
      <c r="DA424">
        <f t="shared" si="194"/>
        <v>9.11</v>
      </c>
      <c r="DB424">
        <f t="shared" si="183"/>
        <v>-9.5399999999999991</v>
      </c>
      <c r="DC424">
        <f t="shared" si="184"/>
        <v>0</v>
      </c>
      <c r="DD424" t="s">
        <v>6</v>
      </c>
      <c r="DE424" t="s">
        <v>6</v>
      </c>
      <c r="DF424" t="e">
        <f t="shared" si="195"/>
        <v>#REF!</v>
      </c>
      <c r="DG424" t="e">
        <f t="shared" si="196"/>
        <v>#REF!</v>
      </c>
      <c r="DH424" t="e">
        <f>Source!I234*SmtRes!Y424</f>
        <v>#REF!</v>
      </c>
      <c r="DI424">
        <f t="shared" si="197"/>
        <v>44821.2</v>
      </c>
      <c r="DJ424">
        <f>EtalonRes!Y382</f>
        <v>4920</v>
      </c>
      <c r="DK424" t="e">
        <f>Source!BC234</f>
        <v>#REF!</v>
      </c>
      <c r="DL424" t="s">
        <v>6</v>
      </c>
      <c r="DM424">
        <v>0</v>
      </c>
      <c r="DN424" t="s">
        <v>6</v>
      </c>
      <c r="DO424">
        <v>0</v>
      </c>
      <c r="GP424">
        <v>0</v>
      </c>
      <c r="GQ424">
        <v>-1</v>
      </c>
      <c r="GR424">
        <v>-1</v>
      </c>
    </row>
    <row r="425" spans="1:200" x14ac:dyDescent="0.25">
      <c r="A425">
        <f>ROW(Source!A234)</f>
        <v>234</v>
      </c>
      <c r="B425">
        <v>66440962</v>
      </c>
      <c r="C425">
        <v>66442178</v>
      </c>
      <c r="D425">
        <v>48079767</v>
      </c>
      <c r="E425">
        <v>1</v>
      </c>
      <c r="F425">
        <v>1</v>
      </c>
      <c r="G425">
        <v>1</v>
      </c>
      <c r="H425">
        <v>3</v>
      </c>
      <c r="I425" t="s">
        <v>360</v>
      </c>
      <c r="J425" t="s">
        <v>362</v>
      </c>
      <c r="K425" t="s">
        <v>361</v>
      </c>
      <c r="L425">
        <v>1339</v>
      </c>
      <c r="N425">
        <v>1007</v>
      </c>
      <c r="O425" t="s">
        <v>22</v>
      </c>
      <c r="P425" t="s">
        <v>22</v>
      </c>
      <c r="Q425">
        <v>1</v>
      </c>
      <c r="W425">
        <v>1</v>
      </c>
      <c r="X425">
        <v>-1615965745</v>
      </c>
      <c r="Y425">
        <f t="shared" si="182"/>
        <v>-1.0300000000000001E-3</v>
      </c>
      <c r="AA425">
        <v>15487</v>
      </c>
      <c r="AB425">
        <v>0</v>
      </c>
      <c r="AC425">
        <v>0</v>
      </c>
      <c r="AD425">
        <v>0</v>
      </c>
      <c r="AE425">
        <v>1700</v>
      </c>
      <c r="AF425">
        <v>0</v>
      </c>
      <c r="AG425">
        <v>0</v>
      </c>
      <c r="AH425">
        <v>0</v>
      </c>
      <c r="AI425">
        <v>9.11</v>
      </c>
      <c r="AJ425">
        <v>1</v>
      </c>
      <c r="AK425">
        <v>1</v>
      </c>
      <c r="AL425">
        <v>1</v>
      </c>
      <c r="AM425">
        <v>4</v>
      </c>
      <c r="AN425">
        <v>0</v>
      </c>
      <c r="AO425">
        <v>1</v>
      </c>
      <c r="AP425">
        <v>0</v>
      </c>
      <c r="AQ425">
        <v>0</v>
      </c>
      <c r="AR425">
        <v>0</v>
      </c>
      <c r="AS425" t="s">
        <v>6</v>
      </c>
      <c r="AT425">
        <v>-1.0300000000000001E-3</v>
      </c>
      <c r="AU425" t="s">
        <v>6</v>
      </c>
      <c r="AV425">
        <v>0</v>
      </c>
      <c r="AW425">
        <v>2</v>
      </c>
      <c r="AX425">
        <v>66442208</v>
      </c>
      <c r="AY425">
        <v>1</v>
      </c>
      <c r="AZ425">
        <v>6144</v>
      </c>
      <c r="BA425">
        <v>383</v>
      </c>
      <c r="BB425">
        <v>0</v>
      </c>
      <c r="BC425">
        <v>0</v>
      </c>
      <c r="BD425">
        <v>0</v>
      </c>
      <c r="BE425">
        <v>0</v>
      </c>
      <c r="BF425">
        <v>0</v>
      </c>
      <c r="BG425">
        <v>0</v>
      </c>
      <c r="BH425">
        <v>0</v>
      </c>
      <c r="BI425">
        <v>0</v>
      </c>
      <c r="BJ425">
        <v>0</v>
      </c>
      <c r="BK425">
        <v>0</v>
      </c>
      <c r="BL425">
        <v>0</v>
      </c>
      <c r="BM425">
        <v>0</v>
      </c>
      <c r="BN425">
        <v>0</v>
      </c>
      <c r="BO425">
        <v>0</v>
      </c>
      <c r="BP425">
        <v>0</v>
      </c>
      <c r="BQ425">
        <v>0</v>
      </c>
      <c r="BR425">
        <v>0</v>
      </c>
      <c r="BS425">
        <v>0</v>
      </c>
      <c r="BT425">
        <v>0</v>
      </c>
      <c r="BU425">
        <v>0</v>
      </c>
      <c r="BV425">
        <v>0</v>
      </c>
      <c r="BW425">
        <v>0</v>
      </c>
      <c r="CV425">
        <v>0</v>
      </c>
      <c r="CW425">
        <v>0</v>
      </c>
      <c r="CX425" t="e">
        <f>ROUND(Y425*Source!I234,7)</f>
        <v>#REF!</v>
      </c>
      <c r="CY425">
        <f t="shared" si="192"/>
        <v>15487</v>
      </c>
      <c r="CZ425">
        <f t="shared" si="193"/>
        <v>1700</v>
      </c>
      <c r="DA425">
        <f t="shared" si="194"/>
        <v>9.11</v>
      </c>
      <c r="DB425">
        <f t="shared" si="183"/>
        <v>-1.75</v>
      </c>
      <c r="DC425">
        <f t="shared" si="184"/>
        <v>0</v>
      </c>
      <c r="DD425" t="s">
        <v>6</v>
      </c>
      <c r="DE425" t="s">
        <v>6</v>
      </c>
      <c r="DF425" t="e">
        <f t="shared" si="195"/>
        <v>#REF!</v>
      </c>
      <c r="DG425" t="e">
        <f t="shared" si="196"/>
        <v>#REF!</v>
      </c>
      <c r="DH425" t="e">
        <f>Source!I234*SmtRes!Y425</f>
        <v>#REF!</v>
      </c>
      <c r="DI425">
        <f t="shared" si="197"/>
        <v>15487</v>
      </c>
      <c r="DJ425">
        <f>EtalonRes!Y383</f>
        <v>1700</v>
      </c>
      <c r="DK425" t="e">
        <f>Source!BC234</f>
        <v>#REF!</v>
      </c>
      <c r="DL425" t="s">
        <v>6</v>
      </c>
      <c r="DM425">
        <v>0</v>
      </c>
      <c r="DN425" t="s">
        <v>6</v>
      </c>
      <c r="DO425">
        <v>0</v>
      </c>
      <c r="GP425">
        <v>0</v>
      </c>
      <c r="GQ425">
        <v>-1</v>
      </c>
      <c r="GR425">
        <v>-1</v>
      </c>
    </row>
    <row r="426" spans="1:200" x14ac:dyDescent="0.25">
      <c r="A426">
        <f>ROW(Source!A234)</f>
        <v>234</v>
      </c>
      <c r="B426">
        <v>66440962</v>
      </c>
      <c r="C426">
        <v>66442178</v>
      </c>
      <c r="D426">
        <v>48087405</v>
      </c>
      <c r="E426">
        <v>1</v>
      </c>
      <c r="F426">
        <v>1</v>
      </c>
      <c r="G426">
        <v>1</v>
      </c>
      <c r="H426">
        <v>3</v>
      </c>
      <c r="I426" t="s">
        <v>851</v>
      </c>
      <c r="J426" t="s">
        <v>852</v>
      </c>
      <c r="K426" t="s">
        <v>853</v>
      </c>
      <c r="L426">
        <v>1348</v>
      </c>
      <c r="N426">
        <v>1009</v>
      </c>
      <c r="O426" t="s">
        <v>147</v>
      </c>
      <c r="P426" t="s">
        <v>147</v>
      </c>
      <c r="Q426">
        <v>1000</v>
      </c>
      <c r="W426">
        <v>0</v>
      </c>
      <c r="X426">
        <v>-450960202</v>
      </c>
      <c r="Y426" s="66">
        <f>'4.Ведомость_списания'!F269</f>
        <v>3.1E-4</v>
      </c>
      <c r="AA426">
        <v>142298.20000000001</v>
      </c>
      <c r="AB426">
        <v>0</v>
      </c>
      <c r="AC426">
        <v>0</v>
      </c>
      <c r="AD426">
        <v>0</v>
      </c>
      <c r="AE426">
        <v>15620</v>
      </c>
      <c r="AF426">
        <v>0</v>
      </c>
      <c r="AG426">
        <v>0</v>
      </c>
      <c r="AH426">
        <v>0</v>
      </c>
      <c r="AI426">
        <v>9.11</v>
      </c>
      <c r="AJ426">
        <v>1</v>
      </c>
      <c r="AK426">
        <v>1</v>
      </c>
      <c r="AL426">
        <v>1</v>
      </c>
      <c r="AM426">
        <v>4</v>
      </c>
      <c r="AN426">
        <v>0</v>
      </c>
      <c r="AO426">
        <v>1</v>
      </c>
      <c r="AP426">
        <v>0</v>
      </c>
      <c r="AQ426">
        <v>0</v>
      </c>
      <c r="AR426">
        <v>0</v>
      </c>
      <c r="AS426" t="s">
        <v>6</v>
      </c>
      <c r="AT426">
        <v>3.1E-4</v>
      </c>
      <c r="AU426" t="s">
        <v>6</v>
      </c>
      <c r="AV426">
        <v>0</v>
      </c>
      <c r="AW426">
        <v>2</v>
      </c>
      <c r="AX426">
        <v>66442209</v>
      </c>
      <c r="AY426">
        <v>1</v>
      </c>
      <c r="AZ426">
        <v>0</v>
      </c>
      <c r="BA426">
        <v>384</v>
      </c>
      <c r="BB426">
        <v>0</v>
      </c>
      <c r="BC426">
        <v>0</v>
      </c>
      <c r="BD426">
        <v>0</v>
      </c>
      <c r="BE426">
        <v>0</v>
      </c>
      <c r="BF426">
        <v>0</v>
      </c>
      <c r="BG426">
        <v>0</v>
      </c>
      <c r="BH426">
        <v>0</v>
      </c>
      <c r="BI426">
        <v>0</v>
      </c>
      <c r="BJ426">
        <v>0</v>
      </c>
      <c r="BK426">
        <v>0</v>
      </c>
      <c r="BL426">
        <v>0</v>
      </c>
      <c r="BM426">
        <v>0</v>
      </c>
      <c r="BN426">
        <v>0</v>
      </c>
      <c r="BO426">
        <v>0</v>
      </c>
      <c r="BP426">
        <v>0</v>
      </c>
      <c r="BQ426">
        <v>0</v>
      </c>
      <c r="BR426">
        <v>0</v>
      </c>
      <c r="BS426">
        <v>0</v>
      </c>
      <c r="BT426">
        <v>0</v>
      </c>
      <c r="BU426">
        <v>0</v>
      </c>
      <c r="BV426">
        <v>0</v>
      </c>
      <c r="BW426">
        <v>0</v>
      </c>
      <c r="CV426">
        <v>0</v>
      </c>
      <c r="CW426">
        <v>0</v>
      </c>
      <c r="CX426" t="e">
        <f>ROUND(Y426*Source!I234,7)</f>
        <v>#REF!</v>
      </c>
      <c r="CY426">
        <f t="shared" si="192"/>
        <v>142298.20000000001</v>
      </c>
      <c r="CZ426">
        <f t="shared" si="193"/>
        <v>15620</v>
      </c>
      <c r="DA426">
        <f t="shared" si="194"/>
        <v>9.11</v>
      </c>
      <c r="DB426">
        <f t="shared" si="183"/>
        <v>4.84</v>
      </c>
      <c r="DC426">
        <f t="shared" si="184"/>
        <v>0</v>
      </c>
      <c r="DD426" t="s">
        <v>6</v>
      </c>
      <c r="DE426" t="s">
        <v>6</v>
      </c>
      <c r="DF426" t="e">
        <f t="shared" si="195"/>
        <v>#REF!</v>
      </c>
      <c r="DG426" t="e">
        <f t="shared" si="196"/>
        <v>#REF!</v>
      </c>
      <c r="DH426" t="e">
        <f>Source!I234*SmtRes!Y426</f>
        <v>#REF!</v>
      </c>
      <c r="DI426">
        <f t="shared" si="197"/>
        <v>142298.20000000001</v>
      </c>
      <c r="DJ426">
        <f>EtalonRes!Y384</f>
        <v>15620</v>
      </c>
      <c r="DK426" t="e">
        <f>Source!BC234</f>
        <v>#REF!</v>
      </c>
      <c r="DL426" t="s">
        <v>6</v>
      </c>
      <c r="DM426">
        <v>0</v>
      </c>
      <c r="DN426" t="s">
        <v>6</v>
      </c>
      <c r="DO426">
        <v>0</v>
      </c>
      <c r="GQ426">
        <v>-1</v>
      </c>
      <c r="GR426">
        <v>-1</v>
      </c>
    </row>
    <row r="427" spans="1:200" x14ac:dyDescent="0.25">
      <c r="A427">
        <f>ROW(Source!A234)</f>
        <v>234</v>
      </c>
      <c r="B427">
        <v>66440962</v>
      </c>
      <c r="C427">
        <v>66442178</v>
      </c>
      <c r="D427">
        <v>48088518</v>
      </c>
      <c r="E427">
        <v>1</v>
      </c>
      <c r="F427">
        <v>1</v>
      </c>
      <c r="G427">
        <v>1</v>
      </c>
      <c r="H427">
        <v>3</v>
      </c>
      <c r="I427" t="s">
        <v>854</v>
      </c>
      <c r="J427" t="s">
        <v>855</v>
      </c>
      <c r="K427" t="s">
        <v>856</v>
      </c>
      <c r="L427">
        <v>1346</v>
      </c>
      <c r="N427">
        <v>1009</v>
      </c>
      <c r="O427" t="s">
        <v>132</v>
      </c>
      <c r="P427" t="s">
        <v>132</v>
      </c>
      <c r="Q427">
        <v>1</v>
      </c>
      <c r="W427">
        <v>0</v>
      </c>
      <c r="X427">
        <v>158697004</v>
      </c>
      <c r="Y427" s="66">
        <f>'4.Ведомость_списания'!F270</f>
        <v>0.6</v>
      </c>
      <c r="AA427">
        <v>85.82</v>
      </c>
      <c r="AB427">
        <v>0</v>
      </c>
      <c r="AC427">
        <v>0</v>
      </c>
      <c r="AD427">
        <v>0</v>
      </c>
      <c r="AE427">
        <v>9.42</v>
      </c>
      <c r="AF427">
        <v>0</v>
      </c>
      <c r="AG427">
        <v>0</v>
      </c>
      <c r="AH427">
        <v>0</v>
      </c>
      <c r="AI427">
        <v>9.11</v>
      </c>
      <c r="AJ427">
        <v>1</v>
      </c>
      <c r="AK427">
        <v>1</v>
      </c>
      <c r="AL427">
        <v>1</v>
      </c>
      <c r="AM427">
        <v>4</v>
      </c>
      <c r="AN427">
        <v>0</v>
      </c>
      <c r="AO427">
        <v>1</v>
      </c>
      <c r="AP427">
        <v>0</v>
      </c>
      <c r="AQ427">
        <v>0</v>
      </c>
      <c r="AR427">
        <v>0</v>
      </c>
      <c r="AS427" t="s">
        <v>6</v>
      </c>
      <c r="AT427">
        <v>0.6</v>
      </c>
      <c r="AU427" t="s">
        <v>6</v>
      </c>
      <c r="AV427">
        <v>0</v>
      </c>
      <c r="AW427">
        <v>2</v>
      </c>
      <c r="AX427">
        <v>66442210</v>
      </c>
      <c r="AY427">
        <v>1</v>
      </c>
      <c r="AZ427">
        <v>0</v>
      </c>
      <c r="BA427">
        <v>385</v>
      </c>
      <c r="BB427">
        <v>0</v>
      </c>
      <c r="BC427">
        <v>0</v>
      </c>
      <c r="BD427">
        <v>0</v>
      </c>
      <c r="BE427">
        <v>0</v>
      </c>
      <c r="BF427">
        <v>0</v>
      </c>
      <c r="BG427">
        <v>0</v>
      </c>
      <c r="BH427">
        <v>0</v>
      </c>
      <c r="BI427">
        <v>0</v>
      </c>
      <c r="BJ427">
        <v>0</v>
      </c>
      <c r="BK427">
        <v>0</v>
      </c>
      <c r="BL427">
        <v>0</v>
      </c>
      <c r="BM427">
        <v>0</v>
      </c>
      <c r="BN427">
        <v>0</v>
      </c>
      <c r="BO427">
        <v>0</v>
      </c>
      <c r="BP427">
        <v>0</v>
      </c>
      <c r="BQ427">
        <v>0</v>
      </c>
      <c r="BR427">
        <v>0</v>
      </c>
      <c r="BS427">
        <v>0</v>
      </c>
      <c r="BT427">
        <v>0</v>
      </c>
      <c r="BU427">
        <v>0</v>
      </c>
      <c r="BV427">
        <v>0</v>
      </c>
      <c r="BW427">
        <v>0</v>
      </c>
      <c r="CV427">
        <v>0</v>
      </c>
      <c r="CW427">
        <v>0</v>
      </c>
      <c r="CX427" t="e">
        <f>ROUND(Y427*Source!I234,7)</f>
        <v>#REF!</v>
      </c>
      <c r="CY427">
        <f t="shared" si="192"/>
        <v>85.82</v>
      </c>
      <c r="CZ427">
        <f t="shared" si="193"/>
        <v>9.42</v>
      </c>
      <c r="DA427">
        <f t="shared" si="194"/>
        <v>9.11</v>
      </c>
      <c r="DB427">
        <f t="shared" si="183"/>
        <v>5.65</v>
      </c>
      <c r="DC427">
        <f t="shared" si="184"/>
        <v>0</v>
      </c>
      <c r="DD427" t="s">
        <v>6</v>
      </c>
      <c r="DE427" t="s">
        <v>6</v>
      </c>
      <c r="DF427" t="e">
        <f t="shared" si="195"/>
        <v>#REF!</v>
      </c>
      <c r="DG427" t="e">
        <f t="shared" si="196"/>
        <v>#REF!</v>
      </c>
      <c r="DH427" t="e">
        <f>Source!I234*SmtRes!Y427</f>
        <v>#REF!</v>
      </c>
      <c r="DI427">
        <f t="shared" si="197"/>
        <v>85.82</v>
      </c>
      <c r="DJ427">
        <f>EtalonRes!Y385</f>
        <v>9.42</v>
      </c>
      <c r="DK427" t="e">
        <f>Source!BC234</f>
        <v>#REF!</v>
      </c>
      <c r="DL427" t="s">
        <v>6</v>
      </c>
      <c r="DM427">
        <v>0</v>
      </c>
      <c r="DN427" t="s">
        <v>6</v>
      </c>
      <c r="DO427">
        <v>0</v>
      </c>
      <c r="GQ427">
        <v>-1</v>
      </c>
      <c r="GR427">
        <v>-1</v>
      </c>
    </row>
    <row r="428" spans="1:200" x14ac:dyDescent="0.25">
      <c r="A428">
        <f>ROW(Source!A234)</f>
        <v>234</v>
      </c>
      <c r="B428">
        <v>66440962</v>
      </c>
      <c r="C428">
        <v>66442178</v>
      </c>
      <c r="D428">
        <v>0</v>
      </c>
      <c r="E428">
        <v>0</v>
      </c>
      <c r="F428">
        <v>1</v>
      </c>
      <c r="G428">
        <v>1</v>
      </c>
      <c r="H428">
        <v>3</v>
      </c>
      <c r="I428" t="s">
        <v>261</v>
      </c>
      <c r="J428" t="s">
        <v>616</v>
      </c>
      <c r="K428" t="s">
        <v>615</v>
      </c>
      <c r="L428">
        <v>1348</v>
      </c>
      <c r="N428">
        <v>1009</v>
      </c>
      <c r="O428" t="s">
        <v>147</v>
      </c>
      <c r="P428" t="s">
        <v>147</v>
      </c>
      <c r="Q428">
        <v>1000</v>
      </c>
      <c r="W428">
        <v>0</v>
      </c>
      <c r="X428">
        <v>554546415</v>
      </c>
      <c r="Y428">
        <f t="shared" si="182"/>
        <v>1</v>
      </c>
      <c r="AA428">
        <v>180088.77</v>
      </c>
      <c r="AB428">
        <v>0</v>
      </c>
      <c r="AC428">
        <v>0</v>
      </c>
      <c r="AD428">
        <v>0</v>
      </c>
      <c r="AE428">
        <v>188697.00999999998</v>
      </c>
      <c r="AF428">
        <v>0</v>
      </c>
      <c r="AG428">
        <v>0</v>
      </c>
      <c r="AH428">
        <v>0</v>
      </c>
      <c r="AI428">
        <v>9.11</v>
      </c>
      <c r="AJ428">
        <v>1</v>
      </c>
      <c r="AK428">
        <v>1</v>
      </c>
      <c r="AL428">
        <v>1</v>
      </c>
      <c r="AM428">
        <v>0</v>
      </c>
      <c r="AN428">
        <v>0</v>
      </c>
      <c r="AO428">
        <v>0</v>
      </c>
      <c r="AP428">
        <v>0</v>
      </c>
      <c r="AQ428">
        <v>0</v>
      </c>
      <c r="AR428">
        <v>0</v>
      </c>
      <c r="AS428" t="s">
        <v>6</v>
      </c>
      <c r="AT428">
        <v>1</v>
      </c>
      <c r="AU428" t="s">
        <v>6</v>
      </c>
      <c r="AV428">
        <v>0</v>
      </c>
      <c r="AW428">
        <v>1</v>
      </c>
      <c r="AX428">
        <v>-1</v>
      </c>
      <c r="AY428">
        <v>0</v>
      </c>
      <c r="AZ428">
        <v>0</v>
      </c>
      <c r="BA428" t="s">
        <v>6</v>
      </c>
      <c r="BB428">
        <v>0</v>
      </c>
      <c r="BC428">
        <v>0</v>
      </c>
      <c r="BD428">
        <v>0</v>
      </c>
      <c r="BE428">
        <v>0</v>
      </c>
      <c r="BF428">
        <v>0</v>
      </c>
      <c r="BG428">
        <v>0</v>
      </c>
      <c r="BH428">
        <v>0</v>
      </c>
      <c r="BI428">
        <v>0</v>
      </c>
      <c r="BJ428">
        <v>0</v>
      </c>
      <c r="BK428">
        <v>0</v>
      </c>
      <c r="BL428">
        <v>0</v>
      </c>
      <c r="BM428">
        <v>0</v>
      </c>
      <c r="BN428">
        <v>0</v>
      </c>
      <c r="BO428">
        <v>0</v>
      </c>
      <c r="BP428">
        <v>0</v>
      </c>
      <c r="BQ428">
        <v>0</v>
      </c>
      <c r="BR428">
        <v>0</v>
      </c>
      <c r="BS428">
        <v>0</v>
      </c>
      <c r="BT428">
        <v>0</v>
      </c>
      <c r="BU428">
        <v>0</v>
      </c>
      <c r="BV428">
        <v>0</v>
      </c>
      <c r="BW428">
        <v>0</v>
      </c>
      <c r="CV428">
        <v>0</v>
      </c>
      <c r="CW428">
        <v>0</v>
      </c>
      <c r="CX428" t="e">
        <f>ROUND(Y428*Source!I234,7)</f>
        <v>#REF!</v>
      </c>
      <c r="CY428">
        <f t="shared" si="192"/>
        <v>180088.77</v>
      </c>
      <c r="CZ428">
        <f t="shared" si="193"/>
        <v>188697.00999999998</v>
      </c>
      <c r="DA428">
        <f t="shared" si="194"/>
        <v>9.11</v>
      </c>
      <c r="DB428">
        <f t="shared" si="183"/>
        <v>188697.01</v>
      </c>
      <c r="DC428">
        <f t="shared" si="184"/>
        <v>0</v>
      </c>
      <c r="DD428" t="s">
        <v>6</v>
      </c>
      <c r="DE428" t="s">
        <v>6</v>
      </c>
      <c r="DF428" t="e">
        <f t="shared" si="195"/>
        <v>#REF!</v>
      </c>
      <c r="DG428" t="e">
        <f t="shared" si="196"/>
        <v>#REF!</v>
      </c>
      <c r="DH428" t="e">
        <f>Source!I234*SmtRes!Y428</f>
        <v>#REF!</v>
      </c>
      <c r="DI428">
        <f t="shared" si="197"/>
        <v>180088.77</v>
      </c>
      <c r="DJ428" t="e">
        <f t="shared" si="198"/>
        <v>#REF!</v>
      </c>
      <c r="DK428" t="e">
        <f>Source!BC234</f>
        <v>#REF!</v>
      </c>
      <c r="DL428" t="s">
        <v>6</v>
      </c>
      <c r="DM428">
        <v>0</v>
      </c>
      <c r="DN428" t="s">
        <v>6</v>
      </c>
      <c r="DO428">
        <v>0</v>
      </c>
      <c r="GP428">
        <v>1</v>
      </c>
      <c r="GQ428">
        <v>-1</v>
      </c>
      <c r="GR428">
        <v>-1</v>
      </c>
    </row>
    <row r="429" spans="1:200" x14ac:dyDescent="0.25">
      <c r="A429">
        <f>ROW(Source!A242)</f>
        <v>242</v>
      </c>
      <c r="B429">
        <v>66440962</v>
      </c>
      <c r="C429">
        <v>66442219</v>
      </c>
      <c r="D429">
        <v>48043837</v>
      </c>
      <c r="E429">
        <v>68</v>
      </c>
      <c r="F429">
        <v>1</v>
      </c>
      <c r="G429">
        <v>1</v>
      </c>
      <c r="H429">
        <v>1</v>
      </c>
      <c r="I429" t="s">
        <v>791</v>
      </c>
      <c r="J429" t="s">
        <v>6</v>
      </c>
      <c r="K429" t="s">
        <v>792</v>
      </c>
      <c r="L429">
        <v>1191</v>
      </c>
      <c r="N429">
        <v>1013</v>
      </c>
      <c r="O429" t="s">
        <v>766</v>
      </c>
      <c r="P429" t="s">
        <v>766</v>
      </c>
      <c r="Q429">
        <v>1</v>
      </c>
      <c r="W429">
        <v>0</v>
      </c>
      <c r="X429">
        <v>1049124552</v>
      </c>
      <c r="Y429">
        <f t="shared" si="182"/>
        <v>7.54</v>
      </c>
      <c r="AA429">
        <v>0</v>
      </c>
      <c r="AB429">
        <v>0</v>
      </c>
      <c r="AC429">
        <v>0</v>
      </c>
      <c r="AD429">
        <v>284.82</v>
      </c>
      <c r="AE429">
        <v>0</v>
      </c>
      <c r="AF429">
        <v>0</v>
      </c>
      <c r="AG429">
        <v>0</v>
      </c>
      <c r="AH429">
        <v>8.5299999999999994</v>
      </c>
      <c r="AI429">
        <v>1</v>
      </c>
      <c r="AJ429">
        <v>1</v>
      </c>
      <c r="AK429">
        <v>1</v>
      </c>
      <c r="AL429">
        <v>33.39</v>
      </c>
      <c r="AM429">
        <v>4</v>
      </c>
      <c r="AN429">
        <v>0</v>
      </c>
      <c r="AO429">
        <v>1</v>
      </c>
      <c r="AP429">
        <v>0</v>
      </c>
      <c r="AQ429">
        <v>0</v>
      </c>
      <c r="AR429">
        <v>0</v>
      </c>
      <c r="AS429" t="s">
        <v>6</v>
      </c>
      <c r="AT429">
        <v>7.54</v>
      </c>
      <c r="AU429" t="s">
        <v>6</v>
      </c>
      <c r="AV429">
        <v>1</v>
      </c>
      <c r="AW429">
        <v>2</v>
      </c>
      <c r="AX429">
        <v>66442226</v>
      </c>
      <c r="AY429">
        <v>1</v>
      </c>
      <c r="AZ429">
        <v>0</v>
      </c>
      <c r="BA429">
        <v>386</v>
      </c>
      <c r="BB429">
        <v>0</v>
      </c>
      <c r="BC429">
        <v>0</v>
      </c>
      <c r="BD429">
        <v>0</v>
      </c>
      <c r="BE429">
        <v>0</v>
      </c>
      <c r="BF429">
        <v>0</v>
      </c>
      <c r="BG429">
        <v>0</v>
      </c>
      <c r="BH429">
        <v>0</v>
      </c>
      <c r="BI429">
        <v>0</v>
      </c>
      <c r="BJ429">
        <v>0</v>
      </c>
      <c r="BK429">
        <v>0</v>
      </c>
      <c r="BL429">
        <v>0</v>
      </c>
      <c r="BM429">
        <v>0</v>
      </c>
      <c r="BN429">
        <v>0</v>
      </c>
      <c r="BO429">
        <v>0</v>
      </c>
      <c r="BP429">
        <v>0</v>
      </c>
      <c r="BQ429">
        <v>0</v>
      </c>
      <c r="BR429">
        <v>0</v>
      </c>
      <c r="BS429">
        <v>0</v>
      </c>
      <c r="BT429">
        <v>0</v>
      </c>
      <c r="BU429">
        <v>0</v>
      </c>
      <c r="BV429">
        <v>0</v>
      </c>
      <c r="BW429">
        <v>0</v>
      </c>
      <c r="CU429" t="e">
        <f>ROUND(AT429*Source!I242*AH429*AL429,0)</f>
        <v>#REF!</v>
      </c>
      <c r="CV429" t="e">
        <f>ROUND(Y429*Source!I242,7)</f>
        <v>#REF!</v>
      </c>
      <c r="CW429">
        <v>0</v>
      </c>
      <c r="CX429" t="e">
        <f>ROUND(Y429*Source!I242,7)</f>
        <v>#REF!</v>
      </c>
      <c r="CY429">
        <f>AD429</f>
        <v>284.82</v>
      </c>
      <c r="CZ429">
        <f>AH429</f>
        <v>8.5299999999999994</v>
      </c>
      <c r="DA429">
        <f>AL429</f>
        <v>33.39</v>
      </c>
      <c r="DB429">
        <f t="shared" si="183"/>
        <v>64.319999999999993</v>
      </c>
      <c r="DC429">
        <f t="shared" si="184"/>
        <v>0</v>
      </c>
      <c r="DD429" t="s">
        <v>6</v>
      </c>
      <c r="DE429" t="s">
        <v>6</v>
      </c>
      <c r="DF429" t="e">
        <f>ROUND(ROUND(AE429,0)*CX429,0)</f>
        <v>#REF!</v>
      </c>
      <c r="DG429" t="e">
        <f t="shared" si="196"/>
        <v>#REF!</v>
      </c>
      <c r="DH429" t="e">
        <f>Source!I242*SmtRes!Y429</f>
        <v>#REF!</v>
      </c>
      <c r="DI429">
        <f>AD429</f>
        <v>284.82</v>
      </c>
      <c r="DJ429">
        <f>EtalonRes!AB386</f>
        <v>8.5299999999999994</v>
      </c>
      <c r="DK429" t="e">
        <f>Source!BA242</f>
        <v>#REF!</v>
      </c>
      <c r="DL429" t="s">
        <v>6</v>
      </c>
      <c r="DM429">
        <v>0</v>
      </c>
      <c r="DN429" t="s">
        <v>6</v>
      </c>
      <c r="DO429">
        <v>0</v>
      </c>
      <c r="GQ429">
        <v>-1</v>
      </c>
      <c r="GR429">
        <v>-1</v>
      </c>
    </row>
    <row r="430" spans="1:200" x14ac:dyDescent="0.25">
      <c r="A430">
        <f>ROW(Source!A242)</f>
        <v>242</v>
      </c>
      <c r="B430">
        <v>66440962</v>
      </c>
      <c r="C430">
        <v>66442219</v>
      </c>
      <c r="D430">
        <v>48206735</v>
      </c>
      <c r="E430">
        <v>1</v>
      </c>
      <c r="F430">
        <v>1</v>
      </c>
      <c r="G430">
        <v>1</v>
      </c>
      <c r="H430">
        <v>2</v>
      </c>
      <c r="I430" t="s">
        <v>877</v>
      </c>
      <c r="J430" t="s">
        <v>878</v>
      </c>
      <c r="K430" t="s">
        <v>879</v>
      </c>
      <c r="L430">
        <v>1367</v>
      </c>
      <c r="N430">
        <v>1011</v>
      </c>
      <c r="O430" t="s">
        <v>772</v>
      </c>
      <c r="P430" t="s">
        <v>772</v>
      </c>
      <c r="Q430">
        <v>1</v>
      </c>
      <c r="W430">
        <v>0</v>
      </c>
      <c r="X430">
        <v>-1115546547</v>
      </c>
      <c r="Y430">
        <f t="shared" si="182"/>
        <v>0.24</v>
      </c>
      <c r="AA430">
        <v>0</v>
      </c>
      <c r="AB430">
        <v>430.95</v>
      </c>
      <c r="AC430">
        <v>0</v>
      </c>
      <c r="AD430">
        <v>0</v>
      </c>
      <c r="AE430">
        <v>0</v>
      </c>
      <c r="AF430">
        <v>32.5</v>
      </c>
      <c r="AG430">
        <v>0</v>
      </c>
      <c r="AH430">
        <v>0</v>
      </c>
      <c r="AI430">
        <v>1</v>
      </c>
      <c r="AJ430">
        <v>13.26</v>
      </c>
      <c r="AK430">
        <v>33.39</v>
      </c>
      <c r="AL430">
        <v>1</v>
      </c>
      <c r="AM430">
        <v>4</v>
      </c>
      <c r="AN430">
        <v>0</v>
      </c>
      <c r="AO430">
        <v>1</v>
      </c>
      <c r="AP430">
        <v>0</v>
      </c>
      <c r="AQ430">
        <v>0</v>
      </c>
      <c r="AR430">
        <v>0</v>
      </c>
      <c r="AS430" t="s">
        <v>6</v>
      </c>
      <c r="AT430">
        <v>0.24</v>
      </c>
      <c r="AU430" t="s">
        <v>6</v>
      </c>
      <c r="AV430">
        <v>0</v>
      </c>
      <c r="AW430">
        <v>2</v>
      </c>
      <c r="AX430">
        <v>66442227</v>
      </c>
      <c r="AY430">
        <v>1</v>
      </c>
      <c r="AZ430">
        <v>0</v>
      </c>
      <c r="BA430">
        <v>387</v>
      </c>
      <c r="BB430">
        <v>0</v>
      </c>
      <c r="BC430">
        <v>0</v>
      </c>
      <c r="BD430">
        <v>0</v>
      </c>
      <c r="BE430">
        <v>0</v>
      </c>
      <c r="BF430">
        <v>0</v>
      </c>
      <c r="BG430">
        <v>0</v>
      </c>
      <c r="BH430">
        <v>0</v>
      </c>
      <c r="BI430">
        <v>0</v>
      </c>
      <c r="BJ430">
        <v>0</v>
      </c>
      <c r="BK430">
        <v>0</v>
      </c>
      <c r="BL430">
        <v>0</v>
      </c>
      <c r="BM430">
        <v>0</v>
      </c>
      <c r="BN430">
        <v>0</v>
      </c>
      <c r="BO430">
        <v>0</v>
      </c>
      <c r="BP430">
        <v>0</v>
      </c>
      <c r="BQ430">
        <v>0</v>
      </c>
      <c r="BR430">
        <v>0</v>
      </c>
      <c r="BS430">
        <v>0</v>
      </c>
      <c r="BT430">
        <v>0</v>
      </c>
      <c r="BU430">
        <v>0</v>
      </c>
      <c r="BV430">
        <v>0</v>
      </c>
      <c r="BW430">
        <v>0</v>
      </c>
      <c r="CV430">
        <v>0</v>
      </c>
      <c r="CW430" t="e">
        <f>ROUND(Y430*Source!I242*DO430,7)</f>
        <v>#REF!</v>
      </c>
      <c r="CX430" t="e">
        <f>ROUND(Y430*Source!I242,7)</f>
        <v>#REF!</v>
      </c>
      <c r="CY430">
        <f>AB430</f>
        <v>430.95</v>
      </c>
      <c r="CZ430">
        <f>AF430</f>
        <v>32.5</v>
      </c>
      <c r="DA430">
        <f>AJ430</f>
        <v>13.26</v>
      </c>
      <c r="DB430">
        <f t="shared" si="183"/>
        <v>7.8</v>
      </c>
      <c r="DC430">
        <f t="shared" si="184"/>
        <v>0</v>
      </c>
      <c r="DD430" t="s">
        <v>6</v>
      </c>
      <c r="DE430" t="s">
        <v>6</v>
      </c>
      <c r="DF430" t="e">
        <f>ROUND(ROUND(AE430,0)*CX430,0)</f>
        <v>#REF!</v>
      </c>
      <c r="DG430" t="e">
        <f>ROUND(ROUND(AF430*AJ430,0)*CX430,0)</f>
        <v>#REF!</v>
      </c>
      <c r="DH430" t="e">
        <f>Source!I242*SmtRes!Y430</f>
        <v>#REF!</v>
      </c>
      <c r="DI430">
        <f>AB430</f>
        <v>430.95</v>
      </c>
      <c r="DJ430">
        <f>EtalonRes!Z387</f>
        <v>32.5</v>
      </c>
      <c r="DK430" t="e">
        <f>Source!BB242</f>
        <v>#REF!</v>
      </c>
      <c r="DL430" t="s">
        <v>6</v>
      </c>
      <c r="DM430">
        <v>0</v>
      </c>
      <c r="DN430" t="s">
        <v>6</v>
      </c>
      <c r="DO430">
        <v>0</v>
      </c>
      <c r="GQ430">
        <v>-1</v>
      </c>
      <c r="GR430">
        <v>-1</v>
      </c>
    </row>
    <row r="431" spans="1:200" x14ac:dyDescent="0.25">
      <c r="A431">
        <f>ROW(Source!A242)</f>
        <v>242</v>
      </c>
      <c r="B431">
        <v>66440962</v>
      </c>
      <c r="C431">
        <v>66442219</v>
      </c>
      <c r="D431">
        <v>48056384</v>
      </c>
      <c r="E431">
        <v>1</v>
      </c>
      <c r="F431">
        <v>1</v>
      </c>
      <c r="G431">
        <v>1</v>
      </c>
      <c r="H431">
        <v>3</v>
      </c>
      <c r="I431" t="s">
        <v>382</v>
      </c>
      <c r="J431" t="s">
        <v>385</v>
      </c>
      <c r="K431" t="s">
        <v>383</v>
      </c>
      <c r="L431">
        <v>1374</v>
      </c>
      <c r="N431">
        <v>1013</v>
      </c>
      <c r="O431" t="s">
        <v>384</v>
      </c>
      <c r="P431" t="s">
        <v>384</v>
      </c>
      <c r="Q431">
        <v>1</v>
      </c>
      <c r="W431">
        <v>0</v>
      </c>
      <c r="X431">
        <v>-1142673066</v>
      </c>
      <c r="Y431">
        <f t="shared" si="182"/>
        <v>1.29</v>
      </c>
      <c r="AA431">
        <v>9.11</v>
      </c>
      <c r="AB431">
        <v>0</v>
      </c>
      <c r="AC431">
        <v>0</v>
      </c>
      <c r="AD431">
        <v>0</v>
      </c>
      <c r="AE431">
        <v>1</v>
      </c>
      <c r="AF431">
        <v>0</v>
      </c>
      <c r="AG431">
        <v>0</v>
      </c>
      <c r="AH431">
        <v>0</v>
      </c>
      <c r="AI431">
        <v>9.11</v>
      </c>
      <c r="AJ431">
        <v>1</v>
      </c>
      <c r="AK431">
        <v>1</v>
      </c>
      <c r="AL431">
        <v>1</v>
      </c>
      <c r="AM431">
        <v>0</v>
      </c>
      <c r="AN431">
        <v>0</v>
      </c>
      <c r="AO431">
        <v>0</v>
      </c>
      <c r="AP431">
        <v>0</v>
      </c>
      <c r="AQ431">
        <v>0</v>
      </c>
      <c r="AR431">
        <v>0</v>
      </c>
      <c r="AS431" t="s">
        <v>6</v>
      </c>
      <c r="AT431">
        <v>1.29</v>
      </c>
      <c r="AU431" t="s">
        <v>6</v>
      </c>
      <c r="AV431">
        <v>0</v>
      </c>
      <c r="AW431">
        <v>2</v>
      </c>
      <c r="AX431">
        <v>66442228</v>
      </c>
      <c r="AY431">
        <v>1</v>
      </c>
      <c r="AZ431">
        <v>0</v>
      </c>
      <c r="BA431">
        <v>388</v>
      </c>
      <c r="BB431">
        <v>0</v>
      </c>
      <c r="BC431">
        <v>0</v>
      </c>
      <c r="BD431">
        <v>0</v>
      </c>
      <c r="BE431">
        <v>0</v>
      </c>
      <c r="BF431">
        <v>0</v>
      </c>
      <c r="BG431">
        <v>0</v>
      </c>
      <c r="BH431">
        <v>0</v>
      </c>
      <c r="BI431">
        <v>0</v>
      </c>
      <c r="BJ431">
        <v>0</v>
      </c>
      <c r="BK431">
        <v>0</v>
      </c>
      <c r="BL431">
        <v>0</v>
      </c>
      <c r="BM431">
        <v>0</v>
      </c>
      <c r="BN431">
        <v>0</v>
      </c>
      <c r="BO431">
        <v>0</v>
      </c>
      <c r="BP431">
        <v>0</v>
      </c>
      <c r="BQ431">
        <v>0</v>
      </c>
      <c r="BR431">
        <v>0</v>
      </c>
      <c r="BS431">
        <v>0</v>
      </c>
      <c r="BT431">
        <v>0</v>
      </c>
      <c r="BU431">
        <v>0</v>
      </c>
      <c r="BV431">
        <v>0</v>
      </c>
      <c r="BW431">
        <v>0</v>
      </c>
      <c r="CV431">
        <v>0</v>
      </c>
      <c r="CW431">
        <v>0</v>
      </c>
      <c r="CX431" t="e">
        <f>ROUND(Y431*Source!I242,7)</f>
        <v>#REF!</v>
      </c>
      <c r="CY431">
        <f>AA431</f>
        <v>9.11</v>
      </c>
      <c r="CZ431">
        <f>AE431</f>
        <v>1</v>
      </c>
      <c r="DA431">
        <f>AI431</f>
        <v>9.11</v>
      </c>
      <c r="DB431">
        <f t="shared" si="183"/>
        <v>1.29</v>
      </c>
      <c r="DC431">
        <f t="shared" si="184"/>
        <v>0</v>
      </c>
      <c r="DD431" t="s">
        <v>6</v>
      </c>
      <c r="DE431" t="s">
        <v>6</v>
      </c>
      <c r="DF431" t="e">
        <f>ROUND(ROUND(AE431*AI431,0)*CX431,0)</f>
        <v>#REF!</v>
      </c>
      <c r="DG431" t="e">
        <f>ROUND(ROUND(AF431,0)*CX431,0)</f>
        <v>#REF!</v>
      </c>
      <c r="DH431" t="e">
        <f>Source!I242*SmtRes!Y431</f>
        <v>#REF!</v>
      </c>
      <c r="DI431">
        <f>AA431</f>
        <v>9.11</v>
      </c>
      <c r="DJ431">
        <f>EtalonRes!Y388</f>
        <v>1</v>
      </c>
      <c r="DK431">
        <f>Source!BC242</f>
        <v>9.11</v>
      </c>
      <c r="DL431" t="s">
        <v>6</v>
      </c>
      <c r="DM431">
        <v>0</v>
      </c>
      <c r="DN431" t="s">
        <v>6</v>
      </c>
      <c r="DO431">
        <v>0</v>
      </c>
      <c r="GP431">
        <v>1</v>
      </c>
      <c r="GQ431">
        <v>-1</v>
      </c>
      <c r="GR431">
        <v>-1</v>
      </c>
    </row>
    <row r="432" spans="1:200" x14ac:dyDescent="0.25">
      <c r="A432">
        <f>ROW(Source!A242)</f>
        <v>242</v>
      </c>
      <c r="B432">
        <v>66440962</v>
      </c>
      <c r="C432">
        <v>66442219</v>
      </c>
      <c r="D432">
        <v>49525818</v>
      </c>
      <c r="E432">
        <v>1</v>
      </c>
      <c r="F432">
        <v>1</v>
      </c>
      <c r="G432">
        <v>1</v>
      </c>
      <c r="H432">
        <v>3</v>
      </c>
      <c r="I432" t="s">
        <v>628</v>
      </c>
      <c r="J432" t="s">
        <v>630</v>
      </c>
      <c r="K432" t="s">
        <v>629</v>
      </c>
      <c r="L432">
        <v>1371</v>
      </c>
      <c r="N432">
        <v>1013</v>
      </c>
      <c r="O432" t="s">
        <v>278</v>
      </c>
      <c r="P432" t="s">
        <v>278</v>
      </c>
      <c r="Q432">
        <v>1</v>
      </c>
      <c r="W432">
        <v>0</v>
      </c>
      <c r="X432">
        <v>1634171960</v>
      </c>
      <c r="Y432">
        <f t="shared" si="182"/>
        <v>100</v>
      </c>
      <c r="AA432">
        <v>79.709999999999994</v>
      </c>
      <c r="AB432">
        <v>0</v>
      </c>
      <c r="AC432">
        <v>0</v>
      </c>
      <c r="AD432">
        <v>0</v>
      </c>
      <c r="AE432">
        <v>8.75</v>
      </c>
      <c r="AF432">
        <v>0</v>
      </c>
      <c r="AG432">
        <v>0</v>
      </c>
      <c r="AH432">
        <v>0</v>
      </c>
      <c r="AI432">
        <v>9.11</v>
      </c>
      <c r="AJ432">
        <v>1</v>
      </c>
      <c r="AK432">
        <v>1</v>
      </c>
      <c r="AL432">
        <v>1</v>
      </c>
      <c r="AM432">
        <v>0</v>
      </c>
      <c r="AN432">
        <v>1</v>
      </c>
      <c r="AO432">
        <v>0</v>
      </c>
      <c r="AP432">
        <v>0</v>
      </c>
      <c r="AQ432">
        <v>0</v>
      </c>
      <c r="AR432">
        <v>0</v>
      </c>
      <c r="AS432" t="s">
        <v>6</v>
      </c>
      <c r="AT432">
        <v>100</v>
      </c>
      <c r="AU432" t="s">
        <v>6</v>
      </c>
      <c r="AV432">
        <v>0</v>
      </c>
      <c r="AW432">
        <v>1</v>
      </c>
      <c r="AX432">
        <v>-1</v>
      </c>
      <c r="AY432">
        <v>0</v>
      </c>
      <c r="AZ432">
        <v>0</v>
      </c>
      <c r="BA432" t="s">
        <v>6</v>
      </c>
      <c r="BB432">
        <v>0</v>
      </c>
      <c r="BC432">
        <v>0</v>
      </c>
      <c r="BD432">
        <v>0</v>
      </c>
      <c r="BE432">
        <v>0</v>
      </c>
      <c r="BF432">
        <v>0</v>
      </c>
      <c r="BG432">
        <v>0</v>
      </c>
      <c r="BH432">
        <v>0</v>
      </c>
      <c r="BI432">
        <v>0</v>
      </c>
      <c r="BJ432">
        <v>0</v>
      </c>
      <c r="BK432">
        <v>0</v>
      </c>
      <c r="BL432">
        <v>0</v>
      </c>
      <c r="BM432">
        <v>0</v>
      </c>
      <c r="BN432">
        <v>0</v>
      </c>
      <c r="BO432">
        <v>0</v>
      </c>
      <c r="BP432">
        <v>0</v>
      </c>
      <c r="BQ432">
        <v>0</v>
      </c>
      <c r="BR432">
        <v>0</v>
      </c>
      <c r="BS432">
        <v>0</v>
      </c>
      <c r="BT432">
        <v>0</v>
      </c>
      <c r="BU432">
        <v>0</v>
      </c>
      <c r="BV432">
        <v>0</v>
      </c>
      <c r="BW432">
        <v>0</v>
      </c>
      <c r="CV432">
        <v>0</v>
      </c>
      <c r="CW432">
        <v>0</v>
      </c>
      <c r="CX432" t="e">
        <f>ROUND(Y432*Source!I242,7)</f>
        <v>#REF!</v>
      </c>
      <c r="CY432">
        <f>AA432</f>
        <v>79.709999999999994</v>
      </c>
      <c r="CZ432">
        <f>AE432</f>
        <v>8.75</v>
      </c>
      <c r="DA432">
        <f>AI432</f>
        <v>9.11</v>
      </c>
      <c r="DB432">
        <f t="shared" si="183"/>
        <v>875</v>
      </c>
      <c r="DC432">
        <f t="shared" si="184"/>
        <v>0</v>
      </c>
      <c r="DD432" t="s">
        <v>6</v>
      </c>
      <c r="DE432" t="s">
        <v>6</v>
      </c>
      <c r="DF432" t="e">
        <f>ROUND(ROUND(AE432*AI432,0)*CX432,0)</f>
        <v>#REF!</v>
      </c>
      <c r="DG432" t="e">
        <f>ROUND(ROUND(AF432,0)*CX432,0)</f>
        <v>#REF!</v>
      </c>
      <c r="DH432" t="e">
        <f>Source!I242*SmtRes!Y432</f>
        <v>#REF!</v>
      </c>
      <c r="DI432">
        <f>AA432</f>
        <v>79.709999999999994</v>
      </c>
      <c r="DJ432" t="e">
        <f>DF432</f>
        <v>#REF!</v>
      </c>
      <c r="DK432">
        <f>Source!BC242</f>
        <v>9.11</v>
      </c>
      <c r="DL432" t="s">
        <v>6</v>
      </c>
      <c r="DM432">
        <v>0</v>
      </c>
      <c r="DN432" t="s">
        <v>6</v>
      </c>
      <c r="DO432">
        <v>0</v>
      </c>
      <c r="GP432">
        <v>1</v>
      </c>
      <c r="GQ432">
        <v>-1</v>
      </c>
      <c r="GR432">
        <v>-1</v>
      </c>
    </row>
    <row r="433" spans="1:200" x14ac:dyDescent="0.25">
      <c r="A433">
        <f>ROW(Source!A242)</f>
        <v>242</v>
      </c>
      <c r="B433">
        <v>66440962</v>
      </c>
      <c r="C433">
        <v>66442219</v>
      </c>
      <c r="D433">
        <v>48087010</v>
      </c>
      <c r="E433">
        <v>1</v>
      </c>
      <c r="F433">
        <v>1</v>
      </c>
      <c r="G433">
        <v>1</v>
      </c>
      <c r="H433">
        <v>3</v>
      </c>
      <c r="I433" t="s">
        <v>476</v>
      </c>
      <c r="J433" t="s">
        <v>478</v>
      </c>
      <c r="K433" t="s">
        <v>477</v>
      </c>
      <c r="L433">
        <v>1371</v>
      </c>
      <c r="N433">
        <v>1013</v>
      </c>
      <c r="O433" t="s">
        <v>278</v>
      </c>
      <c r="P433" t="s">
        <v>278</v>
      </c>
      <c r="Q433">
        <v>1</v>
      </c>
      <c r="W433">
        <v>0</v>
      </c>
      <c r="X433">
        <v>-1837439357</v>
      </c>
      <c r="Y433">
        <f t="shared" si="182"/>
        <v>2.8256802699999999</v>
      </c>
      <c r="AA433">
        <v>2149.7800000000002</v>
      </c>
      <c r="AB433">
        <v>0</v>
      </c>
      <c r="AC433">
        <v>0</v>
      </c>
      <c r="AD433">
        <v>0</v>
      </c>
      <c r="AE433">
        <v>235.98</v>
      </c>
      <c r="AF433">
        <v>0</v>
      </c>
      <c r="AG433">
        <v>0</v>
      </c>
      <c r="AH433">
        <v>0</v>
      </c>
      <c r="AI433">
        <v>9.11</v>
      </c>
      <c r="AJ433">
        <v>1</v>
      </c>
      <c r="AK433">
        <v>1</v>
      </c>
      <c r="AL433">
        <v>1</v>
      </c>
      <c r="AM433">
        <v>0</v>
      </c>
      <c r="AN433">
        <v>1</v>
      </c>
      <c r="AO433">
        <v>0</v>
      </c>
      <c r="AP433">
        <v>0</v>
      </c>
      <c r="AQ433">
        <v>0</v>
      </c>
      <c r="AR433">
        <v>0</v>
      </c>
      <c r="AS433" t="s">
        <v>6</v>
      </c>
      <c r="AT433">
        <v>2.8256802699999999</v>
      </c>
      <c r="AU433" t="s">
        <v>6</v>
      </c>
      <c r="AV433">
        <v>0</v>
      </c>
      <c r="AW433">
        <v>1</v>
      </c>
      <c r="AX433">
        <v>-1</v>
      </c>
      <c r="AY433">
        <v>0</v>
      </c>
      <c r="AZ433">
        <v>0</v>
      </c>
      <c r="BA433" t="s">
        <v>6</v>
      </c>
      <c r="BB433">
        <v>0</v>
      </c>
      <c r="BC433">
        <v>0</v>
      </c>
      <c r="BD433">
        <v>0</v>
      </c>
      <c r="BE433">
        <v>0</v>
      </c>
      <c r="BF433">
        <v>0</v>
      </c>
      <c r="BG433">
        <v>0</v>
      </c>
      <c r="BH433">
        <v>0</v>
      </c>
      <c r="BI433">
        <v>0</v>
      </c>
      <c r="BJ433">
        <v>0</v>
      </c>
      <c r="BK433">
        <v>0</v>
      </c>
      <c r="BL433">
        <v>0</v>
      </c>
      <c r="BM433">
        <v>0</v>
      </c>
      <c r="BN433">
        <v>0</v>
      </c>
      <c r="BO433">
        <v>0</v>
      </c>
      <c r="BP433">
        <v>0</v>
      </c>
      <c r="BQ433">
        <v>0</v>
      </c>
      <c r="BR433">
        <v>0</v>
      </c>
      <c r="BS433">
        <v>0</v>
      </c>
      <c r="BT433">
        <v>0</v>
      </c>
      <c r="BU433">
        <v>0</v>
      </c>
      <c r="BV433">
        <v>0</v>
      </c>
      <c r="BW433">
        <v>0</v>
      </c>
      <c r="CV433">
        <v>0</v>
      </c>
      <c r="CW433">
        <v>0</v>
      </c>
      <c r="CX433" t="e">
        <f>ROUND(Y433*Source!I242,7)</f>
        <v>#REF!</v>
      </c>
      <c r="CY433">
        <f>AA433</f>
        <v>2149.7800000000002</v>
      </c>
      <c r="CZ433">
        <f>AE433</f>
        <v>235.98</v>
      </c>
      <c r="DA433">
        <f>AI433</f>
        <v>9.11</v>
      </c>
      <c r="DB433">
        <f t="shared" si="183"/>
        <v>666.8</v>
      </c>
      <c r="DC433">
        <f t="shared" si="184"/>
        <v>0</v>
      </c>
      <c r="DD433" t="s">
        <v>6</v>
      </c>
      <c r="DE433" t="s">
        <v>6</v>
      </c>
      <c r="DF433" t="e">
        <f>ROUND(ROUND(AE433*AI433,0)*CX433,0)</f>
        <v>#REF!</v>
      </c>
      <c r="DG433" t="e">
        <f>ROUND(ROUND(AF433,0)*CX433,0)</f>
        <v>#REF!</v>
      </c>
      <c r="DH433" t="e">
        <f>Source!I242*SmtRes!Y433</f>
        <v>#REF!</v>
      </c>
      <c r="DI433">
        <f>AA433</f>
        <v>2149.7800000000002</v>
      </c>
      <c r="DJ433" t="e">
        <f>DF433</f>
        <v>#REF!</v>
      </c>
      <c r="DK433">
        <f>Source!BC242</f>
        <v>9.11</v>
      </c>
      <c r="DL433" t="s">
        <v>6</v>
      </c>
      <c r="DM433">
        <v>0</v>
      </c>
      <c r="DN433" t="s">
        <v>6</v>
      </c>
      <c r="DO433">
        <v>0</v>
      </c>
      <c r="GP433">
        <v>1</v>
      </c>
      <c r="GQ433">
        <v>-1</v>
      </c>
      <c r="GR433">
        <v>-1</v>
      </c>
    </row>
    <row r="434" spans="1:200" x14ac:dyDescent="0.25">
      <c r="A434">
        <f>ROW(Source!A246)</f>
        <v>246</v>
      </c>
      <c r="B434">
        <v>66440962</v>
      </c>
      <c r="C434">
        <v>66442234</v>
      </c>
      <c r="D434">
        <v>48043837</v>
      </c>
      <c r="E434">
        <v>68</v>
      </c>
      <c r="F434">
        <v>1</v>
      </c>
      <c r="G434">
        <v>1</v>
      </c>
      <c r="H434">
        <v>1</v>
      </c>
      <c r="I434" t="s">
        <v>791</v>
      </c>
      <c r="J434" t="s">
        <v>6</v>
      </c>
      <c r="K434" t="s">
        <v>792</v>
      </c>
      <c r="L434">
        <v>1191</v>
      </c>
      <c r="N434">
        <v>1013</v>
      </c>
      <c r="O434" t="s">
        <v>766</v>
      </c>
      <c r="P434" t="s">
        <v>766</v>
      </c>
      <c r="Q434">
        <v>1</v>
      </c>
      <c r="W434">
        <v>0</v>
      </c>
      <c r="X434">
        <v>1049124552</v>
      </c>
      <c r="Y434">
        <f>(AT434*ROUND(5,7))</f>
        <v>3.55</v>
      </c>
      <c r="AA434">
        <v>0</v>
      </c>
      <c r="AB434">
        <v>0</v>
      </c>
      <c r="AC434">
        <v>0</v>
      </c>
      <c r="AD434">
        <v>284.82</v>
      </c>
      <c r="AE434">
        <v>0</v>
      </c>
      <c r="AF434">
        <v>0</v>
      </c>
      <c r="AG434">
        <v>0</v>
      </c>
      <c r="AH434">
        <v>8.5299999999999994</v>
      </c>
      <c r="AI434">
        <v>1</v>
      </c>
      <c r="AJ434">
        <v>1</v>
      </c>
      <c r="AK434">
        <v>1</v>
      </c>
      <c r="AL434">
        <v>33.39</v>
      </c>
      <c r="AM434">
        <v>4</v>
      </c>
      <c r="AN434">
        <v>0</v>
      </c>
      <c r="AO434">
        <v>1</v>
      </c>
      <c r="AP434">
        <v>1</v>
      </c>
      <c r="AQ434">
        <v>0</v>
      </c>
      <c r="AR434">
        <v>0</v>
      </c>
      <c r="AS434" t="s">
        <v>6</v>
      </c>
      <c r="AT434">
        <v>0.71</v>
      </c>
      <c r="AU434" t="s">
        <v>633</v>
      </c>
      <c r="AV434">
        <v>1</v>
      </c>
      <c r="AW434">
        <v>2</v>
      </c>
      <c r="AX434">
        <v>66442238</v>
      </c>
      <c r="AY434">
        <v>1</v>
      </c>
      <c r="AZ434">
        <v>0</v>
      </c>
      <c r="BA434">
        <v>391</v>
      </c>
      <c r="BB434">
        <v>0</v>
      </c>
      <c r="BC434">
        <v>0</v>
      </c>
      <c r="BD434">
        <v>0</v>
      </c>
      <c r="BE434">
        <v>0</v>
      </c>
      <c r="BF434">
        <v>0</v>
      </c>
      <c r="BG434">
        <v>0</v>
      </c>
      <c r="BH434">
        <v>0</v>
      </c>
      <c r="BI434">
        <v>0</v>
      </c>
      <c r="BJ434">
        <v>0</v>
      </c>
      <c r="BK434">
        <v>0</v>
      </c>
      <c r="BL434">
        <v>0</v>
      </c>
      <c r="BM434">
        <v>0</v>
      </c>
      <c r="BN434">
        <v>0</v>
      </c>
      <c r="BO434">
        <v>0</v>
      </c>
      <c r="BP434">
        <v>0</v>
      </c>
      <c r="BQ434">
        <v>0</v>
      </c>
      <c r="BR434">
        <v>0</v>
      </c>
      <c r="BS434">
        <v>0</v>
      </c>
      <c r="BT434">
        <v>0</v>
      </c>
      <c r="BU434">
        <v>0</v>
      </c>
      <c r="BV434">
        <v>0</v>
      </c>
      <c r="BW434">
        <v>0</v>
      </c>
      <c r="CU434" t="e">
        <f>ROUND(AT434*Source!I246*AH434*AL434,0)</f>
        <v>#REF!</v>
      </c>
      <c r="CV434" t="e">
        <f>ROUND(Y434*Source!I246,7)</f>
        <v>#REF!</v>
      </c>
      <c r="CW434">
        <v>0</v>
      </c>
      <c r="CX434" t="e">
        <f>ROUND(Y434*Source!I246,7)</f>
        <v>#REF!</v>
      </c>
      <c r="CY434">
        <f>AD434</f>
        <v>284.82</v>
      </c>
      <c r="CZ434">
        <f>AH434</f>
        <v>8.5299999999999994</v>
      </c>
      <c r="DA434">
        <f>AL434</f>
        <v>33.39</v>
      </c>
      <c r="DB434">
        <f>ROUND((ROUND(AT434*CZ434,2)*ROUND(5,7)),2)</f>
        <v>30.3</v>
      </c>
      <c r="DC434">
        <f>ROUND((ROUND(AT434*AG434,2)*ROUND(5,7)),2)</f>
        <v>0</v>
      </c>
      <c r="DD434" t="s">
        <v>6</v>
      </c>
      <c r="DE434" t="s">
        <v>6</v>
      </c>
      <c r="DF434" t="e">
        <f>ROUND(ROUND(AE434,0)*CX434,0)</f>
        <v>#REF!</v>
      </c>
      <c r="DG434" t="e">
        <f>ROUND(ROUND(AF434,0)*CX434,0)</f>
        <v>#REF!</v>
      </c>
      <c r="DH434" t="e">
        <f>Source!I246*SmtRes!Y434</f>
        <v>#REF!</v>
      </c>
      <c r="DI434">
        <f>AD434</f>
        <v>284.82</v>
      </c>
      <c r="DJ434">
        <f>EtalonRes!AB391</f>
        <v>8.5299999999999994</v>
      </c>
      <c r="DK434" t="e">
        <f>Source!BA246</f>
        <v>#REF!</v>
      </c>
      <c r="DL434" t="s">
        <v>6</v>
      </c>
      <c r="DM434">
        <v>0</v>
      </c>
      <c r="DN434" t="s">
        <v>6</v>
      </c>
      <c r="DO434">
        <v>0</v>
      </c>
      <c r="GQ434">
        <v>-1</v>
      </c>
      <c r="GR434">
        <v>-1</v>
      </c>
    </row>
    <row r="435" spans="1:200" x14ac:dyDescent="0.25">
      <c r="A435">
        <f>ROW(Source!A246)</f>
        <v>246</v>
      </c>
      <c r="B435">
        <v>66440962</v>
      </c>
      <c r="C435">
        <v>66442234</v>
      </c>
      <c r="D435">
        <v>48206735</v>
      </c>
      <c r="E435">
        <v>1</v>
      </c>
      <c r="F435">
        <v>1</v>
      </c>
      <c r="G435">
        <v>1</v>
      </c>
      <c r="H435">
        <v>2</v>
      </c>
      <c r="I435" t="s">
        <v>877</v>
      </c>
      <c r="J435" t="s">
        <v>878</v>
      </c>
      <c r="K435" t="s">
        <v>879</v>
      </c>
      <c r="L435">
        <v>1367</v>
      </c>
      <c r="N435">
        <v>1011</v>
      </c>
      <c r="O435" t="s">
        <v>772</v>
      </c>
      <c r="P435" t="s">
        <v>772</v>
      </c>
      <c r="Q435">
        <v>1</v>
      </c>
      <c r="W435">
        <v>0</v>
      </c>
      <c r="X435">
        <v>-1115546547</v>
      </c>
      <c r="Y435">
        <f>(AT435*ROUND(5,7))</f>
        <v>0.1</v>
      </c>
      <c r="AA435">
        <v>0</v>
      </c>
      <c r="AB435">
        <v>430.95</v>
      </c>
      <c r="AC435">
        <v>0</v>
      </c>
      <c r="AD435">
        <v>0</v>
      </c>
      <c r="AE435">
        <v>0</v>
      </c>
      <c r="AF435">
        <v>32.5</v>
      </c>
      <c r="AG435">
        <v>0</v>
      </c>
      <c r="AH435">
        <v>0</v>
      </c>
      <c r="AI435">
        <v>1</v>
      </c>
      <c r="AJ435">
        <v>13.26</v>
      </c>
      <c r="AK435">
        <v>33.39</v>
      </c>
      <c r="AL435">
        <v>1</v>
      </c>
      <c r="AM435">
        <v>4</v>
      </c>
      <c r="AN435">
        <v>0</v>
      </c>
      <c r="AO435">
        <v>1</v>
      </c>
      <c r="AP435">
        <v>1</v>
      </c>
      <c r="AQ435">
        <v>0</v>
      </c>
      <c r="AR435">
        <v>0</v>
      </c>
      <c r="AS435" t="s">
        <v>6</v>
      </c>
      <c r="AT435">
        <v>0.02</v>
      </c>
      <c r="AU435" t="s">
        <v>633</v>
      </c>
      <c r="AV435">
        <v>0</v>
      </c>
      <c r="AW435">
        <v>2</v>
      </c>
      <c r="AX435">
        <v>66442239</v>
      </c>
      <c r="AY435">
        <v>1</v>
      </c>
      <c r="AZ435">
        <v>0</v>
      </c>
      <c r="BA435">
        <v>392</v>
      </c>
      <c r="BB435">
        <v>0</v>
      </c>
      <c r="BC435">
        <v>0</v>
      </c>
      <c r="BD435">
        <v>0</v>
      </c>
      <c r="BE435">
        <v>0</v>
      </c>
      <c r="BF435">
        <v>0</v>
      </c>
      <c r="BG435">
        <v>0</v>
      </c>
      <c r="BH435">
        <v>0</v>
      </c>
      <c r="BI435">
        <v>0</v>
      </c>
      <c r="BJ435">
        <v>0</v>
      </c>
      <c r="BK435">
        <v>0</v>
      </c>
      <c r="BL435">
        <v>0</v>
      </c>
      <c r="BM435">
        <v>0</v>
      </c>
      <c r="BN435">
        <v>0</v>
      </c>
      <c r="BO435">
        <v>0</v>
      </c>
      <c r="BP435">
        <v>0</v>
      </c>
      <c r="BQ435">
        <v>0</v>
      </c>
      <c r="BR435">
        <v>0</v>
      </c>
      <c r="BS435">
        <v>0</v>
      </c>
      <c r="BT435">
        <v>0</v>
      </c>
      <c r="BU435">
        <v>0</v>
      </c>
      <c r="BV435">
        <v>0</v>
      </c>
      <c r="BW435">
        <v>0</v>
      </c>
      <c r="CV435">
        <v>0</v>
      </c>
      <c r="CW435" t="e">
        <f>ROUND(Y435*Source!I246*DO435,7)</f>
        <v>#REF!</v>
      </c>
      <c r="CX435" t="e">
        <f>ROUND(Y435*Source!I246,7)</f>
        <v>#REF!</v>
      </c>
      <c r="CY435">
        <f>AB435</f>
        <v>430.95</v>
      </c>
      <c r="CZ435">
        <f>AF435</f>
        <v>32.5</v>
      </c>
      <c r="DA435">
        <f>AJ435</f>
        <v>13.26</v>
      </c>
      <c r="DB435">
        <f>ROUND((ROUND(AT435*CZ435,2)*ROUND(5,7)),2)</f>
        <v>3.25</v>
      </c>
      <c r="DC435">
        <f>ROUND((ROUND(AT435*AG435,2)*ROUND(5,7)),2)</f>
        <v>0</v>
      </c>
      <c r="DD435" t="s">
        <v>6</v>
      </c>
      <c r="DE435" t="s">
        <v>6</v>
      </c>
      <c r="DF435" t="e">
        <f>ROUND(ROUND(AE435,0)*CX435,0)</f>
        <v>#REF!</v>
      </c>
      <c r="DG435" t="e">
        <f>ROUND(ROUND(AF435*AJ435,0)*CX435,0)</f>
        <v>#REF!</v>
      </c>
      <c r="DH435" t="e">
        <f>Source!I246*SmtRes!Y435</f>
        <v>#REF!</v>
      </c>
      <c r="DI435">
        <f>AB435</f>
        <v>430.95</v>
      </c>
      <c r="DJ435">
        <f>EtalonRes!Z392</f>
        <v>32.5</v>
      </c>
      <c r="DK435" t="e">
        <f>Source!BB246</f>
        <v>#REF!</v>
      </c>
      <c r="DL435" t="s">
        <v>6</v>
      </c>
      <c r="DM435">
        <v>0</v>
      </c>
      <c r="DN435" t="s">
        <v>6</v>
      </c>
      <c r="DO435">
        <v>0</v>
      </c>
      <c r="GQ435">
        <v>-1</v>
      </c>
      <c r="GR435">
        <v>-1</v>
      </c>
    </row>
    <row r="436" spans="1:200" x14ac:dyDescent="0.25">
      <c r="A436">
        <f>ROW(Source!A246)</f>
        <v>246</v>
      </c>
      <c r="B436">
        <v>66440962</v>
      </c>
      <c r="C436">
        <v>66442234</v>
      </c>
      <c r="D436">
        <v>48056384</v>
      </c>
      <c r="E436">
        <v>1</v>
      </c>
      <c r="F436">
        <v>1</v>
      </c>
      <c r="G436">
        <v>1</v>
      </c>
      <c r="H436">
        <v>3</v>
      </c>
      <c r="I436" t="s">
        <v>382</v>
      </c>
      <c r="J436" t="s">
        <v>385</v>
      </c>
      <c r="K436" t="s">
        <v>383</v>
      </c>
      <c r="L436">
        <v>1374</v>
      </c>
      <c r="N436">
        <v>1013</v>
      </c>
      <c r="O436" t="s">
        <v>384</v>
      </c>
      <c r="P436" t="s">
        <v>384</v>
      </c>
      <c r="Q436">
        <v>1</v>
      </c>
      <c r="W436">
        <v>0</v>
      </c>
      <c r="X436">
        <v>-1142673066</v>
      </c>
      <c r="Y436">
        <f>(AT436*ROUND(5,7))</f>
        <v>0.6</v>
      </c>
      <c r="AA436">
        <v>9.11</v>
      </c>
      <c r="AB436">
        <v>0</v>
      </c>
      <c r="AC436">
        <v>0</v>
      </c>
      <c r="AD436">
        <v>0</v>
      </c>
      <c r="AE436">
        <v>1</v>
      </c>
      <c r="AF436">
        <v>0</v>
      </c>
      <c r="AG436">
        <v>0</v>
      </c>
      <c r="AH436">
        <v>0</v>
      </c>
      <c r="AI436">
        <v>9.11</v>
      </c>
      <c r="AJ436">
        <v>1</v>
      </c>
      <c r="AK436">
        <v>1</v>
      </c>
      <c r="AL436">
        <v>1</v>
      </c>
      <c r="AM436">
        <v>0</v>
      </c>
      <c r="AN436">
        <v>0</v>
      </c>
      <c r="AO436">
        <v>0</v>
      </c>
      <c r="AP436">
        <v>1</v>
      </c>
      <c r="AQ436">
        <v>0</v>
      </c>
      <c r="AR436">
        <v>0</v>
      </c>
      <c r="AS436" t="s">
        <v>6</v>
      </c>
      <c r="AT436">
        <v>0.12</v>
      </c>
      <c r="AU436" t="s">
        <v>633</v>
      </c>
      <c r="AV436">
        <v>0</v>
      </c>
      <c r="AW436">
        <v>2</v>
      </c>
      <c r="AX436">
        <v>66442240</v>
      </c>
      <c r="AY436">
        <v>1</v>
      </c>
      <c r="AZ436">
        <v>0</v>
      </c>
      <c r="BA436">
        <v>393</v>
      </c>
      <c r="BB436">
        <v>0</v>
      </c>
      <c r="BC436">
        <v>0</v>
      </c>
      <c r="BD436">
        <v>0</v>
      </c>
      <c r="BE436">
        <v>0</v>
      </c>
      <c r="BF436">
        <v>0</v>
      </c>
      <c r="BG436">
        <v>0</v>
      </c>
      <c r="BH436">
        <v>0</v>
      </c>
      <c r="BI436">
        <v>0</v>
      </c>
      <c r="BJ436">
        <v>0</v>
      </c>
      <c r="BK436">
        <v>0</v>
      </c>
      <c r="BL436">
        <v>0</v>
      </c>
      <c r="BM436">
        <v>0</v>
      </c>
      <c r="BN436">
        <v>0</v>
      </c>
      <c r="BO436">
        <v>0</v>
      </c>
      <c r="BP436">
        <v>0</v>
      </c>
      <c r="BQ436">
        <v>0</v>
      </c>
      <c r="BR436">
        <v>0</v>
      </c>
      <c r="BS436">
        <v>0</v>
      </c>
      <c r="BT436">
        <v>0</v>
      </c>
      <c r="BU436">
        <v>0</v>
      </c>
      <c r="BV436">
        <v>0</v>
      </c>
      <c r="BW436">
        <v>0</v>
      </c>
      <c r="CV436">
        <v>0</v>
      </c>
      <c r="CW436">
        <v>0</v>
      </c>
      <c r="CX436" t="e">
        <f>ROUND(Y436*Source!I246,7)</f>
        <v>#REF!</v>
      </c>
      <c r="CY436">
        <f>AA436</f>
        <v>9.11</v>
      </c>
      <c r="CZ436">
        <f>AE436</f>
        <v>1</v>
      </c>
      <c r="DA436">
        <f>AI436</f>
        <v>9.11</v>
      </c>
      <c r="DB436">
        <f>ROUND((ROUND(AT436*CZ436,2)*ROUND(5,7)),2)</f>
        <v>0.6</v>
      </c>
      <c r="DC436">
        <f>ROUND((ROUND(AT436*AG436,2)*ROUND(5,7)),2)</f>
        <v>0</v>
      </c>
      <c r="DD436" t="s">
        <v>6</v>
      </c>
      <c r="DE436" t="s">
        <v>6</v>
      </c>
      <c r="DF436" t="e">
        <f>ROUND(ROUND(AE436*AI436,0)*CX436,0)</f>
        <v>#REF!</v>
      </c>
      <c r="DG436" t="e">
        <f>ROUND(ROUND(AF436,0)*CX436,0)</f>
        <v>#REF!</v>
      </c>
      <c r="DH436" t="e">
        <f>Source!I246*SmtRes!Y436</f>
        <v>#REF!</v>
      </c>
      <c r="DI436">
        <f>AA436</f>
        <v>9.11</v>
      </c>
      <c r="DJ436">
        <f>EtalonRes!Y393</f>
        <v>1</v>
      </c>
      <c r="DK436">
        <f>Source!BC246</f>
        <v>9.11</v>
      </c>
      <c r="DL436" t="s">
        <v>6</v>
      </c>
      <c r="DM436">
        <v>0</v>
      </c>
      <c r="DN436" t="s">
        <v>6</v>
      </c>
      <c r="DO436">
        <v>0</v>
      </c>
      <c r="GP436">
        <v>1</v>
      </c>
      <c r="GQ436">
        <v>-1</v>
      </c>
      <c r="GR436">
        <v>-1</v>
      </c>
    </row>
    <row r="437" spans="1:200" x14ac:dyDescent="0.25">
      <c r="A437">
        <f>ROW(Source!A248)</f>
        <v>248</v>
      </c>
      <c r="B437">
        <v>66440962</v>
      </c>
      <c r="C437">
        <v>66442244</v>
      </c>
      <c r="D437">
        <v>48043853</v>
      </c>
      <c r="E437">
        <v>68</v>
      </c>
      <c r="F437">
        <v>1</v>
      </c>
      <c r="G437">
        <v>1</v>
      </c>
      <c r="H437">
        <v>1</v>
      </c>
      <c r="I437" t="s">
        <v>811</v>
      </c>
      <c r="J437" t="s">
        <v>6</v>
      </c>
      <c r="K437" t="s">
        <v>812</v>
      </c>
      <c r="L437">
        <v>1191</v>
      </c>
      <c r="N437">
        <v>1013</v>
      </c>
      <c r="O437" t="s">
        <v>766</v>
      </c>
      <c r="P437" t="s">
        <v>766</v>
      </c>
      <c r="Q437">
        <v>1</v>
      </c>
      <c r="W437">
        <v>0</v>
      </c>
      <c r="X437">
        <v>1893946532</v>
      </c>
      <c r="Y437">
        <f t="shared" ref="Y437:Y442" si="199">(AT437*ROUND(2,7))</f>
        <v>4.26</v>
      </c>
      <c r="AA437">
        <v>0</v>
      </c>
      <c r="AB437">
        <v>0</v>
      </c>
      <c r="AC437">
        <v>0</v>
      </c>
      <c r="AD437">
        <v>302.85000000000002</v>
      </c>
      <c r="AE437">
        <v>0</v>
      </c>
      <c r="AF437">
        <v>0</v>
      </c>
      <c r="AG437">
        <v>0</v>
      </c>
      <c r="AH437">
        <v>9.07</v>
      </c>
      <c r="AI437">
        <v>1</v>
      </c>
      <c r="AJ437">
        <v>1</v>
      </c>
      <c r="AK437">
        <v>1</v>
      </c>
      <c r="AL437">
        <v>33.39</v>
      </c>
      <c r="AM437">
        <v>4</v>
      </c>
      <c r="AN437">
        <v>0</v>
      </c>
      <c r="AO437">
        <v>1</v>
      </c>
      <c r="AP437">
        <v>1</v>
      </c>
      <c r="AQ437">
        <v>0</v>
      </c>
      <c r="AR437">
        <v>0</v>
      </c>
      <c r="AS437" t="s">
        <v>6</v>
      </c>
      <c r="AT437">
        <v>2.13</v>
      </c>
      <c r="AU437" t="s">
        <v>250</v>
      </c>
      <c r="AV437">
        <v>1</v>
      </c>
      <c r="AW437">
        <v>2</v>
      </c>
      <c r="AX437">
        <v>66442253</v>
      </c>
      <c r="AY437">
        <v>1</v>
      </c>
      <c r="AZ437">
        <v>0</v>
      </c>
      <c r="BA437">
        <v>396</v>
      </c>
      <c r="BB437">
        <v>0</v>
      </c>
      <c r="BC437">
        <v>0</v>
      </c>
      <c r="BD437">
        <v>0</v>
      </c>
      <c r="BE437">
        <v>0</v>
      </c>
      <c r="BF437">
        <v>0</v>
      </c>
      <c r="BG437">
        <v>0</v>
      </c>
      <c r="BH437">
        <v>0</v>
      </c>
      <c r="BI437">
        <v>0</v>
      </c>
      <c r="BJ437">
        <v>0</v>
      </c>
      <c r="BK437">
        <v>0</v>
      </c>
      <c r="BL437">
        <v>0</v>
      </c>
      <c r="BM437">
        <v>0</v>
      </c>
      <c r="BN437">
        <v>0</v>
      </c>
      <c r="BO437">
        <v>0</v>
      </c>
      <c r="BP437">
        <v>0</v>
      </c>
      <c r="BQ437">
        <v>0</v>
      </c>
      <c r="BR437">
        <v>0</v>
      </c>
      <c r="BS437">
        <v>0</v>
      </c>
      <c r="BT437">
        <v>0</v>
      </c>
      <c r="BU437">
        <v>0</v>
      </c>
      <c r="BV437">
        <v>0</v>
      </c>
      <c r="BW437">
        <v>0</v>
      </c>
      <c r="CU437" t="e">
        <f>ROUND(AT437*Source!I248*AH437*AL437,0)</f>
        <v>#REF!</v>
      </c>
      <c r="CV437" t="e">
        <f>ROUND(Y437*Source!I248,7)</f>
        <v>#REF!</v>
      </c>
      <c r="CW437">
        <v>0</v>
      </c>
      <c r="CX437" t="e">
        <f>ROUND(Y437*Source!I248,7)</f>
        <v>#REF!</v>
      </c>
      <c r="CY437">
        <f>AD437</f>
        <v>302.85000000000002</v>
      </c>
      <c r="CZ437">
        <f>AH437</f>
        <v>9.07</v>
      </c>
      <c r="DA437">
        <f>AL437</f>
        <v>33.39</v>
      </c>
      <c r="DB437">
        <f t="shared" ref="DB437:DB444" si="200">ROUND((ROUND(AT437*CZ437,2)*ROUND(2,7)),2)</f>
        <v>38.64</v>
      </c>
      <c r="DC437">
        <f t="shared" ref="DC437:DC444" si="201">ROUND((ROUND(AT437*AG437,2)*ROUND(2,7)),2)</f>
        <v>0</v>
      </c>
      <c r="DD437" t="s">
        <v>6</v>
      </c>
      <c r="DE437" t="s">
        <v>6</v>
      </c>
      <c r="DF437" t="e">
        <f t="shared" ref="DF437:DF442" si="202">ROUND(ROUND(AE437,0)*CX437,0)</f>
        <v>#REF!</v>
      </c>
      <c r="DG437" t="e">
        <f>ROUND(ROUND(AF437,0)*CX437,0)</f>
        <v>#REF!</v>
      </c>
      <c r="DH437" t="e">
        <f>Source!I248*SmtRes!Y437</f>
        <v>#REF!</v>
      </c>
      <c r="DI437">
        <f>AD437</f>
        <v>302.85000000000002</v>
      </c>
      <c r="DJ437">
        <f>EtalonRes!AB396</f>
        <v>9.07</v>
      </c>
      <c r="DK437" t="e">
        <f>Source!BA248</f>
        <v>#REF!</v>
      </c>
      <c r="DL437" t="s">
        <v>6</v>
      </c>
      <c r="DM437">
        <v>0</v>
      </c>
      <c r="DN437" t="s">
        <v>6</v>
      </c>
      <c r="DO437">
        <v>0</v>
      </c>
      <c r="GQ437">
        <v>-1</v>
      </c>
      <c r="GR437">
        <v>-1</v>
      </c>
    </row>
    <row r="438" spans="1:200" x14ac:dyDescent="0.25">
      <c r="A438">
        <f>ROW(Source!A248)</f>
        <v>248</v>
      </c>
      <c r="B438">
        <v>66440962</v>
      </c>
      <c r="C438">
        <v>66442244</v>
      </c>
      <c r="D438">
        <v>48044033</v>
      </c>
      <c r="E438">
        <v>68</v>
      </c>
      <c r="F438">
        <v>1</v>
      </c>
      <c r="G438">
        <v>1</v>
      </c>
      <c r="H438">
        <v>1</v>
      </c>
      <c r="I438" t="s">
        <v>767</v>
      </c>
      <c r="J438" t="s">
        <v>6</v>
      </c>
      <c r="K438" t="s">
        <v>768</v>
      </c>
      <c r="L438">
        <v>1191</v>
      </c>
      <c r="N438">
        <v>1013</v>
      </c>
      <c r="O438" t="s">
        <v>766</v>
      </c>
      <c r="P438" t="s">
        <v>766</v>
      </c>
      <c r="Q438">
        <v>1</v>
      </c>
      <c r="W438">
        <v>0</v>
      </c>
      <c r="X438">
        <v>-1417349443</v>
      </c>
      <c r="Y438">
        <f t="shared" si="199"/>
        <v>0.04</v>
      </c>
      <c r="AA438">
        <v>0</v>
      </c>
      <c r="AB438">
        <v>0</v>
      </c>
      <c r="AC438">
        <v>0</v>
      </c>
      <c r="AD438">
        <v>0</v>
      </c>
      <c r="AE438">
        <v>0</v>
      </c>
      <c r="AF438">
        <v>0</v>
      </c>
      <c r="AG438">
        <v>0</v>
      </c>
      <c r="AH438">
        <v>0</v>
      </c>
      <c r="AI438">
        <v>1</v>
      </c>
      <c r="AJ438">
        <v>1</v>
      </c>
      <c r="AK438">
        <v>33.39</v>
      </c>
      <c r="AL438">
        <v>1</v>
      </c>
      <c r="AM438">
        <v>4</v>
      </c>
      <c r="AN438">
        <v>0</v>
      </c>
      <c r="AO438">
        <v>1</v>
      </c>
      <c r="AP438">
        <v>1</v>
      </c>
      <c r="AQ438">
        <v>0</v>
      </c>
      <c r="AR438">
        <v>0</v>
      </c>
      <c r="AS438" t="s">
        <v>6</v>
      </c>
      <c r="AT438">
        <v>0.02</v>
      </c>
      <c r="AU438" t="s">
        <v>250</v>
      </c>
      <c r="AV438">
        <v>2</v>
      </c>
      <c r="AW438">
        <v>2</v>
      </c>
      <c r="AX438">
        <v>66442254</v>
      </c>
      <c r="AY438">
        <v>1</v>
      </c>
      <c r="AZ438">
        <v>0</v>
      </c>
      <c r="BA438">
        <v>397</v>
      </c>
      <c r="BB438">
        <v>0</v>
      </c>
      <c r="BC438">
        <v>0</v>
      </c>
      <c r="BD438">
        <v>0</v>
      </c>
      <c r="BE438">
        <v>0</v>
      </c>
      <c r="BF438">
        <v>0</v>
      </c>
      <c r="BG438">
        <v>0</v>
      </c>
      <c r="BH438">
        <v>0</v>
      </c>
      <c r="BI438">
        <v>0</v>
      </c>
      <c r="BJ438">
        <v>0</v>
      </c>
      <c r="BK438">
        <v>0</v>
      </c>
      <c r="BL438">
        <v>0</v>
      </c>
      <c r="BM438">
        <v>0</v>
      </c>
      <c r="BN438">
        <v>0</v>
      </c>
      <c r="BO438">
        <v>0</v>
      </c>
      <c r="BP438">
        <v>0</v>
      </c>
      <c r="BQ438">
        <v>0</v>
      </c>
      <c r="BR438">
        <v>0</v>
      </c>
      <c r="BS438">
        <v>0</v>
      </c>
      <c r="BT438">
        <v>0</v>
      </c>
      <c r="BU438">
        <v>0</v>
      </c>
      <c r="BV438">
        <v>0</v>
      </c>
      <c r="BW438">
        <v>0</v>
      </c>
      <c r="CV438">
        <v>0</v>
      </c>
      <c r="CW438">
        <v>0</v>
      </c>
      <c r="CX438" t="e">
        <f>ROUND(Y438*Source!I248,7)</f>
        <v>#REF!</v>
      </c>
      <c r="CY438">
        <f>AD438</f>
        <v>0</v>
      </c>
      <c r="CZ438">
        <f>AH438</f>
        <v>0</v>
      </c>
      <c r="DA438">
        <f>AL438</f>
        <v>1</v>
      </c>
      <c r="DB438">
        <f t="shared" si="200"/>
        <v>0</v>
      </c>
      <c r="DC438">
        <f t="shared" si="201"/>
        <v>0</v>
      </c>
      <c r="DD438" t="s">
        <v>6</v>
      </c>
      <c r="DE438" t="s">
        <v>6</v>
      </c>
      <c r="DF438" t="e">
        <f t="shared" si="202"/>
        <v>#REF!</v>
      </c>
      <c r="DG438" t="e">
        <f>ROUND(ROUND(AF438,0)*CX438,0)</f>
        <v>#REF!</v>
      </c>
      <c r="DH438" t="e">
        <f>Source!I248*SmtRes!Y438</f>
        <v>#REF!</v>
      </c>
      <c r="DI438">
        <f>AD438</f>
        <v>0</v>
      </c>
      <c r="DJ438">
        <f>EtalonRes!AB397</f>
        <v>0</v>
      </c>
      <c r="DK438" t="e">
        <f>Source!BA248</f>
        <v>#REF!</v>
      </c>
      <c r="DL438" t="s">
        <v>6</v>
      </c>
      <c r="DM438">
        <v>0</v>
      </c>
      <c r="DN438" t="s">
        <v>6</v>
      </c>
      <c r="DO438">
        <v>0</v>
      </c>
      <c r="GQ438">
        <v>-1</v>
      </c>
      <c r="GR438">
        <v>-1</v>
      </c>
    </row>
    <row r="439" spans="1:200" x14ac:dyDescent="0.25">
      <c r="A439">
        <f>ROW(Source!A248)</f>
        <v>248</v>
      </c>
      <c r="B439">
        <v>66440962</v>
      </c>
      <c r="C439">
        <v>66442244</v>
      </c>
      <c r="D439">
        <v>48205709</v>
      </c>
      <c r="E439">
        <v>1</v>
      </c>
      <c r="F439">
        <v>1</v>
      </c>
      <c r="G439">
        <v>1</v>
      </c>
      <c r="H439">
        <v>2</v>
      </c>
      <c r="I439" t="s">
        <v>808</v>
      </c>
      <c r="J439" t="s">
        <v>809</v>
      </c>
      <c r="K439" t="s">
        <v>810</v>
      </c>
      <c r="L439">
        <v>1367</v>
      </c>
      <c r="N439">
        <v>1011</v>
      </c>
      <c r="O439" t="s">
        <v>772</v>
      </c>
      <c r="P439" t="s">
        <v>772</v>
      </c>
      <c r="Q439">
        <v>1</v>
      </c>
      <c r="W439">
        <v>0</v>
      </c>
      <c r="X439">
        <v>74147093</v>
      </c>
      <c r="Y439">
        <f t="shared" si="199"/>
        <v>0.02</v>
      </c>
      <c r="AA439">
        <v>0</v>
      </c>
      <c r="AB439">
        <v>22.54</v>
      </c>
      <c r="AC439">
        <v>0</v>
      </c>
      <c r="AD439">
        <v>0</v>
      </c>
      <c r="AE439">
        <v>0</v>
      </c>
      <c r="AF439">
        <v>1.7</v>
      </c>
      <c r="AG439">
        <v>0</v>
      </c>
      <c r="AH439">
        <v>0</v>
      </c>
      <c r="AI439">
        <v>1</v>
      </c>
      <c r="AJ439">
        <v>13.26</v>
      </c>
      <c r="AK439">
        <v>33.39</v>
      </c>
      <c r="AL439">
        <v>1</v>
      </c>
      <c r="AM439">
        <v>4</v>
      </c>
      <c r="AN439">
        <v>0</v>
      </c>
      <c r="AO439">
        <v>1</v>
      </c>
      <c r="AP439">
        <v>1</v>
      </c>
      <c r="AQ439">
        <v>0</v>
      </c>
      <c r="AR439">
        <v>0</v>
      </c>
      <c r="AS439" t="s">
        <v>6</v>
      </c>
      <c r="AT439">
        <v>0.01</v>
      </c>
      <c r="AU439" t="s">
        <v>250</v>
      </c>
      <c r="AV439">
        <v>0</v>
      </c>
      <c r="AW439">
        <v>2</v>
      </c>
      <c r="AX439">
        <v>66442255</v>
      </c>
      <c r="AY439">
        <v>1</v>
      </c>
      <c r="AZ439">
        <v>0</v>
      </c>
      <c r="BA439">
        <v>398</v>
      </c>
      <c r="BB439">
        <v>0</v>
      </c>
      <c r="BC439">
        <v>0</v>
      </c>
      <c r="BD439">
        <v>0</v>
      </c>
      <c r="BE439">
        <v>0</v>
      </c>
      <c r="BF439">
        <v>0</v>
      </c>
      <c r="BG439">
        <v>0</v>
      </c>
      <c r="BH439">
        <v>0</v>
      </c>
      <c r="BI439">
        <v>0</v>
      </c>
      <c r="BJ439">
        <v>0</v>
      </c>
      <c r="BK439">
        <v>0</v>
      </c>
      <c r="BL439">
        <v>0</v>
      </c>
      <c r="BM439">
        <v>0</v>
      </c>
      <c r="BN439">
        <v>0</v>
      </c>
      <c r="BO439">
        <v>0</v>
      </c>
      <c r="BP439">
        <v>0</v>
      </c>
      <c r="BQ439">
        <v>0</v>
      </c>
      <c r="BR439">
        <v>0</v>
      </c>
      <c r="BS439">
        <v>0</v>
      </c>
      <c r="BT439">
        <v>0</v>
      </c>
      <c r="BU439">
        <v>0</v>
      </c>
      <c r="BV439">
        <v>0</v>
      </c>
      <c r="BW439">
        <v>0</v>
      </c>
      <c r="CV439">
        <v>0</v>
      </c>
      <c r="CW439" t="e">
        <f>ROUND(Y439*Source!I248*DO439,7)</f>
        <v>#REF!</v>
      </c>
      <c r="CX439" t="e">
        <f>ROUND(Y439*Source!I248,7)</f>
        <v>#REF!</v>
      </c>
      <c r="CY439">
        <f>AB439</f>
        <v>22.54</v>
      </c>
      <c r="CZ439">
        <f>AF439</f>
        <v>1.7</v>
      </c>
      <c r="DA439">
        <f>AJ439</f>
        <v>13.26</v>
      </c>
      <c r="DB439">
        <f t="shared" si="200"/>
        <v>0.04</v>
      </c>
      <c r="DC439">
        <f t="shared" si="201"/>
        <v>0</v>
      </c>
      <c r="DD439" t="s">
        <v>6</v>
      </c>
      <c r="DE439" t="s">
        <v>6</v>
      </c>
      <c r="DF439" t="e">
        <f t="shared" si="202"/>
        <v>#REF!</v>
      </c>
      <c r="DG439" t="e">
        <f>ROUND(ROUND(AF439*AJ439,0)*CX439,0)</f>
        <v>#REF!</v>
      </c>
      <c r="DH439" t="e">
        <f>Source!I248*SmtRes!Y439</f>
        <v>#REF!</v>
      </c>
      <c r="DI439">
        <f>AB439</f>
        <v>22.54</v>
      </c>
      <c r="DJ439">
        <f>EtalonRes!Z398</f>
        <v>1.7</v>
      </c>
      <c r="DK439" t="e">
        <f>Source!BB248</f>
        <v>#REF!</v>
      </c>
      <c r="DL439" t="s">
        <v>6</v>
      </c>
      <c r="DM439">
        <v>0</v>
      </c>
      <c r="DN439" t="s">
        <v>6</v>
      </c>
      <c r="DO439">
        <v>0</v>
      </c>
      <c r="GQ439">
        <v>-1</v>
      </c>
      <c r="GR439">
        <v>-1</v>
      </c>
    </row>
    <row r="440" spans="1:200" x14ac:dyDescent="0.25">
      <c r="A440">
        <f>ROW(Source!A248)</f>
        <v>248</v>
      </c>
      <c r="B440">
        <v>66440962</v>
      </c>
      <c r="C440">
        <v>66442244</v>
      </c>
      <c r="D440">
        <v>48205728</v>
      </c>
      <c r="E440">
        <v>1</v>
      </c>
      <c r="F440">
        <v>1</v>
      </c>
      <c r="G440">
        <v>1</v>
      </c>
      <c r="H440">
        <v>2</v>
      </c>
      <c r="I440" t="s">
        <v>857</v>
      </c>
      <c r="J440" t="s">
        <v>858</v>
      </c>
      <c r="K440" t="s">
        <v>859</v>
      </c>
      <c r="L440">
        <v>1367</v>
      </c>
      <c r="N440">
        <v>1011</v>
      </c>
      <c r="O440" t="s">
        <v>772</v>
      </c>
      <c r="P440" t="s">
        <v>772</v>
      </c>
      <c r="Q440">
        <v>1</v>
      </c>
      <c r="W440">
        <v>0</v>
      </c>
      <c r="X440">
        <v>2073521694</v>
      </c>
      <c r="Y440">
        <f t="shared" si="199"/>
        <v>0.02</v>
      </c>
      <c r="AA440">
        <v>0</v>
      </c>
      <c r="AB440">
        <v>1193.27</v>
      </c>
      <c r="AC440">
        <v>335.9</v>
      </c>
      <c r="AD440">
        <v>0</v>
      </c>
      <c r="AE440">
        <v>0</v>
      </c>
      <c r="AF440">
        <v>89.99</v>
      </c>
      <c r="AG440">
        <v>10.06</v>
      </c>
      <c r="AH440">
        <v>0</v>
      </c>
      <c r="AI440">
        <v>1</v>
      </c>
      <c r="AJ440">
        <v>13.26</v>
      </c>
      <c r="AK440">
        <v>33.39</v>
      </c>
      <c r="AL440">
        <v>1</v>
      </c>
      <c r="AM440">
        <v>4</v>
      </c>
      <c r="AN440">
        <v>0</v>
      </c>
      <c r="AO440">
        <v>1</v>
      </c>
      <c r="AP440">
        <v>1</v>
      </c>
      <c r="AQ440">
        <v>0</v>
      </c>
      <c r="AR440">
        <v>0</v>
      </c>
      <c r="AS440" t="s">
        <v>6</v>
      </c>
      <c r="AT440">
        <v>0.01</v>
      </c>
      <c r="AU440" t="s">
        <v>250</v>
      </c>
      <c r="AV440">
        <v>0</v>
      </c>
      <c r="AW440">
        <v>2</v>
      </c>
      <c r="AX440">
        <v>66442256</v>
      </c>
      <c r="AY440">
        <v>1</v>
      </c>
      <c r="AZ440">
        <v>0</v>
      </c>
      <c r="BA440">
        <v>399</v>
      </c>
      <c r="BB440">
        <v>0</v>
      </c>
      <c r="BC440">
        <v>0</v>
      </c>
      <c r="BD440">
        <v>0</v>
      </c>
      <c r="BE440">
        <v>0</v>
      </c>
      <c r="BF440">
        <v>0</v>
      </c>
      <c r="BG440">
        <v>0</v>
      </c>
      <c r="BH440">
        <v>0</v>
      </c>
      <c r="BI440">
        <v>0</v>
      </c>
      <c r="BJ440">
        <v>0</v>
      </c>
      <c r="BK440">
        <v>0</v>
      </c>
      <c r="BL440">
        <v>0</v>
      </c>
      <c r="BM440">
        <v>0</v>
      </c>
      <c r="BN440">
        <v>0</v>
      </c>
      <c r="BO440">
        <v>0</v>
      </c>
      <c r="BP440">
        <v>0</v>
      </c>
      <c r="BQ440">
        <v>0</v>
      </c>
      <c r="BR440">
        <v>0</v>
      </c>
      <c r="BS440">
        <v>0</v>
      </c>
      <c r="BT440">
        <v>0</v>
      </c>
      <c r="BU440">
        <v>0</v>
      </c>
      <c r="BV440">
        <v>0</v>
      </c>
      <c r="BW440">
        <v>0</v>
      </c>
      <c r="CV440">
        <v>0</v>
      </c>
      <c r="CW440" t="e">
        <f>ROUND(Y440*Source!I248*DO440,7)</f>
        <v>#REF!</v>
      </c>
      <c r="CX440" t="e">
        <f>ROUND(Y440*Source!I248,7)</f>
        <v>#REF!</v>
      </c>
      <c r="CY440">
        <f>AB440</f>
        <v>1193.27</v>
      </c>
      <c r="CZ440">
        <f>AF440</f>
        <v>89.99</v>
      </c>
      <c r="DA440">
        <f>AJ440</f>
        <v>13.26</v>
      </c>
      <c r="DB440">
        <f t="shared" si="200"/>
        <v>1.8</v>
      </c>
      <c r="DC440">
        <f t="shared" si="201"/>
        <v>0.2</v>
      </c>
      <c r="DD440" t="s">
        <v>6</v>
      </c>
      <c r="DE440" t="s">
        <v>6</v>
      </c>
      <c r="DF440" t="e">
        <f t="shared" si="202"/>
        <v>#REF!</v>
      </c>
      <c r="DG440" t="e">
        <f>ROUND(ROUND(AF440*AJ440,0)*CX440,0)</f>
        <v>#REF!</v>
      </c>
      <c r="DH440" t="e">
        <f>Source!I248*SmtRes!Y440</f>
        <v>#REF!</v>
      </c>
      <c r="DI440">
        <f>AB440</f>
        <v>1193.27</v>
      </c>
      <c r="DJ440">
        <f>EtalonRes!Z399</f>
        <v>89.99</v>
      </c>
      <c r="DK440" t="e">
        <f>Source!BB248</f>
        <v>#REF!</v>
      </c>
      <c r="DL440" t="s">
        <v>6</v>
      </c>
      <c r="DM440">
        <v>0</v>
      </c>
      <c r="DN440" t="s">
        <v>6</v>
      </c>
      <c r="DO440">
        <v>0</v>
      </c>
      <c r="GQ440">
        <v>-1</v>
      </c>
      <c r="GR440">
        <v>-1</v>
      </c>
    </row>
    <row r="441" spans="1:200" x14ac:dyDescent="0.25">
      <c r="A441">
        <f>ROW(Source!A248)</f>
        <v>248</v>
      </c>
      <c r="B441">
        <v>66440962</v>
      </c>
      <c r="C441">
        <v>66442244</v>
      </c>
      <c r="D441">
        <v>48206504</v>
      </c>
      <c r="E441">
        <v>1</v>
      </c>
      <c r="F441">
        <v>1</v>
      </c>
      <c r="G441">
        <v>1</v>
      </c>
      <c r="H441">
        <v>2</v>
      </c>
      <c r="I441" t="s">
        <v>788</v>
      </c>
      <c r="J441" t="s">
        <v>789</v>
      </c>
      <c r="K441" t="s">
        <v>790</v>
      </c>
      <c r="L441">
        <v>1367</v>
      </c>
      <c r="N441">
        <v>1011</v>
      </c>
      <c r="O441" t="s">
        <v>772</v>
      </c>
      <c r="P441" t="s">
        <v>772</v>
      </c>
      <c r="Q441">
        <v>1</v>
      </c>
      <c r="W441">
        <v>0</v>
      </c>
      <c r="X441">
        <v>2001246382</v>
      </c>
      <c r="Y441">
        <f t="shared" si="199"/>
        <v>0.02</v>
      </c>
      <c r="AA441">
        <v>0</v>
      </c>
      <c r="AB441">
        <v>871.31</v>
      </c>
      <c r="AC441">
        <v>387.32</v>
      </c>
      <c r="AD441">
        <v>0</v>
      </c>
      <c r="AE441">
        <v>0</v>
      </c>
      <c r="AF441">
        <v>65.709999999999994</v>
      </c>
      <c r="AG441">
        <v>11.6</v>
      </c>
      <c r="AH441">
        <v>0</v>
      </c>
      <c r="AI441">
        <v>1</v>
      </c>
      <c r="AJ441">
        <v>13.26</v>
      </c>
      <c r="AK441">
        <v>33.39</v>
      </c>
      <c r="AL441">
        <v>1</v>
      </c>
      <c r="AM441">
        <v>4</v>
      </c>
      <c r="AN441">
        <v>0</v>
      </c>
      <c r="AO441">
        <v>1</v>
      </c>
      <c r="AP441">
        <v>1</v>
      </c>
      <c r="AQ441">
        <v>0</v>
      </c>
      <c r="AR441">
        <v>0</v>
      </c>
      <c r="AS441" t="s">
        <v>6</v>
      </c>
      <c r="AT441">
        <v>0.01</v>
      </c>
      <c r="AU441" t="s">
        <v>250</v>
      </c>
      <c r="AV441">
        <v>0</v>
      </c>
      <c r="AW441">
        <v>2</v>
      </c>
      <c r="AX441">
        <v>66442257</v>
      </c>
      <c r="AY441">
        <v>1</v>
      </c>
      <c r="AZ441">
        <v>0</v>
      </c>
      <c r="BA441">
        <v>400</v>
      </c>
      <c r="BB441">
        <v>0</v>
      </c>
      <c r="BC441">
        <v>0</v>
      </c>
      <c r="BD441">
        <v>0</v>
      </c>
      <c r="BE441">
        <v>0</v>
      </c>
      <c r="BF441">
        <v>0</v>
      </c>
      <c r="BG441">
        <v>0</v>
      </c>
      <c r="BH441">
        <v>0</v>
      </c>
      <c r="BI441">
        <v>0</v>
      </c>
      <c r="BJ441">
        <v>0</v>
      </c>
      <c r="BK441">
        <v>0</v>
      </c>
      <c r="BL441">
        <v>0</v>
      </c>
      <c r="BM441">
        <v>0</v>
      </c>
      <c r="BN441">
        <v>0</v>
      </c>
      <c r="BO441">
        <v>0</v>
      </c>
      <c r="BP441">
        <v>0</v>
      </c>
      <c r="BQ441">
        <v>0</v>
      </c>
      <c r="BR441">
        <v>0</v>
      </c>
      <c r="BS441">
        <v>0</v>
      </c>
      <c r="BT441">
        <v>0</v>
      </c>
      <c r="BU441">
        <v>0</v>
      </c>
      <c r="BV441">
        <v>0</v>
      </c>
      <c r="BW441">
        <v>0</v>
      </c>
      <c r="CV441">
        <v>0</v>
      </c>
      <c r="CW441" t="e">
        <f>ROUND(Y441*Source!I248*DO441,7)</f>
        <v>#REF!</v>
      </c>
      <c r="CX441" t="e">
        <f>ROUND(Y441*Source!I248,7)</f>
        <v>#REF!</v>
      </c>
      <c r="CY441">
        <f>AB441</f>
        <v>871.31</v>
      </c>
      <c r="CZ441">
        <f>AF441</f>
        <v>65.709999999999994</v>
      </c>
      <c r="DA441">
        <f>AJ441</f>
        <v>13.26</v>
      </c>
      <c r="DB441">
        <f t="shared" si="200"/>
        <v>1.32</v>
      </c>
      <c r="DC441">
        <f t="shared" si="201"/>
        <v>0.24</v>
      </c>
      <c r="DD441" t="s">
        <v>6</v>
      </c>
      <c r="DE441" t="s">
        <v>6</v>
      </c>
      <c r="DF441" t="e">
        <f t="shared" si="202"/>
        <v>#REF!</v>
      </c>
      <c r="DG441" t="e">
        <f>ROUND(ROUND(AF441*AJ441,0)*CX441,0)</f>
        <v>#REF!</v>
      </c>
      <c r="DH441" t="e">
        <f>Source!I248*SmtRes!Y441</f>
        <v>#REF!</v>
      </c>
      <c r="DI441">
        <f>AB441</f>
        <v>871.31</v>
      </c>
      <c r="DJ441">
        <f>EtalonRes!Z400</f>
        <v>65.709999999999994</v>
      </c>
      <c r="DK441" t="e">
        <f>Source!BB248</f>
        <v>#REF!</v>
      </c>
      <c r="DL441" t="s">
        <v>6</v>
      </c>
      <c r="DM441">
        <v>0</v>
      </c>
      <c r="DN441" t="s">
        <v>6</v>
      </c>
      <c r="DO441">
        <v>0</v>
      </c>
      <c r="GQ441">
        <v>-1</v>
      </c>
      <c r="GR441">
        <v>-1</v>
      </c>
    </row>
    <row r="442" spans="1:200" x14ac:dyDescent="0.25">
      <c r="A442">
        <f>ROW(Source!A248)</f>
        <v>248</v>
      </c>
      <c r="B442">
        <v>66440962</v>
      </c>
      <c r="C442">
        <v>66442244</v>
      </c>
      <c r="D442">
        <v>48207143</v>
      </c>
      <c r="E442">
        <v>1</v>
      </c>
      <c r="F442">
        <v>1</v>
      </c>
      <c r="G442">
        <v>1</v>
      </c>
      <c r="H442">
        <v>2</v>
      </c>
      <c r="I442" t="s">
        <v>803</v>
      </c>
      <c r="J442" t="s">
        <v>804</v>
      </c>
      <c r="K442" t="s">
        <v>805</v>
      </c>
      <c r="L442">
        <v>1367</v>
      </c>
      <c r="N442">
        <v>1011</v>
      </c>
      <c r="O442" t="s">
        <v>772</v>
      </c>
      <c r="P442" t="s">
        <v>772</v>
      </c>
      <c r="Q442">
        <v>1</v>
      </c>
      <c r="W442">
        <v>0</v>
      </c>
      <c r="X442">
        <v>-1611071061</v>
      </c>
      <c r="Y442">
        <f t="shared" si="199"/>
        <v>1.3</v>
      </c>
      <c r="AA442">
        <v>0</v>
      </c>
      <c r="AB442">
        <v>90.43</v>
      </c>
      <c r="AC442">
        <v>0</v>
      </c>
      <c r="AD442">
        <v>0</v>
      </c>
      <c r="AE442">
        <v>0</v>
      </c>
      <c r="AF442">
        <v>6.82</v>
      </c>
      <c r="AG442">
        <v>0</v>
      </c>
      <c r="AH442">
        <v>0</v>
      </c>
      <c r="AI442">
        <v>1</v>
      </c>
      <c r="AJ442">
        <v>13.26</v>
      </c>
      <c r="AK442">
        <v>33.39</v>
      </c>
      <c r="AL442">
        <v>1</v>
      </c>
      <c r="AM442">
        <v>4</v>
      </c>
      <c r="AN442">
        <v>0</v>
      </c>
      <c r="AO442">
        <v>1</v>
      </c>
      <c r="AP442">
        <v>1</v>
      </c>
      <c r="AQ442">
        <v>0</v>
      </c>
      <c r="AR442">
        <v>0</v>
      </c>
      <c r="AS442" t="s">
        <v>6</v>
      </c>
      <c r="AT442">
        <v>0.65</v>
      </c>
      <c r="AU442" t="s">
        <v>250</v>
      </c>
      <c r="AV442">
        <v>0</v>
      </c>
      <c r="AW442">
        <v>2</v>
      </c>
      <c r="AX442">
        <v>66442258</v>
      </c>
      <c r="AY442">
        <v>1</v>
      </c>
      <c r="AZ442">
        <v>0</v>
      </c>
      <c r="BA442">
        <v>401</v>
      </c>
      <c r="BB442">
        <v>0</v>
      </c>
      <c r="BC442">
        <v>0</v>
      </c>
      <c r="BD442">
        <v>0</v>
      </c>
      <c r="BE442">
        <v>0</v>
      </c>
      <c r="BF442">
        <v>0</v>
      </c>
      <c r="BG442">
        <v>0</v>
      </c>
      <c r="BH442">
        <v>0</v>
      </c>
      <c r="BI442">
        <v>0</v>
      </c>
      <c r="BJ442">
        <v>0</v>
      </c>
      <c r="BK442">
        <v>0</v>
      </c>
      <c r="BL442">
        <v>0</v>
      </c>
      <c r="BM442">
        <v>0</v>
      </c>
      <c r="BN442">
        <v>0</v>
      </c>
      <c r="BO442">
        <v>0</v>
      </c>
      <c r="BP442">
        <v>0</v>
      </c>
      <c r="BQ442">
        <v>0</v>
      </c>
      <c r="BR442">
        <v>0</v>
      </c>
      <c r="BS442">
        <v>0</v>
      </c>
      <c r="BT442">
        <v>0</v>
      </c>
      <c r="BU442">
        <v>0</v>
      </c>
      <c r="BV442">
        <v>0</v>
      </c>
      <c r="BW442">
        <v>0</v>
      </c>
      <c r="CV442">
        <v>0</v>
      </c>
      <c r="CW442" t="e">
        <f>ROUND(Y442*Source!I248*DO442,7)</f>
        <v>#REF!</v>
      </c>
      <c r="CX442" t="e">
        <f>ROUND(Y442*Source!I248,7)</f>
        <v>#REF!</v>
      </c>
      <c r="CY442">
        <f>AB442</f>
        <v>90.43</v>
      </c>
      <c r="CZ442">
        <f>AF442</f>
        <v>6.82</v>
      </c>
      <c r="DA442">
        <f>AJ442</f>
        <v>13.26</v>
      </c>
      <c r="DB442">
        <f t="shared" si="200"/>
        <v>8.86</v>
      </c>
      <c r="DC442">
        <f t="shared" si="201"/>
        <v>0</v>
      </c>
      <c r="DD442" t="s">
        <v>6</v>
      </c>
      <c r="DE442" t="s">
        <v>6</v>
      </c>
      <c r="DF442" t="e">
        <f t="shared" si="202"/>
        <v>#REF!</v>
      </c>
      <c r="DG442" t="e">
        <f>ROUND(ROUND(AF442*AJ442,0)*CX442,0)</f>
        <v>#REF!</v>
      </c>
      <c r="DH442" t="e">
        <f>Source!I248*SmtRes!Y442</f>
        <v>#REF!</v>
      </c>
      <c r="DI442">
        <f>AB442</f>
        <v>90.43</v>
      </c>
      <c r="DJ442">
        <f>EtalonRes!Z401</f>
        <v>6.82</v>
      </c>
      <c r="DK442" t="e">
        <f>Source!BB248</f>
        <v>#REF!</v>
      </c>
      <c r="DL442" t="s">
        <v>6</v>
      </c>
      <c r="DM442">
        <v>0</v>
      </c>
      <c r="DN442" t="s">
        <v>6</v>
      </c>
      <c r="DO442">
        <v>0</v>
      </c>
      <c r="GQ442">
        <v>-1</v>
      </c>
      <c r="GR442">
        <v>-1</v>
      </c>
    </row>
    <row r="443" spans="1:200" x14ac:dyDescent="0.25">
      <c r="A443">
        <f>ROW(Source!A248)</f>
        <v>248</v>
      </c>
      <c r="B443">
        <v>66440962</v>
      </c>
      <c r="C443">
        <v>66442244</v>
      </c>
      <c r="D443">
        <v>48087948</v>
      </c>
      <c r="E443">
        <v>1</v>
      </c>
      <c r="F443">
        <v>1</v>
      </c>
      <c r="G443">
        <v>1</v>
      </c>
      <c r="H443">
        <v>3</v>
      </c>
      <c r="I443" t="s">
        <v>860</v>
      </c>
      <c r="J443" t="s">
        <v>861</v>
      </c>
      <c r="K443" t="s">
        <v>862</v>
      </c>
      <c r="L443">
        <v>1348</v>
      </c>
      <c r="N443">
        <v>1009</v>
      </c>
      <c r="O443" t="s">
        <v>147</v>
      </c>
      <c r="P443" t="s">
        <v>147</v>
      </c>
      <c r="Q443">
        <v>1000</v>
      </c>
      <c r="W443">
        <v>0</v>
      </c>
      <c r="X443">
        <v>-64496400</v>
      </c>
      <c r="Y443" s="66">
        <f>'4.Ведомость_списания'!F280</f>
        <v>1.7999999999999999E-2</v>
      </c>
      <c r="AA443">
        <v>130390.25</v>
      </c>
      <c r="AB443">
        <v>0</v>
      </c>
      <c r="AC443">
        <v>0</v>
      </c>
      <c r="AD443">
        <v>0</v>
      </c>
      <c r="AE443">
        <v>14312.87</v>
      </c>
      <c r="AF443">
        <v>0</v>
      </c>
      <c r="AG443">
        <v>0</v>
      </c>
      <c r="AH443">
        <v>0</v>
      </c>
      <c r="AI443">
        <v>9.11</v>
      </c>
      <c r="AJ443">
        <v>1</v>
      </c>
      <c r="AK443">
        <v>1</v>
      </c>
      <c r="AL443">
        <v>1</v>
      </c>
      <c r="AM443">
        <v>4</v>
      </c>
      <c r="AN443">
        <v>0</v>
      </c>
      <c r="AO443">
        <v>1</v>
      </c>
      <c r="AP443">
        <v>1</v>
      </c>
      <c r="AQ443">
        <v>0</v>
      </c>
      <c r="AR443">
        <v>0</v>
      </c>
      <c r="AS443" t="s">
        <v>6</v>
      </c>
      <c r="AT443">
        <v>8.9999999999999993E-3</v>
      </c>
      <c r="AU443" t="s">
        <v>250</v>
      </c>
      <c r="AV443">
        <v>0</v>
      </c>
      <c r="AW443">
        <v>2</v>
      </c>
      <c r="AX443">
        <v>66442259</v>
      </c>
      <c r="AY443">
        <v>1</v>
      </c>
      <c r="AZ443">
        <v>0</v>
      </c>
      <c r="BA443">
        <v>402</v>
      </c>
      <c r="BB443">
        <v>0</v>
      </c>
      <c r="BC443">
        <v>0</v>
      </c>
      <c r="BD443">
        <v>0</v>
      </c>
      <c r="BE443">
        <v>0</v>
      </c>
      <c r="BF443">
        <v>0</v>
      </c>
      <c r="BG443">
        <v>0</v>
      </c>
      <c r="BH443">
        <v>0</v>
      </c>
      <c r="BI443">
        <v>0</v>
      </c>
      <c r="BJ443">
        <v>0</v>
      </c>
      <c r="BK443">
        <v>0</v>
      </c>
      <c r="BL443">
        <v>0</v>
      </c>
      <c r="BM443">
        <v>0</v>
      </c>
      <c r="BN443">
        <v>0</v>
      </c>
      <c r="BO443">
        <v>0</v>
      </c>
      <c r="BP443">
        <v>0</v>
      </c>
      <c r="BQ443">
        <v>0</v>
      </c>
      <c r="BR443">
        <v>0</v>
      </c>
      <c r="BS443">
        <v>0</v>
      </c>
      <c r="BT443">
        <v>0</v>
      </c>
      <c r="BU443">
        <v>0</v>
      </c>
      <c r="BV443">
        <v>0</v>
      </c>
      <c r="BW443">
        <v>0</v>
      </c>
      <c r="CV443">
        <v>0</v>
      </c>
      <c r="CW443">
        <v>0</v>
      </c>
      <c r="CX443" t="e">
        <f>ROUND(Y443*Source!I248,7)</f>
        <v>#REF!</v>
      </c>
      <c r="CY443">
        <f>AA443</f>
        <v>130390.25</v>
      </c>
      <c r="CZ443">
        <f>AE443</f>
        <v>14312.87</v>
      </c>
      <c r="DA443">
        <f>AI443</f>
        <v>9.11</v>
      </c>
      <c r="DB443">
        <f t="shared" si="200"/>
        <v>257.64</v>
      </c>
      <c r="DC443">
        <f t="shared" si="201"/>
        <v>0</v>
      </c>
      <c r="DD443" t="s">
        <v>6</v>
      </c>
      <c r="DE443" t="s">
        <v>6</v>
      </c>
      <c r="DF443" t="e">
        <f>ROUND(ROUND(AE443*AI443,0)*CX443,0)</f>
        <v>#REF!</v>
      </c>
      <c r="DG443" t="e">
        <f>ROUND(ROUND(AF443,0)*CX443,0)</f>
        <v>#REF!</v>
      </c>
      <c r="DH443" t="e">
        <f>Source!I248*SmtRes!Y443</f>
        <v>#REF!</v>
      </c>
      <c r="DI443">
        <f>AA443</f>
        <v>130390.25</v>
      </c>
      <c r="DJ443">
        <f>EtalonRes!Y402</f>
        <v>14312.87</v>
      </c>
      <c r="DK443" t="e">
        <f>Source!BC248</f>
        <v>#REF!</v>
      </c>
      <c r="DL443" t="s">
        <v>6</v>
      </c>
      <c r="DM443">
        <v>0</v>
      </c>
      <c r="DN443" t="s">
        <v>6</v>
      </c>
      <c r="DO443">
        <v>0</v>
      </c>
      <c r="GQ443">
        <v>-1</v>
      </c>
      <c r="GR443">
        <v>-1</v>
      </c>
    </row>
    <row r="444" spans="1:200" x14ac:dyDescent="0.25">
      <c r="A444">
        <f>ROW(Source!A248)</f>
        <v>248</v>
      </c>
      <c r="B444">
        <v>66440962</v>
      </c>
      <c r="C444">
        <v>66442244</v>
      </c>
      <c r="D444">
        <v>48088557</v>
      </c>
      <c r="E444">
        <v>1</v>
      </c>
      <c r="F444">
        <v>1</v>
      </c>
      <c r="G444">
        <v>1</v>
      </c>
      <c r="H444">
        <v>3</v>
      </c>
      <c r="I444" t="s">
        <v>863</v>
      </c>
      <c r="J444" t="s">
        <v>864</v>
      </c>
      <c r="K444" t="s">
        <v>865</v>
      </c>
      <c r="L444">
        <v>1346</v>
      </c>
      <c r="N444">
        <v>1009</v>
      </c>
      <c r="O444" t="s">
        <v>132</v>
      </c>
      <c r="P444" t="s">
        <v>132</v>
      </c>
      <c r="Q444">
        <v>1</v>
      </c>
      <c r="W444">
        <v>0</v>
      </c>
      <c r="X444">
        <v>-493771094</v>
      </c>
      <c r="Y444" s="66">
        <f>'4.Ведомость_списания'!F281</f>
        <v>2.8</v>
      </c>
      <c r="AA444">
        <v>60.76</v>
      </c>
      <c r="AB444">
        <v>0</v>
      </c>
      <c r="AC444">
        <v>0</v>
      </c>
      <c r="AD444">
        <v>0</v>
      </c>
      <c r="AE444">
        <v>6.67</v>
      </c>
      <c r="AF444">
        <v>0</v>
      </c>
      <c r="AG444">
        <v>0</v>
      </c>
      <c r="AH444">
        <v>0</v>
      </c>
      <c r="AI444">
        <v>9.11</v>
      </c>
      <c r="AJ444">
        <v>1</v>
      </c>
      <c r="AK444">
        <v>1</v>
      </c>
      <c r="AL444">
        <v>1</v>
      </c>
      <c r="AM444">
        <v>4</v>
      </c>
      <c r="AN444">
        <v>0</v>
      </c>
      <c r="AO444">
        <v>1</v>
      </c>
      <c r="AP444">
        <v>1</v>
      </c>
      <c r="AQ444">
        <v>0</v>
      </c>
      <c r="AR444">
        <v>0</v>
      </c>
      <c r="AS444" t="s">
        <v>6</v>
      </c>
      <c r="AT444">
        <v>1.4</v>
      </c>
      <c r="AU444" t="s">
        <v>250</v>
      </c>
      <c r="AV444">
        <v>0</v>
      </c>
      <c r="AW444">
        <v>2</v>
      </c>
      <c r="AX444">
        <v>66442260</v>
      </c>
      <c r="AY444">
        <v>1</v>
      </c>
      <c r="AZ444">
        <v>0</v>
      </c>
      <c r="BA444">
        <v>403</v>
      </c>
      <c r="BB444">
        <v>0</v>
      </c>
      <c r="BC444">
        <v>0</v>
      </c>
      <c r="BD444">
        <v>0</v>
      </c>
      <c r="BE444">
        <v>0</v>
      </c>
      <c r="BF444">
        <v>0</v>
      </c>
      <c r="BG444">
        <v>0</v>
      </c>
      <c r="BH444">
        <v>0</v>
      </c>
      <c r="BI444">
        <v>0</v>
      </c>
      <c r="BJ444">
        <v>0</v>
      </c>
      <c r="BK444">
        <v>0</v>
      </c>
      <c r="BL444">
        <v>0</v>
      </c>
      <c r="BM444">
        <v>0</v>
      </c>
      <c r="BN444">
        <v>0</v>
      </c>
      <c r="BO444">
        <v>0</v>
      </c>
      <c r="BP444">
        <v>0</v>
      </c>
      <c r="BQ444">
        <v>0</v>
      </c>
      <c r="BR444">
        <v>0</v>
      </c>
      <c r="BS444">
        <v>0</v>
      </c>
      <c r="BT444">
        <v>0</v>
      </c>
      <c r="BU444">
        <v>0</v>
      </c>
      <c r="BV444">
        <v>0</v>
      </c>
      <c r="BW444">
        <v>0</v>
      </c>
      <c r="CV444">
        <v>0</v>
      </c>
      <c r="CW444">
        <v>0</v>
      </c>
      <c r="CX444" t="e">
        <f>ROUND(Y444*Source!I248,7)</f>
        <v>#REF!</v>
      </c>
      <c r="CY444">
        <f>AA444</f>
        <v>60.76</v>
      </c>
      <c r="CZ444">
        <f>AE444</f>
        <v>6.67</v>
      </c>
      <c r="DA444">
        <f>AI444</f>
        <v>9.11</v>
      </c>
      <c r="DB444">
        <f t="shared" si="200"/>
        <v>18.68</v>
      </c>
      <c r="DC444">
        <f t="shared" si="201"/>
        <v>0</v>
      </c>
      <c r="DD444" t="s">
        <v>6</v>
      </c>
      <c r="DE444" t="s">
        <v>6</v>
      </c>
      <c r="DF444" t="e">
        <f>ROUND(ROUND(AE444*AI444,0)*CX444,0)</f>
        <v>#REF!</v>
      </c>
      <c r="DG444" t="e">
        <f>ROUND(ROUND(AF444,0)*CX444,0)</f>
        <v>#REF!</v>
      </c>
      <c r="DH444" t="e">
        <f>Source!I248*SmtRes!Y444</f>
        <v>#REF!</v>
      </c>
      <c r="DI444">
        <f>AA444</f>
        <v>60.76</v>
      </c>
      <c r="DJ444">
        <f>EtalonRes!Y403</f>
        <v>6.67</v>
      </c>
      <c r="DK444" t="e">
        <f>Source!BC248</f>
        <v>#REF!</v>
      </c>
      <c r="DL444" t="s">
        <v>6</v>
      </c>
      <c r="DM444">
        <v>0</v>
      </c>
      <c r="DN444" t="s">
        <v>6</v>
      </c>
      <c r="DO444">
        <v>0</v>
      </c>
      <c r="GQ444">
        <v>-1</v>
      </c>
      <c r="GR444">
        <v>-1</v>
      </c>
    </row>
    <row r="445" spans="1:200" x14ac:dyDescent="0.25">
      <c r="A445">
        <f>ROW(Source!A250)</f>
        <v>250</v>
      </c>
      <c r="B445">
        <v>66440962</v>
      </c>
      <c r="C445">
        <v>66590779</v>
      </c>
      <c r="D445">
        <v>49510721</v>
      </c>
      <c r="E445">
        <v>70</v>
      </c>
      <c r="F445">
        <v>1</v>
      </c>
      <c r="G445">
        <v>1</v>
      </c>
      <c r="H445">
        <v>1</v>
      </c>
      <c r="I445" t="s">
        <v>831</v>
      </c>
      <c r="J445" t="s">
        <v>6</v>
      </c>
      <c r="K445" t="s">
        <v>832</v>
      </c>
      <c r="L445">
        <v>1191</v>
      </c>
      <c r="N445">
        <v>1013</v>
      </c>
      <c r="O445" t="s">
        <v>766</v>
      </c>
      <c r="P445" t="s">
        <v>766</v>
      </c>
      <c r="Q445">
        <v>1</v>
      </c>
      <c r="W445">
        <v>0</v>
      </c>
      <c r="X445">
        <v>-1759674247</v>
      </c>
      <c r="Y445">
        <f t="shared" ref="Y445:Y459" si="203">AT445</f>
        <v>86.5</v>
      </c>
      <c r="AA445">
        <v>0</v>
      </c>
      <c r="AB445">
        <v>0</v>
      </c>
      <c r="AC445">
        <v>0</v>
      </c>
      <c r="AD445">
        <v>295.83999999999997</v>
      </c>
      <c r="AE445">
        <v>0</v>
      </c>
      <c r="AF445">
        <v>0</v>
      </c>
      <c r="AG445">
        <v>0</v>
      </c>
      <c r="AH445">
        <v>8.86</v>
      </c>
      <c r="AI445">
        <v>1</v>
      </c>
      <c r="AJ445">
        <v>1</v>
      </c>
      <c r="AK445">
        <v>1</v>
      </c>
      <c r="AL445">
        <v>33.39</v>
      </c>
      <c r="AM445">
        <v>4</v>
      </c>
      <c r="AN445">
        <v>0</v>
      </c>
      <c r="AO445">
        <v>1</v>
      </c>
      <c r="AP445">
        <v>1</v>
      </c>
      <c r="AQ445">
        <v>0</v>
      </c>
      <c r="AR445">
        <v>0</v>
      </c>
      <c r="AS445" t="s">
        <v>6</v>
      </c>
      <c r="AT445">
        <v>86.5</v>
      </c>
      <c r="AU445" t="s">
        <v>6</v>
      </c>
      <c r="AV445">
        <v>1</v>
      </c>
      <c r="AW445">
        <v>2</v>
      </c>
      <c r="AX445">
        <v>66590780</v>
      </c>
      <c r="AY445">
        <v>1</v>
      </c>
      <c r="AZ445">
        <v>0</v>
      </c>
      <c r="BA445">
        <v>404</v>
      </c>
      <c r="BB445">
        <v>0</v>
      </c>
      <c r="BC445">
        <v>0</v>
      </c>
      <c r="BD445">
        <v>0</v>
      </c>
      <c r="BE445">
        <v>0</v>
      </c>
      <c r="BF445">
        <v>0</v>
      </c>
      <c r="BG445">
        <v>0</v>
      </c>
      <c r="BH445">
        <v>0</v>
      </c>
      <c r="BI445">
        <v>0</v>
      </c>
      <c r="BJ445">
        <v>0</v>
      </c>
      <c r="BK445">
        <v>0</v>
      </c>
      <c r="BL445">
        <v>0</v>
      </c>
      <c r="BM445">
        <v>0</v>
      </c>
      <c r="BN445">
        <v>0</v>
      </c>
      <c r="BO445">
        <v>0</v>
      </c>
      <c r="BP445">
        <v>0</v>
      </c>
      <c r="BQ445">
        <v>0</v>
      </c>
      <c r="BR445">
        <v>0</v>
      </c>
      <c r="BS445">
        <v>0</v>
      </c>
      <c r="BT445">
        <v>0</v>
      </c>
      <c r="BU445">
        <v>0</v>
      </c>
      <c r="BV445">
        <v>0</v>
      </c>
      <c r="BW445">
        <v>0</v>
      </c>
      <c r="CU445" t="e">
        <f>ROUND(AT445*Source!I250*AH445*AL445,0)</f>
        <v>#REF!</v>
      </c>
      <c r="CV445" t="e">
        <f>ROUND(Y445*Source!I250,7)</f>
        <v>#REF!</v>
      </c>
      <c r="CW445">
        <v>0</v>
      </c>
      <c r="CX445" t="e">
        <f>ROUND(Y445*Source!I250,7)</f>
        <v>#REF!</v>
      </c>
      <c r="CY445">
        <f>AD445</f>
        <v>295.83999999999997</v>
      </c>
      <c r="CZ445">
        <f>AH445</f>
        <v>8.86</v>
      </c>
      <c r="DA445">
        <f>AL445</f>
        <v>33.39</v>
      </c>
      <c r="DB445">
        <f t="shared" ref="DB445:DB459" si="204">ROUND(ROUND(AT445*CZ445,2),2)</f>
        <v>766.39</v>
      </c>
      <c r="DC445">
        <f t="shared" ref="DC445:DC459" si="205">ROUND(ROUND(AT445*AG445,2),2)</f>
        <v>0</v>
      </c>
      <c r="DD445" t="s">
        <v>6</v>
      </c>
      <c r="DE445" t="s">
        <v>6</v>
      </c>
      <c r="DF445" t="e">
        <f>ROUND(ROUND(AE445,0)*CX445,0)</f>
        <v>#REF!</v>
      </c>
      <c r="DG445" t="e">
        <f>ROUND(ROUND(AF445,0)*CX445,0)</f>
        <v>#REF!</v>
      </c>
      <c r="DH445" t="e">
        <f>Source!I250*SmtRes!Y445</f>
        <v>#REF!</v>
      </c>
      <c r="DI445">
        <f>AD445</f>
        <v>295.83999999999997</v>
      </c>
      <c r="DJ445">
        <f>EtalonRes!AB404</f>
        <v>8.86</v>
      </c>
      <c r="DK445" t="e">
        <f>Source!BA250</f>
        <v>#REF!</v>
      </c>
      <c r="DL445" t="s">
        <v>6</v>
      </c>
      <c r="DM445">
        <v>0</v>
      </c>
      <c r="DN445" t="s">
        <v>6</v>
      </c>
      <c r="DO445">
        <v>0</v>
      </c>
      <c r="GQ445">
        <v>-1</v>
      </c>
      <c r="GR445">
        <v>-1</v>
      </c>
    </row>
    <row r="446" spans="1:200" x14ac:dyDescent="0.25">
      <c r="A446">
        <f>ROW(Source!A250)</f>
        <v>250</v>
      </c>
      <c r="B446">
        <v>66440962</v>
      </c>
      <c r="C446">
        <v>66590779</v>
      </c>
      <c r="D446">
        <v>49510905</v>
      </c>
      <c r="E446">
        <v>70</v>
      </c>
      <c r="F446">
        <v>1</v>
      </c>
      <c r="G446">
        <v>1</v>
      </c>
      <c r="H446">
        <v>1</v>
      </c>
      <c r="I446" t="s">
        <v>767</v>
      </c>
      <c r="J446" t="s">
        <v>6</v>
      </c>
      <c r="K446" t="s">
        <v>768</v>
      </c>
      <c r="L446">
        <v>1191</v>
      </c>
      <c r="N446">
        <v>1013</v>
      </c>
      <c r="O446" t="s">
        <v>766</v>
      </c>
      <c r="P446" t="s">
        <v>766</v>
      </c>
      <c r="Q446">
        <v>1</v>
      </c>
      <c r="W446">
        <v>0</v>
      </c>
      <c r="X446">
        <v>-1417349443</v>
      </c>
      <c r="Y446">
        <f t="shared" si="203"/>
        <v>0.31</v>
      </c>
      <c r="AA446">
        <v>0</v>
      </c>
      <c r="AB446">
        <v>0</v>
      </c>
      <c r="AC446">
        <v>0</v>
      </c>
      <c r="AD446">
        <v>0</v>
      </c>
      <c r="AE446">
        <v>0</v>
      </c>
      <c r="AF446">
        <v>0</v>
      </c>
      <c r="AG446">
        <v>0</v>
      </c>
      <c r="AH446">
        <v>0</v>
      </c>
      <c r="AI446">
        <v>1</v>
      </c>
      <c r="AJ446">
        <v>1</v>
      </c>
      <c r="AK446">
        <v>33.39</v>
      </c>
      <c r="AL446">
        <v>1</v>
      </c>
      <c r="AM446">
        <v>4</v>
      </c>
      <c r="AN446">
        <v>0</v>
      </c>
      <c r="AO446">
        <v>1</v>
      </c>
      <c r="AP446">
        <v>1</v>
      </c>
      <c r="AQ446">
        <v>0</v>
      </c>
      <c r="AR446">
        <v>0</v>
      </c>
      <c r="AS446" t="s">
        <v>6</v>
      </c>
      <c r="AT446">
        <v>0.31</v>
      </c>
      <c r="AU446" t="s">
        <v>6</v>
      </c>
      <c r="AV446">
        <v>2</v>
      </c>
      <c r="AW446">
        <v>2</v>
      </c>
      <c r="AX446">
        <v>66590781</v>
      </c>
      <c r="AY446">
        <v>1</v>
      </c>
      <c r="AZ446">
        <v>0</v>
      </c>
      <c r="BA446">
        <v>405</v>
      </c>
      <c r="BB446">
        <v>0</v>
      </c>
      <c r="BC446">
        <v>0</v>
      </c>
      <c r="BD446">
        <v>0</v>
      </c>
      <c r="BE446">
        <v>0</v>
      </c>
      <c r="BF446">
        <v>0</v>
      </c>
      <c r="BG446">
        <v>0</v>
      </c>
      <c r="BH446">
        <v>0</v>
      </c>
      <c r="BI446">
        <v>0</v>
      </c>
      <c r="BJ446">
        <v>0</v>
      </c>
      <c r="BK446">
        <v>0</v>
      </c>
      <c r="BL446">
        <v>0</v>
      </c>
      <c r="BM446">
        <v>0</v>
      </c>
      <c r="BN446">
        <v>0</v>
      </c>
      <c r="BO446">
        <v>0</v>
      </c>
      <c r="BP446">
        <v>0</v>
      </c>
      <c r="BQ446">
        <v>0</v>
      </c>
      <c r="BR446">
        <v>0</v>
      </c>
      <c r="BS446">
        <v>0</v>
      </c>
      <c r="BT446">
        <v>0</v>
      </c>
      <c r="BU446">
        <v>0</v>
      </c>
      <c r="BV446">
        <v>0</v>
      </c>
      <c r="BW446">
        <v>0</v>
      </c>
      <c r="CV446">
        <v>0</v>
      </c>
      <c r="CW446">
        <v>0</v>
      </c>
      <c r="CX446" t="e">
        <f>ROUND(Y446*Source!I250,7)</f>
        <v>#REF!</v>
      </c>
      <c r="CY446">
        <f>AD446</f>
        <v>0</v>
      </c>
      <c r="CZ446">
        <f>AH446</f>
        <v>0</v>
      </c>
      <c r="DA446">
        <f>AL446</f>
        <v>1</v>
      </c>
      <c r="DB446">
        <f t="shared" si="204"/>
        <v>0</v>
      </c>
      <c r="DC446">
        <f t="shared" si="205"/>
        <v>0</v>
      </c>
      <c r="DD446" t="s">
        <v>6</v>
      </c>
      <c r="DE446" t="s">
        <v>6</v>
      </c>
      <c r="DF446" t="e">
        <f>ROUND(ROUND(AE446,0)*CX446,0)</f>
        <v>#REF!</v>
      </c>
      <c r="DG446" t="e">
        <f>ROUND(ROUND(AF446,0)*CX446,0)</f>
        <v>#REF!</v>
      </c>
      <c r="DH446" t="e">
        <f>Source!I250*SmtRes!Y446</f>
        <v>#REF!</v>
      </c>
      <c r="DI446">
        <f>AD446</f>
        <v>0</v>
      </c>
      <c r="DJ446">
        <f>EtalonRes!AB405</f>
        <v>0</v>
      </c>
      <c r="DK446" t="e">
        <f>Source!BA250</f>
        <v>#REF!</v>
      </c>
      <c r="DL446" t="s">
        <v>6</v>
      </c>
      <c r="DM446">
        <v>0</v>
      </c>
      <c r="DN446" t="s">
        <v>6</v>
      </c>
      <c r="DO446">
        <v>0</v>
      </c>
      <c r="GQ446">
        <v>-1</v>
      </c>
      <c r="GR446">
        <v>-1</v>
      </c>
    </row>
    <row r="447" spans="1:200" x14ac:dyDescent="0.25">
      <c r="A447">
        <f>ROW(Source!A250)</f>
        <v>250</v>
      </c>
      <c r="B447">
        <v>66440962</v>
      </c>
      <c r="C447">
        <v>66590779</v>
      </c>
      <c r="D447">
        <v>49672573</v>
      </c>
      <c r="E447">
        <v>1</v>
      </c>
      <c r="F447">
        <v>1</v>
      </c>
      <c r="G447">
        <v>1</v>
      </c>
      <c r="H447">
        <v>2</v>
      </c>
      <c r="I447" t="s">
        <v>816</v>
      </c>
      <c r="J447" t="s">
        <v>817</v>
      </c>
      <c r="K447" t="s">
        <v>818</v>
      </c>
      <c r="L447">
        <v>1367</v>
      </c>
      <c r="N447">
        <v>1011</v>
      </c>
      <c r="O447" t="s">
        <v>772</v>
      </c>
      <c r="P447" t="s">
        <v>772</v>
      </c>
      <c r="Q447">
        <v>1</v>
      </c>
      <c r="W447">
        <v>0</v>
      </c>
      <c r="X447">
        <v>-430484415</v>
      </c>
      <c r="Y447">
        <f t="shared" si="203"/>
        <v>0.12</v>
      </c>
      <c r="AA447">
        <v>0</v>
      </c>
      <c r="AB447">
        <v>1530.2</v>
      </c>
      <c r="AC447">
        <v>450.77</v>
      </c>
      <c r="AD447">
        <v>0</v>
      </c>
      <c r="AE447">
        <v>0</v>
      </c>
      <c r="AF447">
        <v>115.4</v>
      </c>
      <c r="AG447">
        <v>13.5</v>
      </c>
      <c r="AH447">
        <v>0</v>
      </c>
      <c r="AI447">
        <v>1</v>
      </c>
      <c r="AJ447">
        <v>13.26</v>
      </c>
      <c r="AK447">
        <v>33.39</v>
      </c>
      <c r="AL447">
        <v>1</v>
      </c>
      <c r="AM447">
        <v>4</v>
      </c>
      <c r="AN447">
        <v>0</v>
      </c>
      <c r="AO447">
        <v>1</v>
      </c>
      <c r="AP447">
        <v>1</v>
      </c>
      <c r="AQ447">
        <v>0</v>
      </c>
      <c r="AR447">
        <v>0</v>
      </c>
      <c r="AS447" t="s">
        <v>6</v>
      </c>
      <c r="AT447">
        <v>0.12</v>
      </c>
      <c r="AU447" t="s">
        <v>6</v>
      </c>
      <c r="AV447">
        <v>0</v>
      </c>
      <c r="AW447">
        <v>2</v>
      </c>
      <c r="AX447">
        <v>66590782</v>
      </c>
      <c r="AY447">
        <v>1</v>
      </c>
      <c r="AZ447">
        <v>0</v>
      </c>
      <c r="BA447">
        <v>406</v>
      </c>
      <c r="BB447">
        <v>0</v>
      </c>
      <c r="BC447">
        <v>0</v>
      </c>
      <c r="BD447">
        <v>0</v>
      </c>
      <c r="BE447">
        <v>0</v>
      </c>
      <c r="BF447">
        <v>0</v>
      </c>
      <c r="BG447">
        <v>0</v>
      </c>
      <c r="BH447">
        <v>0</v>
      </c>
      <c r="BI447">
        <v>0</v>
      </c>
      <c r="BJ447">
        <v>0</v>
      </c>
      <c r="BK447">
        <v>0</v>
      </c>
      <c r="BL447">
        <v>0</v>
      </c>
      <c r="BM447">
        <v>0</v>
      </c>
      <c r="BN447">
        <v>0</v>
      </c>
      <c r="BO447">
        <v>0</v>
      </c>
      <c r="BP447">
        <v>0</v>
      </c>
      <c r="BQ447">
        <v>0</v>
      </c>
      <c r="BR447">
        <v>0</v>
      </c>
      <c r="BS447">
        <v>0</v>
      </c>
      <c r="BT447">
        <v>0</v>
      </c>
      <c r="BU447">
        <v>0</v>
      </c>
      <c r="BV447">
        <v>0</v>
      </c>
      <c r="BW447">
        <v>0</v>
      </c>
      <c r="CV447">
        <v>0</v>
      </c>
      <c r="CW447" t="e">
        <f>ROUND(Y447*Source!I250*DO447,7)</f>
        <v>#REF!</v>
      </c>
      <c r="CX447" t="e">
        <f>ROUND(Y447*Source!I250,7)</f>
        <v>#REF!</v>
      </c>
      <c r="CY447">
        <f>AB447</f>
        <v>1530.2</v>
      </c>
      <c r="CZ447">
        <f>AF447</f>
        <v>115.4</v>
      </c>
      <c r="DA447">
        <f>AJ447</f>
        <v>13.26</v>
      </c>
      <c r="DB447">
        <f t="shared" si="204"/>
        <v>13.85</v>
      </c>
      <c r="DC447">
        <f t="shared" si="205"/>
        <v>1.62</v>
      </c>
      <c r="DD447" t="s">
        <v>6</v>
      </c>
      <c r="DE447" t="s">
        <v>6</v>
      </c>
      <c r="DF447" t="e">
        <f>ROUND(ROUND(AE447,0)*CX447,0)</f>
        <v>#REF!</v>
      </c>
      <c r="DG447" t="e">
        <f>ROUND(ROUND(AF447*AJ447,0)*CX447,0)</f>
        <v>#REF!</v>
      </c>
      <c r="DH447" t="e">
        <f>Source!I250*SmtRes!Y447</f>
        <v>#REF!</v>
      </c>
      <c r="DI447">
        <f>AB447</f>
        <v>1530.2</v>
      </c>
      <c r="DJ447">
        <f>EtalonRes!Z406</f>
        <v>115.4</v>
      </c>
      <c r="DK447" t="e">
        <f>Source!BB250</f>
        <v>#REF!</v>
      </c>
      <c r="DL447" t="s">
        <v>6</v>
      </c>
      <c r="DM447">
        <v>0</v>
      </c>
      <c r="DN447" t="s">
        <v>6</v>
      </c>
      <c r="DO447">
        <v>0</v>
      </c>
      <c r="GQ447">
        <v>-1</v>
      </c>
      <c r="GR447">
        <v>-1</v>
      </c>
    </row>
    <row r="448" spans="1:200" x14ac:dyDescent="0.25">
      <c r="A448">
        <f>ROW(Source!A250)</f>
        <v>250</v>
      </c>
      <c r="B448">
        <v>66440962</v>
      </c>
      <c r="C448">
        <v>66590779</v>
      </c>
      <c r="D448">
        <v>49672710</v>
      </c>
      <c r="E448">
        <v>1</v>
      </c>
      <c r="F448">
        <v>1</v>
      </c>
      <c r="G448">
        <v>1</v>
      </c>
      <c r="H448">
        <v>2</v>
      </c>
      <c r="I448" t="s">
        <v>897</v>
      </c>
      <c r="J448" t="s">
        <v>898</v>
      </c>
      <c r="K448" t="s">
        <v>899</v>
      </c>
      <c r="L448">
        <v>1367</v>
      </c>
      <c r="N448">
        <v>1011</v>
      </c>
      <c r="O448" t="s">
        <v>772</v>
      </c>
      <c r="P448" t="s">
        <v>772</v>
      </c>
      <c r="Q448">
        <v>1</v>
      </c>
      <c r="W448">
        <v>0</v>
      </c>
      <c r="X448">
        <v>-382331097</v>
      </c>
      <c r="Y448">
        <f t="shared" si="203"/>
        <v>4.42</v>
      </c>
      <c r="AA448">
        <v>0</v>
      </c>
      <c r="AB448">
        <v>91.49</v>
      </c>
      <c r="AC448">
        <v>0</v>
      </c>
      <c r="AD448">
        <v>0</v>
      </c>
      <c r="AE448">
        <v>0</v>
      </c>
      <c r="AF448">
        <v>6.9</v>
      </c>
      <c r="AG448">
        <v>0</v>
      </c>
      <c r="AH448">
        <v>0</v>
      </c>
      <c r="AI448">
        <v>1</v>
      </c>
      <c r="AJ448">
        <v>13.26</v>
      </c>
      <c r="AK448">
        <v>33.39</v>
      </c>
      <c r="AL448">
        <v>1</v>
      </c>
      <c r="AM448">
        <v>4</v>
      </c>
      <c r="AN448">
        <v>0</v>
      </c>
      <c r="AO448">
        <v>1</v>
      </c>
      <c r="AP448">
        <v>1</v>
      </c>
      <c r="AQ448">
        <v>0</v>
      </c>
      <c r="AR448">
        <v>0</v>
      </c>
      <c r="AS448" t="s">
        <v>6</v>
      </c>
      <c r="AT448">
        <v>4.42</v>
      </c>
      <c r="AU448" t="s">
        <v>6</v>
      </c>
      <c r="AV448">
        <v>0</v>
      </c>
      <c r="AW448">
        <v>2</v>
      </c>
      <c r="AX448">
        <v>66590783</v>
      </c>
      <c r="AY448">
        <v>1</v>
      </c>
      <c r="AZ448">
        <v>0</v>
      </c>
      <c r="BA448">
        <v>407</v>
      </c>
      <c r="BB448">
        <v>0</v>
      </c>
      <c r="BC448">
        <v>0</v>
      </c>
      <c r="BD448">
        <v>0</v>
      </c>
      <c r="BE448">
        <v>0</v>
      </c>
      <c r="BF448">
        <v>0</v>
      </c>
      <c r="BG448">
        <v>0</v>
      </c>
      <c r="BH448">
        <v>0</v>
      </c>
      <c r="BI448">
        <v>0</v>
      </c>
      <c r="BJ448">
        <v>0</v>
      </c>
      <c r="BK448">
        <v>0</v>
      </c>
      <c r="BL448">
        <v>0</v>
      </c>
      <c r="BM448">
        <v>0</v>
      </c>
      <c r="BN448">
        <v>0</v>
      </c>
      <c r="BO448">
        <v>0</v>
      </c>
      <c r="BP448">
        <v>0</v>
      </c>
      <c r="BQ448">
        <v>0</v>
      </c>
      <c r="BR448">
        <v>0</v>
      </c>
      <c r="BS448">
        <v>0</v>
      </c>
      <c r="BT448">
        <v>0</v>
      </c>
      <c r="BU448">
        <v>0</v>
      </c>
      <c r="BV448">
        <v>0</v>
      </c>
      <c r="BW448">
        <v>0</v>
      </c>
      <c r="CV448">
        <v>0</v>
      </c>
      <c r="CW448" t="e">
        <f>ROUND(Y448*Source!I250*DO448,7)</f>
        <v>#REF!</v>
      </c>
      <c r="CX448" t="e">
        <f>ROUND(Y448*Source!I250,7)</f>
        <v>#REF!</v>
      </c>
      <c r="CY448">
        <f>AB448</f>
        <v>91.49</v>
      </c>
      <c r="CZ448">
        <f>AF448</f>
        <v>6.9</v>
      </c>
      <c r="DA448">
        <f>AJ448</f>
        <v>13.26</v>
      </c>
      <c r="DB448">
        <f t="shared" si="204"/>
        <v>30.5</v>
      </c>
      <c r="DC448">
        <f t="shared" si="205"/>
        <v>0</v>
      </c>
      <c r="DD448" t="s">
        <v>6</v>
      </c>
      <c r="DE448" t="s">
        <v>6</v>
      </c>
      <c r="DF448" t="e">
        <f>ROUND(ROUND(AE448,0)*CX448,0)</f>
        <v>#REF!</v>
      </c>
      <c r="DG448" t="e">
        <f>ROUND(ROUND(AF448*AJ448,0)*CX448,0)</f>
        <v>#REF!</v>
      </c>
      <c r="DH448" t="e">
        <f>Source!I250*SmtRes!Y448</f>
        <v>#REF!</v>
      </c>
      <c r="DI448">
        <f>AB448</f>
        <v>91.49</v>
      </c>
      <c r="DJ448">
        <f>EtalonRes!Z407</f>
        <v>6.9</v>
      </c>
      <c r="DK448" t="e">
        <f>Source!BB250</f>
        <v>#REF!</v>
      </c>
      <c r="DL448" t="s">
        <v>6</v>
      </c>
      <c r="DM448">
        <v>0</v>
      </c>
      <c r="DN448" t="s">
        <v>6</v>
      </c>
      <c r="DO448">
        <v>0</v>
      </c>
      <c r="GQ448">
        <v>-1</v>
      </c>
      <c r="GR448">
        <v>-1</v>
      </c>
    </row>
    <row r="449" spans="1:200" x14ac:dyDescent="0.25">
      <c r="A449">
        <f>ROW(Source!A250)</f>
        <v>250</v>
      </c>
      <c r="B449">
        <v>66440962</v>
      </c>
      <c r="C449">
        <v>66590779</v>
      </c>
      <c r="D449">
        <v>49673503</v>
      </c>
      <c r="E449">
        <v>1</v>
      </c>
      <c r="F449">
        <v>1</v>
      </c>
      <c r="G449">
        <v>1</v>
      </c>
      <c r="H449">
        <v>2</v>
      </c>
      <c r="I449" t="s">
        <v>788</v>
      </c>
      <c r="J449" t="s">
        <v>789</v>
      </c>
      <c r="K449" t="s">
        <v>790</v>
      </c>
      <c r="L449">
        <v>1367</v>
      </c>
      <c r="N449">
        <v>1011</v>
      </c>
      <c r="O449" t="s">
        <v>772</v>
      </c>
      <c r="P449" t="s">
        <v>772</v>
      </c>
      <c r="Q449">
        <v>1</v>
      </c>
      <c r="W449">
        <v>0</v>
      </c>
      <c r="X449">
        <v>509054691</v>
      </c>
      <c r="Y449">
        <f t="shared" si="203"/>
        <v>0.19</v>
      </c>
      <c r="AA449">
        <v>0</v>
      </c>
      <c r="AB449">
        <v>871.31</v>
      </c>
      <c r="AC449">
        <v>387.32</v>
      </c>
      <c r="AD449">
        <v>0</v>
      </c>
      <c r="AE449">
        <v>0</v>
      </c>
      <c r="AF449">
        <v>65.709999999999994</v>
      </c>
      <c r="AG449">
        <v>11.6</v>
      </c>
      <c r="AH449">
        <v>0</v>
      </c>
      <c r="AI449">
        <v>1</v>
      </c>
      <c r="AJ449">
        <v>13.26</v>
      </c>
      <c r="AK449">
        <v>33.39</v>
      </c>
      <c r="AL449">
        <v>1</v>
      </c>
      <c r="AM449">
        <v>4</v>
      </c>
      <c r="AN449">
        <v>0</v>
      </c>
      <c r="AO449">
        <v>1</v>
      </c>
      <c r="AP449">
        <v>1</v>
      </c>
      <c r="AQ449">
        <v>0</v>
      </c>
      <c r="AR449">
        <v>0</v>
      </c>
      <c r="AS449" t="s">
        <v>6</v>
      </c>
      <c r="AT449">
        <v>0.19</v>
      </c>
      <c r="AU449" t="s">
        <v>6</v>
      </c>
      <c r="AV449">
        <v>0</v>
      </c>
      <c r="AW449">
        <v>2</v>
      </c>
      <c r="AX449">
        <v>66590784</v>
      </c>
      <c r="AY449">
        <v>1</v>
      </c>
      <c r="AZ449">
        <v>0</v>
      </c>
      <c r="BA449">
        <v>408</v>
      </c>
      <c r="BB449">
        <v>0</v>
      </c>
      <c r="BC449">
        <v>0</v>
      </c>
      <c r="BD449">
        <v>0</v>
      </c>
      <c r="BE449">
        <v>0</v>
      </c>
      <c r="BF449">
        <v>0</v>
      </c>
      <c r="BG449">
        <v>0</v>
      </c>
      <c r="BH449">
        <v>0</v>
      </c>
      <c r="BI449">
        <v>0</v>
      </c>
      <c r="BJ449">
        <v>0</v>
      </c>
      <c r="BK449">
        <v>0</v>
      </c>
      <c r="BL449">
        <v>0</v>
      </c>
      <c r="BM449">
        <v>0</v>
      </c>
      <c r="BN449">
        <v>0</v>
      </c>
      <c r="BO449">
        <v>0</v>
      </c>
      <c r="BP449">
        <v>0</v>
      </c>
      <c r="BQ449">
        <v>0</v>
      </c>
      <c r="BR449">
        <v>0</v>
      </c>
      <c r="BS449">
        <v>0</v>
      </c>
      <c r="BT449">
        <v>0</v>
      </c>
      <c r="BU449">
        <v>0</v>
      </c>
      <c r="BV449">
        <v>0</v>
      </c>
      <c r="BW449">
        <v>0</v>
      </c>
      <c r="CV449">
        <v>0</v>
      </c>
      <c r="CW449" t="e">
        <f>ROUND(Y449*Source!I250*DO449,7)</f>
        <v>#REF!</v>
      </c>
      <c r="CX449" t="e">
        <f>ROUND(Y449*Source!I250,7)</f>
        <v>#REF!</v>
      </c>
      <c r="CY449">
        <f>AB449</f>
        <v>871.31</v>
      </c>
      <c r="CZ449">
        <f>AF449</f>
        <v>65.709999999999994</v>
      </c>
      <c r="DA449">
        <f>AJ449</f>
        <v>13.26</v>
      </c>
      <c r="DB449">
        <f t="shared" si="204"/>
        <v>12.48</v>
      </c>
      <c r="DC449">
        <f t="shared" si="205"/>
        <v>2.2000000000000002</v>
      </c>
      <c r="DD449" t="s">
        <v>6</v>
      </c>
      <c r="DE449" t="s">
        <v>6</v>
      </c>
      <c r="DF449" t="e">
        <f>ROUND(ROUND(AE449,0)*CX449,0)</f>
        <v>#REF!</v>
      </c>
      <c r="DG449" t="e">
        <f>ROUND(ROUND(AF449*AJ449,0)*CX449,0)</f>
        <v>#REF!</v>
      </c>
      <c r="DH449" t="e">
        <f>Source!I250*SmtRes!Y449</f>
        <v>#REF!</v>
      </c>
      <c r="DI449">
        <f>AB449</f>
        <v>871.31</v>
      </c>
      <c r="DJ449">
        <f>EtalonRes!Z408</f>
        <v>65.709999999999994</v>
      </c>
      <c r="DK449" t="e">
        <f>Source!BB250</f>
        <v>#REF!</v>
      </c>
      <c r="DL449" t="s">
        <v>6</v>
      </c>
      <c r="DM449">
        <v>0</v>
      </c>
      <c r="DN449" t="s">
        <v>6</v>
      </c>
      <c r="DO449">
        <v>0</v>
      </c>
      <c r="GQ449">
        <v>-1</v>
      </c>
      <c r="GR449">
        <v>-1</v>
      </c>
    </row>
    <row r="450" spans="1:200" x14ac:dyDescent="0.25">
      <c r="A450">
        <f>ROW(Source!A250)</f>
        <v>250</v>
      </c>
      <c r="B450">
        <v>66440962</v>
      </c>
      <c r="C450">
        <v>66590779</v>
      </c>
      <c r="D450">
        <v>49525488</v>
      </c>
      <c r="E450">
        <v>1</v>
      </c>
      <c r="F450">
        <v>1</v>
      </c>
      <c r="G450">
        <v>1</v>
      </c>
      <c r="H450">
        <v>3</v>
      </c>
      <c r="I450" t="s">
        <v>490</v>
      </c>
      <c r="J450" t="s">
        <v>492</v>
      </c>
      <c r="K450" t="s">
        <v>491</v>
      </c>
      <c r="L450">
        <v>1346</v>
      </c>
      <c r="N450">
        <v>1009</v>
      </c>
      <c r="O450" t="s">
        <v>132</v>
      </c>
      <c r="P450" t="s">
        <v>132</v>
      </c>
      <c r="Q450">
        <v>1</v>
      </c>
      <c r="W450">
        <v>0</v>
      </c>
      <c r="X450">
        <v>-1864341761</v>
      </c>
      <c r="Y450" s="66">
        <f>'4.Ведомость_списания'!F284</f>
        <v>16</v>
      </c>
      <c r="AA450">
        <v>82.35</v>
      </c>
      <c r="AB450">
        <v>0</v>
      </c>
      <c r="AC450">
        <v>0</v>
      </c>
      <c r="AD450">
        <v>0</v>
      </c>
      <c r="AE450">
        <v>9.0399999999999991</v>
      </c>
      <c r="AF450">
        <v>0</v>
      </c>
      <c r="AG450">
        <v>0</v>
      </c>
      <c r="AH450">
        <v>0</v>
      </c>
      <c r="AI450">
        <v>9.11</v>
      </c>
      <c r="AJ450">
        <v>1</v>
      </c>
      <c r="AK450">
        <v>1</v>
      </c>
      <c r="AL450">
        <v>1</v>
      </c>
      <c r="AM450">
        <v>4</v>
      </c>
      <c r="AN450">
        <v>0</v>
      </c>
      <c r="AO450">
        <v>1</v>
      </c>
      <c r="AP450">
        <v>1</v>
      </c>
      <c r="AQ450">
        <v>0</v>
      </c>
      <c r="AR450">
        <v>0</v>
      </c>
      <c r="AS450" t="s">
        <v>6</v>
      </c>
      <c r="AT450">
        <v>16</v>
      </c>
      <c r="AU450" t="s">
        <v>6</v>
      </c>
      <c r="AV450">
        <v>0</v>
      </c>
      <c r="AW450">
        <v>2</v>
      </c>
      <c r="AX450">
        <v>66590785</v>
      </c>
      <c r="AY450">
        <v>1</v>
      </c>
      <c r="AZ450">
        <v>0</v>
      </c>
      <c r="BA450">
        <v>409</v>
      </c>
      <c r="BB450">
        <v>0</v>
      </c>
      <c r="BC450">
        <v>0</v>
      </c>
      <c r="BD450">
        <v>0</v>
      </c>
      <c r="BE450">
        <v>0</v>
      </c>
      <c r="BF450">
        <v>0</v>
      </c>
      <c r="BG450">
        <v>0</v>
      </c>
      <c r="BH450">
        <v>0</v>
      </c>
      <c r="BI450">
        <v>0</v>
      </c>
      <c r="BJ450">
        <v>0</v>
      </c>
      <c r="BK450">
        <v>0</v>
      </c>
      <c r="BL450">
        <v>0</v>
      </c>
      <c r="BM450">
        <v>0</v>
      </c>
      <c r="BN450">
        <v>0</v>
      </c>
      <c r="BO450">
        <v>0</v>
      </c>
      <c r="BP450">
        <v>0</v>
      </c>
      <c r="BQ450">
        <v>0</v>
      </c>
      <c r="BR450">
        <v>0</v>
      </c>
      <c r="BS450">
        <v>0</v>
      </c>
      <c r="BT450">
        <v>0</v>
      </c>
      <c r="BU450">
        <v>0</v>
      </c>
      <c r="BV450">
        <v>0</v>
      </c>
      <c r="BW450">
        <v>0</v>
      </c>
      <c r="CV450">
        <v>0</v>
      </c>
      <c r="CW450">
        <v>0</v>
      </c>
      <c r="CX450" t="e">
        <f>ROUND(Y450*Source!I250,7)</f>
        <v>#REF!</v>
      </c>
      <c r="CY450">
        <f t="shared" ref="CY450:CY459" si="206">AA450</f>
        <v>82.35</v>
      </c>
      <c r="CZ450">
        <f t="shared" ref="CZ450:CZ459" si="207">AE450</f>
        <v>9.0399999999999991</v>
      </c>
      <c r="DA450">
        <f t="shared" ref="DA450:DA459" si="208">AI450</f>
        <v>9.11</v>
      </c>
      <c r="DB450">
        <f t="shared" si="204"/>
        <v>144.63999999999999</v>
      </c>
      <c r="DC450">
        <f t="shared" si="205"/>
        <v>0</v>
      </c>
      <c r="DD450" t="s">
        <v>6</v>
      </c>
      <c r="DE450" t="s">
        <v>6</v>
      </c>
      <c r="DF450" t="e">
        <f t="shared" ref="DF450:DF459" si="209">ROUND(ROUND(AE450*AI450,0)*CX450,0)</f>
        <v>#REF!</v>
      </c>
      <c r="DG450" t="e">
        <f t="shared" ref="DG450:DG461" si="210">ROUND(ROUND(AF450,0)*CX450,0)</f>
        <v>#REF!</v>
      </c>
      <c r="DH450" t="e">
        <f>Source!I250*SmtRes!Y450</f>
        <v>#REF!</v>
      </c>
      <c r="DI450">
        <f t="shared" ref="DI450:DI459" si="211">AA450</f>
        <v>82.35</v>
      </c>
      <c r="DJ450">
        <f>EtalonRes!Y409</f>
        <v>9.0399999999999991</v>
      </c>
      <c r="DK450" t="e">
        <f>Source!BC250</f>
        <v>#REF!</v>
      </c>
      <c r="DL450" t="s">
        <v>6</v>
      </c>
      <c r="DM450">
        <v>0</v>
      </c>
      <c r="DN450" t="s">
        <v>6</v>
      </c>
      <c r="DO450">
        <v>0</v>
      </c>
      <c r="GQ450">
        <v>-1</v>
      </c>
      <c r="GR450">
        <v>-1</v>
      </c>
    </row>
    <row r="451" spans="1:200" x14ac:dyDescent="0.25">
      <c r="A451">
        <f>ROW(Source!A250)</f>
        <v>250</v>
      </c>
      <c r="B451">
        <v>66440962</v>
      </c>
      <c r="C451">
        <v>66590779</v>
      </c>
      <c r="D451">
        <v>49525587</v>
      </c>
      <c r="E451">
        <v>1</v>
      </c>
      <c r="F451">
        <v>1</v>
      </c>
      <c r="G451">
        <v>1</v>
      </c>
      <c r="H451">
        <v>3</v>
      </c>
      <c r="I451" t="s">
        <v>640</v>
      </c>
      <c r="J451" t="s">
        <v>642</v>
      </c>
      <c r="K451" t="s">
        <v>641</v>
      </c>
      <c r="L451">
        <v>1348</v>
      </c>
      <c r="N451">
        <v>1009</v>
      </c>
      <c r="O451" t="s">
        <v>147</v>
      </c>
      <c r="P451" t="s">
        <v>147</v>
      </c>
      <c r="Q451">
        <v>1000</v>
      </c>
      <c r="W451">
        <v>1</v>
      </c>
      <c r="X451">
        <v>-45966985</v>
      </c>
      <c r="Y451">
        <f t="shared" si="203"/>
        <v>-1.0000000000000001E-5</v>
      </c>
      <c r="AA451">
        <v>109119.58</v>
      </c>
      <c r="AB451">
        <v>0</v>
      </c>
      <c r="AC451">
        <v>0</v>
      </c>
      <c r="AD451">
        <v>0</v>
      </c>
      <c r="AE451">
        <v>11978</v>
      </c>
      <c r="AF451">
        <v>0</v>
      </c>
      <c r="AG451">
        <v>0</v>
      </c>
      <c r="AH451">
        <v>0</v>
      </c>
      <c r="AI451">
        <v>9.11</v>
      </c>
      <c r="AJ451">
        <v>1</v>
      </c>
      <c r="AK451">
        <v>1</v>
      </c>
      <c r="AL451">
        <v>1</v>
      </c>
      <c r="AM451">
        <v>4</v>
      </c>
      <c r="AN451">
        <v>0</v>
      </c>
      <c r="AO451">
        <v>1</v>
      </c>
      <c r="AP451">
        <v>1</v>
      </c>
      <c r="AQ451">
        <v>0</v>
      </c>
      <c r="AR451">
        <v>0</v>
      </c>
      <c r="AS451" t="s">
        <v>6</v>
      </c>
      <c r="AT451">
        <v>-1.0000000000000001E-5</v>
      </c>
      <c r="AU451" t="s">
        <v>6</v>
      </c>
      <c r="AV451">
        <v>0</v>
      </c>
      <c r="AW451">
        <v>2</v>
      </c>
      <c r="AX451">
        <v>66590786</v>
      </c>
      <c r="AY451">
        <v>1</v>
      </c>
      <c r="AZ451">
        <v>6144</v>
      </c>
      <c r="BA451">
        <v>410</v>
      </c>
      <c r="BB451">
        <v>0</v>
      </c>
      <c r="BC451">
        <v>0</v>
      </c>
      <c r="BD451">
        <v>0</v>
      </c>
      <c r="BE451">
        <v>0</v>
      </c>
      <c r="BF451">
        <v>0</v>
      </c>
      <c r="BG451">
        <v>0</v>
      </c>
      <c r="BH451">
        <v>0</v>
      </c>
      <c r="BI451">
        <v>0</v>
      </c>
      <c r="BJ451">
        <v>0</v>
      </c>
      <c r="BK451">
        <v>0</v>
      </c>
      <c r="BL451">
        <v>0</v>
      </c>
      <c r="BM451">
        <v>0</v>
      </c>
      <c r="BN451">
        <v>0</v>
      </c>
      <c r="BO451">
        <v>0</v>
      </c>
      <c r="BP451">
        <v>0</v>
      </c>
      <c r="BQ451">
        <v>0</v>
      </c>
      <c r="BR451">
        <v>0</v>
      </c>
      <c r="BS451">
        <v>0</v>
      </c>
      <c r="BT451">
        <v>0</v>
      </c>
      <c r="BU451">
        <v>0</v>
      </c>
      <c r="BV451">
        <v>0</v>
      </c>
      <c r="BW451">
        <v>0</v>
      </c>
      <c r="CV451">
        <v>0</v>
      </c>
      <c r="CW451">
        <v>0</v>
      </c>
      <c r="CX451" t="e">
        <f>ROUND(Y451*Source!I250,7)</f>
        <v>#REF!</v>
      </c>
      <c r="CY451">
        <f t="shared" si="206"/>
        <v>109119.58</v>
      </c>
      <c r="CZ451">
        <f t="shared" si="207"/>
        <v>11978</v>
      </c>
      <c r="DA451">
        <f t="shared" si="208"/>
        <v>9.11</v>
      </c>
      <c r="DB451">
        <f t="shared" si="204"/>
        <v>-0.12</v>
      </c>
      <c r="DC451">
        <f t="shared" si="205"/>
        <v>0</v>
      </c>
      <c r="DD451" t="s">
        <v>6</v>
      </c>
      <c r="DE451" t="s">
        <v>6</v>
      </c>
      <c r="DF451" t="e">
        <f t="shared" si="209"/>
        <v>#REF!</v>
      </c>
      <c r="DG451" t="e">
        <f t="shared" si="210"/>
        <v>#REF!</v>
      </c>
      <c r="DH451" t="e">
        <f>Source!I250*SmtRes!Y451</f>
        <v>#REF!</v>
      </c>
      <c r="DI451">
        <f t="shared" si="211"/>
        <v>109119.58</v>
      </c>
      <c r="DJ451">
        <f>EtalonRes!Y410</f>
        <v>11978</v>
      </c>
      <c r="DK451" t="e">
        <f>Source!BC250</f>
        <v>#REF!</v>
      </c>
      <c r="DL451" t="s">
        <v>6</v>
      </c>
      <c r="DM451">
        <v>0</v>
      </c>
      <c r="DN451" t="s">
        <v>6</v>
      </c>
      <c r="DO451">
        <v>0</v>
      </c>
      <c r="GP451">
        <v>0</v>
      </c>
      <c r="GQ451">
        <v>-1</v>
      </c>
      <c r="GR451">
        <v>-1</v>
      </c>
    </row>
    <row r="452" spans="1:200" x14ac:dyDescent="0.25">
      <c r="A452">
        <f>ROW(Source!A250)</f>
        <v>250</v>
      </c>
      <c r="B452">
        <v>66440962</v>
      </c>
      <c r="C452">
        <v>66590779</v>
      </c>
      <c r="D452">
        <v>49526683</v>
      </c>
      <c r="E452">
        <v>1</v>
      </c>
      <c r="F452">
        <v>1</v>
      </c>
      <c r="G452">
        <v>1</v>
      </c>
      <c r="H452">
        <v>3</v>
      </c>
      <c r="I452" t="s">
        <v>347</v>
      </c>
      <c r="J452" t="s">
        <v>349</v>
      </c>
      <c r="K452" t="s">
        <v>348</v>
      </c>
      <c r="L452">
        <v>1348</v>
      </c>
      <c r="N452">
        <v>1009</v>
      </c>
      <c r="O452" t="s">
        <v>147</v>
      </c>
      <c r="P452" t="s">
        <v>147</v>
      </c>
      <c r="Q452">
        <v>1000</v>
      </c>
      <c r="W452">
        <v>1</v>
      </c>
      <c r="X452">
        <v>-1671348935</v>
      </c>
      <c r="Y452">
        <f t="shared" si="203"/>
        <v>-1E-4</v>
      </c>
      <c r="AA452">
        <v>345269</v>
      </c>
      <c r="AB452">
        <v>0</v>
      </c>
      <c r="AC452">
        <v>0</v>
      </c>
      <c r="AD452">
        <v>0</v>
      </c>
      <c r="AE452">
        <v>37900</v>
      </c>
      <c r="AF452">
        <v>0</v>
      </c>
      <c r="AG452">
        <v>0</v>
      </c>
      <c r="AH452">
        <v>0</v>
      </c>
      <c r="AI452">
        <v>9.11</v>
      </c>
      <c r="AJ452">
        <v>1</v>
      </c>
      <c r="AK452">
        <v>1</v>
      </c>
      <c r="AL452">
        <v>1</v>
      </c>
      <c r="AM452">
        <v>4</v>
      </c>
      <c r="AN452">
        <v>0</v>
      </c>
      <c r="AO452">
        <v>1</v>
      </c>
      <c r="AP452">
        <v>1</v>
      </c>
      <c r="AQ452">
        <v>0</v>
      </c>
      <c r="AR452">
        <v>0</v>
      </c>
      <c r="AS452" t="s">
        <v>6</v>
      </c>
      <c r="AT452">
        <v>-1E-4</v>
      </c>
      <c r="AU452" t="s">
        <v>6</v>
      </c>
      <c r="AV452">
        <v>0</v>
      </c>
      <c r="AW452">
        <v>2</v>
      </c>
      <c r="AX452">
        <v>66590787</v>
      </c>
      <c r="AY452">
        <v>1</v>
      </c>
      <c r="AZ452">
        <v>6144</v>
      </c>
      <c r="BA452">
        <v>411</v>
      </c>
      <c r="BB452">
        <v>0</v>
      </c>
      <c r="BC452">
        <v>0</v>
      </c>
      <c r="BD452">
        <v>0</v>
      </c>
      <c r="BE452">
        <v>0</v>
      </c>
      <c r="BF452">
        <v>0</v>
      </c>
      <c r="BG452">
        <v>0</v>
      </c>
      <c r="BH452">
        <v>0</v>
      </c>
      <c r="BI452">
        <v>0</v>
      </c>
      <c r="BJ452">
        <v>0</v>
      </c>
      <c r="BK452">
        <v>0</v>
      </c>
      <c r="BL452">
        <v>0</v>
      </c>
      <c r="BM452">
        <v>0</v>
      </c>
      <c r="BN452">
        <v>0</v>
      </c>
      <c r="BO452">
        <v>0</v>
      </c>
      <c r="BP452">
        <v>0</v>
      </c>
      <c r="BQ452">
        <v>0</v>
      </c>
      <c r="BR452">
        <v>0</v>
      </c>
      <c r="BS452">
        <v>0</v>
      </c>
      <c r="BT452">
        <v>0</v>
      </c>
      <c r="BU452">
        <v>0</v>
      </c>
      <c r="BV452">
        <v>0</v>
      </c>
      <c r="BW452">
        <v>0</v>
      </c>
      <c r="CV452">
        <v>0</v>
      </c>
      <c r="CW452">
        <v>0</v>
      </c>
      <c r="CX452" t="e">
        <f>ROUND(Y452*Source!I250,7)</f>
        <v>#REF!</v>
      </c>
      <c r="CY452">
        <f t="shared" si="206"/>
        <v>345269</v>
      </c>
      <c r="CZ452">
        <f t="shared" si="207"/>
        <v>37900</v>
      </c>
      <c r="DA452">
        <f t="shared" si="208"/>
        <v>9.11</v>
      </c>
      <c r="DB452">
        <f t="shared" si="204"/>
        <v>-3.79</v>
      </c>
      <c r="DC452">
        <f t="shared" si="205"/>
        <v>0</v>
      </c>
      <c r="DD452" t="s">
        <v>6</v>
      </c>
      <c r="DE452" t="s">
        <v>6</v>
      </c>
      <c r="DF452" t="e">
        <f t="shared" si="209"/>
        <v>#REF!</v>
      </c>
      <c r="DG452" t="e">
        <f t="shared" si="210"/>
        <v>#REF!</v>
      </c>
      <c r="DH452" t="e">
        <f>Source!I250*SmtRes!Y452</f>
        <v>#REF!</v>
      </c>
      <c r="DI452">
        <f t="shared" si="211"/>
        <v>345269</v>
      </c>
      <c r="DJ452">
        <f>EtalonRes!Y411</f>
        <v>37900</v>
      </c>
      <c r="DK452" t="e">
        <f>Source!BC250</f>
        <v>#REF!</v>
      </c>
      <c r="DL452" t="s">
        <v>6</v>
      </c>
      <c r="DM452">
        <v>0</v>
      </c>
      <c r="DN452" t="s">
        <v>6</v>
      </c>
      <c r="DO452">
        <v>0</v>
      </c>
      <c r="GP452">
        <v>0</v>
      </c>
      <c r="GQ452">
        <v>-1</v>
      </c>
      <c r="GR452">
        <v>-1</v>
      </c>
    </row>
    <row r="453" spans="1:200" x14ac:dyDescent="0.25">
      <c r="A453">
        <f>ROW(Source!A250)</f>
        <v>250</v>
      </c>
      <c r="B453">
        <v>66440962</v>
      </c>
      <c r="C453">
        <v>66590779</v>
      </c>
      <c r="D453">
        <v>49542292</v>
      </c>
      <c r="E453">
        <v>1</v>
      </c>
      <c r="F453">
        <v>1</v>
      </c>
      <c r="G453">
        <v>1</v>
      </c>
      <c r="H453">
        <v>3</v>
      </c>
      <c r="I453" t="s">
        <v>351</v>
      </c>
      <c r="J453" t="s">
        <v>354</v>
      </c>
      <c r="K453" t="s">
        <v>352</v>
      </c>
      <c r="L453">
        <v>1302</v>
      </c>
      <c r="N453">
        <v>1003</v>
      </c>
      <c r="O453" t="s">
        <v>353</v>
      </c>
      <c r="P453" t="s">
        <v>353</v>
      </c>
      <c r="Q453">
        <v>10</v>
      </c>
      <c r="W453">
        <v>1</v>
      </c>
      <c r="X453">
        <v>581091037</v>
      </c>
      <c r="Y453">
        <f t="shared" si="203"/>
        <v>-1.8700000000000001E-2</v>
      </c>
      <c r="AA453">
        <v>457.69</v>
      </c>
      <c r="AB453">
        <v>0</v>
      </c>
      <c r="AC453">
        <v>0</v>
      </c>
      <c r="AD453">
        <v>0</v>
      </c>
      <c r="AE453">
        <v>50.24</v>
      </c>
      <c r="AF453">
        <v>0</v>
      </c>
      <c r="AG453">
        <v>0</v>
      </c>
      <c r="AH453">
        <v>0</v>
      </c>
      <c r="AI453">
        <v>9.11</v>
      </c>
      <c r="AJ453">
        <v>1</v>
      </c>
      <c r="AK453">
        <v>1</v>
      </c>
      <c r="AL453">
        <v>1</v>
      </c>
      <c r="AM453">
        <v>4</v>
      </c>
      <c r="AN453">
        <v>0</v>
      </c>
      <c r="AO453">
        <v>1</v>
      </c>
      <c r="AP453">
        <v>1</v>
      </c>
      <c r="AQ453">
        <v>0</v>
      </c>
      <c r="AR453">
        <v>0</v>
      </c>
      <c r="AS453" t="s">
        <v>6</v>
      </c>
      <c r="AT453">
        <v>-1.8700000000000001E-2</v>
      </c>
      <c r="AU453" t="s">
        <v>6</v>
      </c>
      <c r="AV453">
        <v>0</v>
      </c>
      <c r="AW453">
        <v>2</v>
      </c>
      <c r="AX453">
        <v>66590789</v>
      </c>
      <c r="AY453">
        <v>1</v>
      </c>
      <c r="AZ453">
        <v>6144</v>
      </c>
      <c r="BA453">
        <v>413</v>
      </c>
      <c r="BB453">
        <v>0</v>
      </c>
      <c r="BC453">
        <v>0</v>
      </c>
      <c r="BD453">
        <v>0</v>
      </c>
      <c r="BE453">
        <v>0</v>
      </c>
      <c r="BF453">
        <v>0</v>
      </c>
      <c r="BG453">
        <v>0</v>
      </c>
      <c r="BH453">
        <v>0</v>
      </c>
      <c r="BI453">
        <v>0</v>
      </c>
      <c r="BJ453">
        <v>0</v>
      </c>
      <c r="BK453">
        <v>0</v>
      </c>
      <c r="BL453">
        <v>0</v>
      </c>
      <c r="BM453">
        <v>0</v>
      </c>
      <c r="BN453">
        <v>0</v>
      </c>
      <c r="BO453">
        <v>0</v>
      </c>
      <c r="BP453">
        <v>0</v>
      </c>
      <c r="BQ453">
        <v>0</v>
      </c>
      <c r="BR453">
        <v>0</v>
      </c>
      <c r="BS453">
        <v>0</v>
      </c>
      <c r="BT453">
        <v>0</v>
      </c>
      <c r="BU453">
        <v>0</v>
      </c>
      <c r="BV453">
        <v>0</v>
      </c>
      <c r="BW453">
        <v>0</v>
      </c>
      <c r="CV453">
        <v>0</v>
      </c>
      <c r="CW453">
        <v>0</v>
      </c>
      <c r="CX453" t="e">
        <f>ROUND(Y453*Source!I250,7)</f>
        <v>#REF!</v>
      </c>
      <c r="CY453">
        <f t="shared" si="206"/>
        <v>457.69</v>
      </c>
      <c r="CZ453">
        <f t="shared" si="207"/>
        <v>50.24</v>
      </c>
      <c r="DA453">
        <f t="shared" si="208"/>
        <v>9.11</v>
      </c>
      <c r="DB453">
        <f t="shared" si="204"/>
        <v>-0.94</v>
      </c>
      <c r="DC453">
        <f t="shared" si="205"/>
        <v>0</v>
      </c>
      <c r="DD453" t="s">
        <v>6</v>
      </c>
      <c r="DE453" t="s">
        <v>6</v>
      </c>
      <c r="DF453" t="e">
        <f t="shared" si="209"/>
        <v>#REF!</v>
      </c>
      <c r="DG453" t="e">
        <f t="shared" si="210"/>
        <v>#REF!</v>
      </c>
      <c r="DH453" t="e">
        <f>Source!I250*SmtRes!Y453</f>
        <v>#REF!</v>
      </c>
      <c r="DI453">
        <f t="shared" si="211"/>
        <v>457.69</v>
      </c>
      <c r="DJ453">
        <f>EtalonRes!Y413</f>
        <v>50.24</v>
      </c>
      <c r="DK453" t="e">
        <f>Source!BC250</f>
        <v>#REF!</v>
      </c>
      <c r="DL453" t="s">
        <v>6</v>
      </c>
      <c r="DM453">
        <v>0</v>
      </c>
      <c r="DN453" t="s">
        <v>6</v>
      </c>
      <c r="DO453">
        <v>0</v>
      </c>
      <c r="GP453">
        <v>0</v>
      </c>
      <c r="GQ453">
        <v>-1</v>
      </c>
      <c r="GR453">
        <v>-1</v>
      </c>
    </row>
    <row r="454" spans="1:200" x14ac:dyDescent="0.25">
      <c r="A454">
        <f>ROW(Source!A250)</f>
        <v>250</v>
      </c>
      <c r="B454">
        <v>66440962</v>
      </c>
      <c r="C454">
        <v>66590779</v>
      </c>
      <c r="D454">
        <v>49542647</v>
      </c>
      <c r="E454">
        <v>1</v>
      </c>
      <c r="F454">
        <v>1</v>
      </c>
      <c r="G454">
        <v>1</v>
      </c>
      <c r="H454">
        <v>3</v>
      </c>
      <c r="I454" t="s">
        <v>154</v>
      </c>
      <c r="J454" t="s">
        <v>156</v>
      </c>
      <c r="K454" t="s">
        <v>155</v>
      </c>
      <c r="L454">
        <v>1348</v>
      </c>
      <c r="N454">
        <v>1009</v>
      </c>
      <c r="O454" t="s">
        <v>147</v>
      </c>
      <c r="P454" t="s">
        <v>147</v>
      </c>
      <c r="Q454">
        <v>1000</v>
      </c>
      <c r="W454">
        <v>0</v>
      </c>
      <c r="X454">
        <v>-120483918</v>
      </c>
      <c r="Y454" s="66">
        <f>'4.Ведомость_списания'!F285</f>
        <v>3.0000000000000001E-5</v>
      </c>
      <c r="AA454">
        <v>40586.870000000003</v>
      </c>
      <c r="AB454">
        <v>0</v>
      </c>
      <c r="AC454">
        <v>0</v>
      </c>
      <c r="AD454">
        <v>0</v>
      </c>
      <c r="AE454">
        <v>4455.2</v>
      </c>
      <c r="AF454">
        <v>0</v>
      </c>
      <c r="AG454">
        <v>0</v>
      </c>
      <c r="AH454">
        <v>0</v>
      </c>
      <c r="AI454">
        <v>9.11</v>
      </c>
      <c r="AJ454">
        <v>1</v>
      </c>
      <c r="AK454">
        <v>1</v>
      </c>
      <c r="AL454">
        <v>1</v>
      </c>
      <c r="AM454">
        <v>4</v>
      </c>
      <c r="AN454">
        <v>0</v>
      </c>
      <c r="AO454">
        <v>1</v>
      </c>
      <c r="AP454">
        <v>1</v>
      </c>
      <c r="AQ454">
        <v>0</v>
      </c>
      <c r="AR454">
        <v>0</v>
      </c>
      <c r="AS454" t="s">
        <v>6</v>
      </c>
      <c r="AT454">
        <v>3.0000000000000001E-5</v>
      </c>
      <c r="AU454" t="s">
        <v>6</v>
      </c>
      <c r="AV454">
        <v>0</v>
      </c>
      <c r="AW454">
        <v>2</v>
      </c>
      <c r="AX454">
        <v>66590790</v>
      </c>
      <c r="AY454">
        <v>1</v>
      </c>
      <c r="AZ454">
        <v>0</v>
      </c>
      <c r="BA454">
        <v>414</v>
      </c>
      <c r="BB454">
        <v>0</v>
      </c>
      <c r="BC454">
        <v>0</v>
      </c>
      <c r="BD454">
        <v>0</v>
      </c>
      <c r="BE454">
        <v>0</v>
      </c>
      <c r="BF454">
        <v>0</v>
      </c>
      <c r="BG454">
        <v>0</v>
      </c>
      <c r="BH454">
        <v>0</v>
      </c>
      <c r="BI454">
        <v>0</v>
      </c>
      <c r="BJ454">
        <v>0</v>
      </c>
      <c r="BK454">
        <v>0</v>
      </c>
      <c r="BL454">
        <v>0</v>
      </c>
      <c r="BM454">
        <v>0</v>
      </c>
      <c r="BN454">
        <v>0</v>
      </c>
      <c r="BO454">
        <v>0</v>
      </c>
      <c r="BP454">
        <v>0</v>
      </c>
      <c r="BQ454">
        <v>0</v>
      </c>
      <c r="BR454">
        <v>0</v>
      </c>
      <c r="BS454">
        <v>0</v>
      </c>
      <c r="BT454">
        <v>0</v>
      </c>
      <c r="BU454">
        <v>0</v>
      </c>
      <c r="BV454">
        <v>0</v>
      </c>
      <c r="BW454">
        <v>0</v>
      </c>
      <c r="CV454">
        <v>0</v>
      </c>
      <c r="CW454">
        <v>0</v>
      </c>
      <c r="CX454" t="e">
        <f>ROUND(Y454*Source!I250,7)</f>
        <v>#REF!</v>
      </c>
      <c r="CY454">
        <f t="shared" si="206"/>
        <v>40586.870000000003</v>
      </c>
      <c r="CZ454">
        <f t="shared" si="207"/>
        <v>4455.2</v>
      </c>
      <c r="DA454">
        <f t="shared" si="208"/>
        <v>9.11</v>
      </c>
      <c r="DB454">
        <f t="shared" si="204"/>
        <v>0.13</v>
      </c>
      <c r="DC454">
        <f t="shared" si="205"/>
        <v>0</v>
      </c>
      <c r="DD454" t="s">
        <v>6</v>
      </c>
      <c r="DE454" t="s">
        <v>6</v>
      </c>
      <c r="DF454" t="e">
        <f t="shared" si="209"/>
        <v>#REF!</v>
      </c>
      <c r="DG454" t="e">
        <f t="shared" si="210"/>
        <v>#REF!</v>
      </c>
      <c r="DH454" t="e">
        <f>Source!I250*SmtRes!Y454</f>
        <v>#REF!</v>
      </c>
      <c r="DI454">
        <f t="shared" si="211"/>
        <v>40586.870000000003</v>
      </c>
      <c r="DJ454">
        <f>EtalonRes!Y414</f>
        <v>4455.2</v>
      </c>
      <c r="DK454" t="e">
        <f>Source!BC250</f>
        <v>#REF!</v>
      </c>
      <c r="DL454" t="s">
        <v>6</v>
      </c>
      <c r="DM454">
        <v>0</v>
      </c>
      <c r="DN454" t="s">
        <v>6</v>
      </c>
      <c r="DO454">
        <v>0</v>
      </c>
      <c r="GQ454">
        <v>-1</v>
      </c>
      <c r="GR454">
        <v>-1</v>
      </c>
    </row>
    <row r="455" spans="1:200" x14ac:dyDescent="0.25">
      <c r="A455">
        <f>ROW(Source!A250)</f>
        <v>250</v>
      </c>
      <c r="B455">
        <v>66440962</v>
      </c>
      <c r="C455">
        <v>66590779</v>
      </c>
      <c r="D455">
        <v>49543370</v>
      </c>
      <c r="E455">
        <v>1</v>
      </c>
      <c r="F455">
        <v>1</v>
      </c>
      <c r="G455">
        <v>1</v>
      </c>
      <c r="H455">
        <v>3</v>
      </c>
      <c r="I455" t="s">
        <v>356</v>
      </c>
      <c r="J455" t="s">
        <v>358</v>
      </c>
      <c r="K455" t="s">
        <v>357</v>
      </c>
      <c r="L455">
        <v>1348</v>
      </c>
      <c r="N455">
        <v>1009</v>
      </c>
      <c r="O455" t="s">
        <v>147</v>
      </c>
      <c r="P455" t="s">
        <v>147</v>
      </c>
      <c r="Q455">
        <v>1000</v>
      </c>
      <c r="W455">
        <v>1</v>
      </c>
      <c r="X455">
        <v>834877976</v>
      </c>
      <c r="Y455">
        <f t="shared" si="203"/>
        <v>-1.9400000000000001E-3</v>
      </c>
      <c r="AA455">
        <v>44821.2</v>
      </c>
      <c r="AB455">
        <v>0</v>
      </c>
      <c r="AC455">
        <v>0</v>
      </c>
      <c r="AD455">
        <v>0</v>
      </c>
      <c r="AE455">
        <v>4920</v>
      </c>
      <c r="AF455">
        <v>0</v>
      </c>
      <c r="AG455">
        <v>0</v>
      </c>
      <c r="AH455">
        <v>0</v>
      </c>
      <c r="AI455">
        <v>9.11</v>
      </c>
      <c r="AJ455">
        <v>1</v>
      </c>
      <c r="AK455">
        <v>1</v>
      </c>
      <c r="AL455">
        <v>1</v>
      </c>
      <c r="AM455">
        <v>4</v>
      </c>
      <c r="AN455">
        <v>0</v>
      </c>
      <c r="AO455">
        <v>1</v>
      </c>
      <c r="AP455">
        <v>1</v>
      </c>
      <c r="AQ455">
        <v>0</v>
      </c>
      <c r="AR455">
        <v>0</v>
      </c>
      <c r="AS455" t="s">
        <v>6</v>
      </c>
      <c r="AT455">
        <v>-1.9400000000000001E-3</v>
      </c>
      <c r="AU455" t="s">
        <v>6</v>
      </c>
      <c r="AV455">
        <v>0</v>
      </c>
      <c r="AW455">
        <v>2</v>
      </c>
      <c r="AX455">
        <v>66590791</v>
      </c>
      <c r="AY455">
        <v>1</v>
      </c>
      <c r="AZ455">
        <v>6144</v>
      </c>
      <c r="BA455">
        <v>415</v>
      </c>
      <c r="BB455">
        <v>0</v>
      </c>
      <c r="BC455">
        <v>0</v>
      </c>
      <c r="BD455">
        <v>0</v>
      </c>
      <c r="BE455">
        <v>0</v>
      </c>
      <c r="BF455">
        <v>0</v>
      </c>
      <c r="BG455">
        <v>0</v>
      </c>
      <c r="BH455">
        <v>0</v>
      </c>
      <c r="BI455">
        <v>0</v>
      </c>
      <c r="BJ455">
        <v>0</v>
      </c>
      <c r="BK455">
        <v>0</v>
      </c>
      <c r="BL455">
        <v>0</v>
      </c>
      <c r="BM455">
        <v>0</v>
      </c>
      <c r="BN455">
        <v>0</v>
      </c>
      <c r="BO455">
        <v>0</v>
      </c>
      <c r="BP455">
        <v>0</v>
      </c>
      <c r="BQ455">
        <v>0</v>
      </c>
      <c r="BR455">
        <v>0</v>
      </c>
      <c r="BS455">
        <v>0</v>
      </c>
      <c r="BT455">
        <v>0</v>
      </c>
      <c r="BU455">
        <v>0</v>
      </c>
      <c r="BV455">
        <v>0</v>
      </c>
      <c r="BW455">
        <v>0</v>
      </c>
      <c r="CV455">
        <v>0</v>
      </c>
      <c r="CW455">
        <v>0</v>
      </c>
      <c r="CX455" t="e">
        <f>ROUND(Y455*Source!I250,7)</f>
        <v>#REF!</v>
      </c>
      <c r="CY455">
        <f t="shared" si="206"/>
        <v>44821.2</v>
      </c>
      <c r="CZ455">
        <f t="shared" si="207"/>
        <v>4920</v>
      </c>
      <c r="DA455">
        <f t="shared" si="208"/>
        <v>9.11</v>
      </c>
      <c r="DB455">
        <f t="shared" si="204"/>
        <v>-9.5399999999999991</v>
      </c>
      <c r="DC455">
        <f t="shared" si="205"/>
        <v>0</v>
      </c>
      <c r="DD455" t="s">
        <v>6</v>
      </c>
      <c r="DE455" t="s">
        <v>6</v>
      </c>
      <c r="DF455" t="e">
        <f t="shared" si="209"/>
        <v>#REF!</v>
      </c>
      <c r="DG455" t="e">
        <f t="shared" si="210"/>
        <v>#REF!</v>
      </c>
      <c r="DH455" t="e">
        <f>Source!I250*SmtRes!Y455</f>
        <v>#REF!</v>
      </c>
      <c r="DI455">
        <f t="shared" si="211"/>
        <v>44821.2</v>
      </c>
      <c r="DJ455">
        <f>EtalonRes!Y415</f>
        <v>4920</v>
      </c>
      <c r="DK455" t="e">
        <f>Source!BC250</f>
        <v>#REF!</v>
      </c>
      <c r="DL455" t="s">
        <v>6</v>
      </c>
      <c r="DM455">
        <v>0</v>
      </c>
      <c r="DN455" t="s">
        <v>6</v>
      </c>
      <c r="DO455">
        <v>0</v>
      </c>
      <c r="GP455">
        <v>0</v>
      </c>
      <c r="GQ455">
        <v>-1</v>
      </c>
      <c r="GR455">
        <v>-1</v>
      </c>
    </row>
    <row r="456" spans="1:200" x14ac:dyDescent="0.25">
      <c r="A456">
        <f>ROW(Source!A250)</f>
        <v>250</v>
      </c>
      <c r="B456">
        <v>66440962</v>
      </c>
      <c r="C456">
        <v>66590779</v>
      </c>
      <c r="D456">
        <v>49546631</v>
      </c>
      <c r="E456">
        <v>1</v>
      </c>
      <c r="F456">
        <v>1</v>
      </c>
      <c r="G456">
        <v>1</v>
      </c>
      <c r="H456">
        <v>3</v>
      </c>
      <c r="I456" t="s">
        <v>360</v>
      </c>
      <c r="J456" t="s">
        <v>362</v>
      </c>
      <c r="K456" t="s">
        <v>361</v>
      </c>
      <c r="L456">
        <v>1339</v>
      </c>
      <c r="N456">
        <v>1007</v>
      </c>
      <c r="O456" t="s">
        <v>22</v>
      </c>
      <c r="P456" t="s">
        <v>22</v>
      </c>
      <c r="Q456">
        <v>1</v>
      </c>
      <c r="W456">
        <v>1</v>
      </c>
      <c r="X456">
        <v>1758287014</v>
      </c>
      <c r="Y456">
        <f t="shared" si="203"/>
        <v>-1.0300000000000001E-3</v>
      </c>
      <c r="AA456">
        <v>15487</v>
      </c>
      <c r="AB456">
        <v>0</v>
      </c>
      <c r="AC456">
        <v>0</v>
      </c>
      <c r="AD456">
        <v>0</v>
      </c>
      <c r="AE456">
        <v>1700</v>
      </c>
      <c r="AF456">
        <v>0</v>
      </c>
      <c r="AG456">
        <v>0</v>
      </c>
      <c r="AH456">
        <v>0</v>
      </c>
      <c r="AI456">
        <v>9.11</v>
      </c>
      <c r="AJ456">
        <v>1</v>
      </c>
      <c r="AK456">
        <v>1</v>
      </c>
      <c r="AL456">
        <v>1</v>
      </c>
      <c r="AM456">
        <v>4</v>
      </c>
      <c r="AN456">
        <v>0</v>
      </c>
      <c r="AO456">
        <v>1</v>
      </c>
      <c r="AP456">
        <v>1</v>
      </c>
      <c r="AQ456">
        <v>0</v>
      </c>
      <c r="AR456">
        <v>0</v>
      </c>
      <c r="AS456" t="s">
        <v>6</v>
      </c>
      <c r="AT456">
        <v>-1.0300000000000001E-3</v>
      </c>
      <c r="AU456" t="s">
        <v>6</v>
      </c>
      <c r="AV456">
        <v>0</v>
      </c>
      <c r="AW456">
        <v>2</v>
      </c>
      <c r="AX456">
        <v>66590792</v>
      </c>
      <c r="AY456">
        <v>1</v>
      </c>
      <c r="AZ456">
        <v>6144</v>
      </c>
      <c r="BA456">
        <v>416</v>
      </c>
      <c r="BB456">
        <v>0</v>
      </c>
      <c r="BC456">
        <v>0</v>
      </c>
      <c r="BD456">
        <v>0</v>
      </c>
      <c r="BE456">
        <v>0</v>
      </c>
      <c r="BF456">
        <v>0</v>
      </c>
      <c r="BG456">
        <v>0</v>
      </c>
      <c r="BH456">
        <v>0</v>
      </c>
      <c r="BI456">
        <v>0</v>
      </c>
      <c r="BJ456">
        <v>0</v>
      </c>
      <c r="BK456">
        <v>0</v>
      </c>
      <c r="BL456">
        <v>0</v>
      </c>
      <c r="BM456">
        <v>0</v>
      </c>
      <c r="BN456">
        <v>0</v>
      </c>
      <c r="BO456">
        <v>0</v>
      </c>
      <c r="BP456">
        <v>0</v>
      </c>
      <c r="BQ456">
        <v>0</v>
      </c>
      <c r="BR456">
        <v>0</v>
      </c>
      <c r="BS456">
        <v>0</v>
      </c>
      <c r="BT456">
        <v>0</v>
      </c>
      <c r="BU456">
        <v>0</v>
      </c>
      <c r="BV456">
        <v>0</v>
      </c>
      <c r="BW456">
        <v>0</v>
      </c>
      <c r="CV456">
        <v>0</v>
      </c>
      <c r="CW456">
        <v>0</v>
      </c>
      <c r="CX456" t="e">
        <f>ROUND(Y456*Source!I250,7)</f>
        <v>#REF!</v>
      </c>
      <c r="CY456">
        <f t="shared" si="206"/>
        <v>15487</v>
      </c>
      <c r="CZ456">
        <f t="shared" si="207"/>
        <v>1700</v>
      </c>
      <c r="DA456">
        <f t="shared" si="208"/>
        <v>9.11</v>
      </c>
      <c r="DB456">
        <f t="shared" si="204"/>
        <v>-1.75</v>
      </c>
      <c r="DC456">
        <f t="shared" si="205"/>
        <v>0</v>
      </c>
      <c r="DD456" t="s">
        <v>6</v>
      </c>
      <c r="DE456" t="s">
        <v>6</v>
      </c>
      <c r="DF456" t="e">
        <f t="shared" si="209"/>
        <v>#REF!</v>
      </c>
      <c r="DG456" t="e">
        <f t="shared" si="210"/>
        <v>#REF!</v>
      </c>
      <c r="DH456" t="e">
        <f>Source!I250*SmtRes!Y456</f>
        <v>#REF!</v>
      </c>
      <c r="DI456">
        <f t="shared" si="211"/>
        <v>15487</v>
      </c>
      <c r="DJ456">
        <f>EtalonRes!Y416</f>
        <v>1700</v>
      </c>
      <c r="DK456" t="e">
        <f>Source!BC250</f>
        <v>#REF!</v>
      </c>
      <c r="DL456" t="s">
        <v>6</v>
      </c>
      <c r="DM456">
        <v>0</v>
      </c>
      <c r="DN456" t="s">
        <v>6</v>
      </c>
      <c r="DO456">
        <v>0</v>
      </c>
      <c r="GP456">
        <v>0</v>
      </c>
      <c r="GQ456">
        <v>-1</v>
      </c>
      <c r="GR456">
        <v>-1</v>
      </c>
    </row>
    <row r="457" spans="1:200" x14ac:dyDescent="0.25">
      <c r="A457">
        <f>ROW(Source!A250)</f>
        <v>250</v>
      </c>
      <c r="B457">
        <v>66440962</v>
      </c>
      <c r="C457">
        <v>66590779</v>
      </c>
      <c r="D457">
        <v>49554249</v>
      </c>
      <c r="E457">
        <v>1</v>
      </c>
      <c r="F457">
        <v>1</v>
      </c>
      <c r="G457">
        <v>1</v>
      </c>
      <c r="H457">
        <v>3</v>
      </c>
      <c r="I457" t="s">
        <v>851</v>
      </c>
      <c r="J457" t="s">
        <v>852</v>
      </c>
      <c r="K457" t="s">
        <v>853</v>
      </c>
      <c r="L457">
        <v>1348</v>
      </c>
      <c r="N457">
        <v>1009</v>
      </c>
      <c r="O457" t="s">
        <v>147</v>
      </c>
      <c r="P457" t="s">
        <v>147</v>
      </c>
      <c r="Q457">
        <v>1000</v>
      </c>
      <c r="W457">
        <v>0</v>
      </c>
      <c r="X457">
        <v>264248573</v>
      </c>
      <c r="Y457" s="66">
        <f>'4.Ведомость_списания'!F286</f>
        <v>3.1E-4</v>
      </c>
      <c r="AA457">
        <v>142298.20000000001</v>
      </c>
      <c r="AB457">
        <v>0</v>
      </c>
      <c r="AC457">
        <v>0</v>
      </c>
      <c r="AD457">
        <v>0</v>
      </c>
      <c r="AE457">
        <v>15620</v>
      </c>
      <c r="AF457">
        <v>0</v>
      </c>
      <c r="AG457">
        <v>0</v>
      </c>
      <c r="AH457">
        <v>0</v>
      </c>
      <c r="AI457">
        <v>9.11</v>
      </c>
      <c r="AJ457">
        <v>1</v>
      </c>
      <c r="AK457">
        <v>1</v>
      </c>
      <c r="AL457">
        <v>1</v>
      </c>
      <c r="AM457">
        <v>4</v>
      </c>
      <c r="AN457">
        <v>0</v>
      </c>
      <c r="AO457">
        <v>1</v>
      </c>
      <c r="AP457">
        <v>1</v>
      </c>
      <c r="AQ457">
        <v>0</v>
      </c>
      <c r="AR457">
        <v>0</v>
      </c>
      <c r="AS457" t="s">
        <v>6</v>
      </c>
      <c r="AT457">
        <v>3.1E-4</v>
      </c>
      <c r="AU457" t="s">
        <v>6</v>
      </c>
      <c r="AV457">
        <v>0</v>
      </c>
      <c r="AW457">
        <v>2</v>
      </c>
      <c r="AX457">
        <v>66590793</v>
      </c>
      <c r="AY457">
        <v>1</v>
      </c>
      <c r="AZ457">
        <v>0</v>
      </c>
      <c r="BA457">
        <v>417</v>
      </c>
      <c r="BB457">
        <v>0</v>
      </c>
      <c r="BC457">
        <v>0</v>
      </c>
      <c r="BD457">
        <v>0</v>
      </c>
      <c r="BE457">
        <v>0</v>
      </c>
      <c r="BF457">
        <v>0</v>
      </c>
      <c r="BG457">
        <v>0</v>
      </c>
      <c r="BH457">
        <v>0</v>
      </c>
      <c r="BI457">
        <v>0</v>
      </c>
      <c r="BJ457">
        <v>0</v>
      </c>
      <c r="BK457">
        <v>0</v>
      </c>
      <c r="BL457">
        <v>0</v>
      </c>
      <c r="BM457">
        <v>0</v>
      </c>
      <c r="BN457">
        <v>0</v>
      </c>
      <c r="BO457">
        <v>0</v>
      </c>
      <c r="BP457">
        <v>0</v>
      </c>
      <c r="BQ457">
        <v>0</v>
      </c>
      <c r="BR457">
        <v>0</v>
      </c>
      <c r="BS457">
        <v>0</v>
      </c>
      <c r="BT457">
        <v>0</v>
      </c>
      <c r="BU457">
        <v>0</v>
      </c>
      <c r="BV457">
        <v>0</v>
      </c>
      <c r="BW457">
        <v>0</v>
      </c>
      <c r="CV457">
        <v>0</v>
      </c>
      <c r="CW457">
        <v>0</v>
      </c>
      <c r="CX457" t="e">
        <f>ROUND(Y457*Source!I250,7)</f>
        <v>#REF!</v>
      </c>
      <c r="CY457">
        <f t="shared" si="206"/>
        <v>142298.20000000001</v>
      </c>
      <c r="CZ457">
        <f t="shared" si="207"/>
        <v>15620</v>
      </c>
      <c r="DA457">
        <f t="shared" si="208"/>
        <v>9.11</v>
      </c>
      <c r="DB457">
        <f t="shared" si="204"/>
        <v>4.84</v>
      </c>
      <c r="DC457">
        <f t="shared" si="205"/>
        <v>0</v>
      </c>
      <c r="DD457" t="s">
        <v>6</v>
      </c>
      <c r="DE457" t="s">
        <v>6</v>
      </c>
      <c r="DF457" t="e">
        <f t="shared" si="209"/>
        <v>#REF!</v>
      </c>
      <c r="DG457" t="e">
        <f t="shared" si="210"/>
        <v>#REF!</v>
      </c>
      <c r="DH457" t="e">
        <f>Source!I250*SmtRes!Y457</f>
        <v>#REF!</v>
      </c>
      <c r="DI457">
        <f t="shared" si="211"/>
        <v>142298.20000000001</v>
      </c>
      <c r="DJ457">
        <f>EtalonRes!Y417</f>
        <v>15620</v>
      </c>
      <c r="DK457" t="e">
        <f>Source!BC250</f>
        <v>#REF!</v>
      </c>
      <c r="DL457" t="s">
        <v>6</v>
      </c>
      <c r="DM457">
        <v>0</v>
      </c>
      <c r="DN457" t="s">
        <v>6</v>
      </c>
      <c r="DO457">
        <v>0</v>
      </c>
      <c r="GQ457">
        <v>-1</v>
      </c>
      <c r="GR457">
        <v>-1</v>
      </c>
    </row>
    <row r="458" spans="1:200" x14ac:dyDescent="0.25">
      <c r="A458">
        <f>ROW(Source!A250)</f>
        <v>250</v>
      </c>
      <c r="B458">
        <v>66440962</v>
      </c>
      <c r="C458">
        <v>66590779</v>
      </c>
      <c r="D458">
        <v>49555362</v>
      </c>
      <c r="E458">
        <v>1</v>
      </c>
      <c r="F458">
        <v>1</v>
      </c>
      <c r="G458">
        <v>1</v>
      </c>
      <c r="H458">
        <v>3</v>
      </c>
      <c r="I458" t="s">
        <v>854</v>
      </c>
      <c r="J458" t="s">
        <v>855</v>
      </c>
      <c r="K458" t="s">
        <v>856</v>
      </c>
      <c r="L458">
        <v>1346</v>
      </c>
      <c r="N458">
        <v>1009</v>
      </c>
      <c r="O458" t="s">
        <v>132</v>
      </c>
      <c r="P458" t="s">
        <v>132</v>
      </c>
      <c r="Q458">
        <v>1</v>
      </c>
      <c r="W458">
        <v>0</v>
      </c>
      <c r="X458">
        <v>-1449230318</v>
      </c>
      <c r="Y458" s="66">
        <f>'4.Ведомость_списания'!F287</f>
        <v>0.6</v>
      </c>
      <c r="AA458">
        <v>85.82</v>
      </c>
      <c r="AB458">
        <v>0</v>
      </c>
      <c r="AC458">
        <v>0</v>
      </c>
      <c r="AD458">
        <v>0</v>
      </c>
      <c r="AE458">
        <v>9.42</v>
      </c>
      <c r="AF458">
        <v>0</v>
      </c>
      <c r="AG458">
        <v>0</v>
      </c>
      <c r="AH458">
        <v>0</v>
      </c>
      <c r="AI458">
        <v>9.11</v>
      </c>
      <c r="AJ458">
        <v>1</v>
      </c>
      <c r="AK458">
        <v>1</v>
      </c>
      <c r="AL458">
        <v>1</v>
      </c>
      <c r="AM458">
        <v>4</v>
      </c>
      <c r="AN458">
        <v>0</v>
      </c>
      <c r="AO458">
        <v>1</v>
      </c>
      <c r="AP458">
        <v>1</v>
      </c>
      <c r="AQ458">
        <v>0</v>
      </c>
      <c r="AR458">
        <v>0</v>
      </c>
      <c r="AS458" t="s">
        <v>6</v>
      </c>
      <c r="AT458">
        <v>0.6</v>
      </c>
      <c r="AU458" t="s">
        <v>6</v>
      </c>
      <c r="AV458">
        <v>0</v>
      </c>
      <c r="AW458">
        <v>2</v>
      </c>
      <c r="AX458">
        <v>66590794</v>
      </c>
      <c r="AY458">
        <v>1</v>
      </c>
      <c r="AZ458">
        <v>0</v>
      </c>
      <c r="BA458">
        <v>418</v>
      </c>
      <c r="BB458">
        <v>0</v>
      </c>
      <c r="BC458">
        <v>0</v>
      </c>
      <c r="BD458">
        <v>0</v>
      </c>
      <c r="BE458">
        <v>0</v>
      </c>
      <c r="BF458">
        <v>0</v>
      </c>
      <c r="BG458">
        <v>0</v>
      </c>
      <c r="BH458">
        <v>0</v>
      </c>
      <c r="BI458">
        <v>0</v>
      </c>
      <c r="BJ458">
        <v>0</v>
      </c>
      <c r="BK458">
        <v>0</v>
      </c>
      <c r="BL458">
        <v>0</v>
      </c>
      <c r="BM458">
        <v>0</v>
      </c>
      <c r="BN458">
        <v>0</v>
      </c>
      <c r="BO458">
        <v>0</v>
      </c>
      <c r="BP458">
        <v>0</v>
      </c>
      <c r="BQ458">
        <v>0</v>
      </c>
      <c r="BR458">
        <v>0</v>
      </c>
      <c r="BS458">
        <v>0</v>
      </c>
      <c r="BT458">
        <v>0</v>
      </c>
      <c r="BU458">
        <v>0</v>
      </c>
      <c r="BV458">
        <v>0</v>
      </c>
      <c r="BW458">
        <v>0</v>
      </c>
      <c r="CV458">
        <v>0</v>
      </c>
      <c r="CW458">
        <v>0</v>
      </c>
      <c r="CX458" t="e">
        <f>ROUND(Y458*Source!I250,7)</f>
        <v>#REF!</v>
      </c>
      <c r="CY458">
        <f t="shared" si="206"/>
        <v>85.82</v>
      </c>
      <c r="CZ458">
        <f t="shared" si="207"/>
        <v>9.42</v>
      </c>
      <c r="DA458">
        <f t="shared" si="208"/>
        <v>9.11</v>
      </c>
      <c r="DB458">
        <f t="shared" si="204"/>
        <v>5.65</v>
      </c>
      <c r="DC458">
        <f t="shared" si="205"/>
        <v>0</v>
      </c>
      <c r="DD458" t="s">
        <v>6</v>
      </c>
      <c r="DE458" t="s">
        <v>6</v>
      </c>
      <c r="DF458" t="e">
        <f t="shared" si="209"/>
        <v>#REF!</v>
      </c>
      <c r="DG458" t="e">
        <f t="shared" si="210"/>
        <v>#REF!</v>
      </c>
      <c r="DH458" t="e">
        <f>Source!I250*SmtRes!Y458</f>
        <v>#REF!</v>
      </c>
      <c r="DI458">
        <f t="shared" si="211"/>
        <v>85.82</v>
      </c>
      <c r="DJ458">
        <f>EtalonRes!Y418</f>
        <v>9.42</v>
      </c>
      <c r="DK458" t="e">
        <f>Source!BC250</f>
        <v>#REF!</v>
      </c>
      <c r="DL458" t="s">
        <v>6</v>
      </c>
      <c r="DM458">
        <v>0</v>
      </c>
      <c r="DN458" t="s">
        <v>6</v>
      </c>
      <c r="DO458">
        <v>0</v>
      </c>
      <c r="GQ458">
        <v>-1</v>
      </c>
      <c r="GR458">
        <v>-1</v>
      </c>
    </row>
    <row r="459" spans="1:200" x14ac:dyDescent="0.25">
      <c r="A459">
        <f>ROW(Source!A250)</f>
        <v>250</v>
      </c>
      <c r="B459">
        <v>66440962</v>
      </c>
      <c r="C459">
        <v>66590779</v>
      </c>
      <c r="D459">
        <v>0</v>
      </c>
      <c r="E459">
        <v>0</v>
      </c>
      <c r="F459">
        <v>1</v>
      </c>
      <c r="G459">
        <v>1</v>
      </c>
      <c r="H459">
        <v>3</v>
      </c>
      <c r="I459" t="s">
        <v>648</v>
      </c>
      <c r="J459" t="s">
        <v>6</v>
      </c>
      <c r="K459" t="s">
        <v>649</v>
      </c>
      <c r="L459">
        <v>1395</v>
      </c>
      <c r="N459">
        <v>1013</v>
      </c>
      <c r="O459" t="s">
        <v>650</v>
      </c>
      <c r="P459" t="s">
        <v>650</v>
      </c>
      <c r="Q459">
        <v>1</v>
      </c>
      <c r="W459">
        <v>0</v>
      </c>
      <c r="X459">
        <v>736554802</v>
      </c>
      <c r="Y459">
        <f t="shared" si="203"/>
        <v>1</v>
      </c>
      <c r="AA459">
        <v>129644.22</v>
      </c>
      <c r="AB459">
        <v>0</v>
      </c>
      <c r="AC459">
        <v>0</v>
      </c>
      <c r="AD459">
        <v>0</v>
      </c>
      <c r="AE459">
        <v>133881.97</v>
      </c>
      <c r="AF459">
        <v>0</v>
      </c>
      <c r="AG459">
        <v>0</v>
      </c>
      <c r="AH459">
        <v>0</v>
      </c>
      <c r="AI459">
        <v>9.11</v>
      </c>
      <c r="AJ459">
        <v>1</v>
      </c>
      <c r="AK459">
        <v>1</v>
      </c>
      <c r="AL459">
        <v>1</v>
      </c>
      <c r="AM459">
        <v>0</v>
      </c>
      <c r="AN459">
        <v>0</v>
      </c>
      <c r="AO459">
        <v>0</v>
      </c>
      <c r="AP459">
        <v>0</v>
      </c>
      <c r="AQ459">
        <v>0</v>
      </c>
      <c r="AR459">
        <v>0</v>
      </c>
      <c r="AS459" t="s">
        <v>6</v>
      </c>
      <c r="AT459">
        <v>1</v>
      </c>
      <c r="AU459" t="s">
        <v>6</v>
      </c>
      <c r="AV459">
        <v>0</v>
      </c>
      <c r="AW459">
        <v>1</v>
      </c>
      <c r="AX459">
        <v>-1</v>
      </c>
      <c r="AY459">
        <v>0</v>
      </c>
      <c r="AZ459">
        <v>0</v>
      </c>
      <c r="BA459" t="s">
        <v>6</v>
      </c>
      <c r="BB459">
        <v>0</v>
      </c>
      <c r="BC459">
        <v>0</v>
      </c>
      <c r="BD459">
        <v>0</v>
      </c>
      <c r="BE459">
        <v>0</v>
      </c>
      <c r="BF459">
        <v>0</v>
      </c>
      <c r="BG459">
        <v>0</v>
      </c>
      <c r="BH459">
        <v>0</v>
      </c>
      <c r="BI459">
        <v>0</v>
      </c>
      <c r="BJ459">
        <v>0</v>
      </c>
      <c r="BK459">
        <v>0</v>
      </c>
      <c r="BL459">
        <v>0</v>
      </c>
      <c r="BM459">
        <v>0</v>
      </c>
      <c r="BN459">
        <v>0</v>
      </c>
      <c r="BO459">
        <v>0</v>
      </c>
      <c r="BP459">
        <v>0</v>
      </c>
      <c r="BQ459">
        <v>0</v>
      </c>
      <c r="BR459">
        <v>0</v>
      </c>
      <c r="BS459">
        <v>0</v>
      </c>
      <c r="BT459">
        <v>0</v>
      </c>
      <c r="BU459">
        <v>0</v>
      </c>
      <c r="BV459">
        <v>0</v>
      </c>
      <c r="BW459">
        <v>0</v>
      </c>
      <c r="CV459">
        <v>0</v>
      </c>
      <c r="CW459">
        <v>0</v>
      </c>
      <c r="CX459" t="e">
        <f>ROUND(Y459*Source!I250,7)</f>
        <v>#REF!</v>
      </c>
      <c r="CY459">
        <f t="shared" si="206"/>
        <v>129644.22</v>
      </c>
      <c r="CZ459">
        <f t="shared" si="207"/>
        <v>133881.97</v>
      </c>
      <c r="DA459">
        <f t="shared" si="208"/>
        <v>9.11</v>
      </c>
      <c r="DB459">
        <f t="shared" si="204"/>
        <v>133881.97</v>
      </c>
      <c r="DC459">
        <f t="shared" si="205"/>
        <v>0</v>
      </c>
      <c r="DD459" t="s">
        <v>6</v>
      </c>
      <c r="DE459" t="s">
        <v>6</v>
      </c>
      <c r="DF459" t="e">
        <f t="shared" si="209"/>
        <v>#REF!</v>
      </c>
      <c r="DG459" t="e">
        <f t="shared" si="210"/>
        <v>#REF!</v>
      </c>
      <c r="DH459" t="e">
        <f>Source!I250*SmtRes!Y459</f>
        <v>#REF!</v>
      </c>
      <c r="DI459">
        <f t="shared" si="211"/>
        <v>129644.22</v>
      </c>
      <c r="DJ459" t="e">
        <f t="shared" ref="DJ459" si="212">DF459</f>
        <v>#REF!</v>
      </c>
      <c r="DK459" t="e">
        <f>Source!BC250</f>
        <v>#REF!</v>
      </c>
      <c r="DL459" t="s">
        <v>6</v>
      </c>
      <c r="DM459">
        <v>0</v>
      </c>
      <c r="DN459" t="s">
        <v>6</v>
      </c>
      <c r="DO459">
        <v>0</v>
      </c>
      <c r="GP459">
        <v>1</v>
      </c>
      <c r="GQ459">
        <v>-1</v>
      </c>
      <c r="GR459">
        <v>-1</v>
      </c>
    </row>
    <row r="460" spans="1:200" x14ac:dyDescent="0.25">
      <c r="A460">
        <f>ROW(Source!A257)</f>
        <v>257</v>
      </c>
      <c r="B460">
        <v>66440962</v>
      </c>
      <c r="C460">
        <v>66590761</v>
      </c>
      <c r="D460">
        <v>31709544</v>
      </c>
      <c r="E460">
        <v>70</v>
      </c>
      <c r="F460">
        <v>1</v>
      </c>
      <c r="G460">
        <v>1</v>
      </c>
      <c r="H460">
        <v>1</v>
      </c>
      <c r="I460" t="s">
        <v>811</v>
      </c>
      <c r="J460" t="s">
        <v>6</v>
      </c>
      <c r="K460" t="s">
        <v>812</v>
      </c>
      <c r="L460">
        <v>1191</v>
      </c>
      <c r="N460">
        <v>1013</v>
      </c>
      <c r="O460" t="s">
        <v>766</v>
      </c>
      <c r="P460" t="s">
        <v>766</v>
      </c>
      <c r="Q460">
        <v>1</v>
      </c>
      <c r="W460">
        <v>0</v>
      </c>
      <c r="X460">
        <v>1893946532</v>
      </c>
      <c r="Y460">
        <f t="shared" ref="Y460:Y465" si="213">(AT460*ROUND(2,7))</f>
        <v>4.26</v>
      </c>
      <c r="AA460">
        <v>0</v>
      </c>
      <c r="AB460">
        <v>0</v>
      </c>
      <c r="AC460">
        <v>0</v>
      </c>
      <c r="AD460">
        <v>302.85000000000002</v>
      </c>
      <c r="AE460">
        <v>0</v>
      </c>
      <c r="AF460">
        <v>0</v>
      </c>
      <c r="AG460">
        <v>0</v>
      </c>
      <c r="AH460">
        <v>9.07</v>
      </c>
      <c r="AI460">
        <v>1</v>
      </c>
      <c r="AJ460">
        <v>1</v>
      </c>
      <c r="AK460">
        <v>1</v>
      </c>
      <c r="AL460">
        <v>33.39</v>
      </c>
      <c r="AM460">
        <v>4</v>
      </c>
      <c r="AN460">
        <v>0</v>
      </c>
      <c r="AO460">
        <v>1</v>
      </c>
      <c r="AP460">
        <v>1</v>
      </c>
      <c r="AQ460">
        <v>0</v>
      </c>
      <c r="AR460">
        <v>0</v>
      </c>
      <c r="AS460" t="s">
        <v>6</v>
      </c>
      <c r="AT460">
        <v>2.13</v>
      </c>
      <c r="AU460" t="s">
        <v>250</v>
      </c>
      <c r="AV460">
        <v>1</v>
      </c>
      <c r="AW460">
        <v>2</v>
      </c>
      <c r="AX460">
        <v>66590770</v>
      </c>
      <c r="AY460">
        <v>1</v>
      </c>
      <c r="AZ460">
        <v>0</v>
      </c>
      <c r="BA460">
        <v>419</v>
      </c>
      <c r="BB460">
        <v>0</v>
      </c>
      <c r="BC460">
        <v>0</v>
      </c>
      <c r="BD460">
        <v>0</v>
      </c>
      <c r="BE460">
        <v>0</v>
      </c>
      <c r="BF460">
        <v>0</v>
      </c>
      <c r="BG460">
        <v>0</v>
      </c>
      <c r="BH460">
        <v>0</v>
      </c>
      <c r="BI460">
        <v>0</v>
      </c>
      <c r="BJ460">
        <v>0</v>
      </c>
      <c r="BK460">
        <v>0</v>
      </c>
      <c r="BL460">
        <v>0</v>
      </c>
      <c r="BM460">
        <v>0</v>
      </c>
      <c r="BN460">
        <v>0</v>
      </c>
      <c r="BO460">
        <v>0</v>
      </c>
      <c r="BP460">
        <v>0</v>
      </c>
      <c r="BQ460">
        <v>0</v>
      </c>
      <c r="BR460">
        <v>0</v>
      </c>
      <c r="BS460">
        <v>0</v>
      </c>
      <c r="BT460">
        <v>0</v>
      </c>
      <c r="BU460">
        <v>0</v>
      </c>
      <c r="BV460">
        <v>0</v>
      </c>
      <c r="BW460">
        <v>0</v>
      </c>
      <c r="CU460" t="e">
        <f>ROUND(AT460*Source!I257*AH460*AL460,0)</f>
        <v>#REF!</v>
      </c>
      <c r="CV460" t="e">
        <f>ROUND(Y460*Source!I257,7)</f>
        <v>#REF!</v>
      </c>
      <c r="CW460">
        <v>0</v>
      </c>
      <c r="CX460" t="e">
        <f>ROUND(Y460*Source!I257,7)</f>
        <v>#REF!</v>
      </c>
      <c r="CY460">
        <f>AD460</f>
        <v>302.85000000000002</v>
      </c>
      <c r="CZ460">
        <f>AH460</f>
        <v>9.07</v>
      </c>
      <c r="DA460">
        <f>AL460</f>
        <v>33.39</v>
      </c>
      <c r="DB460">
        <f t="shared" ref="DB460:DB467" si="214">ROUND((ROUND(AT460*CZ460,2)*ROUND(2,7)),2)</f>
        <v>38.64</v>
      </c>
      <c r="DC460">
        <f t="shared" ref="DC460:DC467" si="215">ROUND((ROUND(AT460*AG460,2)*ROUND(2,7)),2)</f>
        <v>0</v>
      </c>
      <c r="DD460" t="s">
        <v>6</v>
      </c>
      <c r="DE460" t="s">
        <v>6</v>
      </c>
      <c r="DF460" t="e">
        <f t="shared" ref="DF460:DF465" si="216">ROUND(ROUND(AE460,0)*CX460,0)</f>
        <v>#REF!</v>
      </c>
      <c r="DG460" t="e">
        <f t="shared" si="210"/>
        <v>#REF!</v>
      </c>
      <c r="DH460" t="e">
        <f>Source!I257*SmtRes!Y460</f>
        <v>#REF!</v>
      </c>
      <c r="DI460">
        <f>AD460</f>
        <v>302.85000000000002</v>
      </c>
      <c r="DJ460">
        <f>EtalonRes!AB419</f>
        <v>9.07</v>
      </c>
      <c r="DK460" t="e">
        <f>Source!BA257</f>
        <v>#REF!</v>
      </c>
      <c r="DL460" t="s">
        <v>6</v>
      </c>
      <c r="DM460">
        <v>0</v>
      </c>
      <c r="DN460" t="s">
        <v>6</v>
      </c>
      <c r="DO460">
        <v>0</v>
      </c>
      <c r="GQ460">
        <v>-1</v>
      </c>
      <c r="GR460">
        <v>-1</v>
      </c>
    </row>
    <row r="461" spans="1:200" x14ac:dyDescent="0.25">
      <c r="A461">
        <f>ROW(Source!A257)</f>
        <v>257</v>
      </c>
      <c r="B461">
        <v>66440962</v>
      </c>
      <c r="C461">
        <v>66590761</v>
      </c>
      <c r="D461">
        <v>31709492</v>
      </c>
      <c r="E461">
        <v>70</v>
      </c>
      <c r="F461">
        <v>1</v>
      </c>
      <c r="G461">
        <v>1</v>
      </c>
      <c r="H461">
        <v>1</v>
      </c>
      <c r="I461" t="s">
        <v>767</v>
      </c>
      <c r="J461" t="s">
        <v>6</v>
      </c>
      <c r="K461" t="s">
        <v>768</v>
      </c>
      <c r="L461">
        <v>1191</v>
      </c>
      <c r="N461">
        <v>1013</v>
      </c>
      <c r="O461" t="s">
        <v>766</v>
      </c>
      <c r="P461" t="s">
        <v>766</v>
      </c>
      <c r="Q461">
        <v>1</v>
      </c>
      <c r="W461">
        <v>0</v>
      </c>
      <c r="X461">
        <v>-1417349443</v>
      </c>
      <c r="Y461">
        <f t="shared" si="213"/>
        <v>0.04</v>
      </c>
      <c r="AA461">
        <v>0</v>
      </c>
      <c r="AB461">
        <v>0</v>
      </c>
      <c r="AC461">
        <v>0</v>
      </c>
      <c r="AD461">
        <v>0</v>
      </c>
      <c r="AE461">
        <v>0</v>
      </c>
      <c r="AF461">
        <v>0</v>
      </c>
      <c r="AG461">
        <v>0</v>
      </c>
      <c r="AH461">
        <v>0</v>
      </c>
      <c r="AI461">
        <v>1</v>
      </c>
      <c r="AJ461">
        <v>1</v>
      </c>
      <c r="AK461">
        <v>33.39</v>
      </c>
      <c r="AL461">
        <v>1</v>
      </c>
      <c r="AM461">
        <v>4</v>
      </c>
      <c r="AN461">
        <v>0</v>
      </c>
      <c r="AO461">
        <v>1</v>
      </c>
      <c r="AP461">
        <v>1</v>
      </c>
      <c r="AQ461">
        <v>0</v>
      </c>
      <c r="AR461">
        <v>0</v>
      </c>
      <c r="AS461" t="s">
        <v>6</v>
      </c>
      <c r="AT461">
        <v>0.02</v>
      </c>
      <c r="AU461" t="s">
        <v>250</v>
      </c>
      <c r="AV461">
        <v>2</v>
      </c>
      <c r="AW461">
        <v>2</v>
      </c>
      <c r="AX461">
        <v>66590771</v>
      </c>
      <c r="AY461">
        <v>1</v>
      </c>
      <c r="AZ461">
        <v>0</v>
      </c>
      <c r="BA461">
        <v>420</v>
      </c>
      <c r="BB461">
        <v>0</v>
      </c>
      <c r="BC461">
        <v>0</v>
      </c>
      <c r="BD461">
        <v>0</v>
      </c>
      <c r="BE461">
        <v>0</v>
      </c>
      <c r="BF461">
        <v>0</v>
      </c>
      <c r="BG461">
        <v>0</v>
      </c>
      <c r="BH461">
        <v>0</v>
      </c>
      <c r="BI461">
        <v>0</v>
      </c>
      <c r="BJ461">
        <v>0</v>
      </c>
      <c r="BK461">
        <v>0</v>
      </c>
      <c r="BL461">
        <v>0</v>
      </c>
      <c r="BM461">
        <v>0</v>
      </c>
      <c r="BN461">
        <v>0</v>
      </c>
      <c r="BO461">
        <v>0</v>
      </c>
      <c r="BP461">
        <v>0</v>
      </c>
      <c r="BQ461">
        <v>0</v>
      </c>
      <c r="BR461">
        <v>0</v>
      </c>
      <c r="BS461">
        <v>0</v>
      </c>
      <c r="BT461">
        <v>0</v>
      </c>
      <c r="BU461">
        <v>0</v>
      </c>
      <c r="BV461">
        <v>0</v>
      </c>
      <c r="BW461">
        <v>0</v>
      </c>
      <c r="CV461">
        <v>0</v>
      </c>
      <c r="CW461">
        <v>0</v>
      </c>
      <c r="CX461" t="e">
        <f>ROUND(Y461*Source!I257,7)</f>
        <v>#REF!</v>
      </c>
      <c r="CY461">
        <f>AD461</f>
        <v>0</v>
      </c>
      <c r="CZ461">
        <f>AH461</f>
        <v>0</v>
      </c>
      <c r="DA461">
        <f>AL461</f>
        <v>1</v>
      </c>
      <c r="DB461">
        <f t="shared" si="214"/>
        <v>0</v>
      </c>
      <c r="DC461">
        <f t="shared" si="215"/>
        <v>0</v>
      </c>
      <c r="DD461" t="s">
        <v>6</v>
      </c>
      <c r="DE461" t="s">
        <v>6</v>
      </c>
      <c r="DF461" t="e">
        <f t="shared" si="216"/>
        <v>#REF!</v>
      </c>
      <c r="DG461" t="e">
        <f t="shared" si="210"/>
        <v>#REF!</v>
      </c>
      <c r="DH461" t="e">
        <f>Source!I257*SmtRes!Y461</f>
        <v>#REF!</v>
      </c>
      <c r="DI461">
        <f>AD461</f>
        <v>0</v>
      </c>
      <c r="DJ461">
        <f>EtalonRes!AB420</f>
        <v>0</v>
      </c>
      <c r="DK461" t="e">
        <f>Source!BA257</f>
        <v>#REF!</v>
      </c>
      <c r="DL461" t="s">
        <v>6</v>
      </c>
      <c r="DM461">
        <v>0</v>
      </c>
      <c r="DN461" t="s">
        <v>6</v>
      </c>
      <c r="DO461">
        <v>0</v>
      </c>
      <c r="GQ461">
        <v>-1</v>
      </c>
      <c r="GR461">
        <v>-1</v>
      </c>
    </row>
    <row r="462" spans="1:200" x14ac:dyDescent="0.25">
      <c r="A462">
        <f>ROW(Source!A257)</f>
        <v>257</v>
      </c>
      <c r="B462">
        <v>66440962</v>
      </c>
      <c r="C462">
        <v>66590761</v>
      </c>
      <c r="D462">
        <v>49672708</v>
      </c>
      <c r="E462">
        <v>1</v>
      </c>
      <c r="F462">
        <v>1</v>
      </c>
      <c r="G462">
        <v>1</v>
      </c>
      <c r="H462">
        <v>2</v>
      </c>
      <c r="I462" t="s">
        <v>808</v>
      </c>
      <c r="J462" t="s">
        <v>809</v>
      </c>
      <c r="K462" t="s">
        <v>810</v>
      </c>
      <c r="L462">
        <v>1367</v>
      </c>
      <c r="N462">
        <v>1011</v>
      </c>
      <c r="O462" t="s">
        <v>772</v>
      </c>
      <c r="P462" t="s">
        <v>772</v>
      </c>
      <c r="Q462">
        <v>1</v>
      </c>
      <c r="W462">
        <v>0</v>
      </c>
      <c r="X462">
        <v>208619310</v>
      </c>
      <c r="Y462">
        <f t="shared" si="213"/>
        <v>0.02</v>
      </c>
      <c r="AA462">
        <v>0</v>
      </c>
      <c r="AB462">
        <v>22.54</v>
      </c>
      <c r="AC462">
        <v>0</v>
      </c>
      <c r="AD462">
        <v>0</v>
      </c>
      <c r="AE462">
        <v>0</v>
      </c>
      <c r="AF462">
        <v>1.7</v>
      </c>
      <c r="AG462">
        <v>0</v>
      </c>
      <c r="AH462">
        <v>0</v>
      </c>
      <c r="AI462">
        <v>1</v>
      </c>
      <c r="AJ462">
        <v>13.26</v>
      </c>
      <c r="AK462">
        <v>33.39</v>
      </c>
      <c r="AL462">
        <v>1</v>
      </c>
      <c r="AM462">
        <v>4</v>
      </c>
      <c r="AN462">
        <v>0</v>
      </c>
      <c r="AO462">
        <v>1</v>
      </c>
      <c r="AP462">
        <v>1</v>
      </c>
      <c r="AQ462">
        <v>0</v>
      </c>
      <c r="AR462">
        <v>0</v>
      </c>
      <c r="AS462" t="s">
        <v>6</v>
      </c>
      <c r="AT462">
        <v>0.01</v>
      </c>
      <c r="AU462" t="s">
        <v>250</v>
      </c>
      <c r="AV462">
        <v>0</v>
      </c>
      <c r="AW462">
        <v>2</v>
      </c>
      <c r="AX462">
        <v>66590772</v>
      </c>
      <c r="AY462">
        <v>1</v>
      </c>
      <c r="AZ462">
        <v>0</v>
      </c>
      <c r="BA462">
        <v>421</v>
      </c>
      <c r="BB462">
        <v>0</v>
      </c>
      <c r="BC462">
        <v>0</v>
      </c>
      <c r="BD462">
        <v>0</v>
      </c>
      <c r="BE462">
        <v>0</v>
      </c>
      <c r="BF462">
        <v>0</v>
      </c>
      <c r="BG462">
        <v>0</v>
      </c>
      <c r="BH462">
        <v>0</v>
      </c>
      <c r="BI462">
        <v>0</v>
      </c>
      <c r="BJ462">
        <v>0</v>
      </c>
      <c r="BK462">
        <v>0</v>
      </c>
      <c r="BL462">
        <v>0</v>
      </c>
      <c r="BM462">
        <v>0</v>
      </c>
      <c r="BN462">
        <v>0</v>
      </c>
      <c r="BO462">
        <v>0</v>
      </c>
      <c r="BP462">
        <v>0</v>
      </c>
      <c r="BQ462">
        <v>0</v>
      </c>
      <c r="BR462">
        <v>0</v>
      </c>
      <c r="BS462">
        <v>0</v>
      </c>
      <c r="BT462">
        <v>0</v>
      </c>
      <c r="BU462">
        <v>0</v>
      </c>
      <c r="BV462">
        <v>0</v>
      </c>
      <c r="BW462">
        <v>0</v>
      </c>
      <c r="CV462">
        <v>0</v>
      </c>
      <c r="CW462" t="e">
        <f>ROUND(Y462*Source!I257*DO462,7)</f>
        <v>#REF!</v>
      </c>
      <c r="CX462" t="e">
        <f>ROUND(Y462*Source!I257,7)</f>
        <v>#REF!</v>
      </c>
      <c r="CY462">
        <f>AB462</f>
        <v>22.54</v>
      </c>
      <c r="CZ462">
        <f>AF462</f>
        <v>1.7</v>
      </c>
      <c r="DA462">
        <f>AJ462</f>
        <v>13.26</v>
      </c>
      <c r="DB462">
        <f t="shared" si="214"/>
        <v>0.04</v>
      </c>
      <c r="DC462">
        <f t="shared" si="215"/>
        <v>0</v>
      </c>
      <c r="DD462" t="s">
        <v>6</v>
      </c>
      <c r="DE462" t="s">
        <v>6</v>
      </c>
      <c r="DF462" t="e">
        <f t="shared" si="216"/>
        <v>#REF!</v>
      </c>
      <c r="DG462" t="e">
        <f>ROUND(ROUND(AF462*AJ462,0)*CX462,0)</f>
        <v>#REF!</v>
      </c>
      <c r="DH462" t="e">
        <f>Source!I257*SmtRes!Y462</f>
        <v>#REF!</v>
      </c>
      <c r="DI462">
        <f>AB462</f>
        <v>22.54</v>
      </c>
      <c r="DJ462">
        <f>EtalonRes!Z421</f>
        <v>1.7</v>
      </c>
      <c r="DK462" t="e">
        <f>Source!BB257</f>
        <v>#REF!</v>
      </c>
      <c r="DL462" t="s">
        <v>6</v>
      </c>
      <c r="DM462">
        <v>0</v>
      </c>
      <c r="DN462" t="s">
        <v>6</v>
      </c>
      <c r="DO462">
        <v>0</v>
      </c>
      <c r="GQ462">
        <v>-1</v>
      </c>
      <c r="GR462">
        <v>-1</v>
      </c>
    </row>
    <row r="463" spans="1:200" x14ac:dyDescent="0.25">
      <c r="A463">
        <f>ROW(Source!A257)</f>
        <v>257</v>
      </c>
      <c r="B463">
        <v>66440962</v>
      </c>
      <c r="C463">
        <v>66590761</v>
      </c>
      <c r="D463">
        <v>49672727</v>
      </c>
      <c r="E463">
        <v>1</v>
      </c>
      <c r="F463">
        <v>1</v>
      </c>
      <c r="G463">
        <v>1</v>
      </c>
      <c r="H463">
        <v>2</v>
      </c>
      <c r="I463" t="s">
        <v>857</v>
      </c>
      <c r="J463" t="s">
        <v>858</v>
      </c>
      <c r="K463" t="s">
        <v>859</v>
      </c>
      <c r="L463">
        <v>1367</v>
      </c>
      <c r="N463">
        <v>1011</v>
      </c>
      <c r="O463" t="s">
        <v>772</v>
      </c>
      <c r="P463" t="s">
        <v>772</v>
      </c>
      <c r="Q463">
        <v>1</v>
      </c>
      <c r="W463">
        <v>0</v>
      </c>
      <c r="X463">
        <v>-896236776</v>
      </c>
      <c r="Y463">
        <f t="shared" si="213"/>
        <v>0.02</v>
      </c>
      <c r="AA463">
        <v>0</v>
      </c>
      <c r="AB463">
        <v>1193.27</v>
      </c>
      <c r="AC463">
        <v>335.9</v>
      </c>
      <c r="AD463">
        <v>0</v>
      </c>
      <c r="AE463">
        <v>0</v>
      </c>
      <c r="AF463">
        <v>89.99</v>
      </c>
      <c r="AG463">
        <v>10.06</v>
      </c>
      <c r="AH463">
        <v>0</v>
      </c>
      <c r="AI463">
        <v>1</v>
      </c>
      <c r="AJ463">
        <v>13.26</v>
      </c>
      <c r="AK463">
        <v>33.39</v>
      </c>
      <c r="AL463">
        <v>1</v>
      </c>
      <c r="AM463">
        <v>4</v>
      </c>
      <c r="AN463">
        <v>0</v>
      </c>
      <c r="AO463">
        <v>1</v>
      </c>
      <c r="AP463">
        <v>1</v>
      </c>
      <c r="AQ463">
        <v>0</v>
      </c>
      <c r="AR463">
        <v>0</v>
      </c>
      <c r="AS463" t="s">
        <v>6</v>
      </c>
      <c r="AT463">
        <v>0.01</v>
      </c>
      <c r="AU463" t="s">
        <v>250</v>
      </c>
      <c r="AV463">
        <v>0</v>
      </c>
      <c r="AW463">
        <v>2</v>
      </c>
      <c r="AX463">
        <v>66590773</v>
      </c>
      <c r="AY463">
        <v>1</v>
      </c>
      <c r="AZ463">
        <v>0</v>
      </c>
      <c r="BA463">
        <v>422</v>
      </c>
      <c r="BB463">
        <v>0</v>
      </c>
      <c r="BC463">
        <v>0</v>
      </c>
      <c r="BD463">
        <v>0</v>
      </c>
      <c r="BE463">
        <v>0</v>
      </c>
      <c r="BF463">
        <v>0</v>
      </c>
      <c r="BG463">
        <v>0</v>
      </c>
      <c r="BH463">
        <v>0</v>
      </c>
      <c r="BI463">
        <v>0</v>
      </c>
      <c r="BJ463">
        <v>0</v>
      </c>
      <c r="BK463">
        <v>0</v>
      </c>
      <c r="BL463">
        <v>0</v>
      </c>
      <c r="BM463">
        <v>0</v>
      </c>
      <c r="BN463">
        <v>0</v>
      </c>
      <c r="BO463">
        <v>0</v>
      </c>
      <c r="BP463">
        <v>0</v>
      </c>
      <c r="BQ463">
        <v>0</v>
      </c>
      <c r="BR463">
        <v>0</v>
      </c>
      <c r="BS463">
        <v>0</v>
      </c>
      <c r="BT463">
        <v>0</v>
      </c>
      <c r="BU463">
        <v>0</v>
      </c>
      <c r="BV463">
        <v>0</v>
      </c>
      <c r="BW463">
        <v>0</v>
      </c>
      <c r="CV463">
        <v>0</v>
      </c>
      <c r="CW463" t="e">
        <f>ROUND(Y463*Source!I257*DO463,7)</f>
        <v>#REF!</v>
      </c>
      <c r="CX463" t="e">
        <f>ROUND(Y463*Source!I257,7)</f>
        <v>#REF!</v>
      </c>
      <c r="CY463">
        <f>AB463</f>
        <v>1193.27</v>
      </c>
      <c r="CZ463">
        <f>AF463</f>
        <v>89.99</v>
      </c>
      <c r="DA463">
        <f>AJ463</f>
        <v>13.26</v>
      </c>
      <c r="DB463">
        <f t="shared" si="214"/>
        <v>1.8</v>
      </c>
      <c r="DC463">
        <f t="shared" si="215"/>
        <v>0.2</v>
      </c>
      <c r="DD463" t="s">
        <v>6</v>
      </c>
      <c r="DE463" t="s">
        <v>6</v>
      </c>
      <c r="DF463" t="e">
        <f t="shared" si="216"/>
        <v>#REF!</v>
      </c>
      <c r="DG463" t="e">
        <f>ROUND(ROUND(AF463*AJ463,0)*CX463,0)</f>
        <v>#REF!</v>
      </c>
      <c r="DH463" t="e">
        <f>Source!I257*SmtRes!Y463</f>
        <v>#REF!</v>
      </c>
      <c r="DI463">
        <f>AB463</f>
        <v>1193.27</v>
      </c>
      <c r="DJ463">
        <f>EtalonRes!Z422</f>
        <v>89.99</v>
      </c>
      <c r="DK463" t="e">
        <f>Source!BB257</f>
        <v>#REF!</v>
      </c>
      <c r="DL463" t="s">
        <v>6</v>
      </c>
      <c r="DM463">
        <v>0</v>
      </c>
      <c r="DN463" t="s">
        <v>6</v>
      </c>
      <c r="DO463">
        <v>0</v>
      </c>
      <c r="GQ463">
        <v>-1</v>
      </c>
      <c r="GR463">
        <v>-1</v>
      </c>
    </row>
    <row r="464" spans="1:200" x14ac:dyDescent="0.25">
      <c r="A464">
        <f>ROW(Source!A257)</f>
        <v>257</v>
      </c>
      <c r="B464">
        <v>66440962</v>
      </c>
      <c r="C464">
        <v>66590761</v>
      </c>
      <c r="D464">
        <v>49673503</v>
      </c>
      <c r="E464">
        <v>1</v>
      </c>
      <c r="F464">
        <v>1</v>
      </c>
      <c r="G464">
        <v>1</v>
      </c>
      <c r="H464">
        <v>2</v>
      </c>
      <c r="I464" t="s">
        <v>788</v>
      </c>
      <c r="J464" t="s">
        <v>789</v>
      </c>
      <c r="K464" t="s">
        <v>790</v>
      </c>
      <c r="L464">
        <v>1367</v>
      </c>
      <c r="N464">
        <v>1011</v>
      </c>
      <c r="O464" t="s">
        <v>772</v>
      </c>
      <c r="P464" t="s">
        <v>772</v>
      </c>
      <c r="Q464">
        <v>1</v>
      </c>
      <c r="W464">
        <v>0</v>
      </c>
      <c r="X464">
        <v>509054691</v>
      </c>
      <c r="Y464">
        <f t="shared" si="213"/>
        <v>0.02</v>
      </c>
      <c r="AA464">
        <v>0</v>
      </c>
      <c r="AB464">
        <v>871.31</v>
      </c>
      <c r="AC464">
        <v>387.32</v>
      </c>
      <c r="AD464">
        <v>0</v>
      </c>
      <c r="AE464">
        <v>0</v>
      </c>
      <c r="AF464">
        <v>65.709999999999994</v>
      </c>
      <c r="AG464">
        <v>11.6</v>
      </c>
      <c r="AH464">
        <v>0</v>
      </c>
      <c r="AI464">
        <v>1</v>
      </c>
      <c r="AJ464">
        <v>13.26</v>
      </c>
      <c r="AK464">
        <v>33.39</v>
      </c>
      <c r="AL464">
        <v>1</v>
      </c>
      <c r="AM464">
        <v>4</v>
      </c>
      <c r="AN464">
        <v>0</v>
      </c>
      <c r="AO464">
        <v>1</v>
      </c>
      <c r="AP464">
        <v>1</v>
      </c>
      <c r="AQ464">
        <v>0</v>
      </c>
      <c r="AR464">
        <v>0</v>
      </c>
      <c r="AS464" t="s">
        <v>6</v>
      </c>
      <c r="AT464">
        <v>0.01</v>
      </c>
      <c r="AU464" t="s">
        <v>250</v>
      </c>
      <c r="AV464">
        <v>0</v>
      </c>
      <c r="AW464">
        <v>2</v>
      </c>
      <c r="AX464">
        <v>66590774</v>
      </c>
      <c r="AY464">
        <v>1</v>
      </c>
      <c r="AZ464">
        <v>0</v>
      </c>
      <c r="BA464">
        <v>423</v>
      </c>
      <c r="BB464">
        <v>0</v>
      </c>
      <c r="BC464">
        <v>0</v>
      </c>
      <c r="BD464">
        <v>0</v>
      </c>
      <c r="BE464">
        <v>0</v>
      </c>
      <c r="BF464">
        <v>0</v>
      </c>
      <c r="BG464">
        <v>0</v>
      </c>
      <c r="BH464">
        <v>0</v>
      </c>
      <c r="BI464">
        <v>0</v>
      </c>
      <c r="BJ464">
        <v>0</v>
      </c>
      <c r="BK464">
        <v>0</v>
      </c>
      <c r="BL464">
        <v>0</v>
      </c>
      <c r="BM464">
        <v>0</v>
      </c>
      <c r="BN464">
        <v>0</v>
      </c>
      <c r="BO464">
        <v>0</v>
      </c>
      <c r="BP464">
        <v>0</v>
      </c>
      <c r="BQ464">
        <v>0</v>
      </c>
      <c r="BR464">
        <v>0</v>
      </c>
      <c r="BS464">
        <v>0</v>
      </c>
      <c r="BT464">
        <v>0</v>
      </c>
      <c r="BU464">
        <v>0</v>
      </c>
      <c r="BV464">
        <v>0</v>
      </c>
      <c r="BW464">
        <v>0</v>
      </c>
      <c r="CV464">
        <v>0</v>
      </c>
      <c r="CW464" t="e">
        <f>ROUND(Y464*Source!I257*DO464,7)</f>
        <v>#REF!</v>
      </c>
      <c r="CX464" t="e">
        <f>ROUND(Y464*Source!I257,7)</f>
        <v>#REF!</v>
      </c>
      <c r="CY464">
        <f>AB464</f>
        <v>871.31</v>
      </c>
      <c r="CZ464">
        <f>AF464</f>
        <v>65.709999999999994</v>
      </c>
      <c r="DA464">
        <f>AJ464</f>
        <v>13.26</v>
      </c>
      <c r="DB464">
        <f t="shared" si="214"/>
        <v>1.32</v>
      </c>
      <c r="DC464">
        <f t="shared" si="215"/>
        <v>0.24</v>
      </c>
      <c r="DD464" t="s">
        <v>6</v>
      </c>
      <c r="DE464" t="s">
        <v>6</v>
      </c>
      <c r="DF464" t="e">
        <f t="shared" si="216"/>
        <v>#REF!</v>
      </c>
      <c r="DG464" t="e">
        <f>ROUND(ROUND(AF464*AJ464,0)*CX464,0)</f>
        <v>#REF!</v>
      </c>
      <c r="DH464" t="e">
        <f>Source!I257*SmtRes!Y464</f>
        <v>#REF!</v>
      </c>
      <c r="DI464">
        <f>AB464</f>
        <v>871.31</v>
      </c>
      <c r="DJ464">
        <f>EtalonRes!Z423</f>
        <v>65.709999999999994</v>
      </c>
      <c r="DK464" t="e">
        <f>Source!BB257</f>
        <v>#REF!</v>
      </c>
      <c r="DL464" t="s">
        <v>6</v>
      </c>
      <c r="DM464">
        <v>0</v>
      </c>
      <c r="DN464" t="s">
        <v>6</v>
      </c>
      <c r="DO464">
        <v>0</v>
      </c>
      <c r="GQ464">
        <v>-1</v>
      </c>
      <c r="GR464">
        <v>-1</v>
      </c>
    </row>
    <row r="465" spans="1:200" x14ac:dyDescent="0.25">
      <c r="A465">
        <f>ROW(Source!A257)</f>
        <v>257</v>
      </c>
      <c r="B465">
        <v>66440962</v>
      </c>
      <c r="C465">
        <v>66590761</v>
      </c>
      <c r="D465">
        <v>49674142</v>
      </c>
      <c r="E465">
        <v>1</v>
      </c>
      <c r="F465">
        <v>1</v>
      </c>
      <c r="G465">
        <v>1</v>
      </c>
      <c r="H465">
        <v>2</v>
      </c>
      <c r="I465" t="s">
        <v>803</v>
      </c>
      <c r="J465" t="s">
        <v>804</v>
      </c>
      <c r="K465" t="s">
        <v>805</v>
      </c>
      <c r="L465">
        <v>1367</v>
      </c>
      <c r="N465">
        <v>1011</v>
      </c>
      <c r="O465" t="s">
        <v>772</v>
      </c>
      <c r="P465" t="s">
        <v>772</v>
      </c>
      <c r="Q465">
        <v>1</v>
      </c>
      <c r="W465">
        <v>0</v>
      </c>
      <c r="X465">
        <v>-1745017968</v>
      </c>
      <c r="Y465">
        <f t="shared" si="213"/>
        <v>1.3</v>
      </c>
      <c r="AA465">
        <v>0</v>
      </c>
      <c r="AB465">
        <v>90.43</v>
      </c>
      <c r="AC465">
        <v>0</v>
      </c>
      <c r="AD465">
        <v>0</v>
      </c>
      <c r="AE465">
        <v>0</v>
      </c>
      <c r="AF465">
        <v>6.82</v>
      </c>
      <c r="AG465">
        <v>0</v>
      </c>
      <c r="AH465">
        <v>0</v>
      </c>
      <c r="AI465">
        <v>1</v>
      </c>
      <c r="AJ465">
        <v>13.26</v>
      </c>
      <c r="AK465">
        <v>33.39</v>
      </c>
      <c r="AL465">
        <v>1</v>
      </c>
      <c r="AM465">
        <v>4</v>
      </c>
      <c r="AN465">
        <v>0</v>
      </c>
      <c r="AO465">
        <v>1</v>
      </c>
      <c r="AP465">
        <v>1</v>
      </c>
      <c r="AQ465">
        <v>0</v>
      </c>
      <c r="AR465">
        <v>0</v>
      </c>
      <c r="AS465" t="s">
        <v>6</v>
      </c>
      <c r="AT465">
        <v>0.65</v>
      </c>
      <c r="AU465" t="s">
        <v>250</v>
      </c>
      <c r="AV465">
        <v>0</v>
      </c>
      <c r="AW465">
        <v>2</v>
      </c>
      <c r="AX465">
        <v>66590775</v>
      </c>
      <c r="AY465">
        <v>1</v>
      </c>
      <c r="AZ465">
        <v>0</v>
      </c>
      <c r="BA465">
        <v>424</v>
      </c>
      <c r="BB465">
        <v>0</v>
      </c>
      <c r="BC465">
        <v>0</v>
      </c>
      <c r="BD465">
        <v>0</v>
      </c>
      <c r="BE465">
        <v>0</v>
      </c>
      <c r="BF465">
        <v>0</v>
      </c>
      <c r="BG465">
        <v>0</v>
      </c>
      <c r="BH465">
        <v>0</v>
      </c>
      <c r="BI465">
        <v>0</v>
      </c>
      <c r="BJ465">
        <v>0</v>
      </c>
      <c r="BK465">
        <v>0</v>
      </c>
      <c r="BL465">
        <v>0</v>
      </c>
      <c r="BM465">
        <v>0</v>
      </c>
      <c r="BN465">
        <v>0</v>
      </c>
      <c r="BO465">
        <v>0</v>
      </c>
      <c r="BP465">
        <v>0</v>
      </c>
      <c r="BQ465">
        <v>0</v>
      </c>
      <c r="BR465">
        <v>0</v>
      </c>
      <c r="BS465">
        <v>0</v>
      </c>
      <c r="BT465">
        <v>0</v>
      </c>
      <c r="BU465">
        <v>0</v>
      </c>
      <c r="BV465">
        <v>0</v>
      </c>
      <c r="BW465">
        <v>0</v>
      </c>
      <c r="CV465">
        <v>0</v>
      </c>
      <c r="CW465" t="e">
        <f>ROUND(Y465*Source!I257*DO465,7)</f>
        <v>#REF!</v>
      </c>
      <c r="CX465" t="e">
        <f>ROUND(Y465*Source!I257,7)</f>
        <v>#REF!</v>
      </c>
      <c r="CY465">
        <f>AB465</f>
        <v>90.43</v>
      </c>
      <c r="CZ465">
        <f>AF465</f>
        <v>6.82</v>
      </c>
      <c r="DA465">
        <f>AJ465</f>
        <v>13.26</v>
      </c>
      <c r="DB465">
        <f t="shared" si="214"/>
        <v>8.86</v>
      </c>
      <c r="DC465">
        <f t="shared" si="215"/>
        <v>0</v>
      </c>
      <c r="DD465" t="s">
        <v>6</v>
      </c>
      <c r="DE465" t="s">
        <v>6</v>
      </c>
      <c r="DF465" t="e">
        <f t="shared" si="216"/>
        <v>#REF!</v>
      </c>
      <c r="DG465" t="e">
        <f>ROUND(ROUND(AF465*AJ465,0)*CX465,0)</f>
        <v>#REF!</v>
      </c>
      <c r="DH465" t="e">
        <f>Source!I257*SmtRes!Y465</f>
        <v>#REF!</v>
      </c>
      <c r="DI465">
        <f>AB465</f>
        <v>90.43</v>
      </c>
      <c r="DJ465">
        <f>EtalonRes!Z424</f>
        <v>6.82</v>
      </c>
      <c r="DK465" t="e">
        <f>Source!BB257</f>
        <v>#REF!</v>
      </c>
      <c r="DL465" t="s">
        <v>6</v>
      </c>
      <c r="DM465">
        <v>0</v>
      </c>
      <c r="DN465" t="s">
        <v>6</v>
      </c>
      <c r="DO465">
        <v>0</v>
      </c>
      <c r="GQ465">
        <v>-1</v>
      </c>
      <c r="GR465">
        <v>-1</v>
      </c>
    </row>
    <row r="466" spans="1:200" x14ac:dyDescent="0.25">
      <c r="A466">
        <f>ROW(Source!A257)</f>
        <v>257</v>
      </c>
      <c r="B466">
        <v>66440962</v>
      </c>
      <c r="C466">
        <v>66590761</v>
      </c>
      <c r="D466">
        <v>49554792</v>
      </c>
      <c r="E466">
        <v>1</v>
      </c>
      <c r="F466">
        <v>1</v>
      </c>
      <c r="G466">
        <v>1</v>
      </c>
      <c r="H466">
        <v>3</v>
      </c>
      <c r="I466" t="s">
        <v>860</v>
      </c>
      <c r="J466" t="s">
        <v>861</v>
      </c>
      <c r="K466" t="s">
        <v>862</v>
      </c>
      <c r="L466">
        <v>1348</v>
      </c>
      <c r="N466">
        <v>1009</v>
      </c>
      <c r="O466" t="s">
        <v>147</v>
      </c>
      <c r="P466" t="s">
        <v>147</v>
      </c>
      <c r="Q466">
        <v>1000</v>
      </c>
      <c r="W466">
        <v>0</v>
      </c>
      <c r="X466">
        <v>499358224</v>
      </c>
      <c r="Y466" s="66">
        <f>'4.Ведомость_списания'!F290</f>
        <v>1.7999999999999999E-2</v>
      </c>
      <c r="AA466">
        <v>130390.25</v>
      </c>
      <c r="AB466">
        <v>0</v>
      </c>
      <c r="AC466">
        <v>0</v>
      </c>
      <c r="AD466">
        <v>0</v>
      </c>
      <c r="AE466">
        <v>14312.87</v>
      </c>
      <c r="AF466">
        <v>0</v>
      </c>
      <c r="AG466">
        <v>0</v>
      </c>
      <c r="AH466">
        <v>0</v>
      </c>
      <c r="AI466">
        <v>9.11</v>
      </c>
      <c r="AJ466">
        <v>1</v>
      </c>
      <c r="AK466">
        <v>1</v>
      </c>
      <c r="AL466">
        <v>1</v>
      </c>
      <c r="AM466">
        <v>4</v>
      </c>
      <c r="AN466">
        <v>0</v>
      </c>
      <c r="AO466">
        <v>1</v>
      </c>
      <c r="AP466">
        <v>1</v>
      </c>
      <c r="AQ466">
        <v>0</v>
      </c>
      <c r="AR466">
        <v>0</v>
      </c>
      <c r="AS466" t="s">
        <v>6</v>
      </c>
      <c r="AT466">
        <v>8.9999999999999993E-3</v>
      </c>
      <c r="AU466" t="s">
        <v>250</v>
      </c>
      <c r="AV466">
        <v>0</v>
      </c>
      <c r="AW466">
        <v>2</v>
      </c>
      <c r="AX466">
        <v>66590776</v>
      </c>
      <c r="AY466">
        <v>1</v>
      </c>
      <c r="AZ466">
        <v>0</v>
      </c>
      <c r="BA466">
        <v>425</v>
      </c>
      <c r="BB466">
        <v>0</v>
      </c>
      <c r="BC466">
        <v>0</v>
      </c>
      <c r="BD466">
        <v>0</v>
      </c>
      <c r="BE466">
        <v>0</v>
      </c>
      <c r="BF466">
        <v>0</v>
      </c>
      <c r="BG466">
        <v>0</v>
      </c>
      <c r="BH466">
        <v>0</v>
      </c>
      <c r="BI466">
        <v>0</v>
      </c>
      <c r="BJ466">
        <v>0</v>
      </c>
      <c r="BK466">
        <v>0</v>
      </c>
      <c r="BL466">
        <v>0</v>
      </c>
      <c r="BM466">
        <v>0</v>
      </c>
      <c r="BN466">
        <v>0</v>
      </c>
      <c r="BO466">
        <v>0</v>
      </c>
      <c r="BP466">
        <v>0</v>
      </c>
      <c r="BQ466">
        <v>0</v>
      </c>
      <c r="BR466">
        <v>0</v>
      </c>
      <c r="BS466">
        <v>0</v>
      </c>
      <c r="BT466">
        <v>0</v>
      </c>
      <c r="BU466">
        <v>0</v>
      </c>
      <c r="BV466">
        <v>0</v>
      </c>
      <c r="BW466">
        <v>0</v>
      </c>
      <c r="CV466">
        <v>0</v>
      </c>
      <c r="CW466">
        <v>0</v>
      </c>
      <c r="CX466" t="e">
        <f>ROUND(Y466*Source!I257,7)</f>
        <v>#REF!</v>
      </c>
      <c r="CY466">
        <f>AA466</f>
        <v>130390.25</v>
      </c>
      <c r="CZ466">
        <f>AE466</f>
        <v>14312.87</v>
      </c>
      <c r="DA466">
        <f>AI466</f>
        <v>9.11</v>
      </c>
      <c r="DB466">
        <f t="shared" si="214"/>
        <v>257.64</v>
      </c>
      <c r="DC466">
        <f t="shared" si="215"/>
        <v>0</v>
      </c>
      <c r="DD466" t="s">
        <v>6</v>
      </c>
      <c r="DE466" t="s">
        <v>6</v>
      </c>
      <c r="DF466" t="e">
        <f>ROUND(ROUND(AE466*AI466,0)*CX466,0)</f>
        <v>#REF!</v>
      </c>
      <c r="DG466" t="e">
        <f>ROUND(ROUND(AF466,0)*CX466,0)</f>
        <v>#REF!</v>
      </c>
      <c r="DH466" t="e">
        <f>Source!I257*SmtRes!Y466</f>
        <v>#REF!</v>
      </c>
      <c r="DI466">
        <f>AA466</f>
        <v>130390.25</v>
      </c>
      <c r="DJ466">
        <f>EtalonRes!Y425</f>
        <v>14312.87</v>
      </c>
      <c r="DK466" t="e">
        <f>Source!BC257</f>
        <v>#REF!</v>
      </c>
      <c r="DL466" t="s">
        <v>6</v>
      </c>
      <c r="DM466">
        <v>0</v>
      </c>
      <c r="DN466" t="s">
        <v>6</v>
      </c>
      <c r="DO466">
        <v>0</v>
      </c>
      <c r="GQ466">
        <v>-1</v>
      </c>
      <c r="GR466">
        <v>-1</v>
      </c>
    </row>
    <row r="467" spans="1:200" x14ac:dyDescent="0.25">
      <c r="A467">
        <f>ROW(Source!A257)</f>
        <v>257</v>
      </c>
      <c r="B467">
        <v>66440962</v>
      </c>
      <c r="C467">
        <v>66590761</v>
      </c>
      <c r="D467">
        <v>49555401</v>
      </c>
      <c r="E467">
        <v>1</v>
      </c>
      <c r="F467">
        <v>1</v>
      </c>
      <c r="G467">
        <v>1</v>
      </c>
      <c r="H467">
        <v>3</v>
      </c>
      <c r="I467" t="s">
        <v>863</v>
      </c>
      <c r="J467" t="s">
        <v>864</v>
      </c>
      <c r="K467" t="s">
        <v>865</v>
      </c>
      <c r="L467">
        <v>1346</v>
      </c>
      <c r="N467">
        <v>1009</v>
      </c>
      <c r="O467" t="s">
        <v>132</v>
      </c>
      <c r="P467" t="s">
        <v>132</v>
      </c>
      <c r="Q467">
        <v>1</v>
      </c>
      <c r="W467">
        <v>0</v>
      </c>
      <c r="X467">
        <v>58056778</v>
      </c>
      <c r="Y467" s="66">
        <f>'4.Ведомость_списания'!F291</f>
        <v>2.8</v>
      </c>
      <c r="AA467">
        <v>60.76</v>
      </c>
      <c r="AB467">
        <v>0</v>
      </c>
      <c r="AC467">
        <v>0</v>
      </c>
      <c r="AD467">
        <v>0</v>
      </c>
      <c r="AE467">
        <v>6.67</v>
      </c>
      <c r="AF467">
        <v>0</v>
      </c>
      <c r="AG467">
        <v>0</v>
      </c>
      <c r="AH467">
        <v>0</v>
      </c>
      <c r="AI467">
        <v>9.11</v>
      </c>
      <c r="AJ467">
        <v>1</v>
      </c>
      <c r="AK467">
        <v>1</v>
      </c>
      <c r="AL467">
        <v>1</v>
      </c>
      <c r="AM467">
        <v>4</v>
      </c>
      <c r="AN467">
        <v>0</v>
      </c>
      <c r="AO467">
        <v>1</v>
      </c>
      <c r="AP467">
        <v>1</v>
      </c>
      <c r="AQ467">
        <v>0</v>
      </c>
      <c r="AR467">
        <v>0</v>
      </c>
      <c r="AS467" t="s">
        <v>6</v>
      </c>
      <c r="AT467">
        <v>1.4</v>
      </c>
      <c r="AU467" t="s">
        <v>250</v>
      </c>
      <c r="AV467">
        <v>0</v>
      </c>
      <c r="AW467">
        <v>2</v>
      </c>
      <c r="AX467">
        <v>66590777</v>
      </c>
      <c r="AY467">
        <v>1</v>
      </c>
      <c r="AZ467">
        <v>0</v>
      </c>
      <c r="BA467">
        <v>426</v>
      </c>
      <c r="BB467">
        <v>0</v>
      </c>
      <c r="BC467">
        <v>0</v>
      </c>
      <c r="BD467">
        <v>0</v>
      </c>
      <c r="BE467">
        <v>0</v>
      </c>
      <c r="BF467">
        <v>0</v>
      </c>
      <c r="BG467">
        <v>0</v>
      </c>
      <c r="BH467">
        <v>0</v>
      </c>
      <c r="BI467">
        <v>0</v>
      </c>
      <c r="BJ467">
        <v>0</v>
      </c>
      <c r="BK467">
        <v>0</v>
      </c>
      <c r="BL467">
        <v>0</v>
      </c>
      <c r="BM467">
        <v>0</v>
      </c>
      <c r="BN467">
        <v>0</v>
      </c>
      <c r="BO467">
        <v>0</v>
      </c>
      <c r="BP467">
        <v>0</v>
      </c>
      <c r="BQ467">
        <v>0</v>
      </c>
      <c r="BR467">
        <v>0</v>
      </c>
      <c r="BS467">
        <v>0</v>
      </c>
      <c r="BT467">
        <v>0</v>
      </c>
      <c r="BU467">
        <v>0</v>
      </c>
      <c r="BV467">
        <v>0</v>
      </c>
      <c r="BW467">
        <v>0</v>
      </c>
      <c r="CV467">
        <v>0</v>
      </c>
      <c r="CW467">
        <v>0</v>
      </c>
      <c r="CX467" t="e">
        <f>ROUND(Y467*Source!I257,7)</f>
        <v>#REF!</v>
      </c>
      <c r="CY467">
        <f>AA467</f>
        <v>60.76</v>
      </c>
      <c r="CZ467">
        <f>AE467</f>
        <v>6.67</v>
      </c>
      <c r="DA467">
        <f>AI467</f>
        <v>9.11</v>
      </c>
      <c r="DB467">
        <f t="shared" si="214"/>
        <v>18.68</v>
      </c>
      <c r="DC467">
        <f t="shared" si="215"/>
        <v>0</v>
      </c>
      <c r="DD467" t="s">
        <v>6</v>
      </c>
      <c r="DE467" t="s">
        <v>6</v>
      </c>
      <c r="DF467" t="e">
        <f>ROUND(ROUND(AE467*AI467,0)*CX467,0)</f>
        <v>#REF!</v>
      </c>
      <c r="DG467" t="e">
        <f>ROUND(ROUND(AF467,0)*CX467,0)</f>
        <v>#REF!</v>
      </c>
      <c r="DH467" t="e">
        <f>Source!I257*SmtRes!Y467</f>
        <v>#REF!</v>
      </c>
      <c r="DI467">
        <f>AA467</f>
        <v>60.76</v>
      </c>
      <c r="DJ467">
        <f>EtalonRes!Y426</f>
        <v>6.67</v>
      </c>
      <c r="DK467" t="e">
        <f>Source!BC257</f>
        <v>#REF!</v>
      </c>
      <c r="DL467" t="s">
        <v>6</v>
      </c>
      <c r="DM467">
        <v>0</v>
      </c>
      <c r="DN467" t="s">
        <v>6</v>
      </c>
      <c r="DO467">
        <v>0</v>
      </c>
      <c r="GQ467">
        <v>-1</v>
      </c>
      <c r="GR467">
        <v>-1</v>
      </c>
    </row>
  </sheetData>
  <printOptions gridLines="1"/>
  <pageMargins left="0.75" right="0.75" top="1" bottom="1" header="0.5" footer="0.5"/>
  <headerFooter alignWithMargins="0">
    <oddHeader>&amp;A</oddHeader>
    <oddFoote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R426"/>
  <sheetViews>
    <sheetView workbookViewId="0"/>
  </sheetViews>
  <sheetFormatPr defaultColWidth="9.109375" defaultRowHeight="13.2" x14ac:dyDescent="0.25"/>
  <cols>
    <col min="1" max="256" width="9.109375" customWidth="1"/>
  </cols>
  <sheetData>
    <row r="1" spans="1:44" x14ac:dyDescent="0.25">
      <c r="A1">
        <f>ROW(Source!A29)</f>
        <v>29</v>
      </c>
      <c r="B1">
        <v>66441094</v>
      </c>
      <c r="C1">
        <v>66441085</v>
      </c>
      <c r="D1">
        <v>48043841</v>
      </c>
      <c r="E1">
        <v>68</v>
      </c>
      <c r="F1">
        <v>1</v>
      </c>
      <c r="G1">
        <v>1</v>
      </c>
      <c r="H1">
        <v>1</v>
      </c>
      <c r="I1" t="s">
        <v>764</v>
      </c>
      <c r="J1" t="s">
        <v>6</v>
      </c>
      <c r="K1" t="s">
        <v>765</v>
      </c>
      <c r="L1">
        <v>1191</v>
      </c>
      <c r="N1">
        <v>1013</v>
      </c>
      <c r="O1" t="s">
        <v>766</v>
      </c>
      <c r="P1" t="s">
        <v>766</v>
      </c>
      <c r="Q1">
        <v>1</v>
      </c>
      <c r="X1">
        <v>4.76</v>
      </c>
      <c r="Y1">
        <v>0</v>
      </c>
      <c r="Z1">
        <v>0</v>
      </c>
      <c r="AA1">
        <v>0</v>
      </c>
      <c r="AB1">
        <v>8.74</v>
      </c>
      <c r="AC1">
        <v>0</v>
      </c>
      <c r="AD1">
        <v>1</v>
      </c>
      <c r="AE1">
        <v>1</v>
      </c>
      <c r="AF1" t="s">
        <v>6</v>
      </c>
      <c r="AG1">
        <v>4.76</v>
      </c>
      <c r="AH1">
        <v>2</v>
      </c>
      <c r="AI1">
        <v>66441086</v>
      </c>
      <c r="AJ1">
        <v>1</v>
      </c>
      <c r="AK1">
        <v>0</v>
      </c>
      <c r="AL1">
        <v>0</v>
      </c>
      <c r="AM1">
        <v>0</v>
      </c>
      <c r="AN1">
        <v>0</v>
      </c>
      <c r="AO1">
        <v>0</v>
      </c>
      <c r="AP1">
        <v>0</v>
      </c>
      <c r="AQ1">
        <v>0</v>
      </c>
      <c r="AR1">
        <v>0</v>
      </c>
    </row>
    <row r="2" spans="1:44" x14ac:dyDescent="0.25">
      <c r="A2">
        <f>ROW(Source!A29)</f>
        <v>29</v>
      </c>
      <c r="B2">
        <v>66441095</v>
      </c>
      <c r="C2">
        <v>66441085</v>
      </c>
      <c r="D2">
        <v>48044033</v>
      </c>
      <c r="E2">
        <v>68</v>
      </c>
      <c r="F2">
        <v>1</v>
      </c>
      <c r="G2">
        <v>1</v>
      </c>
      <c r="H2">
        <v>1</v>
      </c>
      <c r="I2" t="s">
        <v>767</v>
      </c>
      <c r="J2" t="s">
        <v>6</v>
      </c>
      <c r="K2" t="s">
        <v>768</v>
      </c>
      <c r="L2">
        <v>1191</v>
      </c>
      <c r="N2">
        <v>1013</v>
      </c>
      <c r="O2" t="s">
        <v>766</v>
      </c>
      <c r="P2" t="s">
        <v>766</v>
      </c>
      <c r="Q2">
        <v>1</v>
      </c>
      <c r="X2">
        <v>0.4</v>
      </c>
      <c r="Y2">
        <v>0</v>
      </c>
      <c r="Z2">
        <v>0</v>
      </c>
      <c r="AA2">
        <v>0</v>
      </c>
      <c r="AB2">
        <v>0</v>
      </c>
      <c r="AC2">
        <v>0</v>
      </c>
      <c r="AD2">
        <v>1</v>
      </c>
      <c r="AE2">
        <v>2</v>
      </c>
      <c r="AF2" t="s">
        <v>6</v>
      </c>
      <c r="AG2">
        <v>0.4</v>
      </c>
      <c r="AH2">
        <v>2</v>
      </c>
      <c r="AI2">
        <v>66441087</v>
      </c>
      <c r="AJ2">
        <v>2</v>
      </c>
      <c r="AK2">
        <v>0</v>
      </c>
      <c r="AL2">
        <v>0</v>
      </c>
      <c r="AM2">
        <v>0</v>
      </c>
      <c r="AN2">
        <v>0</v>
      </c>
      <c r="AO2">
        <v>0</v>
      </c>
      <c r="AP2">
        <v>0</v>
      </c>
      <c r="AQ2">
        <v>0</v>
      </c>
      <c r="AR2">
        <v>0</v>
      </c>
    </row>
    <row r="3" spans="1:44" x14ac:dyDescent="0.25">
      <c r="A3">
        <f>ROW(Source!A29)</f>
        <v>29</v>
      </c>
      <c r="B3">
        <v>66441096</v>
      </c>
      <c r="C3">
        <v>66441085</v>
      </c>
      <c r="D3">
        <v>48205516</v>
      </c>
      <c r="E3">
        <v>1</v>
      </c>
      <c r="F3">
        <v>1</v>
      </c>
      <c r="G3">
        <v>1</v>
      </c>
      <c r="H3">
        <v>2</v>
      </c>
      <c r="I3" t="s">
        <v>769</v>
      </c>
      <c r="J3" t="s">
        <v>770</v>
      </c>
      <c r="K3" t="s">
        <v>771</v>
      </c>
      <c r="L3">
        <v>1367</v>
      </c>
      <c r="N3">
        <v>1011</v>
      </c>
      <c r="O3" t="s">
        <v>772</v>
      </c>
      <c r="P3" t="s">
        <v>772</v>
      </c>
      <c r="Q3">
        <v>1</v>
      </c>
      <c r="X3">
        <v>0.4</v>
      </c>
      <c r="Y3">
        <v>0</v>
      </c>
      <c r="Z3">
        <v>86.4</v>
      </c>
      <c r="AA3">
        <v>13.5</v>
      </c>
      <c r="AB3">
        <v>0</v>
      </c>
      <c r="AC3">
        <v>0</v>
      </c>
      <c r="AD3">
        <v>1</v>
      </c>
      <c r="AE3">
        <v>0</v>
      </c>
      <c r="AF3" t="s">
        <v>6</v>
      </c>
      <c r="AG3">
        <v>0.4</v>
      </c>
      <c r="AH3">
        <v>2</v>
      </c>
      <c r="AI3">
        <v>66441088</v>
      </c>
      <c r="AJ3">
        <v>3</v>
      </c>
      <c r="AK3">
        <v>0</v>
      </c>
      <c r="AL3">
        <v>0</v>
      </c>
      <c r="AM3">
        <v>0</v>
      </c>
      <c r="AN3">
        <v>0</v>
      </c>
      <c r="AO3">
        <v>0</v>
      </c>
      <c r="AP3">
        <v>0</v>
      </c>
      <c r="AQ3">
        <v>0</v>
      </c>
      <c r="AR3">
        <v>0</v>
      </c>
    </row>
    <row r="4" spans="1:44" x14ac:dyDescent="0.25">
      <c r="A4">
        <f>ROW(Source!A29)</f>
        <v>29</v>
      </c>
      <c r="B4">
        <v>66441097</v>
      </c>
      <c r="C4">
        <v>66441085</v>
      </c>
      <c r="D4">
        <v>48056368</v>
      </c>
      <c r="E4">
        <v>1</v>
      </c>
      <c r="F4">
        <v>1</v>
      </c>
      <c r="G4">
        <v>1</v>
      </c>
      <c r="H4">
        <v>3</v>
      </c>
      <c r="I4" t="s">
        <v>773</v>
      </c>
      <c r="J4" t="s">
        <v>774</v>
      </c>
      <c r="K4" t="s">
        <v>775</v>
      </c>
      <c r="L4">
        <v>1339</v>
      </c>
      <c r="N4">
        <v>1007</v>
      </c>
      <c r="O4" t="s">
        <v>22</v>
      </c>
      <c r="P4" t="s">
        <v>22</v>
      </c>
      <c r="Q4">
        <v>1</v>
      </c>
      <c r="X4">
        <v>0.44</v>
      </c>
      <c r="Y4">
        <v>2.44</v>
      </c>
      <c r="Z4">
        <v>0</v>
      </c>
      <c r="AA4">
        <v>0</v>
      </c>
      <c r="AB4">
        <v>0</v>
      </c>
      <c r="AC4">
        <v>0</v>
      </c>
      <c r="AD4">
        <v>1</v>
      </c>
      <c r="AE4">
        <v>0</v>
      </c>
      <c r="AF4" t="s">
        <v>6</v>
      </c>
      <c r="AG4">
        <v>0.44</v>
      </c>
      <c r="AH4">
        <v>2</v>
      </c>
      <c r="AI4">
        <v>66441089</v>
      </c>
      <c r="AJ4">
        <v>4</v>
      </c>
      <c r="AK4">
        <v>0</v>
      </c>
      <c r="AL4">
        <v>0</v>
      </c>
      <c r="AM4">
        <v>0</v>
      </c>
      <c r="AN4">
        <v>0</v>
      </c>
      <c r="AO4">
        <v>0</v>
      </c>
      <c r="AP4">
        <v>0</v>
      </c>
      <c r="AQ4">
        <v>0</v>
      </c>
      <c r="AR4">
        <v>0</v>
      </c>
    </row>
    <row r="5" spans="1:44" x14ac:dyDescent="0.25">
      <c r="A5">
        <f>ROW(Source!A29)</f>
        <v>29</v>
      </c>
      <c r="B5">
        <v>66441098</v>
      </c>
      <c r="C5">
        <v>66441085</v>
      </c>
      <c r="D5">
        <v>48044933</v>
      </c>
      <c r="E5">
        <v>68</v>
      </c>
      <c r="F5">
        <v>1</v>
      </c>
      <c r="G5">
        <v>1</v>
      </c>
      <c r="H5">
        <v>3</v>
      </c>
      <c r="I5" t="s">
        <v>900</v>
      </c>
      <c r="J5" t="s">
        <v>6</v>
      </c>
      <c r="K5" t="s">
        <v>901</v>
      </c>
      <c r="L5">
        <v>1339</v>
      </c>
      <c r="N5">
        <v>1007</v>
      </c>
      <c r="O5" t="s">
        <v>22</v>
      </c>
      <c r="P5" t="s">
        <v>22</v>
      </c>
      <c r="Q5">
        <v>1</v>
      </c>
      <c r="X5">
        <v>0.24099999999999999</v>
      </c>
      <c r="Y5">
        <v>0</v>
      </c>
      <c r="Z5">
        <v>0</v>
      </c>
      <c r="AA5">
        <v>0</v>
      </c>
      <c r="AB5">
        <v>0</v>
      </c>
      <c r="AC5">
        <v>0</v>
      </c>
      <c r="AD5">
        <v>0</v>
      </c>
      <c r="AE5">
        <v>0</v>
      </c>
      <c r="AF5" t="s">
        <v>6</v>
      </c>
      <c r="AG5">
        <v>0.24099999999999999</v>
      </c>
      <c r="AH5">
        <v>3</v>
      </c>
      <c r="AI5">
        <v>-1</v>
      </c>
      <c r="AJ5" t="s">
        <v>6</v>
      </c>
      <c r="AK5">
        <v>0</v>
      </c>
      <c r="AL5">
        <v>0</v>
      </c>
      <c r="AM5">
        <v>0</v>
      </c>
      <c r="AN5">
        <v>0</v>
      </c>
      <c r="AO5">
        <v>0</v>
      </c>
      <c r="AP5">
        <v>0</v>
      </c>
      <c r="AQ5">
        <v>0</v>
      </c>
      <c r="AR5">
        <v>0</v>
      </c>
    </row>
    <row r="6" spans="1:44" x14ac:dyDescent="0.25">
      <c r="A6">
        <f>ROW(Source!A29)</f>
        <v>29</v>
      </c>
      <c r="B6">
        <v>66441099</v>
      </c>
      <c r="C6">
        <v>66441085</v>
      </c>
      <c r="D6">
        <v>48045579</v>
      </c>
      <c r="E6">
        <v>68</v>
      </c>
      <c r="F6">
        <v>1</v>
      </c>
      <c r="G6">
        <v>1</v>
      </c>
      <c r="H6">
        <v>3</v>
      </c>
      <c r="I6" t="s">
        <v>902</v>
      </c>
      <c r="J6" t="s">
        <v>6</v>
      </c>
      <c r="K6" t="s">
        <v>903</v>
      </c>
      <c r="L6">
        <v>1407</v>
      </c>
      <c r="N6">
        <v>1013</v>
      </c>
      <c r="O6" t="s">
        <v>39</v>
      </c>
      <c r="P6" t="s">
        <v>39</v>
      </c>
      <c r="Q6">
        <v>1</v>
      </c>
      <c r="X6">
        <v>0.38400000000000001</v>
      </c>
      <c r="Y6">
        <v>0</v>
      </c>
      <c r="Z6">
        <v>0</v>
      </c>
      <c r="AA6">
        <v>0</v>
      </c>
      <c r="AB6">
        <v>0</v>
      </c>
      <c r="AC6">
        <v>0</v>
      </c>
      <c r="AD6">
        <v>0</v>
      </c>
      <c r="AE6">
        <v>0</v>
      </c>
      <c r="AF6" t="s">
        <v>6</v>
      </c>
      <c r="AG6">
        <v>0.38400000000000001</v>
      </c>
      <c r="AH6">
        <v>3</v>
      </c>
      <c r="AI6">
        <v>-1</v>
      </c>
      <c r="AJ6" t="s">
        <v>6</v>
      </c>
      <c r="AK6">
        <v>0</v>
      </c>
      <c r="AL6">
        <v>0</v>
      </c>
      <c r="AM6">
        <v>0</v>
      </c>
      <c r="AN6">
        <v>0</v>
      </c>
      <c r="AO6">
        <v>0</v>
      </c>
      <c r="AP6">
        <v>0</v>
      </c>
      <c r="AQ6">
        <v>0</v>
      </c>
      <c r="AR6">
        <v>0</v>
      </c>
    </row>
    <row r="7" spans="1:44" x14ac:dyDescent="0.25">
      <c r="A7">
        <f>ROW(Source!A29)</f>
        <v>29</v>
      </c>
      <c r="B7">
        <v>66441100</v>
      </c>
      <c r="C7">
        <v>66441085</v>
      </c>
      <c r="D7">
        <v>48079770</v>
      </c>
      <c r="E7">
        <v>1</v>
      </c>
      <c r="F7">
        <v>1</v>
      </c>
      <c r="G7">
        <v>1</v>
      </c>
      <c r="H7">
        <v>3</v>
      </c>
      <c r="I7" t="s">
        <v>776</v>
      </c>
      <c r="J7" t="s">
        <v>777</v>
      </c>
      <c r="K7" t="s">
        <v>778</v>
      </c>
      <c r="L7">
        <v>1339</v>
      </c>
      <c r="N7">
        <v>1007</v>
      </c>
      <c r="O7" t="s">
        <v>22</v>
      </c>
      <c r="P7" t="s">
        <v>22</v>
      </c>
      <c r="Q7">
        <v>1</v>
      </c>
      <c r="X7">
        <v>5.0000000000000001E-4</v>
      </c>
      <c r="Y7">
        <v>1056</v>
      </c>
      <c r="Z7">
        <v>0</v>
      </c>
      <c r="AA7">
        <v>0</v>
      </c>
      <c r="AB7">
        <v>0</v>
      </c>
      <c r="AC7">
        <v>0</v>
      </c>
      <c r="AD7">
        <v>1</v>
      </c>
      <c r="AE7">
        <v>0</v>
      </c>
      <c r="AF7" t="s">
        <v>6</v>
      </c>
      <c r="AG7">
        <v>5.0000000000000001E-4</v>
      </c>
      <c r="AH7">
        <v>2</v>
      </c>
      <c r="AI7">
        <v>66441093</v>
      </c>
      <c r="AJ7">
        <v>5</v>
      </c>
      <c r="AK7">
        <v>0</v>
      </c>
      <c r="AL7">
        <v>0</v>
      </c>
      <c r="AM7">
        <v>0</v>
      </c>
      <c r="AN7">
        <v>0</v>
      </c>
      <c r="AO7">
        <v>0</v>
      </c>
      <c r="AP7">
        <v>0</v>
      </c>
      <c r="AQ7">
        <v>0</v>
      </c>
      <c r="AR7">
        <v>0</v>
      </c>
    </row>
    <row r="8" spans="1:44" x14ac:dyDescent="0.25">
      <c r="A8">
        <f>ROW(Source!A32)</f>
        <v>32</v>
      </c>
      <c r="B8">
        <v>66441118</v>
      </c>
      <c r="C8">
        <v>66441104</v>
      </c>
      <c r="D8">
        <v>48043841</v>
      </c>
      <c r="E8">
        <v>68</v>
      </c>
      <c r="F8">
        <v>1</v>
      </c>
      <c r="G8">
        <v>1</v>
      </c>
      <c r="H8">
        <v>1</v>
      </c>
      <c r="I8" t="s">
        <v>764</v>
      </c>
      <c r="J8" t="s">
        <v>6</v>
      </c>
      <c r="K8" t="s">
        <v>765</v>
      </c>
      <c r="L8">
        <v>1191</v>
      </c>
      <c r="N8">
        <v>1013</v>
      </c>
      <c r="O8" t="s">
        <v>766</v>
      </c>
      <c r="P8" t="s">
        <v>766</v>
      </c>
      <c r="Q8">
        <v>1</v>
      </c>
      <c r="X8">
        <v>4.76</v>
      </c>
      <c r="Y8">
        <v>0</v>
      </c>
      <c r="Z8">
        <v>0</v>
      </c>
      <c r="AA8">
        <v>0</v>
      </c>
      <c r="AB8">
        <v>8.74</v>
      </c>
      <c r="AC8">
        <v>0</v>
      </c>
      <c r="AD8">
        <v>1</v>
      </c>
      <c r="AE8">
        <v>1</v>
      </c>
      <c r="AF8" t="s">
        <v>6</v>
      </c>
      <c r="AG8">
        <v>4.76</v>
      </c>
      <c r="AH8">
        <v>2</v>
      </c>
      <c r="AI8">
        <v>66441105</v>
      </c>
      <c r="AJ8">
        <v>8</v>
      </c>
      <c r="AK8">
        <v>0</v>
      </c>
      <c r="AL8">
        <v>0</v>
      </c>
      <c r="AM8">
        <v>0</v>
      </c>
      <c r="AN8">
        <v>0</v>
      </c>
      <c r="AO8">
        <v>0</v>
      </c>
      <c r="AP8">
        <v>0</v>
      </c>
      <c r="AQ8">
        <v>0</v>
      </c>
      <c r="AR8">
        <v>0</v>
      </c>
    </row>
    <row r="9" spans="1:44" x14ac:dyDescent="0.25">
      <c r="A9">
        <f>ROW(Source!A32)</f>
        <v>32</v>
      </c>
      <c r="B9">
        <v>66441119</v>
      </c>
      <c r="C9">
        <v>66441104</v>
      </c>
      <c r="D9">
        <v>48044033</v>
      </c>
      <c r="E9">
        <v>68</v>
      </c>
      <c r="F9">
        <v>1</v>
      </c>
      <c r="G9">
        <v>1</v>
      </c>
      <c r="H9">
        <v>1</v>
      </c>
      <c r="I9" t="s">
        <v>767</v>
      </c>
      <c r="J9" t="s">
        <v>6</v>
      </c>
      <c r="K9" t="s">
        <v>768</v>
      </c>
      <c r="L9">
        <v>1191</v>
      </c>
      <c r="N9">
        <v>1013</v>
      </c>
      <c r="O9" t="s">
        <v>766</v>
      </c>
      <c r="P9" t="s">
        <v>766</v>
      </c>
      <c r="Q9">
        <v>1</v>
      </c>
      <c r="X9">
        <v>0.4</v>
      </c>
      <c r="Y9">
        <v>0</v>
      </c>
      <c r="Z9">
        <v>0</v>
      </c>
      <c r="AA9">
        <v>0</v>
      </c>
      <c r="AB9">
        <v>0</v>
      </c>
      <c r="AC9">
        <v>0</v>
      </c>
      <c r="AD9">
        <v>1</v>
      </c>
      <c r="AE9">
        <v>2</v>
      </c>
      <c r="AF9" t="s">
        <v>6</v>
      </c>
      <c r="AG9">
        <v>0.4</v>
      </c>
      <c r="AH9">
        <v>2</v>
      </c>
      <c r="AI9">
        <v>66441106</v>
      </c>
      <c r="AJ9">
        <v>9</v>
      </c>
      <c r="AK9">
        <v>0</v>
      </c>
      <c r="AL9">
        <v>0</v>
      </c>
      <c r="AM9">
        <v>0</v>
      </c>
      <c r="AN9">
        <v>0</v>
      </c>
      <c r="AO9">
        <v>0</v>
      </c>
      <c r="AP9">
        <v>0</v>
      </c>
      <c r="AQ9">
        <v>0</v>
      </c>
      <c r="AR9">
        <v>0</v>
      </c>
    </row>
    <row r="10" spans="1:44" x14ac:dyDescent="0.25">
      <c r="A10">
        <f>ROW(Source!A32)</f>
        <v>32</v>
      </c>
      <c r="B10">
        <v>66441120</v>
      </c>
      <c r="C10">
        <v>66441104</v>
      </c>
      <c r="D10">
        <v>48205516</v>
      </c>
      <c r="E10">
        <v>1</v>
      </c>
      <c r="F10">
        <v>1</v>
      </c>
      <c r="G10">
        <v>1</v>
      </c>
      <c r="H10">
        <v>2</v>
      </c>
      <c r="I10" t="s">
        <v>769</v>
      </c>
      <c r="J10" t="s">
        <v>770</v>
      </c>
      <c r="K10" t="s">
        <v>771</v>
      </c>
      <c r="L10">
        <v>1367</v>
      </c>
      <c r="N10">
        <v>1011</v>
      </c>
      <c r="O10" t="s">
        <v>772</v>
      </c>
      <c r="P10" t="s">
        <v>772</v>
      </c>
      <c r="Q10">
        <v>1</v>
      </c>
      <c r="X10">
        <v>0.4</v>
      </c>
      <c r="Y10">
        <v>0</v>
      </c>
      <c r="Z10">
        <v>86.4</v>
      </c>
      <c r="AA10">
        <v>13.5</v>
      </c>
      <c r="AB10">
        <v>0</v>
      </c>
      <c r="AC10">
        <v>0</v>
      </c>
      <c r="AD10">
        <v>1</v>
      </c>
      <c r="AE10">
        <v>0</v>
      </c>
      <c r="AF10" t="s">
        <v>6</v>
      </c>
      <c r="AG10">
        <v>0.4</v>
      </c>
      <c r="AH10">
        <v>2</v>
      </c>
      <c r="AI10">
        <v>66441107</v>
      </c>
      <c r="AJ10">
        <v>10</v>
      </c>
      <c r="AK10">
        <v>0</v>
      </c>
      <c r="AL10">
        <v>0</v>
      </c>
      <c r="AM10">
        <v>0</v>
      </c>
      <c r="AN10">
        <v>0</v>
      </c>
      <c r="AO10">
        <v>0</v>
      </c>
      <c r="AP10">
        <v>0</v>
      </c>
      <c r="AQ10">
        <v>0</v>
      </c>
      <c r="AR10">
        <v>0</v>
      </c>
    </row>
    <row r="11" spans="1:44" x14ac:dyDescent="0.25">
      <c r="A11">
        <f>ROW(Source!A32)</f>
        <v>32</v>
      </c>
      <c r="B11">
        <v>66441121</v>
      </c>
      <c r="C11">
        <v>66441104</v>
      </c>
      <c r="D11">
        <v>48056368</v>
      </c>
      <c r="E11">
        <v>1</v>
      </c>
      <c r="F11">
        <v>1</v>
      </c>
      <c r="G11">
        <v>1</v>
      </c>
      <c r="H11">
        <v>3</v>
      </c>
      <c r="I11" t="s">
        <v>773</v>
      </c>
      <c r="J11" t="s">
        <v>774</v>
      </c>
      <c r="K11" t="s">
        <v>775</v>
      </c>
      <c r="L11">
        <v>1339</v>
      </c>
      <c r="N11">
        <v>1007</v>
      </c>
      <c r="O11" t="s">
        <v>22</v>
      </c>
      <c r="P11" t="s">
        <v>22</v>
      </c>
      <c r="Q11">
        <v>1</v>
      </c>
      <c r="X11">
        <v>0.44</v>
      </c>
      <c r="Y11">
        <v>2.44</v>
      </c>
      <c r="Z11">
        <v>0</v>
      </c>
      <c r="AA11">
        <v>0</v>
      </c>
      <c r="AB11">
        <v>0</v>
      </c>
      <c r="AC11">
        <v>0</v>
      </c>
      <c r="AD11">
        <v>1</v>
      </c>
      <c r="AE11">
        <v>0</v>
      </c>
      <c r="AF11" t="s">
        <v>6</v>
      </c>
      <c r="AG11">
        <v>0.44</v>
      </c>
      <c r="AH11">
        <v>2</v>
      </c>
      <c r="AI11">
        <v>66441108</v>
      </c>
      <c r="AJ11">
        <v>11</v>
      </c>
      <c r="AK11">
        <v>0</v>
      </c>
      <c r="AL11">
        <v>0</v>
      </c>
      <c r="AM11">
        <v>0</v>
      </c>
      <c r="AN11">
        <v>0</v>
      </c>
      <c r="AO11">
        <v>0</v>
      </c>
      <c r="AP11">
        <v>0</v>
      </c>
      <c r="AQ11">
        <v>0</v>
      </c>
      <c r="AR11">
        <v>0</v>
      </c>
    </row>
    <row r="12" spans="1:44" x14ac:dyDescent="0.25">
      <c r="A12">
        <f>ROW(Source!A32)</f>
        <v>32</v>
      </c>
      <c r="B12">
        <v>66441122</v>
      </c>
      <c r="C12">
        <v>66441104</v>
      </c>
      <c r="D12">
        <v>48044933</v>
      </c>
      <c r="E12">
        <v>68</v>
      </c>
      <c r="F12">
        <v>1</v>
      </c>
      <c r="G12">
        <v>1</v>
      </c>
      <c r="H12">
        <v>3</v>
      </c>
      <c r="I12" t="s">
        <v>900</v>
      </c>
      <c r="J12" t="s">
        <v>6</v>
      </c>
      <c r="K12" t="s">
        <v>901</v>
      </c>
      <c r="L12">
        <v>1339</v>
      </c>
      <c r="N12">
        <v>1007</v>
      </c>
      <c r="O12" t="s">
        <v>22</v>
      </c>
      <c r="P12" t="s">
        <v>22</v>
      </c>
      <c r="Q12">
        <v>1</v>
      </c>
      <c r="X12">
        <v>0.24099999999999999</v>
      </c>
      <c r="Y12">
        <v>0</v>
      </c>
      <c r="Z12">
        <v>0</v>
      </c>
      <c r="AA12">
        <v>0</v>
      </c>
      <c r="AB12">
        <v>0</v>
      </c>
      <c r="AC12">
        <v>0</v>
      </c>
      <c r="AD12">
        <v>0</v>
      </c>
      <c r="AE12">
        <v>0</v>
      </c>
      <c r="AF12" t="s">
        <v>6</v>
      </c>
      <c r="AG12">
        <v>0.24099999999999999</v>
      </c>
      <c r="AH12">
        <v>3</v>
      </c>
      <c r="AI12">
        <v>-1</v>
      </c>
      <c r="AJ12" t="s">
        <v>6</v>
      </c>
      <c r="AK12">
        <v>0</v>
      </c>
      <c r="AL12">
        <v>0</v>
      </c>
      <c r="AM12">
        <v>0</v>
      </c>
      <c r="AN12">
        <v>0</v>
      </c>
      <c r="AO12">
        <v>0</v>
      </c>
      <c r="AP12">
        <v>0</v>
      </c>
      <c r="AQ12">
        <v>0</v>
      </c>
      <c r="AR12">
        <v>0</v>
      </c>
    </row>
    <row r="13" spans="1:44" x14ac:dyDescent="0.25">
      <c r="A13">
        <f>ROW(Source!A32)</f>
        <v>32</v>
      </c>
      <c r="B13">
        <v>66441123</v>
      </c>
      <c r="C13">
        <v>66441104</v>
      </c>
      <c r="D13">
        <v>48045579</v>
      </c>
      <c r="E13">
        <v>68</v>
      </c>
      <c r="F13">
        <v>1</v>
      </c>
      <c r="G13">
        <v>1</v>
      </c>
      <c r="H13">
        <v>3</v>
      </c>
      <c r="I13" t="s">
        <v>902</v>
      </c>
      <c r="J13" t="s">
        <v>6</v>
      </c>
      <c r="K13" t="s">
        <v>903</v>
      </c>
      <c r="L13">
        <v>1407</v>
      </c>
      <c r="N13">
        <v>1013</v>
      </c>
      <c r="O13" t="s">
        <v>39</v>
      </c>
      <c r="P13" t="s">
        <v>39</v>
      </c>
      <c r="Q13">
        <v>1</v>
      </c>
      <c r="X13">
        <v>0.38400000000000001</v>
      </c>
      <c r="Y13">
        <v>0</v>
      </c>
      <c r="Z13">
        <v>0</v>
      </c>
      <c r="AA13">
        <v>0</v>
      </c>
      <c r="AB13">
        <v>0</v>
      </c>
      <c r="AC13">
        <v>0</v>
      </c>
      <c r="AD13">
        <v>0</v>
      </c>
      <c r="AE13">
        <v>0</v>
      </c>
      <c r="AF13" t="s">
        <v>6</v>
      </c>
      <c r="AG13">
        <v>0.38400000000000001</v>
      </c>
      <c r="AH13">
        <v>3</v>
      </c>
      <c r="AI13">
        <v>-1</v>
      </c>
      <c r="AJ13" t="s">
        <v>6</v>
      </c>
      <c r="AK13">
        <v>0</v>
      </c>
      <c r="AL13">
        <v>0</v>
      </c>
      <c r="AM13">
        <v>0</v>
      </c>
      <c r="AN13">
        <v>0</v>
      </c>
      <c r="AO13">
        <v>0</v>
      </c>
      <c r="AP13">
        <v>0</v>
      </c>
      <c r="AQ13">
        <v>0</v>
      </c>
      <c r="AR13">
        <v>0</v>
      </c>
    </row>
    <row r="14" spans="1:44" x14ac:dyDescent="0.25">
      <c r="A14">
        <f>ROW(Source!A32)</f>
        <v>32</v>
      </c>
      <c r="B14">
        <v>66441124</v>
      </c>
      <c r="C14">
        <v>66441104</v>
      </c>
      <c r="D14">
        <v>48079770</v>
      </c>
      <c r="E14">
        <v>1</v>
      </c>
      <c r="F14">
        <v>1</v>
      </c>
      <c r="G14">
        <v>1</v>
      </c>
      <c r="H14">
        <v>3</v>
      </c>
      <c r="I14" t="s">
        <v>776</v>
      </c>
      <c r="J14" t="s">
        <v>777</v>
      </c>
      <c r="K14" t="s">
        <v>778</v>
      </c>
      <c r="L14">
        <v>1339</v>
      </c>
      <c r="N14">
        <v>1007</v>
      </c>
      <c r="O14" t="s">
        <v>22</v>
      </c>
      <c r="P14" t="s">
        <v>22</v>
      </c>
      <c r="Q14">
        <v>1</v>
      </c>
      <c r="X14">
        <v>5.0000000000000001E-4</v>
      </c>
      <c r="Y14">
        <v>1056</v>
      </c>
      <c r="Z14">
        <v>0</v>
      </c>
      <c r="AA14">
        <v>0</v>
      </c>
      <c r="AB14">
        <v>0</v>
      </c>
      <c r="AC14">
        <v>0</v>
      </c>
      <c r="AD14">
        <v>1</v>
      </c>
      <c r="AE14">
        <v>0</v>
      </c>
      <c r="AF14" t="s">
        <v>6</v>
      </c>
      <c r="AG14">
        <v>5.0000000000000001E-4</v>
      </c>
      <c r="AH14">
        <v>2</v>
      </c>
      <c r="AI14">
        <v>66441110</v>
      </c>
      <c r="AJ14">
        <v>12</v>
      </c>
      <c r="AK14">
        <v>0</v>
      </c>
      <c r="AL14">
        <v>0</v>
      </c>
      <c r="AM14">
        <v>0</v>
      </c>
      <c r="AN14">
        <v>0</v>
      </c>
      <c r="AO14">
        <v>0</v>
      </c>
      <c r="AP14">
        <v>0</v>
      </c>
      <c r="AQ14">
        <v>0</v>
      </c>
      <c r="AR14">
        <v>0</v>
      </c>
    </row>
    <row r="15" spans="1:44" x14ac:dyDescent="0.25">
      <c r="A15">
        <f>ROW(Source!A38)</f>
        <v>38</v>
      </c>
      <c r="B15">
        <v>66441139</v>
      </c>
      <c r="C15">
        <v>66441131</v>
      </c>
      <c r="D15">
        <v>48043841</v>
      </c>
      <c r="E15">
        <v>68</v>
      </c>
      <c r="F15">
        <v>1</v>
      </c>
      <c r="G15">
        <v>1</v>
      </c>
      <c r="H15">
        <v>1</v>
      </c>
      <c r="I15" t="s">
        <v>764</v>
      </c>
      <c r="J15" t="s">
        <v>6</v>
      </c>
      <c r="K15" t="s">
        <v>765</v>
      </c>
      <c r="L15">
        <v>1191</v>
      </c>
      <c r="N15">
        <v>1013</v>
      </c>
      <c r="O15" t="s">
        <v>766</v>
      </c>
      <c r="P15" t="s">
        <v>766</v>
      </c>
      <c r="Q15">
        <v>1</v>
      </c>
      <c r="X15">
        <v>4.76</v>
      </c>
      <c r="Y15">
        <v>0</v>
      </c>
      <c r="Z15">
        <v>0</v>
      </c>
      <c r="AA15">
        <v>0</v>
      </c>
      <c r="AB15">
        <v>8.74</v>
      </c>
      <c r="AC15">
        <v>0</v>
      </c>
      <c r="AD15">
        <v>1</v>
      </c>
      <c r="AE15">
        <v>1</v>
      </c>
      <c r="AF15" t="s">
        <v>6</v>
      </c>
      <c r="AG15">
        <v>4.76</v>
      </c>
      <c r="AH15">
        <v>2</v>
      </c>
      <c r="AI15">
        <v>66441132</v>
      </c>
      <c r="AJ15">
        <v>18</v>
      </c>
      <c r="AK15">
        <v>0</v>
      </c>
      <c r="AL15">
        <v>0</v>
      </c>
      <c r="AM15">
        <v>0</v>
      </c>
      <c r="AN15">
        <v>0</v>
      </c>
      <c r="AO15">
        <v>0</v>
      </c>
      <c r="AP15">
        <v>0</v>
      </c>
      <c r="AQ15">
        <v>0</v>
      </c>
      <c r="AR15">
        <v>0</v>
      </c>
    </row>
    <row r="16" spans="1:44" x14ac:dyDescent="0.25">
      <c r="A16">
        <f>ROW(Source!A38)</f>
        <v>38</v>
      </c>
      <c r="B16">
        <v>66441140</v>
      </c>
      <c r="C16">
        <v>66441131</v>
      </c>
      <c r="D16">
        <v>48044033</v>
      </c>
      <c r="E16">
        <v>68</v>
      </c>
      <c r="F16">
        <v>1</v>
      </c>
      <c r="G16">
        <v>1</v>
      </c>
      <c r="H16">
        <v>1</v>
      </c>
      <c r="I16" t="s">
        <v>767</v>
      </c>
      <c r="J16" t="s">
        <v>6</v>
      </c>
      <c r="K16" t="s">
        <v>768</v>
      </c>
      <c r="L16">
        <v>1191</v>
      </c>
      <c r="N16">
        <v>1013</v>
      </c>
      <c r="O16" t="s">
        <v>766</v>
      </c>
      <c r="P16" t="s">
        <v>766</v>
      </c>
      <c r="Q16">
        <v>1</v>
      </c>
      <c r="X16">
        <v>0.4</v>
      </c>
      <c r="Y16">
        <v>0</v>
      </c>
      <c r="Z16">
        <v>0</v>
      </c>
      <c r="AA16">
        <v>0</v>
      </c>
      <c r="AB16">
        <v>0</v>
      </c>
      <c r="AC16">
        <v>0</v>
      </c>
      <c r="AD16">
        <v>1</v>
      </c>
      <c r="AE16">
        <v>2</v>
      </c>
      <c r="AF16" t="s">
        <v>6</v>
      </c>
      <c r="AG16">
        <v>0.4</v>
      </c>
      <c r="AH16">
        <v>2</v>
      </c>
      <c r="AI16">
        <v>66441133</v>
      </c>
      <c r="AJ16">
        <v>19</v>
      </c>
      <c r="AK16">
        <v>0</v>
      </c>
      <c r="AL16">
        <v>0</v>
      </c>
      <c r="AM16">
        <v>0</v>
      </c>
      <c r="AN16">
        <v>0</v>
      </c>
      <c r="AO16">
        <v>0</v>
      </c>
      <c r="AP16">
        <v>0</v>
      </c>
      <c r="AQ16">
        <v>0</v>
      </c>
      <c r="AR16">
        <v>0</v>
      </c>
    </row>
    <row r="17" spans="1:44" x14ac:dyDescent="0.25">
      <c r="A17">
        <f>ROW(Source!A38)</f>
        <v>38</v>
      </c>
      <c r="B17">
        <v>66441141</v>
      </c>
      <c r="C17">
        <v>66441131</v>
      </c>
      <c r="D17">
        <v>48205516</v>
      </c>
      <c r="E17">
        <v>1</v>
      </c>
      <c r="F17">
        <v>1</v>
      </c>
      <c r="G17">
        <v>1</v>
      </c>
      <c r="H17">
        <v>2</v>
      </c>
      <c r="I17" t="s">
        <v>769</v>
      </c>
      <c r="J17" t="s">
        <v>770</v>
      </c>
      <c r="K17" t="s">
        <v>771</v>
      </c>
      <c r="L17">
        <v>1367</v>
      </c>
      <c r="N17">
        <v>1011</v>
      </c>
      <c r="O17" t="s">
        <v>772</v>
      </c>
      <c r="P17" t="s">
        <v>772</v>
      </c>
      <c r="Q17">
        <v>1</v>
      </c>
      <c r="X17">
        <v>0.4</v>
      </c>
      <c r="Y17">
        <v>0</v>
      </c>
      <c r="Z17">
        <v>86.4</v>
      </c>
      <c r="AA17">
        <v>13.5</v>
      </c>
      <c r="AB17">
        <v>0</v>
      </c>
      <c r="AC17">
        <v>0</v>
      </c>
      <c r="AD17">
        <v>1</v>
      </c>
      <c r="AE17">
        <v>0</v>
      </c>
      <c r="AF17" t="s">
        <v>6</v>
      </c>
      <c r="AG17">
        <v>0.4</v>
      </c>
      <c r="AH17">
        <v>2</v>
      </c>
      <c r="AI17">
        <v>66441134</v>
      </c>
      <c r="AJ17">
        <v>20</v>
      </c>
      <c r="AK17">
        <v>0</v>
      </c>
      <c r="AL17">
        <v>0</v>
      </c>
      <c r="AM17">
        <v>0</v>
      </c>
      <c r="AN17">
        <v>0</v>
      </c>
      <c r="AO17">
        <v>0</v>
      </c>
      <c r="AP17">
        <v>0</v>
      </c>
      <c r="AQ17">
        <v>0</v>
      </c>
      <c r="AR17">
        <v>0</v>
      </c>
    </row>
    <row r="18" spans="1:44" x14ac:dyDescent="0.25">
      <c r="A18">
        <f>ROW(Source!A38)</f>
        <v>38</v>
      </c>
      <c r="B18">
        <v>66441142</v>
      </c>
      <c r="C18">
        <v>66441131</v>
      </c>
      <c r="D18">
        <v>48056368</v>
      </c>
      <c r="E18">
        <v>1</v>
      </c>
      <c r="F18">
        <v>1</v>
      </c>
      <c r="G18">
        <v>1</v>
      </c>
      <c r="H18">
        <v>3</v>
      </c>
      <c r="I18" t="s">
        <v>773</v>
      </c>
      <c r="J18" t="s">
        <v>774</v>
      </c>
      <c r="K18" t="s">
        <v>775</v>
      </c>
      <c r="L18">
        <v>1339</v>
      </c>
      <c r="N18">
        <v>1007</v>
      </c>
      <c r="O18" t="s">
        <v>22</v>
      </c>
      <c r="P18" t="s">
        <v>22</v>
      </c>
      <c r="Q18">
        <v>1</v>
      </c>
      <c r="X18">
        <v>0.44</v>
      </c>
      <c r="Y18">
        <v>2.44</v>
      </c>
      <c r="Z18">
        <v>0</v>
      </c>
      <c r="AA18">
        <v>0</v>
      </c>
      <c r="AB18">
        <v>0</v>
      </c>
      <c r="AC18">
        <v>0</v>
      </c>
      <c r="AD18">
        <v>1</v>
      </c>
      <c r="AE18">
        <v>0</v>
      </c>
      <c r="AF18" t="s">
        <v>6</v>
      </c>
      <c r="AG18">
        <v>0.44</v>
      </c>
      <c r="AH18">
        <v>2</v>
      </c>
      <c r="AI18">
        <v>66441135</v>
      </c>
      <c r="AJ18">
        <v>21</v>
      </c>
      <c r="AK18">
        <v>0</v>
      </c>
      <c r="AL18">
        <v>0</v>
      </c>
      <c r="AM18">
        <v>0</v>
      </c>
      <c r="AN18">
        <v>0</v>
      </c>
      <c r="AO18">
        <v>0</v>
      </c>
      <c r="AP18">
        <v>0</v>
      </c>
      <c r="AQ18">
        <v>0</v>
      </c>
      <c r="AR18">
        <v>0</v>
      </c>
    </row>
    <row r="19" spans="1:44" x14ac:dyDescent="0.25">
      <c r="A19">
        <f>ROW(Source!A38)</f>
        <v>38</v>
      </c>
      <c r="B19">
        <v>66441143</v>
      </c>
      <c r="C19">
        <v>66441131</v>
      </c>
      <c r="D19">
        <v>48044933</v>
      </c>
      <c r="E19">
        <v>68</v>
      </c>
      <c r="F19">
        <v>1</v>
      </c>
      <c r="G19">
        <v>1</v>
      </c>
      <c r="H19">
        <v>3</v>
      </c>
      <c r="I19" t="s">
        <v>900</v>
      </c>
      <c r="J19" t="s">
        <v>6</v>
      </c>
      <c r="K19" t="s">
        <v>901</v>
      </c>
      <c r="L19">
        <v>1339</v>
      </c>
      <c r="N19">
        <v>1007</v>
      </c>
      <c r="O19" t="s">
        <v>22</v>
      </c>
      <c r="P19" t="s">
        <v>22</v>
      </c>
      <c r="Q19">
        <v>1</v>
      </c>
      <c r="X19">
        <v>0.24099999999999999</v>
      </c>
      <c r="Y19">
        <v>0</v>
      </c>
      <c r="Z19">
        <v>0</v>
      </c>
      <c r="AA19">
        <v>0</v>
      </c>
      <c r="AB19">
        <v>0</v>
      </c>
      <c r="AC19">
        <v>0</v>
      </c>
      <c r="AD19">
        <v>0</v>
      </c>
      <c r="AE19">
        <v>0</v>
      </c>
      <c r="AF19" t="s">
        <v>6</v>
      </c>
      <c r="AG19">
        <v>0.24099999999999999</v>
      </c>
      <c r="AH19">
        <v>3</v>
      </c>
      <c r="AI19">
        <v>-1</v>
      </c>
      <c r="AJ19" t="s">
        <v>6</v>
      </c>
      <c r="AK19">
        <v>0</v>
      </c>
      <c r="AL19">
        <v>0</v>
      </c>
      <c r="AM19">
        <v>0</v>
      </c>
      <c r="AN19">
        <v>0</v>
      </c>
      <c r="AO19">
        <v>0</v>
      </c>
      <c r="AP19">
        <v>0</v>
      </c>
      <c r="AQ19">
        <v>0</v>
      </c>
      <c r="AR19">
        <v>0</v>
      </c>
    </row>
    <row r="20" spans="1:44" x14ac:dyDescent="0.25">
      <c r="A20">
        <f>ROW(Source!A38)</f>
        <v>38</v>
      </c>
      <c r="B20">
        <v>66441144</v>
      </c>
      <c r="C20">
        <v>66441131</v>
      </c>
      <c r="D20">
        <v>48045579</v>
      </c>
      <c r="E20">
        <v>68</v>
      </c>
      <c r="F20">
        <v>1</v>
      </c>
      <c r="G20">
        <v>1</v>
      </c>
      <c r="H20">
        <v>3</v>
      </c>
      <c r="I20" t="s">
        <v>902</v>
      </c>
      <c r="J20" t="s">
        <v>6</v>
      </c>
      <c r="K20" t="s">
        <v>903</v>
      </c>
      <c r="L20">
        <v>1407</v>
      </c>
      <c r="N20">
        <v>1013</v>
      </c>
      <c r="O20" t="s">
        <v>39</v>
      </c>
      <c r="P20" t="s">
        <v>39</v>
      </c>
      <c r="Q20">
        <v>1</v>
      </c>
      <c r="X20">
        <v>0.38400000000000001</v>
      </c>
      <c r="Y20">
        <v>0</v>
      </c>
      <c r="Z20">
        <v>0</v>
      </c>
      <c r="AA20">
        <v>0</v>
      </c>
      <c r="AB20">
        <v>0</v>
      </c>
      <c r="AC20">
        <v>0</v>
      </c>
      <c r="AD20">
        <v>0</v>
      </c>
      <c r="AE20">
        <v>0</v>
      </c>
      <c r="AF20" t="s">
        <v>6</v>
      </c>
      <c r="AG20">
        <v>0.38400000000000001</v>
      </c>
      <c r="AH20">
        <v>3</v>
      </c>
      <c r="AI20">
        <v>-1</v>
      </c>
      <c r="AJ20" t="s">
        <v>6</v>
      </c>
      <c r="AK20">
        <v>0</v>
      </c>
      <c r="AL20">
        <v>0</v>
      </c>
      <c r="AM20">
        <v>0</v>
      </c>
      <c r="AN20">
        <v>0</v>
      </c>
      <c r="AO20">
        <v>0</v>
      </c>
      <c r="AP20">
        <v>0</v>
      </c>
      <c r="AQ20">
        <v>0</v>
      </c>
      <c r="AR20">
        <v>0</v>
      </c>
    </row>
    <row r="21" spans="1:44" x14ac:dyDescent="0.25">
      <c r="A21">
        <f>ROW(Source!A38)</f>
        <v>38</v>
      </c>
      <c r="B21">
        <v>66441145</v>
      </c>
      <c r="C21">
        <v>66441131</v>
      </c>
      <c r="D21">
        <v>48079770</v>
      </c>
      <c r="E21">
        <v>1</v>
      </c>
      <c r="F21">
        <v>1</v>
      </c>
      <c r="G21">
        <v>1</v>
      </c>
      <c r="H21">
        <v>3</v>
      </c>
      <c r="I21" t="s">
        <v>776</v>
      </c>
      <c r="J21" t="s">
        <v>777</v>
      </c>
      <c r="K21" t="s">
        <v>778</v>
      </c>
      <c r="L21">
        <v>1339</v>
      </c>
      <c r="N21">
        <v>1007</v>
      </c>
      <c r="O21" t="s">
        <v>22</v>
      </c>
      <c r="P21" t="s">
        <v>22</v>
      </c>
      <c r="Q21">
        <v>1</v>
      </c>
      <c r="X21">
        <v>5.0000000000000001E-4</v>
      </c>
      <c r="Y21">
        <v>1056</v>
      </c>
      <c r="Z21">
        <v>0</v>
      </c>
      <c r="AA21">
        <v>0</v>
      </c>
      <c r="AB21">
        <v>0</v>
      </c>
      <c r="AC21">
        <v>0</v>
      </c>
      <c r="AD21">
        <v>1</v>
      </c>
      <c r="AE21">
        <v>0</v>
      </c>
      <c r="AF21" t="s">
        <v>6</v>
      </c>
      <c r="AG21">
        <v>5.0000000000000001E-4</v>
      </c>
      <c r="AH21">
        <v>2</v>
      </c>
      <c r="AI21">
        <v>66441136</v>
      </c>
      <c r="AJ21">
        <v>22</v>
      </c>
      <c r="AK21">
        <v>0</v>
      </c>
      <c r="AL21">
        <v>0</v>
      </c>
      <c r="AM21">
        <v>0</v>
      </c>
      <c r="AN21">
        <v>0</v>
      </c>
      <c r="AO21">
        <v>0</v>
      </c>
      <c r="AP21">
        <v>0</v>
      </c>
      <c r="AQ21">
        <v>0</v>
      </c>
      <c r="AR21">
        <v>0</v>
      </c>
    </row>
    <row r="22" spans="1:44" x14ac:dyDescent="0.25">
      <c r="A22">
        <f>ROW(Source!A41)</f>
        <v>41</v>
      </c>
      <c r="B22">
        <v>66441157</v>
      </c>
      <c r="C22">
        <v>66441149</v>
      </c>
      <c r="D22">
        <v>49510705</v>
      </c>
      <c r="E22">
        <v>70</v>
      </c>
      <c r="F22">
        <v>1</v>
      </c>
      <c r="G22">
        <v>1</v>
      </c>
      <c r="H22">
        <v>1</v>
      </c>
      <c r="I22" t="s">
        <v>779</v>
      </c>
      <c r="J22" t="s">
        <v>6</v>
      </c>
      <c r="K22" t="s">
        <v>780</v>
      </c>
      <c r="L22">
        <v>1191</v>
      </c>
      <c r="N22">
        <v>1013</v>
      </c>
      <c r="O22" t="s">
        <v>766</v>
      </c>
      <c r="P22" t="s">
        <v>766</v>
      </c>
      <c r="Q22">
        <v>1</v>
      </c>
      <c r="X22">
        <v>4.54</v>
      </c>
      <c r="Y22">
        <v>0</v>
      </c>
      <c r="Z22">
        <v>0</v>
      </c>
      <c r="AA22">
        <v>0</v>
      </c>
      <c r="AB22">
        <v>8.31</v>
      </c>
      <c r="AC22">
        <v>0</v>
      </c>
      <c r="AD22">
        <v>1</v>
      </c>
      <c r="AE22">
        <v>1</v>
      </c>
      <c r="AF22" t="s">
        <v>6</v>
      </c>
      <c r="AG22">
        <v>4.54</v>
      </c>
      <c r="AH22">
        <v>2</v>
      </c>
      <c r="AI22">
        <v>66441150</v>
      </c>
      <c r="AJ22">
        <v>25</v>
      </c>
      <c r="AK22">
        <v>0</v>
      </c>
      <c r="AL22">
        <v>0</v>
      </c>
      <c r="AM22">
        <v>0</v>
      </c>
      <c r="AN22">
        <v>0</v>
      </c>
      <c r="AO22">
        <v>0</v>
      </c>
      <c r="AP22">
        <v>0</v>
      </c>
      <c r="AQ22">
        <v>0</v>
      </c>
      <c r="AR22">
        <v>0</v>
      </c>
    </row>
    <row r="23" spans="1:44" x14ac:dyDescent="0.25">
      <c r="A23">
        <f>ROW(Source!A41)</f>
        <v>41</v>
      </c>
      <c r="B23">
        <v>66441158</v>
      </c>
      <c r="C23">
        <v>66441149</v>
      </c>
      <c r="D23">
        <v>49510905</v>
      </c>
      <c r="E23">
        <v>70</v>
      </c>
      <c r="F23">
        <v>1</v>
      </c>
      <c r="G23">
        <v>1</v>
      </c>
      <c r="H23">
        <v>1</v>
      </c>
      <c r="I23" t="s">
        <v>767</v>
      </c>
      <c r="J23" t="s">
        <v>6</v>
      </c>
      <c r="K23" t="s">
        <v>768</v>
      </c>
      <c r="L23">
        <v>1191</v>
      </c>
      <c r="N23">
        <v>1013</v>
      </c>
      <c r="O23" t="s">
        <v>766</v>
      </c>
      <c r="P23" t="s">
        <v>766</v>
      </c>
      <c r="Q23">
        <v>1</v>
      </c>
      <c r="X23">
        <v>0.4</v>
      </c>
      <c r="Y23">
        <v>0</v>
      </c>
      <c r="Z23">
        <v>0</v>
      </c>
      <c r="AA23">
        <v>0</v>
      </c>
      <c r="AB23">
        <v>0</v>
      </c>
      <c r="AC23">
        <v>0</v>
      </c>
      <c r="AD23">
        <v>1</v>
      </c>
      <c r="AE23">
        <v>2</v>
      </c>
      <c r="AF23" t="s">
        <v>6</v>
      </c>
      <c r="AG23">
        <v>0.4</v>
      </c>
      <c r="AH23">
        <v>2</v>
      </c>
      <c r="AI23">
        <v>66441151</v>
      </c>
      <c r="AJ23">
        <v>26</v>
      </c>
      <c r="AK23">
        <v>0</v>
      </c>
      <c r="AL23">
        <v>0</v>
      </c>
      <c r="AM23">
        <v>0</v>
      </c>
      <c r="AN23">
        <v>0</v>
      </c>
      <c r="AO23">
        <v>0</v>
      </c>
      <c r="AP23">
        <v>0</v>
      </c>
      <c r="AQ23">
        <v>0</v>
      </c>
      <c r="AR23">
        <v>0</v>
      </c>
    </row>
    <row r="24" spans="1:44" x14ac:dyDescent="0.25">
      <c r="A24">
        <f>ROW(Source!A41)</f>
        <v>41</v>
      </c>
      <c r="B24">
        <v>66441159</v>
      </c>
      <c r="C24">
        <v>66441149</v>
      </c>
      <c r="D24">
        <v>49672515</v>
      </c>
      <c r="E24">
        <v>1</v>
      </c>
      <c r="F24">
        <v>1</v>
      </c>
      <c r="G24">
        <v>1</v>
      </c>
      <c r="H24">
        <v>2</v>
      </c>
      <c r="I24" t="s">
        <v>769</v>
      </c>
      <c r="J24" t="s">
        <v>770</v>
      </c>
      <c r="K24" t="s">
        <v>771</v>
      </c>
      <c r="L24">
        <v>1367</v>
      </c>
      <c r="N24">
        <v>1011</v>
      </c>
      <c r="O24" t="s">
        <v>772</v>
      </c>
      <c r="P24" t="s">
        <v>772</v>
      </c>
      <c r="Q24">
        <v>1</v>
      </c>
      <c r="X24">
        <v>0.4</v>
      </c>
      <c r="Y24">
        <v>0</v>
      </c>
      <c r="Z24">
        <v>86.4</v>
      </c>
      <c r="AA24">
        <v>13.5</v>
      </c>
      <c r="AB24">
        <v>0</v>
      </c>
      <c r="AC24">
        <v>0</v>
      </c>
      <c r="AD24">
        <v>1</v>
      </c>
      <c r="AE24">
        <v>0</v>
      </c>
      <c r="AF24" t="s">
        <v>6</v>
      </c>
      <c r="AG24">
        <v>0.4</v>
      </c>
      <c r="AH24">
        <v>2</v>
      </c>
      <c r="AI24">
        <v>66441152</v>
      </c>
      <c r="AJ24">
        <v>27</v>
      </c>
      <c r="AK24">
        <v>0</v>
      </c>
      <c r="AL24">
        <v>0</v>
      </c>
      <c r="AM24">
        <v>0</v>
      </c>
      <c r="AN24">
        <v>0</v>
      </c>
      <c r="AO24">
        <v>0</v>
      </c>
      <c r="AP24">
        <v>0</v>
      </c>
      <c r="AQ24">
        <v>0</v>
      </c>
      <c r="AR24">
        <v>0</v>
      </c>
    </row>
    <row r="25" spans="1:44" x14ac:dyDescent="0.25">
      <c r="A25">
        <f>ROW(Source!A41)</f>
        <v>41</v>
      </c>
      <c r="B25">
        <v>66441160</v>
      </c>
      <c r="C25">
        <v>66441149</v>
      </c>
      <c r="D25">
        <v>49523203</v>
      </c>
      <c r="E25">
        <v>1</v>
      </c>
      <c r="F25">
        <v>1</v>
      </c>
      <c r="G25">
        <v>1</v>
      </c>
      <c r="H25">
        <v>3</v>
      </c>
      <c r="I25" t="s">
        <v>773</v>
      </c>
      <c r="J25" t="s">
        <v>774</v>
      </c>
      <c r="K25" t="s">
        <v>775</v>
      </c>
      <c r="L25">
        <v>1339</v>
      </c>
      <c r="N25">
        <v>1007</v>
      </c>
      <c r="O25" t="s">
        <v>22</v>
      </c>
      <c r="P25" t="s">
        <v>22</v>
      </c>
      <c r="Q25">
        <v>1</v>
      </c>
      <c r="X25">
        <v>0.44</v>
      </c>
      <c r="Y25">
        <v>2.44</v>
      </c>
      <c r="Z25">
        <v>0</v>
      </c>
      <c r="AA25">
        <v>0</v>
      </c>
      <c r="AB25">
        <v>0</v>
      </c>
      <c r="AC25">
        <v>0</v>
      </c>
      <c r="AD25">
        <v>1</v>
      </c>
      <c r="AE25">
        <v>0</v>
      </c>
      <c r="AF25" t="s">
        <v>6</v>
      </c>
      <c r="AG25">
        <v>0.44</v>
      </c>
      <c r="AH25">
        <v>2</v>
      </c>
      <c r="AI25">
        <v>66441153</v>
      </c>
      <c r="AJ25">
        <v>28</v>
      </c>
      <c r="AK25">
        <v>0</v>
      </c>
      <c r="AL25">
        <v>0</v>
      </c>
      <c r="AM25">
        <v>0</v>
      </c>
      <c r="AN25">
        <v>0</v>
      </c>
      <c r="AO25">
        <v>0</v>
      </c>
      <c r="AP25">
        <v>0</v>
      </c>
      <c r="AQ25">
        <v>0</v>
      </c>
      <c r="AR25">
        <v>0</v>
      </c>
    </row>
    <row r="26" spans="1:44" x14ac:dyDescent="0.25">
      <c r="A26">
        <f>ROW(Source!A41)</f>
        <v>41</v>
      </c>
      <c r="B26">
        <v>66441161</v>
      </c>
      <c r="C26">
        <v>66441149</v>
      </c>
      <c r="D26">
        <v>49511802</v>
      </c>
      <c r="E26">
        <v>70</v>
      </c>
      <c r="F26">
        <v>1</v>
      </c>
      <c r="G26">
        <v>1</v>
      </c>
      <c r="H26">
        <v>3</v>
      </c>
      <c r="I26" t="s">
        <v>900</v>
      </c>
      <c r="J26" t="s">
        <v>6</v>
      </c>
      <c r="K26" t="s">
        <v>901</v>
      </c>
      <c r="L26">
        <v>1339</v>
      </c>
      <c r="N26">
        <v>1007</v>
      </c>
      <c r="O26" t="s">
        <v>22</v>
      </c>
      <c r="P26" t="s">
        <v>22</v>
      </c>
      <c r="Q26">
        <v>1</v>
      </c>
      <c r="X26">
        <v>0.24</v>
      </c>
      <c r="Y26">
        <v>0</v>
      </c>
      <c r="Z26">
        <v>0</v>
      </c>
      <c r="AA26">
        <v>0</v>
      </c>
      <c r="AB26">
        <v>0</v>
      </c>
      <c r="AC26">
        <v>0</v>
      </c>
      <c r="AD26">
        <v>0</v>
      </c>
      <c r="AE26">
        <v>0</v>
      </c>
      <c r="AF26" t="s">
        <v>6</v>
      </c>
      <c r="AG26">
        <v>0.24</v>
      </c>
      <c r="AH26">
        <v>3</v>
      </c>
      <c r="AI26">
        <v>-1</v>
      </c>
      <c r="AJ26" t="s">
        <v>6</v>
      </c>
      <c r="AK26">
        <v>0</v>
      </c>
      <c r="AL26">
        <v>0</v>
      </c>
      <c r="AM26">
        <v>0</v>
      </c>
      <c r="AN26">
        <v>0</v>
      </c>
      <c r="AO26">
        <v>0</v>
      </c>
      <c r="AP26">
        <v>0</v>
      </c>
      <c r="AQ26">
        <v>0</v>
      </c>
      <c r="AR26">
        <v>0</v>
      </c>
    </row>
    <row r="27" spans="1:44" x14ac:dyDescent="0.25">
      <c r="A27">
        <f>ROW(Source!A41)</f>
        <v>41</v>
      </c>
      <c r="B27">
        <v>66441162</v>
      </c>
      <c r="C27">
        <v>66441149</v>
      </c>
      <c r="D27">
        <v>49512442</v>
      </c>
      <c r="E27">
        <v>70</v>
      </c>
      <c r="F27">
        <v>1</v>
      </c>
      <c r="G27">
        <v>1</v>
      </c>
      <c r="H27">
        <v>3</v>
      </c>
      <c r="I27" t="s">
        <v>902</v>
      </c>
      <c r="J27" t="s">
        <v>6</v>
      </c>
      <c r="K27" t="s">
        <v>903</v>
      </c>
      <c r="L27">
        <v>1407</v>
      </c>
      <c r="N27">
        <v>1013</v>
      </c>
      <c r="O27" t="s">
        <v>39</v>
      </c>
      <c r="P27" t="s">
        <v>39</v>
      </c>
      <c r="Q27">
        <v>1</v>
      </c>
      <c r="X27">
        <v>0.38</v>
      </c>
      <c r="Y27">
        <v>0</v>
      </c>
      <c r="Z27">
        <v>0</v>
      </c>
      <c r="AA27">
        <v>0</v>
      </c>
      <c r="AB27">
        <v>0</v>
      </c>
      <c r="AC27">
        <v>0</v>
      </c>
      <c r="AD27">
        <v>0</v>
      </c>
      <c r="AE27">
        <v>0</v>
      </c>
      <c r="AF27" t="s">
        <v>6</v>
      </c>
      <c r="AG27">
        <v>0.38</v>
      </c>
      <c r="AH27">
        <v>3</v>
      </c>
      <c r="AI27">
        <v>-1</v>
      </c>
      <c r="AJ27" t="s">
        <v>6</v>
      </c>
      <c r="AK27">
        <v>0</v>
      </c>
      <c r="AL27">
        <v>0</v>
      </c>
      <c r="AM27">
        <v>0</v>
      </c>
      <c r="AN27">
        <v>0</v>
      </c>
      <c r="AO27">
        <v>0</v>
      </c>
      <c r="AP27">
        <v>0</v>
      </c>
      <c r="AQ27">
        <v>0</v>
      </c>
      <c r="AR27">
        <v>0</v>
      </c>
    </row>
    <row r="28" spans="1:44" x14ac:dyDescent="0.25">
      <c r="A28">
        <f>ROW(Source!A41)</f>
        <v>41</v>
      </c>
      <c r="B28">
        <v>66441163</v>
      </c>
      <c r="C28">
        <v>66441149</v>
      </c>
      <c r="D28">
        <v>49546634</v>
      </c>
      <c r="E28">
        <v>1</v>
      </c>
      <c r="F28">
        <v>1</v>
      </c>
      <c r="G28">
        <v>1</v>
      </c>
      <c r="H28">
        <v>3</v>
      </c>
      <c r="I28" t="s">
        <v>776</v>
      </c>
      <c r="J28" t="s">
        <v>777</v>
      </c>
      <c r="K28" t="s">
        <v>778</v>
      </c>
      <c r="L28">
        <v>1339</v>
      </c>
      <c r="N28">
        <v>1007</v>
      </c>
      <c r="O28" t="s">
        <v>22</v>
      </c>
      <c r="P28" t="s">
        <v>22</v>
      </c>
      <c r="Q28">
        <v>1</v>
      </c>
      <c r="X28">
        <v>5.0000000000000001E-4</v>
      </c>
      <c r="Y28">
        <v>1056</v>
      </c>
      <c r="Z28">
        <v>0</v>
      </c>
      <c r="AA28">
        <v>0</v>
      </c>
      <c r="AB28">
        <v>0</v>
      </c>
      <c r="AC28">
        <v>0</v>
      </c>
      <c r="AD28">
        <v>1</v>
      </c>
      <c r="AE28">
        <v>0</v>
      </c>
      <c r="AF28" t="s">
        <v>6</v>
      </c>
      <c r="AG28">
        <v>5.0000000000000001E-4</v>
      </c>
      <c r="AH28">
        <v>2</v>
      </c>
      <c r="AI28">
        <v>66441156</v>
      </c>
      <c r="AJ28">
        <v>29</v>
      </c>
      <c r="AK28">
        <v>0</v>
      </c>
      <c r="AL28">
        <v>0</v>
      </c>
      <c r="AM28">
        <v>0</v>
      </c>
      <c r="AN28">
        <v>0</v>
      </c>
      <c r="AO28">
        <v>0</v>
      </c>
      <c r="AP28">
        <v>0</v>
      </c>
      <c r="AQ28">
        <v>0</v>
      </c>
      <c r="AR28">
        <v>0</v>
      </c>
    </row>
    <row r="29" spans="1:44" x14ac:dyDescent="0.25">
      <c r="A29">
        <f>ROW(Source!A44)</f>
        <v>44</v>
      </c>
      <c r="B29">
        <v>66441179</v>
      </c>
      <c r="C29">
        <v>66441167</v>
      </c>
      <c r="D29">
        <v>48043839</v>
      </c>
      <c r="E29">
        <v>68</v>
      </c>
      <c r="F29">
        <v>1</v>
      </c>
      <c r="G29">
        <v>1</v>
      </c>
      <c r="H29">
        <v>1</v>
      </c>
      <c r="I29" t="s">
        <v>781</v>
      </c>
      <c r="J29" t="s">
        <v>6</v>
      </c>
      <c r="K29" t="s">
        <v>782</v>
      </c>
      <c r="L29">
        <v>1191</v>
      </c>
      <c r="N29">
        <v>1013</v>
      </c>
      <c r="O29" t="s">
        <v>766</v>
      </c>
      <c r="P29" t="s">
        <v>766</v>
      </c>
      <c r="Q29">
        <v>1</v>
      </c>
      <c r="X29">
        <v>4.43</v>
      </c>
      <c r="Y29">
        <v>0</v>
      </c>
      <c r="Z29">
        <v>0</v>
      </c>
      <c r="AA29">
        <v>0</v>
      </c>
      <c r="AB29">
        <v>8.64</v>
      </c>
      <c r="AC29">
        <v>0</v>
      </c>
      <c r="AD29">
        <v>1</v>
      </c>
      <c r="AE29">
        <v>1</v>
      </c>
      <c r="AF29" t="s">
        <v>6</v>
      </c>
      <c r="AG29">
        <v>4.43</v>
      </c>
      <c r="AH29">
        <v>2</v>
      </c>
      <c r="AI29">
        <v>66441168</v>
      </c>
      <c r="AJ29">
        <v>32</v>
      </c>
      <c r="AK29">
        <v>0</v>
      </c>
      <c r="AL29">
        <v>0</v>
      </c>
      <c r="AM29">
        <v>0</v>
      </c>
      <c r="AN29">
        <v>0</v>
      </c>
      <c r="AO29">
        <v>0</v>
      </c>
      <c r="AP29">
        <v>0</v>
      </c>
      <c r="AQ29">
        <v>0</v>
      </c>
      <c r="AR29">
        <v>0</v>
      </c>
    </row>
    <row r="30" spans="1:44" x14ac:dyDescent="0.25">
      <c r="A30">
        <f>ROW(Source!A44)</f>
        <v>44</v>
      </c>
      <c r="B30">
        <v>66441180</v>
      </c>
      <c r="C30">
        <v>66441167</v>
      </c>
      <c r="D30">
        <v>48044033</v>
      </c>
      <c r="E30">
        <v>68</v>
      </c>
      <c r="F30">
        <v>1</v>
      </c>
      <c r="G30">
        <v>1</v>
      </c>
      <c r="H30">
        <v>1</v>
      </c>
      <c r="I30" t="s">
        <v>767</v>
      </c>
      <c r="J30" t="s">
        <v>6</v>
      </c>
      <c r="K30" t="s">
        <v>768</v>
      </c>
      <c r="L30">
        <v>1191</v>
      </c>
      <c r="N30">
        <v>1013</v>
      </c>
      <c r="O30" t="s">
        <v>766</v>
      </c>
      <c r="P30" t="s">
        <v>766</v>
      </c>
      <c r="Q30">
        <v>1</v>
      </c>
      <c r="X30">
        <v>0.44</v>
      </c>
      <c r="Y30">
        <v>0</v>
      </c>
      <c r="Z30">
        <v>0</v>
      </c>
      <c r="AA30">
        <v>0</v>
      </c>
      <c r="AB30">
        <v>0</v>
      </c>
      <c r="AC30">
        <v>0</v>
      </c>
      <c r="AD30">
        <v>1</v>
      </c>
      <c r="AE30">
        <v>2</v>
      </c>
      <c r="AF30" t="s">
        <v>6</v>
      </c>
      <c r="AG30">
        <v>0.44</v>
      </c>
      <c r="AH30">
        <v>2</v>
      </c>
      <c r="AI30">
        <v>66441169</v>
      </c>
      <c r="AJ30">
        <v>33</v>
      </c>
      <c r="AK30">
        <v>0</v>
      </c>
      <c r="AL30">
        <v>0</v>
      </c>
      <c r="AM30">
        <v>0</v>
      </c>
      <c r="AN30">
        <v>0</v>
      </c>
      <c r="AO30">
        <v>0</v>
      </c>
      <c r="AP30">
        <v>0</v>
      </c>
      <c r="AQ30">
        <v>0</v>
      </c>
      <c r="AR30">
        <v>0</v>
      </c>
    </row>
    <row r="31" spans="1:44" x14ac:dyDescent="0.25">
      <c r="A31">
        <f>ROW(Source!A44)</f>
        <v>44</v>
      </c>
      <c r="B31">
        <v>66441181</v>
      </c>
      <c r="C31">
        <v>66441167</v>
      </c>
      <c r="D31">
        <v>48205516</v>
      </c>
      <c r="E31">
        <v>1</v>
      </c>
      <c r="F31">
        <v>1</v>
      </c>
      <c r="G31">
        <v>1</v>
      </c>
      <c r="H31">
        <v>2</v>
      </c>
      <c r="I31" t="s">
        <v>769</v>
      </c>
      <c r="J31" t="s">
        <v>770</v>
      </c>
      <c r="K31" t="s">
        <v>771</v>
      </c>
      <c r="L31">
        <v>1367</v>
      </c>
      <c r="N31">
        <v>1011</v>
      </c>
      <c r="O31" t="s">
        <v>772</v>
      </c>
      <c r="P31" t="s">
        <v>772</v>
      </c>
      <c r="Q31">
        <v>1</v>
      </c>
      <c r="X31">
        <v>0.44</v>
      </c>
      <c r="Y31">
        <v>0</v>
      </c>
      <c r="Z31">
        <v>86.4</v>
      </c>
      <c r="AA31">
        <v>13.5</v>
      </c>
      <c r="AB31">
        <v>0</v>
      </c>
      <c r="AC31">
        <v>0</v>
      </c>
      <c r="AD31">
        <v>1</v>
      </c>
      <c r="AE31">
        <v>0</v>
      </c>
      <c r="AF31" t="s">
        <v>6</v>
      </c>
      <c r="AG31">
        <v>0.44</v>
      </c>
      <c r="AH31">
        <v>2</v>
      </c>
      <c r="AI31">
        <v>66441170</v>
      </c>
      <c r="AJ31">
        <v>34</v>
      </c>
      <c r="AK31">
        <v>0</v>
      </c>
      <c r="AL31">
        <v>0</v>
      </c>
      <c r="AM31">
        <v>0</v>
      </c>
      <c r="AN31">
        <v>0</v>
      </c>
      <c r="AO31">
        <v>0</v>
      </c>
      <c r="AP31">
        <v>0</v>
      </c>
      <c r="AQ31">
        <v>0</v>
      </c>
      <c r="AR31">
        <v>0</v>
      </c>
    </row>
    <row r="32" spans="1:44" x14ac:dyDescent="0.25">
      <c r="A32">
        <f>ROW(Source!A44)</f>
        <v>44</v>
      </c>
      <c r="B32">
        <v>66441182</v>
      </c>
      <c r="C32">
        <v>66441167</v>
      </c>
      <c r="D32">
        <v>48056368</v>
      </c>
      <c r="E32">
        <v>1</v>
      </c>
      <c r="F32">
        <v>1</v>
      </c>
      <c r="G32">
        <v>1</v>
      </c>
      <c r="H32">
        <v>3</v>
      </c>
      <c r="I32" t="s">
        <v>773</v>
      </c>
      <c r="J32" t="s">
        <v>774</v>
      </c>
      <c r="K32" t="s">
        <v>775</v>
      </c>
      <c r="L32">
        <v>1339</v>
      </c>
      <c r="N32">
        <v>1007</v>
      </c>
      <c r="O32" t="s">
        <v>22</v>
      </c>
      <c r="P32" t="s">
        <v>22</v>
      </c>
      <c r="Q32">
        <v>1</v>
      </c>
      <c r="X32">
        <v>0.26</v>
      </c>
      <c r="Y32">
        <v>2.44</v>
      </c>
      <c r="Z32">
        <v>0</v>
      </c>
      <c r="AA32">
        <v>0</v>
      </c>
      <c r="AB32">
        <v>0</v>
      </c>
      <c r="AC32">
        <v>0</v>
      </c>
      <c r="AD32">
        <v>1</v>
      </c>
      <c r="AE32">
        <v>0</v>
      </c>
      <c r="AF32" t="s">
        <v>6</v>
      </c>
      <c r="AG32">
        <v>0.26</v>
      </c>
      <c r="AH32">
        <v>2</v>
      </c>
      <c r="AI32">
        <v>66441171</v>
      </c>
      <c r="AJ32">
        <v>35</v>
      </c>
      <c r="AK32">
        <v>0</v>
      </c>
      <c r="AL32">
        <v>0</v>
      </c>
      <c r="AM32">
        <v>0</v>
      </c>
      <c r="AN32">
        <v>0</v>
      </c>
      <c r="AO32">
        <v>0</v>
      </c>
      <c r="AP32">
        <v>0</v>
      </c>
      <c r="AQ32">
        <v>0</v>
      </c>
      <c r="AR32">
        <v>0</v>
      </c>
    </row>
    <row r="33" spans="1:44" x14ac:dyDescent="0.25">
      <c r="A33">
        <f>ROW(Source!A44)</f>
        <v>44</v>
      </c>
      <c r="B33">
        <v>66441183</v>
      </c>
      <c r="C33">
        <v>66441167</v>
      </c>
      <c r="D33">
        <v>48044933</v>
      </c>
      <c r="E33">
        <v>68</v>
      </c>
      <c r="F33">
        <v>1</v>
      </c>
      <c r="G33">
        <v>1</v>
      </c>
      <c r="H33">
        <v>3</v>
      </c>
      <c r="I33" t="s">
        <v>900</v>
      </c>
      <c r="J33" t="s">
        <v>6</v>
      </c>
      <c r="K33" t="s">
        <v>901</v>
      </c>
      <c r="L33">
        <v>1339</v>
      </c>
      <c r="N33">
        <v>1007</v>
      </c>
      <c r="O33" t="s">
        <v>22</v>
      </c>
      <c r="P33" t="s">
        <v>22</v>
      </c>
      <c r="Q33">
        <v>1</v>
      </c>
      <c r="X33">
        <v>0.11</v>
      </c>
      <c r="Y33">
        <v>0</v>
      </c>
      <c r="Z33">
        <v>0</v>
      </c>
      <c r="AA33">
        <v>0</v>
      </c>
      <c r="AB33">
        <v>0</v>
      </c>
      <c r="AC33">
        <v>0</v>
      </c>
      <c r="AD33">
        <v>0</v>
      </c>
      <c r="AE33">
        <v>0</v>
      </c>
      <c r="AF33" t="s">
        <v>6</v>
      </c>
      <c r="AG33">
        <v>0.11</v>
      </c>
      <c r="AH33">
        <v>3</v>
      </c>
      <c r="AI33">
        <v>-1</v>
      </c>
      <c r="AJ33" t="s">
        <v>6</v>
      </c>
      <c r="AK33">
        <v>0</v>
      </c>
      <c r="AL33">
        <v>0</v>
      </c>
      <c r="AM33">
        <v>0</v>
      </c>
      <c r="AN33">
        <v>0</v>
      </c>
      <c r="AO33">
        <v>0</v>
      </c>
      <c r="AP33">
        <v>0</v>
      </c>
      <c r="AQ33">
        <v>0</v>
      </c>
      <c r="AR33">
        <v>0</v>
      </c>
    </row>
    <row r="34" spans="1:44" x14ac:dyDescent="0.25">
      <c r="A34">
        <f>ROW(Source!A44)</f>
        <v>44</v>
      </c>
      <c r="B34">
        <v>66441184</v>
      </c>
      <c r="C34">
        <v>66441167</v>
      </c>
      <c r="D34">
        <v>48045406</v>
      </c>
      <c r="E34">
        <v>68</v>
      </c>
      <c r="F34">
        <v>1</v>
      </c>
      <c r="G34">
        <v>1</v>
      </c>
      <c r="H34">
        <v>3</v>
      </c>
      <c r="I34" t="s">
        <v>904</v>
      </c>
      <c r="J34" t="s">
        <v>6</v>
      </c>
      <c r="K34" t="s">
        <v>905</v>
      </c>
      <c r="L34">
        <v>1339</v>
      </c>
      <c r="N34">
        <v>1007</v>
      </c>
      <c r="O34" t="s">
        <v>22</v>
      </c>
      <c r="P34" t="s">
        <v>22</v>
      </c>
      <c r="Q34">
        <v>1</v>
      </c>
      <c r="X34">
        <v>0.92</v>
      </c>
      <c r="Y34">
        <v>0</v>
      </c>
      <c r="Z34">
        <v>0</v>
      </c>
      <c r="AA34">
        <v>0</v>
      </c>
      <c r="AB34">
        <v>0</v>
      </c>
      <c r="AC34">
        <v>0</v>
      </c>
      <c r="AD34">
        <v>0</v>
      </c>
      <c r="AE34">
        <v>0</v>
      </c>
      <c r="AF34" t="s">
        <v>6</v>
      </c>
      <c r="AG34">
        <v>0.92</v>
      </c>
      <c r="AH34">
        <v>3</v>
      </c>
      <c r="AI34">
        <v>-1</v>
      </c>
      <c r="AJ34" t="s">
        <v>6</v>
      </c>
      <c r="AK34">
        <v>0</v>
      </c>
      <c r="AL34">
        <v>0</v>
      </c>
      <c r="AM34">
        <v>0</v>
      </c>
      <c r="AN34">
        <v>0</v>
      </c>
      <c r="AO34">
        <v>0</v>
      </c>
      <c r="AP34">
        <v>0</v>
      </c>
      <c r="AQ34">
        <v>0</v>
      </c>
      <c r="AR34">
        <v>0</v>
      </c>
    </row>
    <row r="35" spans="1:44" x14ac:dyDescent="0.25">
      <c r="A35">
        <f>ROW(Source!A44)</f>
        <v>44</v>
      </c>
      <c r="B35">
        <v>66441185</v>
      </c>
      <c r="C35">
        <v>66441167</v>
      </c>
      <c r="D35">
        <v>48079770</v>
      </c>
      <c r="E35">
        <v>1</v>
      </c>
      <c r="F35">
        <v>1</v>
      </c>
      <c r="G35">
        <v>1</v>
      </c>
      <c r="H35">
        <v>3</v>
      </c>
      <c r="I35" t="s">
        <v>776</v>
      </c>
      <c r="J35" t="s">
        <v>777</v>
      </c>
      <c r="K35" t="s">
        <v>778</v>
      </c>
      <c r="L35">
        <v>1339</v>
      </c>
      <c r="N35">
        <v>1007</v>
      </c>
      <c r="O35" t="s">
        <v>22</v>
      </c>
      <c r="P35" t="s">
        <v>22</v>
      </c>
      <c r="Q35">
        <v>1</v>
      </c>
      <c r="X35">
        <v>5.0000000000000001E-4</v>
      </c>
      <c r="Y35">
        <v>1056</v>
      </c>
      <c r="Z35">
        <v>0</v>
      </c>
      <c r="AA35">
        <v>0</v>
      </c>
      <c r="AB35">
        <v>0</v>
      </c>
      <c r="AC35">
        <v>0</v>
      </c>
      <c r="AD35">
        <v>1</v>
      </c>
      <c r="AE35">
        <v>0</v>
      </c>
      <c r="AF35" t="s">
        <v>6</v>
      </c>
      <c r="AG35">
        <v>5.0000000000000001E-4</v>
      </c>
      <c r="AH35">
        <v>2</v>
      </c>
      <c r="AI35">
        <v>66441174</v>
      </c>
      <c r="AJ35">
        <v>36</v>
      </c>
      <c r="AK35">
        <v>0</v>
      </c>
      <c r="AL35">
        <v>0</v>
      </c>
      <c r="AM35">
        <v>0</v>
      </c>
      <c r="AN35">
        <v>0</v>
      </c>
      <c r="AO35">
        <v>0</v>
      </c>
      <c r="AP35">
        <v>0</v>
      </c>
      <c r="AQ35">
        <v>0</v>
      </c>
      <c r="AR35">
        <v>0</v>
      </c>
    </row>
    <row r="36" spans="1:44" x14ac:dyDescent="0.25">
      <c r="A36">
        <f>ROW(Source!A48)</f>
        <v>48</v>
      </c>
      <c r="B36">
        <v>66441197</v>
      </c>
      <c r="C36">
        <v>66441190</v>
      </c>
      <c r="D36">
        <v>48043865</v>
      </c>
      <c r="E36">
        <v>68</v>
      </c>
      <c r="F36">
        <v>1</v>
      </c>
      <c r="G36">
        <v>1</v>
      </c>
      <c r="H36">
        <v>1</v>
      </c>
      <c r="I36" t="s">
        <v>783</v>
      </c>
      <c r="J36" t="s">
        <v>6</v>
      </c>
      <c r="K36" t="s">
        <v>784</v>
      </c>
      <c r="L36">
        <v>1191</v>
      </c>
      <c r="N36">
        <v>1013</v>
      </c>
      <c r="O36" t="s">
        <v>766</v>
      </c>
      <c r="P36" t="s">
        <v>766</v>
      </c>
      <c r="Q36">
        <v>1</v>
      </c>
      <c r="X36">
        <v>10.58</v>
      </c>
      <c r="Y36">
        <v>0</v>
      </c>
      <c r="Z36">
        <v>0</v>
      </c>
      <c r="AA36">
        <v>0</v>
      </c>
      <c r="AB36">
        <v>9.2899999999999991</v>
      </c>
      <c r="AC36">
        <v>0</v>
      </c>
      <c r="AD36">
        <v>1</v>
      </c>
      <c r="AE36">
        <v>1</v>
      </c>
      <c r="AF36" t="s">
        <v>6</v>
      </c>
      <c r="AG36">
        <v>10.58</v>
      </c>
      <c r="AH36">
        <v>2</v>
      </c>
      <c r="AI36">
        <v>66441191</v>
      </c>
      <c r="AJ36">
        <v>40</v>
      </c>
      <c r="AK36">
        <v>0</v>
      </c>
      <c r="AL36">
        <v>0</v>
      </c>
      <c r="AM36">
        <v>0</v>
      </c>
      <c r="AN36">
        <v>0</v>
      </c>
      <c r="AO36">
        <v>0</v>
      </c>
      <c r="AP36">
        <v>0</v>
      </c>
      <c r="AQ36">
        <v>0</v>
      </c>
      <c r="AR36">
        <v>0</v>
      </c>
    </row>
    <row r="37" spans="1:44" x14ac:dyDescent="0.25">
      <c r="A37">
        <f>ROW(Source!A48)</f>
        <v>48</v>
      </c>
      <c r="B37">
        <v>66441198</v>
      </c>
      <c r="C37">
        <v>66441190</v>
      </c>
      <c r="D37">
        <v>48044033</v>
      </c>
      <c r="E37">
        <v>68</v>
      </c>
      <c r="F37">
        <v>1</v>
      </c>
      <c r="G37">
        <v>1</v>
      </c>
      <c r="H37">
        <v>1</v>
      </c>
      <c r="I37" t="s">
        <v>767</v>
      </c>
      <c r="J37" t="s">
        <v>6</v>
      </c>
      <c r="K37" t="s">
        <v>768</v>
      </c>
      <c r="L37">
        <v>1191</v>
      </c>
      <c r="N37">
        <v>1013</v>
      </c>
      <c r="O37" t="s">
        <v>766</v>
      </c>
      <c r="P37" t="s">
        <v>766</v>
      </c>
      <c r="Q37">
        <v>1</v>
      </c>
      <c r="X37">
        <v>0.55000000000000004</v>
      </c>
      <c r="Y37">
        <v>0</v>
      </c>
      <c r="Z37">
        <v>0</v>
      </c>
      <c r="AA37">
        <v>0</v>
      </c>
      <c r="AB37">
        <v>0</v>
      </c>
      <c r="AC37">
        <v>0</v>
      </c>
      <c r="AD37">
        <v>1</v>
      </c>
      <c r="AE37">
        <v>2</v>
      </c>
      <c r="AF37" t="s">
        <v>6</v>
      </c>
      <c r="AG37">
        <v>0.55000000000000004</v>
      </c>
      <c r="AH37">
        <v>2</v>
      </c>
      <c r="AI37">
        <v>66441192</v>
      </c>
      <c r="AJ37">
        <v>41</v>
      </c>
      <c r="AK37">
        <v>0</v>
      </c>
      <c r="AL37">
        <v>0</v>
      </c>
      <c r="AM37">
        <v>0</v>
      </c>
      <c r="AN37">
        <v>0</v>
      </c>
      <c r="AO37">
        <v>0</v>
      </c>
      <c r="AP37">
        <v>0</v>
      </c>
      <c r="AQ37">
        <v>0</v>
      </c>
      <c r="AR37">
        <v>0</v>
      </c>
    </row>
    <row r="38" spans="1:44" x14ac:dyDescent="0.25">
      <c r="A38">
        <f>ROW(Source!A48)</f>
        <v>48</v>
      </c>
      <c r="B38">
        <v>66441199</v>
      </c>
      <c r="C38">
        <v>66441190</v>
      </c>
      <c r="D38">
        <v>48205704</v>
      </c>
      <c r="E38">
        <v>1</v>
      </c>
      <c r="F38">
        <v>1</v>
      </c>
      <c r="G38">
        <v>1</v>
      </c>
      <c r="H38">
        <v>2</v>
      </c>
      <c r="I38" t="s">
        <v>785</v>
      </c>
      <c r="J38" t="s">
        <v>786</v>
      </c>
      <c r="K38" t="s">
        <v>787</v>
      </c>
      <c r="L38">
        <v>1367</v>
      </c>
      <c r="N38">
        <v>1011</v>
      </c>
      <c r="O38" t="s">
        <v>772</v>
      </c>
      <c r="P38" t="s">
        <v>772</v>
      </c>
      <c r="Q38">
        <v>1</v>
      </c>
      <c r="X38">
        <v>0.65</v>
      </c>
      <c r="Y38">
        <v>0</v>
      </c>
      <c r="Z38">
        <v>6.66</v>
      </c>
      <c r="AA38">
        <v>0</v>
      </c>
      <c r="AB38">
        <v>0</v>
      </c>
      <c r="AC38">
        <v>0</v>
      </c>
      <c r="AD38">
        <v>1</v>
      </c>
      <c r="AE38">
        <v>0</v>
      </c>
      <c r="AF38" t="s">
        <v>6</v>
      </c>
      <c r="AG38">
        <v>0.65</v>
      </c>
      <c r="AH38">
        <v>2</v>
      </c>
      <c r="AI38">
        <v>66441193</v>
      </c>
      <c r="AJ38">
        <v>42</v>
      </c>
      <c r="AK38">
        <v>0</v>
      </c>
      <c r="AL38">
        <v>0</v>
      </c>
      <c r="AM38">
        <v>0</v>
      </c>
      <c r="AN38">
        <v>0</v>
      </c>
      <c r="AO38">
        <v>0</v>
      </c>
      <c r="AP38">
        <v>0</v>
      </c>
      <c r="AQ38">
        <v>0</v>
      </c>
      <c r="AR38">
        <v>0</v>
      </c>
    </row>
    <row r="39" spans="1:44" x14ac:dyDescent="0.25">
      <c r="A39">
        <f>ROW(Source!A48)</f>
        <v>48</v>
      </c>
      <c r="B39">
        <v>66441200</v>
      </c>
      <c r="C39">
        <v>66441190</v>
      </c>
      <c r="D39">
        <v>48206504</v>
      </c>
      <c r="E39">
        <v>1</v>
      </c>
      <c r="F39">
        <v>1</v>
      </c>
      <c r="G39">
        <v>1</v>
      </c>
      <c r="H39">
        <v>2</v>
      </c>
      <c r="I39" t="s">
        <v>788</v>
      </c>
      <c r="J39" t="s">
        <v>789</v>
      </c>
      <c r="K39" t="s">
        <v>790</v>
      </c>
      <c r="L39">
        <v>1367</v>
      </c>
      <c r="N39">
        <v>1011</v>
      </c>
      <c r="O39" t="s">
        <v>772</v>
      </c>
      <c r="P39" t="s">
        <v>772</v>
      </c>
      <c r="Q39">
        <v>1</v>
      </c>
      <c r="X39">
        <v>0.55000000000000004</v>
      </c>
      <c r="Y39">
        <v>0</v>
      </c>
      <c r="Z39">
        <v>65.709999999999994</v>
      </c>
      <c r="AA39">
        <v>11.6</v>
      </c>
      <c r="AB39">
        <v>0</v>
      </c>
      <c r="AC39">
        <v>0</v>
      </c>
      <c r="AD39">
        <v>1</v>
      </c>
      <c r="AE39">
        <v>0</v>
      </c>
      <c r="AF39" t="s">
        <v>6</v>
      </c>
      <c r="AG39">
        <v>0.55000000000000004</v>
      </c>
      <c r="AH39">
        <v>2</v>
      </c>
      <c r="AI39">
        <v>66441194</v>
      </c>
      <c r="AJ39">
        <v>43</v>
      </c>
      <c r="AK39">
        <v>0</v>
      </c>
      <c r="AL39">
        <v>0</v>
      </c>
      <c r="AM39">
        <v>0</v>
      </c>
      <c r="AN39">
        <v>0</v>
      </c>
      <c r="AO39">
        <v>0</v>
      </c>
      <c r="AP39">
        <v>0</v>
      </c>
      <c r="AQ39">
        <v>0</v>
      </c>
      <c r="AR39">
        <v>0</v>
      </c>
    </row>
    <row r="40" spans="1:44" x14ac:dyDescent="0.25">
      <c r="A40">
        <f>ROW(Source!A48)</f>
        <v>48</v>
      </c>
      <c r="B40">
        <v>66441201</v>
      </c>
      <c r="C40">
        <v>66441190</v>
      </c>
      <c r="D40">
        <v>48046808</v>
      </c>
      <c r="E40">
        <v>68</v>
      </c>
      <c r="F40">
        <v>1</v>
      </c>
      <c r="G40">
        <v>1</v>
      </c>
      <c r="H40">
        <v>3</v>
      </c>
      <c r="I40" t="s">
        <v>906</v>
      </c>
      <c r="J40" t="s">
        <v>6</v>
      </c>
      <c r="K40" t="s">
        <v>907</v>
      </c>
      <c r="L40">
        <v>1339</v>
      </c>
      <c r="N40">
        <v>1007</v>
      </c>
      <c r="O40" t="s">
        <v>22</v>
      </c>
      <c r="P40" t="s">
        <v>22</v>
      </c>
      <c r="Q40">
        <v>1</v>
      </c>
      <c r="X40">
        <v>1.02</v>
      </c>
      <c r="Y40">
        <v>0</v>
      </c>
      <c r="Z40">
        <v>0</v>
      </c>
      <c r="AA40">
        <v>0</v>
      </c>
      <c r="AB40">
        <v>0</v>
      </c>
      <c r="AC40">
        <v>0</v>
      </c>
      <c r="AD40">
        <v>0</v>
      </c>
      <c r="AE40">
        <v>0</v>
      </c>
      <c r="AF40" t="s">
        <v>6</v>
      </c>
      <c r="AG40">
        <v>1.02</v>
      </c>
      <c r="AH40">
        <v>3</v>
      </c>
      <c r="AI40">
        <v>-1</v>
      </c>
      <c r="AJ40" t="s">
        <v>6</v>
      </c>
      <c r="AK40">
        <v>0</v>
      </c>
      <c r="AL40">
        <v>0</v>
      </c>
      <c r="AM40">
        <v>0</v>
      </c>
      <c r="AN40">
        <v>0</v>
      </c>
      <c r="AO40">
        <v>0</v>
      </c>
      <c r="AP40">
        <v>0</v>
      </c>
      <c r="AQ40">
        <v>0</v>
      </c>
      <c r="AR40">
        <v>0</v>
      </c>
    </row>
    <row r="41" spans="1:44" x14ac:dyDescent="0.25">
      <c r="A41">
        <f>ROW(Source!A50)</f>
        <v>50</v>
      </c>
      <c r="B41">
        <v>66441213</v>
      </c>
      <c r="C41">
        <v>66441204</v>
      </c>
      <c r="D41">
        <v>48043837</v>
      </c>
      <c r="E41">
        <v>68</v>
      </c>
      <c r="F41">
        <v>1</v>
      </c>
      <c r="G41">
        <v>1</v>
      </c>
      <c r="H41">
        <v>1</v>
      </c>
      <c r="I41" t="s">
        <v>791</v>
      </c>
      <c r="J41" t="s">
        <v>6</v>
      </c>
      <c r="K41" t="s">
        <v>792</v>
      </c>
      <c r="L41">
        <v>1191</v>
      </c>
      <c r="N41">
        <v>1013</v>
      </c>
      <c r="O41" t="s">
        <v>766</v>
      </c>
      <c r="P41" t="s">
        <v>766</v>
      </c>
      <c r="Q41">
        <v>1</v>
      </c>
      <c r="X41">
        <v>121</v>
      </c>
      <c r="Y41">
        <v>0</v>
      </c>
      <c r="Z41">
        <v>0</v>
      </c>
      <c r="AA41">
        <v>0</v>
      </c>
      <c r="AB41">
        <v>8.5299999999999994</v>
      </c>
      <c r="AC41">
        <v>0</v>
      </c>
      <c r="AD41">
        <v>1</v>
      </c>
      <c r="AE41">
        <v>1</v>
      </c>
      <c r="AF41" t="s">
        <v>6</v>
      </c>
      <c r="AG41">
        <v>121</v>
      </c>
      <c r="AH41">
        <v>2</v>
      </c>
      <c r="AI41">
        <v>66441205</v>
      </c>
      <c r="AJ41">
        <v>45</v>
      </c>
      <c r="AK41">
        <v>0</v>
      </c>
      <c r="AL41">
        <v>0</v>
      </c>
      <c r="AM41">
        <v>0</v>
      </c>
      <c r="AN41">
        <v>0</v>
      </c>
      <c r="AO41">
        <v>0</v>
      </c>
      <c r="AP41">
        <v>0</v>
      </c>
      <c r="AQ41">
        <v>0</v>
      </c>
      <c r="AR41">
        <v>0</v>
      </c>
    </row>
    <row r="42" spans="1:44" x14ac:dyDescent="0.25">
      <c r="A42">
        <f>ROW(Source!A50)</f>
        <v>50</v>
      </c>
      <c r="B42">
        <v>66441214</v>
      </c>
      <c r="C42">
        <v>66441204</v>
      </c>
      <c r="D42">
        <v>48044033</v>
      </c>
      <c r="E42">
        <v>68</v>
      </c>
      <c r="F42">
        <v>1</v>
      </c>
      <c r="G42">
        <v>1</v>
      </c>
      <c r="H42">
        <v>1</v>
      </c>
      <c r="I42" t="s">
        <v>767</v>
      </c>
      <c r="J42" t="s">
        <v>6</v>
      </c>
      <c r="K42" t="s">
        <v>768</v>
      </c>
      <c r="L42">
        <v>1191</v>
      </c>
      <c r="N42">
        <v>1013</v>
      </c>
      <c r="O42" t="s">
        <v>766</v>
      </c>
      <c r="P42" t="s">
        <v>766</v>
      </c>
      <c r="Q42">
        <v>1</v>
      </c>
      <c r="X42">
        <v>4.1100000000000003</v>
      </c>
      <c r="Y42">
        <v>0</v>
      </c>
      <c r="Z42">
        <v>0</v>
      </c>
      <c r="AA42">
        <v>0</v>
      </c>
      <c r="AB42">
        <v>0</v>
      </c>
      <c r="AC42">
        <v>0</v>
      </c>
      <c r="AD42">
        <v>1</v>
      </c>
      <c r="AE42">
        <v>2</v>
      </c>
      <c r="AF42" t="s">
        <v>6</v>
      </c>
      <c r="AG42">
        <v>4.1100000000000003</v>
      </c>
      <c r="AH42">
        <v>2</v>
      </c>
      <c r="AI42">
        <v>66441206</v>
      </c>
      <c r="AJ42">
        <v>46</v>
      </c>
      <c r="AK42">
        <v>0</v>
      </c>
      <c r="AL42">
        <v>0</v>
      </c>
      <c r="AM42">
        <v>0</v>
      </c>
      <c r="AN42">
        <v>0</v>
      </c>
      <c r="AO42">
        <v>0</v>
      </c>
      <c r="AP42">
        <v>0</v>
      </c>
      <c r="AQ42">
        <v>0</v>
      </c>
      <c r="AR42">
        <v>0</v>
      </c>
    </row>
    <row r="43" spans="1:44" x14ac:dyDescent="0.25">
      <c r="A43">
        <f>ROW(Source!A50)</f>
        <v>50</v>
      </c>
      <c r="B43">
        <v>66441215</v>
      </c>
      <c r="C43">
        <v>66441204</v>
      </c>
      <c r="D43">
        <v>48205516</v>
      </c>
      <c r="E43">
        <v>1</v>
      </c>
      <c r="F43">
        <v>1</v>
      </c>
      <c r="G43">
        <v>1</v>
      </c>
      <c r="H43">
        <v>2</v>
      </c>
      <c r="I43" t="s">
        <v>769</v>
      </c>
      <c r="J43" t="s">
        <v>770</v>
      </c>
      <c r="K43" t="s">
        <v>771</v>
      </c>
      <c r="L43">
        <v>1367</v>
      </c>
      <c r="N43">
        <v>1011</v>
      </c>
      <c r="O43" t="s">
        <v>772</v>
      </c>
      <c r="P43" t="s">
        <v>772</v>
      </c>
      <c r="Q43">
        <v>1</v>
      </c>
      <c r="X43">
        <v>4.1100000000000003</v>
      </c>
      <c r="Y43">
        <v>0</v>
      </c>
      <c r="Z43">
        <v>86.4</v>
      </c>
      <c r="AA43">
        <v>13.5</v>
      </c>
      <c r="AB43">
        <v>0</v>
      </c>
      <c r="AC43">
        <v>0</v>
      </c>
      <c r="AD43">
        <v>1</v>
      </c>
      <c r="AE43">
        <v>0</v>
      </c>
      <c r="AF43" t="s">
        <v>6</v>
      </c>
      <c r="AG43">
        <v>4.1100000000000003</v>
      </c>
      <c r="AH43">
        <v>2</v>
      </c>
      <c r="AI43">
        <v>66441207</v>
      </c>
      <c r="AJ43">
        <v>47</v>
      </c>
      <c r="AK43">
        <v>0</v>
      </c>
      <c r="AL43">
        <v>0</v>
      </c>
      <c r="AM43">
        <v>0</v>
      </c>
      <c r="AN43">
        <v>0</v>
      </c>
      <c r="AO43">
        <v>0</v>
      </c>
      <c r="AP43">
        <v>0</v>
      </c>
      <c r="AQ43">
        <v>0</v>
      </c>
      <c r="AR43">
        <v>0</v>
      </c>
    </row>
    <row r="44" spans="1:44" x14ac:dyDescent="0.25">
      <c r="A44">
        <f>ROW(Source!A50)</f>
        <v>50</v>
      </c>
      <c r="B44">
        <v>66441216</v>
      </c>
      <c r="C44">
        <v>66441204</v>
      </c>
      <c r="D44">
        <v>48056368</v>
      </c>
      <c r="E44">
        <v>1</v>
      </c>
      <c r="F44">
        <v>1</v>
      </c>
      <c r="G44">
        <v>1</v>
      </c>
      <c r="H44">
        <v>3</v>
      </c>
      <c r="I44" t="s">
        <v>773</v>
      </c>
      <c r="J44" t="s">
        <v>774</v>
      </c>
      <c r="K44" t="s">
        <v>775</v>
      </c>
      <c r="L44">
        <v>1339</v>
      </c>
      <c r="N44">
        <v>1007</v>
      </c>
      <c r="O44" t="s">
        <v>22</v>
      </c>
      <c r="P44" t="s">
        <v>22</v>
      </c>
      <c r="Q44">
        <v>1</v>
      </c>
      <c r="X44">
        <v>0.3</v>
      </c>
      <c r="Y44">
        <v>2.44</v>
      </c>
      <c r="Z44">
        <v>0</v>
      </c>
      <c r="AA44">
        <v>0</v>
      </c>
      <c r="AB44">
        <v>0</v>
      </c>
      <c r="AC44">
        <v>0</v>
      </c>
      <c r="AD44">
        <v>1</v>
      </c>
      <c r="AE44">
        <v>0</v>
      </c>
      <c r="AF44" t="s">
        <v>6</v>
      </c>
      <c r="AG44">
        <v>0.3</v>
      </c>
      <c r="AH44">
        <v>2</v>
      </c>
      <c r="AI44">
        <v>66441208</v>
      </c>
      <c r="AJ44">
        <v>48</v>
      </c>
      <c r="AK44">
        <v>0</v>
      </c>
      <c r="AL44">
        <v>0</v>
      </c>
      <c r="AM44">
        <v>0</v>
      </c>
      <c r="AN44">
        <v>0</v>
      </c>
      <c r="AO44">
        <v>0</v>
      </c>
      <c r="AP44">
        <v>0</v>
      </c>
      <c r="AQ44">
        <v>0</v>
      </c>
      <c r="AR44">
        <v>0</v>
      </c>
    </row>
    <row r="45" spans="1:44" x14ac:dyDescent="0.25">
      <c r="A45">
        <f>ROW(Source!A50)</f>
        <v>50</v>
      </c>
      <c r="B45">
        <v>66441217</v>
      </c>
      <c r="C45">
        <v>66441204</v>
      </c>
      <c r="D45">
        <v>48044933</v>
      </c>
      <c r="E45">
        <v>68</v>
      </c>
      <c r="F45">
        <v>1</v>
      </c>
      <c r="G45">
        <v>1</v>
      </c>
      <c r="H45">
        <v>3</v>
      </c>
      <c r="I45" t="s">
        <v>900</v>
      </c>
      <c r="J45" t="s">
        <v>6</v>
      </c>
      <c r="K45" t="s">
        <v>901</v>
      </c>
      <c r="L45">
        <v>1339</v>
      </c>
      <c r="N45">
        <v>1007</v>
      </c>
      <c r="O45" t="s">
        <v>22</v>
      </c>
      <c r="P45" t="s">
        <v>22</v>
      </c>
      <c r="Q45">
        <v>1</v>
      </c>
      <c r="X45">
        <v>2.2999999999999998</v>
      </c>
      <c r="Y45">
        <v>0</v>
      </c>
      <c r="Z45">
        <v>0</v>
      </c>
      <c r="AA45">
        <v>0</v>
      </c>
      <c r="AB45">
        <v>0</v>
      </c>
      <c r="AC45">
        <v>0</v>
      </c>
      <c r="AD45">
        <v>0</v>
      </c>
      <c r="AE45">
        <v>0</v>
      </c>
      <c r="AF45" t="s">
        <v>6</v>
      </c>
      <c r="AG45">
        <v>2.2999999999999998</v>
      </c>
      <c r="AH45">
        <v>3</v>
      </c>
      <c r="AI45">
        <v>-1</v>
      </c>
      <c r="AJ45" t="s">
        <v>6</v>
      </c>
      <c r="AK45">
        <v>0</v>
      </c>
      <c r="AL45">
        <v>0</v>
      </c>
      <c r="AM45">
        <v>0</v>
      </c>
      <c r="AN45">
        <v>0</v>
      </c>
      <c r="AO45">
        <v>0</v>
      </c>
      <c r="AP45">
        <v>0</v>
      </c>
      <c r="AQ45">
        <v>0</v>
      </c>
      <c r="AR45">
        <v>0</v>
      </c>
    </row>
    <row r="46" spans="1:44" x14ac:dyDescent="0.25">
      <c r="A46">
        <f>ROW(Source!A50)</f>
        <v>50</v>
      </c>
      <c r="B46">
        <v>66441218</v>
      </c>
      <c r="C46">
        <v>66441204</v>
      </c>
      <c r="D46">
        <v>48045579</v>
      </c>
      <c r="E46">
        <v>68</v>
      </c>
      <c r="F46">
        <v>1</v>
      </c>
      <c r="G46">
        <v>1</v>
      </c>
      <c r="H46">
        <v>3</v>
      </c>
      <c r="I46" t="s">
        <v>902</v>
      </c>
      <c r="J46" t="s">
        <v>6</v>
      </c>
      <c r="K46" t="s">
        <v>903</v>
      </c>
      <c r="L46">
        <v>1407</v>
      </c>
      <c r="N46">
        <v>1013</v>
      </c>
      <c r="O46" t="s">
        <v>39</v>
      </c>
      <c r="P46" t="s">
        <v>39</v>
      </c>
      <c r="Q46">
        <v>1</v>
      </c>
      <c r="X46">
        <v>5</v>
      </c>
      <c r="Y46">
        <v>0</v>
      </c>
      <c r="Z46">
        <v>0</v>
      </c>
      <c r="AA46">
        <v>0</v>
      </c>
      <c r="AB46">
        <v>0</v>
      </c>
      <c r="AC46">
        <v>0</v>
      </c>
      <c r="AD46">
        <v>0</v>
      </c>
      <c r="AE46">
        <v>0</v>
      </c>
      <c r="AF46" t="s">
        <v>6</v>
      </c>
      <c r="AG46">
        <v>5</v>
      </c>
      <c r="AH46">
        <v>3</v>
      </c>
      <c r="AI46">
        <v>-1</v>
      </c>
      <c r="AJ46" t="s">
        <v>6</v>
      </c>
      <c r="AK46">
        <v>0</v>
      </c>
      <c r="AL46">
        <v>0</v>
      </c>
      <c r="AM46">
        <v>0</v>
      </c>
      <c r="AN46">
        <v>0</v>
      </c>
      <c r="AO46">
        <v>0</v>
      </c>
      <c r="AP46">
        <v>0</v>
      </c>
      <c r="AQ46">
        <v>0</v>
      </c>
      <c r="AR46">
        <v>0</v>
      </c>
    </row>
    <row r="47" spans="1:44" x14ac:dyDescent="0.25">
      <c r="A47">
        <f>ROW(Source!A50)</f>
        <v>50</v>
      </c>
      <c r="B47">
        <v>66441219</v>
      </c>
      <c r="C47">
        <v>66441204</v>
      </c>
      <c r="D47">
        <v>48074349</v>
      </c>
      <c r="E47">
        <v>1</v>
      </c>
      <c r="F47">
        <v>1</v>
      </c>
      <c r="G47">
        <v>1</v>
      </c>
      <c r="H47">
        <v>3</v>
      </c>
      <c r="I47" t="s">
        <v>793</v>
      </c>
      <c r="J47" t="s">
        <v>794</v>
      </c>
      <c r="K47" t="s">
        <v>795</v>
      </c>
      <c r="L47">
        <v>1348</v>
      </c>
      <c r="N47">
        <v>1009</v>
      </c>
      <c r="O47" t="s">
        <v>147</v>
      </c>
      <c r="P47" t="s">
        <v>147</v>
      </c>
      <c r="Q47">
        <v>1000</v>
      </c>
      <c r="X47">
        <v>2.3E-3</v>
      </c>
      <c r="Y47">
        <v>5989</v>
      </c>
      <c r="Z47">
        <v>0</v>
      </c>
      <c r="AA47">
        <v>0</v>
      </c>
      <c r="AB47">
        <v>0</v>
      </c>
      <c r="AC47">
        <v>0</v>
      </c>
      <c r="AD47">
        <v>1</v>
      </c>
      <c r="AE47">
        <v>0</v>
      </c>
      <c r="AF47" t="s">
        <v>6</v>
      </c>
      <c r="AG47">
        <v>2.3E-3</v>
      </c>
      <c r="AH47">
        <v>2</v>
      </c>
      <c r="AI47">
        <v>66441210</v>
      </c>
      <c r="AJ47">
        <v>49</v>
      </c>
      <c r="AK47">
        <v>0</v>
      </c>
      <c r="AL47">
        <v>0</v>
      </c>
      <c r="AM47">
        <v>0</v>
      </c>
      <c r="AN47">
        <v>0</v>
      </c>
      <c r="AO47">
        <v>0</v>
      </c>
      <c r="AP47">
        <v>0</v>
      </c>
      <c r="AQ47">
        <v>0</v>
      </c>
      <c r="AR47">
        <v>0</v>
      </c>
    </row>
    <row r="48" spans="1:44" x14ac:dyDescent="0.25">
      <c r="A48">
        <f>ROW(Source!A50)</f>
        <v>50</v>
      </c>
      <c r="B48">
        <v>66441220</v>
      </c>
      <c r="C48">
        <v>66441204</v>
      </c>
      <c r="D48">
        <v>48079770</v>
      </c>
      <c r="E48">
        <v>1</v>
      </c>
      <c r="F48">
        <v>1</v>
      </c>
      <c r="G48">
        <v>1</v>
      </c>
      <c r="H48">
        <v>3</v>
      </c>
      <c r="I48" t="s">
        <v>776</v>
      </c>
      <c r="J48" t="s">
        <v>777</v>
      </c>
      <c r="K48" t="s">
        <v>778</v>
      </c>
      <c r="L48">
        <v>1339</v>
      </c>
      <c r="N48">
        <v>1007</v>
      </c>
      <c r="O48" t="s">
        <v>22</v>
      </c>
      <c r="P48" t="s">
        <v>22</v>
      </c>
      <c r="Q48">
        <v>1</v>
      </c>
      <c r="X48">
        <v>1.6E-2</v>
      </c>
      <c r="Y48">
        <v>1056</v>
      </c>
      <c r="Z48">
        <v>0</v>
      </c>
      <c r="AA48">
        <v>0</v>
      </c>
      <c r="AB48">
        <v>0</v>
      </c>
      <c r="AC48">
        <v>0</v>
      </c>
      <c r="AD48">
        <v>1</v>
      </c>
      <c r="AE48">
        <v>0</v>
      </c>
      <c r="AF48" t="s">
        <v>6</v>
      </c>
      <c r="AG48">
        <v>1.6E-2</v>
      </c>
      <c r="AH48">
        <v>2</v>
      </c>
      <c r="AI48">
        <v>66441211</v>
      </c>
      <c r="AJ48">
        <v>50</v>
      </c>
      <c r="AK48">
        <v>0</v>
      </c>
      <c r="AL48">
        <v>0</v>
      </c>
      <c r="AM48">
        <v>0</v>
      </c>
      <c r="AN48">
        <v>0</v>
      </c>
      <c r="AO48">
        <v>0</v>
      </c>
      <c r="AP48">
        <v>0</v>
      </c>
      <c r="AQ48">
        <v>0</v>
      </c>
      <c r="AR48">
        <v>0</v>
      </c>
    </row>
    <row r="49" spans="1:44" x14ac:dyDescent="0.25">
      <c r="A49">
        <f>ROW(Source!A53)</f>
        <v>53</v>
      </c>
      <c r="B49">
        <v>66441235</v>
      </c>
      <c r="C49">
        <v>66441224</v>
      </c>
      <c r="D49">
        <v>48043837</v>
      </c>
      <c r="E49">
        <v>68</v>
      </c>
      <c r="F49">
        <v>1</v>
      </c>
      <c r="G49">
        <v>1</v>
      </c>
      <c r="H49">
        <v>1</v>
      </c>
      <c r="I49" t="s">
        <v>791</v>
      </c>
      <c r="J49" t="s">
        <v>6</v>
      </c>
      <c r="K49" t="s">
        <v>792</v>
      </c>
      <c r="L49">
        <v>1191</v>
      </c>
      <c r="N49">
        <v>1013</v>
      </c>
      <c r="O49" t="s">
        <v>766</v>
      </c>
      <c r="P49" t="s">
        <v>766</v>
      </c>
      <c r="Q49">
        <v>1</v>
      </c>
      <c r="X49">
        <v>121</v>
      </c>
      <c r="Y49">
        <v>0</v>
      </c>
      <c r="Z49">
        <v>0</v>
      </c>
      <c r="AA49">
        <v>0</v>
      </c>
      <c r="AB49">
        <v>8.5299999999999994</v>
      </c>
      <c r="AC49">
        <v>0</v>
      </c>
      <c r="AD49">
        <v>1</v>
      </c>
      <c r="AE49">
        <v>1</v>
      </c>
      <c r="AF49" t="s">
        <v>6</v>
      </c>
      <c r="AG49">
        <v>121</v>
      </c>
      <c r="AH49">
        <v>2</v>
      </c>
      <c r="AI49">
        <v>66441225</v>
      </c>
      <c r="AJ49">
        <v>53</v>
      </c>
      <c r="AK49">
        <v>0</v>
      </c>
      <c r="AL49">
        <v>0</v>
      </c>
      <c r="AM49">
        <v>0</v>
      </c>
      <c r="AN49">
        <v>0</v>
      </c>
      <c r="AO49">
        <v>0</v>
      </c>
      <c r="AP49">
        <v>0</v>
      </c>
      <c r="AQ49">
        <v>0</v>
      </c>
      <c r="AR49">
        <v>0</v>
      </c>
    </row>
    <row r="50" spans="1:44" x14ac:dyDescent="0.25">
      <c r="A50">
        <f>ROW(Source!A53)</f>
        <v>53</v>
      </c>
      <c r="B50">
        <v>66441236</v>
      </c>
      <c r="C50">
        <v>66441224</v>
      </c>
      <c r="D50">
        <v>48044033</v>
      </c>
      <c r="E50">
        <v>68</v>
      </c>
      <c r="F50">
        <v>1</v>
      </c>
      <c r="G50">
        <v>1</v>
      </c>
      <c r="H50">
        <v>1</v>
      </c>
      <c r="I50" t="s">
        <v>767</v>
      </c>
      <c r="J50" t="s">
        <v>6</v>
      </c>
      <c r="K50" t="s">
        <v>768</v>
      </c>
      <c r="L50">
        <v>1191</v>
      </c>
      <c r="N50">
        <v>1013</v>
      </c>
      <c r="O50" t="s">
        <v>766</v>
      </c>
      <c r="P50" t="s">
        <v>766</v>
      </c>
      <c r="Q50">
        <v>1</v>
      </c>
      <c r="X50">
        <v>4.1100000000000003</v>
      </c>
      <c r="Y50">
        <v>0</v>
      </c>
      <c r="Z50">
        <v>0</v>
      </c>
      <c r="AA50">
        <v>0</v>
      </c>
      <c r="AB50">
        <v>0</v>
      </c>
      <c r="AC50">
        <v>0</v>
      </c>
      <c r="AD50">
        <v>1</v>
      </c>
      <c r="AE50">
        <v>2</v>
      </c>
      <c r="AF50" t="s">
        <v>6</v>
      </c>
      <c r="AG50">
        <v>4.1100000000000003</v>
      </c>
      <c r="AH50">
        <v>2</v>
      </c>
      <c r="AI50">
        <v>66441226</v>
      </c>
      <c r="AJ50">
        <v>54</v>
      </c>
      <c r="AK50">
        <v>0</v>
      </c>
      <c r="AL50">
        <v>0</v>
      </c>
      <c r="AM50">
        <v>0</v>
      </c>
      <c r="AN50">
        <v>0</v>
      </c>
      <c r="AO50">
        <v>0</v>
      </c>
      <c r="AP50">
        <v>0</v>
      </c>
      <c r="AQ50">
        <v>0</v>
      </c>
      <c r="AR50">
        <v>0</v>
      </c>
    </row>
    <row r="51" spans="1:44" x14ac:dyDescent="0.25">
      <c r="A51">
        <f>ROW(Source!A53)</f>
        <v>53</v>
      </c>
      <c r="B51">
        <v>66441237</v>
      </c>
      <c r="C51">
        <v>66441224</v>
      </c>
      <c r="D51">
        <v>48205516</v>
      </c>
      <c r="E51">
        <v>1</v>
      </c>
      <c r="F51">
        <v>1</v>
      </c>
      <c r="G51">
        <v>1</v>
      </c>
      <c r="H51">
        <v>2</v>
      </c>
      <c r="I51" t="s">
        <v>769</v>
      </c>
      <c r="J51" t="s">
        <v>770</v>
      </c>
      <c r="K51" t="s">
        <v>771</v>
      </c>
      <c r="L51">
        <v>1367</v>
      </c>
      <c r="N51">
        <v>1011</v>
      </c>
      <c r="O51" t="s">
        <v>772</v>
      </c>
      <c r="P51" t="s">
        <v>772</v>
      </c>
      <c r="Q51">
        <v>1</v>
      </c>
      <c r="X51">
        <v>4.1100000000000003</v>
      </c>
      <c r="Y51">
        <v>0</v>
      </c>
      <c r="Z51">
        <v>86.4</v>
      </c>
      <c r="AA51">
        <v>13.5</v>
      </c>
      <c r="AB51">
        <v>0</v>
      </c>
      <c r="AC51">
        <v>0</v>
      </c>
      <c r="AD51">
        <v>1</v>
      </c>
      <c r="AE51">
        <v>0</v>
      </c>
      <c r="AF51" t="s">
        <v>6</v>
      </c>
      <c r="AG51">
        <v>4.1100000000000003</v>
      </c>
      <c r="AH51">
        <v>2</v>
      </c>
      <c r="AI51">
        <v>66441227</v>
      </c>
      <c r="AJ51">
        <v>55</v>
      </c>
      <c r="AK51">
        <v>0</v>
      </c>
      <c r="AL51">
        <v>0</v>
      </c>
      <c r="AM51">
        <v>0</v>
      </c>
      <c r="AN51">
        <v>0</v>
      </c>
      <c r="AO51">
        <v>0</v>
      </c>
      <c r="AP51">
        <v>0</v>
      </c>
      <c r="AQ51">
        <v>0</v>
      </c>
      <c r="AR51">
        <v>0</v>
      </c>
    </row>
    <row r="52" spans="1:44" x14ac:dyDescent="0.25">
      <c r="A52">
        <f>ROW(Source!A53)</f>
        <v>53</v>
      </c>
      <c r="B52">
        <v>66441238</v>
      </c>
      <c r="C52">
        <v>66441224</v>
      </c>
      <c r="D52">
        <v>48056368</v>
      </c>
      <c r="E52">
        <v>1</v>
      </c>
      <c r="F52">
        <v>1</v>
      </c>
      <c r="G52">
        <v>1</v>
      </c>
      <c r="H52">
        <v>3</v>
      </c>
      <c r="I52" t="s">
        <v>773</v>
      </c>
      <c r="J52" t="s">
        <v>774</v>
      </c>
      <c r="K52" t="s">
        <v>775</v>
      </c>
      <c r="L52">
        <v>1339</v>
      </c>
      <c r="N52">
        <v>1007</v>
      </c>
      <c r="O52" t="s">
        <v>22</v>
      </c>
      <c r="P52" t="s">
        <v>22</v>
      </c>
      <c r="Q52">
        <v>1</v>
      </c>
      <c r="X52">
        <v>0.3</v>
      </c>
      <c r="Y52">
        <v>2.44</v>
      </c>
      <c r="Z52">
        <v>0</v>
      </c>
      <c r="AA52">
        <v>0</v>
      </c>
      <c r="AB52">
        <v>0</v>
      </c>
      <c r="AC52">
        <v>0</v>
      </c>
      <c r="AD52">
        <v>1</v>
      </c>
      <c r="AE52">
        <v>0</v>
      </c>
      <c r="AF52" t="s">
        <v>6</v>
      </c>
      <c r="AG52">
        <v>0.3</v>
      </c>
      <c r="AH52">
        <v>2</v>
      </c>
      <c r="AI52">
        <v>66441228</v>
      </c>
      <c r="AJ52">
        <v>56</v>
      </c>
      <c r="AK52">
        <v>0</v>
      </c>
      <c r="AL52">
        <v>0</v>
      </c>
      <c r="AM52">
        <v>0</v>
      </c>
      <c r="AN52">
        <v>0</v>
      </c>
      <c r="AO52">
        <v>0</v>
      </c>
      <c r="AP52">
        <v>0</v>
      </c>
      <c r="AQ52">
        <v>0</v>
      </c>
      <c r="AR52">
        <v>0</v>
      </c>
    </row>
    <row r="53" spans="1:44" x14ac:dyDescent="0.25">
      <c r="A53">
        <f>ROW(Source!A53)</f>
        <v>53</v>
      </c>
      <c r="B53">
        <v>66441239</v>
      </c>
      <c r="C53">
        <v>66441224</v>
      </c>
      <c r="D53">
        <v>48044933</v>
      </c>
      <c r="E53">
        <v>68</v>
      </c>
      <c r="F53">
        <v>1</v>
      </c>
      <c r="G53">
        <v>1</v>
      </c>
      <c r="H53">
        <v>3</v>
      </c>
      <c r="I53" t="s">
        <v>900</v>
      </c>
      <c r="J53" t="s">
        <v>6</v>
      </c>
      <c r="K53" t="s">
        <v>901</v>
      </c>
      <c r="L53">
        <v>1339</v>
      </c>
      <c r="N53">
        <v>1007</v>
      </c>
      <c r="O53" t="s">
        <v>22</v>
      </c>
      <c r="P53" t="s">
        <v>22</v>
      </c>
      <c r="Q53">
        <v>1</v>
      </c>
      <c r="X53">
        <v>2.2999999999999998</v>
      </c>
      <c r="Y53">
        <v>0</v>
      </c>
      <c r="Z53">
        <v>0</v>
      </c>
      <c r="AA53">
        <v>0</v>
      </c>
      <c r="AB53">
        <v>0</v>
      </c>
      <c r="AC53">
        <v>0</v>
      </c>
      <c r="AD53">
        <v>0</v>
      </c>
      <c r="AE53">
        <v>0</v>
      </c>
      <c r="AF53" t="s">
        <v>6</v>
      </c>
      <c r="AG53">
        <v>2.2999999999999998</v>
      </c>
      <c r="AH53">
        <v>3</v>
      </c>
      <c r="AI53">
        <v>-1</v>
      </c>
      <c r="AJ53" t="s">
        <v>6</v>
      </c>
      <c r="AK53">
        <v>0</v>
      </c>
      <c r="AL53">
        <v>0</v>
      </c>
      <c r="AM53">
        <v>0</v>
      </c>
      <c r="AN53">
        <v>0</v>
      </c>
      <c r="AO53">
        <v>0</v>
      </c>
      <c r="AP53">
        <v>0</v>
      </c>
      <c r="AQ53">
        <v>0</v>
      </c>
      <c r="AR53">
        <v>0</v>
      </c>
    </row>
    <row r="54" spans="1:44" x14ac:dyDescent="0.25">
      <c r="A54">
        <f>ROW(Source!A53)</f>
        <v>53</v>
      </c>
      <c r="B54">
        <v>66441240</v>
      </c>
      <c r="C54">
        <v>66441224</v>
      </c>
      <c r="D54">
        <v>48045579</v>
      </c>
      <c r="E54">
        <v>68</v>
      </c>
      <c r="F54">
        <v>1</v>
      </c>
      <c r="G54">
        <v>1</v>
      </c>
      <c r="H54">
        <v>3</v>
      </c>
      <c r="I54" t="s">
        <v>902</v>
      </c>
      <c r="J54" t="s">
        <v>6</v>
      </c>
      <c r="K54" t="s">
        <v>903</v>
      </c>
      <c r="L54">
        <v>1407</v>
      </c>
      <c r="N54">
        <v>1013</v>
      </c>
      <c r="O54" t="s">
        <v>39</v>
      </c>
      <c r="P54" t="s">
        <v>39</v>
      </c>
      <c r="Q54">
        <v>1</v>
      </c>
      <c r="X54">
        <v>5</v>
      </c>
      <c r="Y54">
        <v>0</v>
      </c>
      <c r="Z54">
        <v>0</v>
      </c>
      <c r="AA54">
        <v>0</v>
      </c>
      <c r="AB54">
        <v>0</v>
      </c>
      <c r="AC54">
        <v>0</v>
      </c>
      <c r="AD54">
        <v>0</v>
      </c>
      <c r="AE54">
        <v>0</v>
      </c>
      <c r="AF54" t="s">
        <v>6</v>
      </c>
      <c r="AG54">
        <v>5</v>
      </c>
      <c r="AH54">
        <v>3</v>
      </c>
      <c r="AI54">
        <v>-1</v>
      </c>
      <c r="AJ54" t="s">
        <v>6</v>
      </c>
      <c r="AK54">
        <v>0</v>
      </c>
      <c r="AL54">
        <v>0</v>
      </c>
      <c r="AM54">
        <v>0</v>
      </c>
      <c r="AN54">
        <v>0</v>
      </c>
      <c r="AO54">
        <v>0</v>
      </c>
      <c r="AP54">
        <v>0</v>
      </c>
      <c r="AQ54">
        <v>0</v>
      </c>
      <c r="AR54">
        <v>0</v>
      </c>
    </row>
    <row r="55" spans="1:44" x14ac:dyDescent="0.25">
      <c r="A55">
        <f>ROW(Source!A53)</f>
        <v>53</v>
      </c>
      <c r="B55">
        <v>66441241</v>
      </c>
      <c r="C55">
        <v>66441224</v>
      </c>
      <c r="D55">
        <v>48074349</v>
      </c>
      <c r="E55">
        <v>1</v>
      </c>
      <c r="F55">
        <v>1</v>
      </c>
      <c r="G55">
        <v>1</v>
      </c>
      <c r="H55">
        <v>3</v>
      </c>
      <c r="I55" t="s">
        <v>793</v>
      </c>
      <c r="J55" t="s">
        <v>794</v>
      </c>
      <c r="K55" t="s">
        <v>795</v>
      </c>
      <c r="L55">
        <v>1348</v>
      </c>
      <c r="N55">
        <v>1009</v>
      </c>
      <c r="O55" t="s">
        <v>147</v>
      </c>
      <c r="P55" t="s">
        <v>147</v>
      </c>
      <c r="Q55">
        <v>1000</v>
      </c>
      <c r="X55">
        <v>2.3E-3</v>
      </c>
      <c r="Y55">
        <v>5989</v>
      </c>
      <c r="Z55">
        <v>0</v>
      </c>
      <c r="AA55">
        <v>0</v>
      </c>
      <c r="AB55">
        <v>0</v>
      </c>
      <c r="AC55">
        <v>0</v>
      </c>
      <c r="AD55">
        <v>1</v>
      </c>
      <c r="AE55">
        <v>0</v>
      </c>
      <c r="AF55" t="s">
        <v>6</v>
      </c>
      <c r="AG55">
        <v>2.3E-3</v>
      </c>
      <c r="AH55">
        <v>2</v>
      </c>
      <c r="AI55">
        <v>66441231</v>
      </c>
      <c r="AJ55">
        <v>57</v>
      </c>
      <c r="AK55">
        <v>0</v>
      </c>
      <c r="AL55">
        <v>0</v>
      </c>
      <c r="AM55">
        <v>0</v>
      </c>
      <c r="AN55">
        <v>0</v>
      </c>
      <c r="AO55">
        <v>0</v>
      </c>
      <c r="AP55">
        <v>0</v>
      </c>
      <c r="AQ55">
        <v>0</v>
      </c>
      <c r="AR55">
        <v>0</v>
      </c>
    </row>
    <row r="56" spans="1:44" x14ac:dyDescent="0.25">
      <c r="A56">
        <f>ROW(Source!A53)</f>
        <v>53</v>
      </c>
      <c r="B56">
        <v>66441242</v>
      </c>
      <c r="C56">
        <v>66441224</v>
      </c>
      <c r="D56">
        <v>48079770</v>
      </c>
      <c r="E56">
        <v>1</v>
      </c>
      <c r="F56">
        <v>1</v>
      </c>
      <c r="G56">
        <v>1</v>
      </c>
      <c r="H56">
        <v>3</v>
      </c>
      <c r="I56" t="s">
        <v>776</v>
      </c>
      <c r="J56" t="s">
        <v>777</v>
      </c>
      <c r="K56" t="s">
        <v>778</v>
      </c>
      <c r="L56">
        <v>1339</v>
      </c>
      <c r="N56">
        <v>1007</v>
      </c>
      <c r="O56" t="s">
        <v>22</v>
      </c>
      <c r="P56" t="s">
        <v>22</v>
      </c>
      <c r="Q56">
        <v>1</v>
      </c>
      <c r="X56">
        <v>1.6E-2</v>
      </c>
      <c r="Y56">
        <v>1056</v>
      </c>
      <c r="Z56">
        <v>0</v>
      </c>
      <c r="AA56">
        <v>0</v>
      </c>
      <c r="AB56">
        <v>0</v>
      </c>
      <c r="AC56">
        <v>0</v>
      </c>
      <c r="AD56">
        <v>1</v>
      </c>
      <c r="AE56">
        <v>0</v>
      </c>
      <c r="AF56" t="s">
        <v>6</v>
      </c>
      <c r="AG56">
        <v>1.6E-2</v>
      </c>
      <c r="AH56">
        <v>2</v>
      </c>
      <c r="AI56">
        <v>66441232</v>
      </c>
      <c r="AJ56">
        <v>58</v>
      </c>
      <c r="AK56">
        <v>0</v>
      </c>
      <c r="AL56">
        <v>0</v>
      </c>
      <c r="AM56">
        <v>0</v>
      </c>
      <c r="AN56">
        <v>0</v>
      </c>
      <c r="AO56">
        <v>0</v>
      </c>
      <c r="AP56">
        <v>0</v>
      </c>
      <c r="AQ56">
        <v>0</v>
      </c>
      <c r="AR56">
        <v>0</v>
      </c>
    </row>
    <row r="57" spans="1:44" x14ac:dyDescent="0.25">
      <c r="A57">
        <f>ROW(Source!A58)</f>
        <v>58</v>
      </c>
      <c r="B57">
        <v>66441257</v>
      </c>
      <c r="C57">
        <v>66441248</v>
      </c>
      <c r="D57">
        <v>48043837</v>
      </c>
      <c r="E57">
        <v>68</v>
      </c>
      <c r="F57">
        <v>1</v>
      </c>
      <c r="G57">
        <v>1</v>
      </c>
      <c r="H57">
        <v>1</v>
      </c>
      <c r="I57" t="s">
        <v>791</v>
      </c>
      <c r="J57" t="s">
        <v>6</v>
      </c>
      <c r="K57" t="s">
        <v>792</v>
      </c>
      <c r="L57">
        <v>1191</v>
      </c>
      <c r="N57">
        <v>1013</v>
      </c>
      <c r="O57" t="s">
        <v>766</v>
      </c>
      <c r="P57" t="s">
        <v>766</v>
      </c>
      <c r="Q57">
        <v>1</v>
      </c>
      <c r="X57">
        <v>121</v>
      </c>
      <c r="Y57">
        <v>0</v>
      </c>
      <c r="Z57">
        <v>0</v>
      </c>
      <c r="AA57">
        <v>0</v>
      </c>
      <c r="AB57">
        <v>8.5299999999999994</v>
      </c>
      <c r="AC57">
        <v>0</v>
      </c>
      <c r="AD57">
        <v>1</v>
      </c>
      <c r="AE57">
        <v>1</v>
      </c>
      <c r="AF57" t="s">
        <v>6</v>
      </c>
      <c r="AG57">
        <v>121</v>
      </c>
      <c r="AH57">
        <v>2</v>
      </c>
      <c r="AI57">
        <v>66441249</v>
      </c>
      <c r="AJ57">
        <v>63</v>
      </c>
      <c r="AK57">
        <v>0</v>
      </c>
      <c r="AL57">
        <v>0</v>
      </c>
      <c r="AM57">
        <v>0</v>
      </c>
      <c r="AN57">
        <v>0</v>
      </c>
      <c r="AO57">
        <v>0</v>
      </c>
      <c r="AP57">
        <v>0</v>
      </c>
      <c r="AQ57">
        <v>0</v>
      </c>
      <c r="AR57">
        <v>0</v>
      </c>
    </row>
    <row r="58" spans="1:44" x14ac:dyDescent="0.25">
      <c r="A58">
        <f>ROW(Source!A58)</f>
        <v>58</v>
      </c>
      <c r="B58">
        <v>66441258</v>
      </c>
      <c r="C58">
        <v>66441248</v>
      </c>
      <c r="D58">
        <v>48044033</v>
      </c>
      <c r="E58">
        <v>68</v>
      </c>
      <c r="F58">
        <v>1</v>
      </c>
      <c r="G58">
        <v>1</v>
      </c>
      <c r="H58">
        <v>1</v>
      </c>
      <c r="I58" t="s">
        <v>767</v>
      </c>
      <c r="J58" t="s">
        <v>6</v>
      </c>
      <c r="K58" t="s">
        <v>768</v>
      </c>
      <c r="L58">
        <v>1191</v>
      </c>
      <c r="N58">
        <v>1013</v>
      </c>
      <c r="O58" t="s">
        <v>766</v>
      </c>
      <c r="P58" t="s">
        <v>766</v>
      </c>
      <c r="Q58">
        <v>1</v>
      </c>
      <c r="X58">
        <v>4.1100000000000003</v>
      </c>
      <c r="Y58">
        <v>0</v>
      </c>
      <c r="Z58">
        <v>0</v>
      </c>
      <c r="AA58">
        <v>0</v>
      </c>
      <c r="AB58">
        <v>0</v>
      </c>
      <c r="AC58">
        <v>0</v>
      </c>
      <c r="AD58">
        <v>1</v>
      </c>
      <c r="AE58">
        <v>2</v>
      </c>
      <c r="AF58" t="s">
        <v>6</v>
      </c>
      <c r="AG58">
        <v>4.1100000000000003</v>
      </c>
      <c r="AH58">
        <v>2</v>
      </c>
      <c r="AI58">
        <v>66441250</v>
      </c>
      <c r="AJ58">
        <v>64</v>
      </c>
      <c r="AK58">
        <v>0</v>
      </c>
      <c r="AL58">
        <v>0</v>
      </c>
      <c r="AM58">
        <v>0</v>
      </c>
      <c r="AN58">
        <v>0</v>
      </c>
      <c r="AO58">
        <v>0</v>
      </c>
      <c r="AP58">
        <v>0</v>
      </c>
      <c r="AQ58">
        <v>0</v>
      </c>
      <c r="AR58">
        <v>0</v>
      </c>
    </row>
    <row r="59" spans="1:44" x14ac:dyDescent="0.25">
      <c r="A59">
        <f>ROW(Source!A58)</f>
        <v>58</v>
      </c>
      <c r="B59">
        <v>66441259</v>
      </c>
      <c r="C59">
        <v>66441248</v>
      </c>
      <c r="D59">
        <v>48205516</v>
      </c>
      <c r="E59">
        <v>1</v>
      </c>
      <c r="F59">
        <v>1</v>
      </c>
      <c r="G59">
        <v>1</v>
      </c>
      <c r="H59">
        <v>2</v>
      </c>
      <c r="I59" t="s">
        <v>769</v>
      </c>
      <c r="J59" t="s">
        <v>770</v>
      </c>
      <c r="K59" t="s">
        <v>771</v>
      </c>
      <c r="L59">
        <v>1367</v>
      </c>
      <c r="N59">
        <v>1011</v>
      </c>
      <c r="O59" t="s">
        <v>772</v>
      </c>
      <c r="P59" t="s">
        <v>772</v>
      </c>
      <c r="Q59">
        <v>1</v>
      </c>
      <c r="X59">
        <v>4.1100000000000003</v>
      </c>
      <c r="Y59">
        <v>0</v>
      </c>
      <c r="Z59">
        <v>86.4</v>
      </c>
      <c r="AA59">
        <v>13.5</v>
      </c>
      <c r="AB59">
        <v>0</v>
      </c>
      <c r="AC59">
        <v>0</v>
      </c>
      <c r="AD59">
        <v>1</v>
      </c>
      <c r="AE59">
        <v>0</v>
      </c>
      <c r="AF59" t="s">
        <v>6</v>
      </c>
      <c r="AG59">
        <v>4.1100000000000003</v>
      </c>
      <c r="AH59">
        <v>2</v>
      </c>
      <c r="AI59">
        <v>66441251</v>
      </c>
      <c r="AJ59">
        <v>65</v>
      </c>
      <c r="AK59">
        <v>0</v>
      </c>
      <c r="AL59">
        <v>0</v>
      </c>
      <c r="AM59">
        <v>0</v>
      </c>
      <c r="AN59">
        <v>0</v>
      </c>
      <c r="AO59">
        <v>0</v>
      </c>
      <c r="AP59">
        <v>0</v>
      </c>
      <c r="AQ59">
        <v>0</v>
      </c>
      <c r="AR59">
        <v>0</v>
      </c>
    </row>
    <row r="60" spans="1:44" x14ac:dyDescent="0.25">
      <c r="A60">
        <f>ROW(Source!A58)</f>
        <v>58</v>
      </c>
      <c r="B60">
        <v>66441260</v>
      </c>
      <c r="C60">
        <v>66441248</v>
      </c>
      <c r="D60">
        <v>48056368</v>
      </c>
      <c r="E60">
        <v>1</v>
      </c>
      <c r="F60">
        <v>1</v>
      </c>
      <c r="G60">
        <v>1</v>
      </c>
      <c r="H60">
        <v>3</v>
      </c>
      <c r="I60" t="s">
        <v>773</v>
      </c>
      <c r="J60" t="s">
        <v>774</v>
      </c>
      <c r="K60" t="s">
        <v>775</v>
      </c>
      <c r="L60">
        <v>1339</v>
      </c>
      <c r="N60">
        <v>1007</v>
      </c>
      <c r="O60" t="s">
        <v>22</v>
      </c>
      <c r="P60" t="s">
        <v>22</v>
      </c>
      <c r="Q60">
        <v>1</v>
      </c>
      <c r="X60">
        <v>0.3</v>
      </c>
      <c r="Y60">
        <v>2.44</v>
      </c>
      <c r="Z60">
        <v>0</v>
      </c>
      <c r="AA60">
        <v>0</v>
      </c>
      <c r="AB60">
        <v>0</v>
      </c>
      <c r="AC60">
        <v>0</v>
      </c>
      <c r="AD60">
        <v>1</v>
      </c>
      <c r="AE60">
        <v>0</v>
      </c>
      <c r="AF60" t="s">
        <v>6</v>
      </c>
      <c r="AG60">
        <v>0.3</v>
      </c>
      <c r="AH60">
        <v>2</v>
      </c>
      <c r="AI60">
        <v>66441252</v>
      </c>
      <c r="AJ60">
        <v>66</v>
      </c>
      <c r="AK60">
        <v>0</v>
      </c>
      <c r="AL60">
        <v>0</v>
      </c>
      <c r="AM60">
        <v>0</v>
      </c>
      <c r="AN60">
        <v>0</v>
      </c>
      <c r="AO60">
        <v>0</v>
      </c>
      <c r="AP60">
        <v>0</v>
      </c>
      <c r="AQ60">
        <v>0</v>
      </c>
      <c r="AR60">
        <v>0</v>
      </c>
    </row>
    <row r="61" spans="1:44" x14ac:dyDescent="0.25">
      <c r="A61">
        <f>ROW(Source!A58)</f>
        <v>58</v>
      </c>
      <c r="B61">
        <v>66441261</v>
      </c>
      <c r="C61">
        <v>66441248</v>
      </c>
      <c r="D61">
        <v>48044933</v>
      </c>
      <c r="E61">
        <v>68</v>
      </c>
      <c r="F61">
        <v>1</v>
      </c>
      <c r="G61">
        <v>1</v>
      </c>
      <c r="H61">
        <v>3</v>
      </c>
      <c r="I61" t="s">
        <v>900</v>
      </c>
      <c r="J61" t="s">
        <v>6</v>
      </c>
      <c r="K61" t="s">
        <v>901</v>
      </c>
      <c r="L61">
        <v>1339</v>
      </c>
      <c r="N61">
        <v>1007</v>
      </c>
      <c r="O61" t="s">
        <v>22</v>
      </c>
      <c r="P61" t="s">
        <v>22</v>
      </c>
      <c r="Q61">
        <v>1</v>
      </c>
      <c r="X61">
        <v>2.2999999999999998</v>
      </c>
      <c r="Y61">
        <v>0</v>
      </c>
      <c r="Z61">
        <v>0</v>
      </c>
      <c r="AA61">
        <v>0</v>
      </c>
      <c r="AB61">
        <v>0</v>
      </c>
      <c r="AC61">
        <v>0</v>
      </c>
      <c r="AD61">
        <v>0</v>
      </c>
      <c r="AE61">
        <v>0</v>
      </c>
      <c r="AF61" t="s">
        <v>6</v>
      </c>
      <c r="AG61">
        <v>2.2999999999999998</v>
      </c>
      <c r="AH61">
        <v>3</v>
      </c>
      <c r="AI61">
        <v>-1</v>
      </c>
      <c r="AJ61" t="s">
        <v>6</v>
      </c>
      <c r="AK61">
        <v>0</v>
      </c>
      <c r="AL61">
        <v>0</v>
      </c>
      <c r="AM61">
        <v>0</v>
      </c>
      <c r="AN61">
        <v>0</v>
      </c>
      <c r="AO61">
        <v>0</v>
      </c>
      <c r="AP61">
        <v>0</v>
      </c>
      <c r="AQ61">
        <v>0</v>
      </c>
      <c r="AR61">
        <v>0</v>
      </c>
    </row>
    <row r="62" spans="1:44" x14ac:dyDescent="0.25">
      <c r="A62">
        <f>ROW(Source!A58)</f>
        <v>58</v>
      </c>
      <c r="B62">
        <v>66441262</v>
      </c>
      <c r="C62">
        <v>66441248</v>
      </c>
      <c r="D62">
        <v>48045579</v>
      </c>
      <c r="E62">
        <v>68</v>
      </c>
      <c r="F62">
        <v>1</v>
      </c>
      <c r="G62">
        <v>1</v>
      </c>
      <c r="H62">
        <v>3</v>
      </c>
      <c r="I62" t="s">
        <v>902</v>
      </c>
      <c r="J62" t="s">
        <v>6</v>
      </c>
      <c r="K62" t="s">
        <v>903</v>
      </c>
      <c r="L62">
        <v>1407</v>
      </c>
      <c r="N62">
        <v>1013</v>
      </c>
      <c r="O62" t="s">
        <v>39</v>
      </c>
      <c r="P62" t="s">
        <v>39</v>
      </c>
      <c r="Q62">
        <v>1</v>
      </c>
      <c r="X62">
        <v>5</v>
      </c>
      <c r="Y62">
        <v>0</v>
      </c>
      <c r="Z62">
        <v>0</v>
      </c>
      <c r="AA62">
        <v>0</v>
      </c>
      <c r="AB62">
        <v>0</v>
      </c>
      <c r="AC62">
        <v>0</v>
      </c>
      <c r="AD62">
        <v>0</v>
      </c>
      <c r="AE62">
        <v>0</v>
      </c>
      <c r="AF62" t="s">
        <v>6</v>
      </c>
      <c r="AG62">
        <v>5</v>
      </c>
      <c r="AH62">
        <v>3</v>
      </c>
      <c r="AI62">
        <v>-1</v>
      </c>
      <c r="AJ62" t="s">
        <v>6</v>
      </c>
      <c r="AK62">
        <v>0</v>
      </c>
      <c r="AL62">
        <v>0</v>
      </c>
      <c r="AM62">
        <v>0</v>
      </c>
      <c r="AN62">
        <v>0</v>
      </c>
      <c r="AO62">
        <v>0</v>
      </c>
      <c r="AP62">
        <v>0</v>
      </c>
      <c r="AQ62">
        <v>0</v>
      </c>
      <c r="AR62">
        <v>0</v>
      </c>
    </row>
    <row r="63" spans="1:44" x14ac:dyDescent="0.25">
      <c r="A63">
        <f>ROW(Source!A58)</f>
        <v>58</v>
      </c>
      <c r="B63">
        <v>66441263</v>
      </c>
      <c r="C63">
        <v>66441248</v>
      </c>
      <c r="D63">
        <v>48074349</v>
      </c>
      <c r="E63">
        <v>1</v>
      </c>
      <c r="F63">
        <v>1</v>
      </c>
      <c r="G63">
        <v>1</v>
      </c>
      <c r="H63">
        <v>3</v>
      </c>
      <c r="I63" t="s">
        <v>793</v>
      </c>
      <c r="J63" t="s">
        <v>794</v>
      </c>
      <c r="K63" t="s">
        <v>795</v>
      </c>
      <c r="L63">
        <v>1348</v>
      </c>
      <c r="N63">
        <v>1009</v>
      </c>
      <c r="O63" t="s">
        <v>147</v>
      </c>
      <c r="P63" t="s">
        <v>147</v>
      </c>
      <c r="Q63">
        <v>1000</v>
      </c>
      <c r="X63">
        <v>2.3E-3</v>
      </c>
      <c r="Y63">
        <v>5989</v>
      </c>
      <c r="Z63">
        <v>0</v>
      </c>
      <c r="AA63">
        <v>0</v>
      </c>
      <c r="AB63">
        <v>0</v>
      </c>
      <c r="AC63">
        <v>0</v>
      </c>
      <c r="AD63">
        <v>1</v>
      </c>
      <c r="AE63">
        <v>0</v>
      </c>
      <c r="AF63" t="s">
        <v>6</v>
      </c>
      <c r="AG63">
        <v>2.3E-3</v>
      </c>
      <c r="AH63">
        <v>2</v>
      </c>
      <c r="AI63">
        <v>66441253</v>
      </c>
      <c r="AJ63">
        <v>67</v>
      </c>
      <c r="AK63">
        <v>0</v>
      </c>
      <c r="AL63">
        <v>0</v>
      </c>
      <c r="AM63">
        <v>0</v>
      </c>
      <c r="AN63">
        <v>0</v>
      </c>
      <c r="AO63">
        <v>0</v>
      </c>
      <c r="AP63">
        <v>0</v>
      </c>
      <c r="AQ63">
        <v>0</v>
      </c>
      <c r="AR63">
        <v>0</v>
      </c>
    </row>
    <row r="64" spans="1:44" x14ac:dyDescent="0.25">
      <c r="A64">
        <f>ROW(Source!A58)</f>
        <v>58</v>
      </c>
      <c r="B64">
        <v>66441264</v>
      </c>
      <c r="C64">
        <v>66441248</v>
      </c>
      <c r="D64">
        <v>48079770</v>
      </c>
      <c r="E64">
        <v>1</v>
      </c>
      <c r="F64">
        <v>1</v>
      </c>
      <c r="G64">
        <v>1</v>
      </c>
      <c r="H64">
        <v>3</v>
      </c>
      <c r="I64" t="s">
        <v>776</v>
      </c>
      <c r="J64" t="s">
        <v>777</v>
      </c>
      <c r="K64" t="s">
        <v>778</v>
      </c>
      <c r="L64">
        <v>1339</v>
      </c>
      <c r="N64">
        <v>1007</v>
      </c>
      <c r="O64" t="s">
        <v>22</v>
      </c>
      <c r="P64" t="s">
        <v>22</v>
      </c>
      <c r="Q64">
        <v>1</v>
      </c>
      <c r="X64">
        <v>1.6E-2</v>
      </c>
      <c r="Y64">
        <v>1056</v>
      </c>
      <c r="Z64">
        <v>0</v>
      </c>
      <c r="AA64">
        <v>0</v>
      </c>
      <c r="AB64">
        <v>0</v>
      </c>
      <c r="AC64">
        <v>0</v>
      </c>
      <c r="AD64">
        <v>1</v>
      </c>
      <c r="AE64">
        <v>0</v>
      </c>
      <c r="AF64" t="s">
        <v>6</v>
      </c>
      <c r="AG64">
        <v>1.6E-2</v>
      </c>
      <c r="AH64">
        <v>2</v>
      </c>
      <c r="AI64">
        <v>66441254</v>
      </c>
      <c r="AJ64">
        <v>68</v>
      </c>
      <c r="AK64">
        <v>0</v>
      </c>
      <c r="AL64">
        <v>0</v>
      </c>
      <c r="AM64">
        <v>0</v>
      </c>
      <c r="AN64">
        <v>0</v>
      </c>
      <c r="AO64">
        <v>0</v>
      </c>
      <c r="AP64">
        <v>0</v>
      </c>
      <c r="AQ64">
        <v>0</v>
      </c>
      <c r="AR64">
        <v>0</v>
      </c>
    </row>
    <row r="65" spans="1:44" x14ac:dyDescent="0.25">
      <c r="A65">
        <f>ROW(Source!A61)</f>
        <v>61</v>
      </c>
      <c r="B65">
        <v>66441277</v>
      </c>
      <c r="C65">
        <v>66441268</v>
      </c>
      <c r="D65">
        <v>48043837</v>
      </c>
      <c r="E65">
        <v>68</v>
      </c>
      <c r="F65">
        <v>1</v>
      </c>
      <c r="G65">
        <v>1</v>
      </c>
      <c r="H65">
        <v>1</v>
      </c>
      <c r="I65" t="s">
        <v>791</v>
      </c>
      <c r="J65" t="s">
        <v>6</v>
      </c>
      <c r="K65" t="s">
        <v>792</v>
      </c>
      <c r="L65">
        <v>1191</v>
      </c>
      <c r="N65">
        <v>1013</v>
      </c>
      <c r="O65" t="s">
        <v>766</v>
      </c>
      <c r="P65" t="s">
        <v>766</v>
      </c>
      <c r="Q65">
        <v>1</v>
      </c>
      <c r="X65">
        <v>121</v>
      </c>
      <c r="Y65">
        <v>0</v>
      </c>
      <c r="Z65">
        <v>0</v>
      </c>
      <c r="AA65">
        <v>0</v>
      </c>
      <c r="AB65">
        <v>8.5299999999999994</v>
      </c>
      <c r="AC65">
        <v>0</v>
      </c>
      <c r="AD65">
        <v>1</v>
      </c>
      <c r="AE65">
        <v>1</v>
      </c>
      <c r="AF65" t="s">
        <v>6</v>
      </c>
      <c r="AG65">
        <v>121</v>
      </c>
      <c r="AH65">
        <v>2</v>
      </c>
      <c r="AI65">
        <v>66441269</v>
      </c>
      <c r="AJ65">
        <v>71</v>
      </c>
      <c r="AK65">
        <v>0</v>
      </c>
      <c r="AL65">
        <v>0</v>
      </c>
      <c r="AM65">
        <v>0</v>
      </c>
      <c r="AN65">
        <v>0</v>
      </c>
      <c r="AO65">
        <v>0</v>
      </c>
      <c r="AP65">
        <v>0</v>
      </c>
      <c r="AQ65">
        <v>0</v>
      </c>
      <c r="AR65">
        <v>0</v>
      </c>
    </row>
    <row r="66" spans="1:44" x14ac:dyDescent="0.25">
      <c r="A66">
        <f>ROW(Source!A61)</f>
        <v>61</v>
      </c>
      <c r="B66">
        <v>66441278</v>
      </c>
      <c r="C66">
        <v>66441268</v>
      </c>
      <c r="D66">
        <v>48044033</v>
      </c>
      <c r="E66">
        <v>68</v>
      </c>
      <c r="F66">
        <v>1</v>
      </c>
      <c r="G66">
        <v>1</v>
      </c>
      <c r="H66">
        <v>1</v>
      </c>
      <c r="I66" t="s">
        <v>767</v>
      </c>
      <c r="J66" t="s">
        <v>6</v>
      </c>
      <c r="K66" t="s">
        <v>768</v>
      </c>
      <c r="L66">
        <v>1191</v>
      </c>
      <c r="N66">
        <v>1013</v>
      </c>
      <c r="O66" t="s">
        <v>766</v>
      </c>
      <c r="P66" t="s">
        <v>766</v>
      </c>
      <c r="Q66">
        <v>1</v>
      </c>
      <c r="X66">
        <v>4.1100000000000003</v>
      </c>
      <c r="Y66">
        <v>0</v>
      </c>
      <c r="Z66">
        <v>0</v>
      </c>
      <c r="AA66">
        <v>0</v>
      </c>
      <c r="AB66">
        <v>0</v>
      </c>
      <c r="AC66">
        <v>0</v>
      </c>
      <c r="AD66">
        <v>1</v>
      </c>
      <c r="AE66">
        <v>2</v>
      </c>
      <c r="AF66" t="s">
        <v>6</v>
      </c>
      <c r="AG66">
        <v>4.1100000000000003</v>
      </c>
      <c r="AH66">
        <v>2</v>
      </c>
      <c r="AI66">
        <v>66441270</v>
      </c>
      <c r="AJ66">
        <v>72</v>
      </c>
      <c r="AK66">
        <v>0</v>
      </c>
      <c r="AL66">
        <v>0</v>
      </c>
      <c r="AM66">
        <v>0</v>
      </c>
      <c r="AN66">
        <v>0</v>
      </c>
      <c r="AO66">
        <v>0</v>
      </c>
      <c r="AP66">
        <v>0</v>
      </c>
      <c r="AQ66">
        <v>0</v>
      </c>
      <c r="AR66">
        <v>0</v>
      </c>
    </row>
    <row r="67" spans="1:44" x14ac:dyDescent="0.25">
      <c r="A67">
        <f>ROW(Source!A61)</f>
        <v>61</v>
      </c>
      <c r="B67">
        <v>66441279</v>
      </c>
      <c r="C67">
        <v>66441268</v>
      </c>
      <c r="D67">
        <v>48205516</v>
      </c>
      <c r="E67">
        <v>1</v>
      </c>
      <c r="F67">
        <v>1</v>
      </c>
      <c r="G67">
        <v>1</v>
      </c>
      <c r="H67">
        <v>2</v>
      </c>
      <c r="I67" t="s">
        <v>769</v>
      </c>
      <c r="J67" t="s">
        <v>770</v>
      </c>
      <c r="K67" t="s">
        <v>771</v>
      </c>
      <c r="L67">
        <v>1367</v>
      </c>
      <c r="N67">
        <v>1011</v>
      </c>
      <c r="O67" t="s">
        <v>772</v>
      </c>
      <c r="P67" t="s">
        <v>772</v>
      </c>
      <c r="Q67">
        <v>1</v>
      </c>
      <c r="X67">
        <v>4.1100000000000003</v>
      </c>
      <c r="Y67">
        <v>0</v>
      </c>
      <c r="Z67">
        <v>86.4</v>
      </c>
      <c r="AA67">
        <v>13.5</v>
      </c>
      <c r="AB67">
        <v>0</v>
      </c>
      <c r="AC67">
        <v>0</v>
      </c>
      <c r="AD67">
        <v>1</v>
      </c>
      <c r="AE67">
        <v>0</v>
      </c>
      <c r="AF67" t="s">
        <v>6</v>
      </c>
      <c r="AG67">
        <v>4.1100000000000003</v>
      </c>
      <c r="AH67">
        <v>2</v>
      </c>
      <c r="AI67">
        <v>66441271</v>
      </c>
      <c r="AJ67">
        <v>73</v>
      </c>
      <c r="AK67">
        <v>0</v>
      </c>
      <c r="AL67">
        <v>0</v>
      </c>
      <c r="AM67">
        <v>0</v>
      </c>
      <c r="AN67">
        <v>0</v>
      </c>
      <c r="AO67">
        <v>0</v>
      </c>
      <c r="AP67">
        <v>0</v>
      </c>
      <c r="AQ67">
        <v>0</v>
      </c>
      <c r="AR67">
        <v>0</v>
      </c>
    </row>
    <row r="68" spans="1:44" x14ac:dyDescent="0.25">
      <c r="A68">
        <f>ROW(Source!A61)</f>
        <v>61</v>
      </c>
      <c r="B68">
        <v>66441280</v>
      </c>
      <c r="C68">
        <v>66441268</v>
      </c>
      <c r="D68">
        <v>48056368</v>
      </c>
      <c r="E68">
        <v>1</v>
      </c>
      <c r="F68">
        <v>1</v>
      </c>
      <c r="G68">
        <v>1</v>
      </c>
      <c r="H68">
        <v>3</v>
      </c>
      <c r="I68" t="s">
        <v>773</v>
      </c>
      <c r="J68" t="s">
        <v>774</v>
      </c>
      <c r="K68" t="s">
        <v>775</v>
      </c>
      <c r="L68">
        <v>1339</v>
      </c>
      <c r="N68">
        <v>1007</v>
      </c>
      <c r="O68" t="s">
        <v>22</v>
      </c>
      <c r="P68" t="s">
        <v>22</v>
      </c>
      <c r="Q68">
        <v>1</v>
      </c>
      <c r="X68">
        <v>0.3</v>
      </c>
      <c r="Y68">
        <v>2.44</v>
      </c>
      <c r="Z68">
        <v>0</v>
      </c>
      <c r="AA68">
        <v>0</v>
      </c>
      <c r="AB68">
        <v>0</v>
      </c>
      <c r="AC68">
        <v>0</v>
      </c>
      <c r="AD68">
        <v>1</v>
      </c>
      <c r="AE68">
        <v>0</v>
      </c>
      <c r="AF68" t="s">
        <v>6</v>
      </c>
      <c r="AG68">
        <v>0.3</v>
      </c>
      <c r="AH68">
        <v>2</v>
      </c>
      <c r="AI68">
        <v>66441272</v>
      </c>
      <c r="AJ68">
        <v>74</v>
      </c>
      <c r="AK68">
        <v>0</v>
      </c>
      <c r="AL68">
        <v>0</v>
      </c>
      <c r="AM68">
        <v>0</v>
      </c>
      <c r="AN68">
        <v>0</v>
      </c>
      <c r="AO68">
        <v>0</v>
      </c>
      <c r="AP68">
        <v>0</v>
      </c>
      <c r="AQ68">
        <v>0</v>
      </c>
      <c r="AR68">
        <v>0</v>
      </c>
    </row>
    <row r="69" spans="1:44" x14ac:dyDescent="0.25">
      <c r="A69">
        <f>ROW(Source!A61)</f>
        <v>61</v>
      </c>
      <c r="B69">
        <v>66441281</v>
      </c>
      <c r="C69">
        <v>66441268</v>
      </c>
      <c r="D69">
        <v>48044933</v>
      </c>
      <c r="E69">
        <v>68</v>
      </c>
      <c r="F69">
        <v>1</v>
      </c>
      <c r="G69">
        <v>1</v>
      </c>
      <c r="H69">
        <v>3</v>
      </c>
      <c r="I69" t="s">
        <v>900</v>
      </c>
      <c r="J69" t="s">
        <v>6</v>
      </c>
      <c r="K69" t="s">
        <v>901</v>
      </c>
      <c r="L69">
        <v>1339</v>
      </c>
      <c r="N69">
        <v>1007</v>
      </c>
      <c r="O69" t="s">
        <v>22</v>
      </c>
      <c r="P69" t="s">
        <v>22</v>
      </c>
      <c r="Q69">
        <v>1</v>
      </c>
      <c r="X69">
        <v>2.2999999999999998</v>
      </c>
      <c r="Y69">
        <v>0</v>
      </c>
      <c r="Z69">
        <v>0</v>
      </c>
      <c r="AA69">
        <v>0</v>
      </c>
      <c r="AB69">
        <v>0</v>
      </c>
      <c r="AC69">
        <v>0</v>
      </c>
      <c r="AD69">
        <v>0</v>
      </c>
      <c r="AE69">
        <v>0</v>
      </c>
      <c r="AF69" t="s">
        <v>6</v>
      </c>
      <c r="AG69">
        <v>2.2999999999999998</v>
      </c>
      <c r="AH69">
        <v>3</v>
      </c>
      <c r="AI69">
        <v>-1</v>
      </c>
      <c r="AJ69" t="s">
        <v>6</v>
      </c>
      <c r="AK69">
        <v>0</v>
      </c>
      <c r="AL69">
        <v>0</v>
      </c>
      <c r="AM69">
        <v>0</v>
      </c>
      <c r="AN69">
        <v>0</v>
      </c>
      <c r="AO69">
        <v>0</v>
      </c>
      <c r="AP69">
        <v>0</v>
      </c>
      <c r="AQ69">
        <v>0</v>
      </c>
      <c r="AR69">
        <v>0</v>
      </c>
    </row>
    <row r="70" spans="1:44" x14ac:dyDescent="0.25">
      <c r="A70">
        <f>ROW(Source!A61)</f>
        <v>61</v>
      </c>
      <c r="B70">
        <v>66441282</v>
      </c>
      <c r="C70">
        <v>66441268</v>
      </c>
      <c r="D70">
        <v>48045579</v>
      </c>
      <c r="E70">
        <v>68</v>
      </c>
      <c r="F70">
        <v>1</v>
      </c>
      <c r="G70">
        <v>1</v>
      </c>
      <c r="H70">
        <v>3</v>
      </c>
      <c r="I70" t="s">
        <v>902</v>
      </c>
      <c r="J70" t="s">
        <v>6</v>
      </c>
      <c r="K70" t="s">
        <v>903</v>
      </c>
      <c r="L70">
        <v>1407</v>
      </c>
      <c r="N70">
        <v>1013</v>
      </c>
      <c r="O70" t="s">
        <v>39</v>
      </c>
      <c r="P70" t="s">
        <v>39</v>
      </c>
      <c r="Q70">
        <v>1</v>
      </c>
      <c r="X70">
        <v>5</v>
      </c>
      <c r="Y70">
        <v>0</v>
      </c>
      <c r="Z70">
        <v>0</v>
      </c>
      <c r="AA70">
        <v>0</v>
      </c>
      <c r="AB70">
        <v>0</v>
      </c>
      <c r="AC70">
        <v>0</v>
      </c>
      <c r="AD70">
        <v>0</v>
      </c>
      <c r="AE70">
        <v>0</v>
      </c>
      <c r="AF70" t="s">
        <v>6</v>
      </c>
      <c r="AG70">
        <v>5</v>
      </c>
      <c r="AH70">
        <v>3</v>
      </c>
      <c r="AI70">
        <v>-1</v>
      </c>
      <c r="AJ70" t="s">
        <v>6</v>
      </c>
      <c r="AK70">
        <v>0</v>
      </c>
      <c r="AL70">
        <v>0</v>
      </c>
      <c r="AM70">
        <v>0</v>
      </c>
      <c r="AN70">
        <v>0</v>
      </c>
      <c r="AO70">
        <v>0</v>
      </c>
      <c r="AP70">
        <v>0</v>
      </c>
      <c r="AQ70">
        <v>0</v>
      </c>
      <c r="AR70">
        <v>0</v>
      </c>
    </row>
    <row r="71" spans="1:44" x14ac:dyDescent="0.25">
      <c r="A71">
        <f>ROW(Source!A61)</f>
        <v>61</v>
      </c>
      <c r="B71">
        <v>66441283</v>
      </c>
      <c r="C71">
        <v>66441268</v>
      </c>
      <c r="D71">
        <v>48074349</v>
      </c>
      <c r="E71">
        <v>1</v>
      </c>
      <c r="F71">
        <v>1</v>
      </c>
      <c r="G71">
        <v>1</v>
      </c>
      <c r="H71">
        <v>3</v>
      </c>
      <c r="I71" t="s">
        <v>793</v>
      </c>
      <c r="J71" t="s">
        <v>794</v>
      </c>
      <c r="K71" t="s">
        <v>795</v>
      </c>
      <c r="L71">
        <v>1348</v>
      </c>
      <c r="N71">
        <v>1009</v>
      </c>
      <c r="O71" t="s">
        <v>147</v>
      </c>
      <c r="P71" t="s">
        <v>147</v>
      </c>
      <c r="Q71">
        <v>1000</v>
      </c>
      <c r="X71">
        <v>2.3E-3</v>
      </c>
      <c r="Y71">
        <v>5989</v>
      </c>
      <c r="Z71">
        <v>0</v>
      </c>
      <c r="AA71">
        <v>0</v>
      </c>
      <c r="AB71">
        <v>0</v>
      </c>
      <c r="AC71">
        <v>0</v>
      </c>
      <c r="AD71">
        <v>1</v>
      </c>
      <c r="AE71">
        <v>0</v>
      </c>
      <c r="AF71" t="s">
        <v>6</v>
      </c>
      <c r="AG71">
        <v>2.3E-3</v>
      </c>
      <c r="AH71">
        <v>2</v>
      </c>
      <c r="AI71">
        <v>66441273</v>
      </c>
      <c r="AJ71">
        <v>75</v>
      </c>
      <c r="AK71">
        <v>0</v>
      </c>
      <c r="AL71">
        <v>0</v>
      </c>
      <c r="AM71">
        <v>0</v>
      </c>
      <c r="AN71">
        <v>0</v>
      </c>
      <c r="AO71">
        <v>0</v>
      </c>
      <c r="AP71">
        <v>0</v>
      </c>
      <c r="AQ71">
        <v>0</v>
      </c>
      <c r="AR71">
        <v>0</v>
      </c>
    </row>
    <row r="72" spans="1:44" x14ac:dyDescent="0.25">
      <c r="A72">
        <f>ROW(Source!A61)</f>
        <v>61</v>
      </c>
      <c r="B72">
        <v>66441284</v>
      </c>
      <c r="C72">
        <v>66441268</v>
      </c>
      <c r="D72">
        <v>48079770</v>
      </c>
      <c r="E72">
        <v>1</v>
      </c>
      <c r="F72">
        <v>1</v>
      </c>
      <c r="G72">
        <v>1</v>
      </c>
      <c r="H72">
        <v>3</v>
      </c>
      <c r="I72" t="s">
        <v>776</v>
      </c>
      <c r="J72" t="s">
        <v>777</v>
      </c>
      <c r="K72" t="s">
        <v>778</v>
      </c>
      <c r="L72">
        <v>1339</v>
      </c>
      <c r="N72">
        <v>1007</v>
      </c>
      <c r="O72" t="s">
        <v>22</v>
      </c>
      <c r="P72" t="s">
        <v>22</v>
      </c>
      <c r="Q72">
        <v>1</v>
      </c>
      <c r="X72">
        <v>1.6E-2</v>
      </c>
      <c r="Y72">
        <v>1056</v>
      </c>
      <c r="Z72">
        <v>0</v>
      </c>
      <c r="AA72">
        <v>0</v>
      </c>
      <c r="AB72">
        <v>0</v>
      </c>
      <c r="AC72">
        <v>0</v>
      </c>
      <c r="AD72">
        <v>1</v>
      </c>
      <c r="AE72">
        <v>0</v>
      </c>
      <c r="AF72" t="s">
        <v>6</v>
      </c>
      <c r="AG72">
        <v>1.6E-2</v>
      </c>
      <c r="AH72">
        <v>2</v>
      </c>
      <c r="AI72">
        <v>66441274</v>
      </c>
      <c r="AJ72">
        <v>76</v>
      </c>
      <c r="AK72">
        <v>0</v>
      </c>
      <c r="AL72">
        <v>0</v>
      </c>
      <c r="AM72">
        <v>0</v>
      </c>
      <c r="AN72">
        <v>0</v>
      </c>
      <c r="AO72">
        <v>0</v>
      </c>
      <c r="AP72">
        <v>0</v>
      </c>
      <c r="AQ72">
        <v>0</v>
      </c>
      <c r="AR72">
        <v>0</v>
      </c>
    </row>
    <row r="73" spans="1:44" x14ac:dyDescent="0.25">
      <c r="A73">
        <f>ROW(Source!A64)</f>
        <v>64</v>
      </c>
      <c r="B73">
        <v>66441297</v>
      </c>
      <c r="C73">
        <v>66441288</v>
      </c>
      <c r="D73">
        <v>48043837</v>
      </c>
      <c r="E73">
        <v>68</v>
      </c>
      <c r="F73">
        <v>1</v>
      </c>
      <c r="G73">
        <v>1</v>
      </c>
      <c r="H73">
        <v>1</v>
      </c>
      <c r="I73" t="s">
        <v>791</v>
      </c>
      <c r="J73" t="s">
        <v>6</v>
      </c>
      <c r="K73" t="s">
        <v>792</v>
      </c>
      <c r="L73">
        <v>1191</v>
      </c>
      <c r="N73">
        <v>1013</v>
      </c>
      <c r="O73" t="s">
        <v>766</v>
      </c>
      <c r="P73" t="s">
        <v>766</v>
      </c>
      <c r="Q73">
        <v>1</v>
      </c>
      <c r="X73">
        <v>121</v>
      </c>
      <c r="Y73">
        <v>0</v>
      </c>
      <c r="Z73">
        <v>0</v>
      </c>
      <c r="AA73">
        <v>0</v>
      </c>
      <c r="AB73">
        <v>8.5299999999999994</v>
      </c>
      <c r="AC73">
        <v>0</v>
      </c>
      <c r="AD73">
        <v>1</v>
      </c>
      <c r="AE73">
        <v>1</v>
      </c>
      <c r="AF73" t="s">
        <v>6</v>
      </c>
      <c r="AG73">
        <v>121</v>
      </c>
      <c r="AH73">
        <v>2</v>
      </c>
      <c r="AI73">
        <v>66441289</v>
      </c>
      <c r="AJ73">
        <v>79</v>
      </c>
      <c r="AK73">
        <v>0</v>
      </c>
      <c r="AL73">
        <v>0</v>
      </c>
      <c r="AM73">
        <v>0</v>
      </c>
      <c r="AN73">
        <v>0</v>
      </c>
      <c r="AO73">
        <v>0</v>
      </c>
      <c r="AP73">
        <v>0</v>
      </c>
      <c r="AQ73">
        <v>0</v>
      </c>
      <c r="AR73">
        <v>0</v>
      </c>
    </row>
    <row r="74" spans="1:44" x14ac:dyDescent="0.25">
      <c r="A74">
        <f>ROW(Source!A64)</f>
        <v>64</v>
      </c>
      <c r="B74">
        <v>66441298</v>
      </c>
      <c r="C74">
        <v>66441288</v>
      </c>
      <c r="D74">
        <v>48044033</v>
      </c>
      <c r="E74">
        <v>68</v>
      </c>
      <c r="F74">
        <v>1</v>
      </c>
      <c r="G74">
        <v>1</v>
      </c>
      <c r="H74">
        <v>1</v>
      </c>
      <c r="I74" t="s">
        <v>767</v>
      </c>
      <c r="J74" t="s">
        <v>6</v>
      </c>
      <c r="K74" t="s">
        <v>768</v>
      </c>
      <c r="L74">
        <v>1191</v>
      </c>
      <c r="N74">
        <v>1013</v>
      </c>
      <c r="O74" t="s">
        <v>766</v>
      </c>
      <c r="P74" t="s">
        <v>766</v>
      </c>
      <c r="Q74">
        <v>1</v>
      </c>
      <c r="X74">
        <v>4.1100000000000003</v>
      </c>
      <c r="Y74">
        <v>0</v>
      </c>
      <c r="Z74">
        <v>0</v>
      </c>
      <c r="AA74">
        <v>0</v>
      </c>
      <c r="AB74">
        <v>0</v>
      </c>
      <c r="AC74">
        <v>0</v>
      </c>
      <c r="AD74">
        <v>1</v>
      </c>
      <c r="AE74">
        <v>2</v>
      </c>
      <c r="AF74" t="s">
        <v>6</v>
      </c>
      <c r="AG74">
        <v>4.1100000000000003</v>
      </c>
      <c r="AH74">
        <v>2</v>
      </c>
      <c r="AI74">
        <v>66441290</v>
      </c>
      <c r="AJ74">
        <v>80</v>
      </c>
      <c r="AK74">
        <v>0</v>
      </c>
      <c r="AL74">
        <v>0</v>
      </c>
      <c r="AM74">
        <v>0</v>
      </c>
      <c r="AN74">
        <v>0</v>
      </c>
      <c r="AO74">
        <v>0</v>
      </c>
      <c r="AP74">
        <v>0</v>
      </c>
      <c r="AQ74">
        <v>0</v>
      </c>
      <c r="AR74">
        <v>0</v>
      </c>
    </row>
    <row r="75" spans="1:44" x14ac:dyDescent="0.25">
      <c r="A75">
        <f>ROW(Source!A64)</f>
        <v>64</v>
      </c>
      <c r="B75">
        <v>66441299</v>
      </c>
      <c r="C75">
        <v>66441288</v>
      </c>
      <c r="D75">
        <v>48205516</v>
      </c>
      <c r="E75">
        <v>1</v>
      </c>
      <c r="F75">
        <v>1</v>
      </c>
      <c r="G75">
        <v>1</v>
      </c>
      <c r="H75">
        <v>2</v>
      </c>
      <c r="I75" t="s">
        <v>769</v>
      </c>
      <c r="J75" t="s">
        <v>770</v>
      </c>
      <c r="K75" t="s">
        <v>771</v>
      </c>
      <c r="L75">
        <v>1367</v>
      </c>
      <c r="N75">
        <v>1011</v>
      </c>
      <c r="O75" t="s">
        <v>772</v>
      </c>
      <c r="P75" t="s">
        <v>772</v>
      </c>
      <c r="Q75">
        <v>1</v>
      </c>
      <c r="X75">
        <v>4.1100000000000003</v>
      </c>
      <c r="Y75">
        <v>0</v>
      </c>
      <c r="Z75">
        <v>86.4</v>
      </c>
      <c r="AA75">
        <v>13.5</v>
      </c>
      <c r="AB75">
        <v>0</v>
      </c>
      <c r="AC75">
        <v>0</v>
      </c>
      <c r="AD75">
        <v>1</v>
      </c>
      <c r="AE75">
        <v>0</v>
      </c>
      <c r="AF75" t="s">
        <v>6</v>
      </c>
      <c r="AG75">
        <v>4.1100000000000003</v>
      </c>
      <c r="AH75">
        <v>2</v>
      </c>
      <c r="AI75">
        <v>66441291</v>
      </c>
      <c r="AJ75">
        <v>81</v>
      </c>
      <c r="AK75">
        <v>0</v>
      </c>
      <c r="AL75">
        <v>0</v>
      </c>
      <c r="AM75">
        <v>0</v>
      </c>
      <c r="AN75">
        <v>0</v>
      </c>
      <c r="AO75">
        <v>0</v>
      </c>
      <c r="AP75">
        <v>0</v>
      </c>
      <c r="AQ75">
        <v>0</v>
      </c>
      <c r="AR75">
        <v>0</v>
      </c>
    </row>
    <row r="76" spans="1:44" x14ac:dyDescent="0.25">
      <c r="A76">
        <f>ROW(Source!A64)</f>
        <v>64</v>
      </c>
      <c r="B76">
        <v>66441300</v>
      </c>
      <c r="C76">
        <v>66441288</v>
      </c>
      <c r="D76">
        <v>48056368</v>
      </c>
      <c r="E76">
        <v>1</v>
      </c>
      <c r="F76">
        <v>1</v>
      </c>
      <c r="G76">
        <v>1</v>
      </c>
      <c r="H76">
        <v>3</v>
      </c>
      <c r="I76" t="s">
        <v>773</v>
      </c>
      <c r="J76" t="s">
        <v>774</v>
      </c>
      <c r="K76" t="s">
        <v>775</v>
      </c>
      <c r="L76">
        <v>1339</v>
      </c>
      <c r="N76">
        <v>1007</v>
      </c>
      <c r="O76" t="s">
        <v>22</v>
      </c>
      <c r="P76" t="s">
        <v>22</v>
      </c>
      <c r="Q76">
        <v>1</v>
      </c>
      <c r="X76">
        <v>0.3</v>
      </c>
      <c r="Y76">
        <v>2.44</v>
      </c>
      <c r="Z76">
        <v>0</v>
      </c>
      <c r="AA76">
        <v>0</v>
      </c>
      <c r="AB76">
        <v>0</v>
      </c>
      <c r="AC76">
        <v>0</v>
      </c>
      <c r="AD76">
        <v>1</v>
      </c>
      <c r="AE76">
        <v>0</v>
      </c>
      <c r="AF76" t="s">
        <v>6</v>
      </c>
      <c r="AG76">
        <v>0.3</v>
      </c>
      <c r="AH76">
        <v>2</v>
      </c>
      <c r="AI76">
        <v>66441292</v>
      </c>
      <c r="AJ76">
        <v>82</v>
      </c>
      <c r="AK76">
        <v>0</v>
      </c>
      <c r="AL76">
        <v>0</v>
      </c>
      <c r="AM76">
        <v>0</v>
      </c>
      <c r="AN76">
        <v>0</v>
      </c>
      <c r="AO76">
        <v>0</v>
      </c>
      <c r="AP76">
        <v>0</v>
      </c>
      <c r="AQ76">
        <v>0</v>
      </c>
      <c r="AR76">
        <v>0</v>
      </c>
    </row>
    <row r="77" spans="1:44" x14ac:dyDescent="0.25">
      <c r="A77">
        <f>ROW(Source!A64)</f>
        <v>64</v>
      </c>
      <c r="B77">
        <v>66441301</v>
      </c>
      <c r="C77">
        <v>66441288</v>
      </c>
      <c r="D77">
        <v>48044933</v>
      </c>
      <c r="E77">
        <v>68</v>
      </c>
      <c r="F77">
        <v>1</v>
      </c>
      <c r="G77">
        <v>1</v>
      </c>
      <c r="H77">
        <v>3</v>
      </c>
      <c r="I77" t="s">
        <v>900</v>
      </c>
      <c r="J77" t="s">
        <v>6</v>
      </c>
      <c r="K77" t="s">
        <v>901</v>
      </c>
      <c r="L77">
        <v>1339</v>
      </c>
      <c r="N77">
        <v>1007</v>
      </c>
      <c r="O77" t="s">
        <v>22</v>
      </c>
      <c r="P77" t="s">
        <v>22</v>
      </c>
      <c r="Q77">
        <v>1</v>
      </c>
      <c r="X77">
        <v>2.2999999999999998</v>
      </c>
      <c r="Y77">
        <v>0</v>
      </c>
      <c r="Z77">
        <v>0</v>
      </c>
      <c r="AA77">
        <v>0</v>
      </c>
      <c r="AB77">
        <v>0</v>
      </c>
      <c r="AC77">
        <v>0</v>
      </c>
      <c r="AD77">
        <v>0</v>
      </c>
      <c r="AE77">
        <v>0</v>
      </c>
      <c r="AF77" t="s">
        <v>6</v>
      </c>
      <c r="AG77">
        <v>2.2999999999999998</v>
      </c>
      <c r="AH77">
        <v>3</v>
      </c>
      <c r="AI77">
        <v>-1</v>
      </c>
      <c r="AJ77" t="s">
        <v>6</v>
      </c>
      <c r="AK77">
        <v>0</v>
      </c>
      <c r="AL77">
        <v>0</v>
      </c>
      <c r="AM77">
        <v>0</v>
      </c>
      <c r="AN77">
        <v>0</v>
      </c>
      <c r="AO77">
        <v>0</v>
      </c>
      <c r="AP77">
        <v>0</v>
      </c>
      <c r="AQ77">
        <v>0</v>
      </c>
      <c r="AR77">
        <v>0</v>
      </c>
    </row>
    <row r="78" spans="1:44" x14ac:dyDescent="0.25">
      <c r="A78">
        <f>ROW(Source!A64)</f>
        <v>64</v>
      </c>
      <c r="B78">
        <v>66441302</v>
      </c>
      <c r="C78">
        <v>66441288</v>
      </c>
      <c r="D78">
        <v>48045579</v>
      </c>
      <c r="E78">
        <v>68</v>
      </c>
      <c r="F78">
        <v>1</v>
      </c>
      <c r="G78">
        <v>1</v>
      </c>
      <c r="H78">
        <v>3</v>
      </c>
      <c r="I78" t="s">
        <v>902</v>
      </c>
      <c r="J78" t="s">
        <v>6</v>
      </c>
      <c r="K78" t="s">
        <v>903</v>
      </c>
      <c r="L78">
        <v>1407</v>
      </c>
      <c r="N78">
        <v>1013</v>
      </c>
      <c r="O78" t="s">
        <v>39</v>
      </c>
      <c r="P78" t="s">
        <v>39</v>
      </c>
      <c r="Q78">
        <v>1</v>
      </c>
      <c r="X78">
        <v>5</v>
      </c>
      <c r="Y78">
        <v>0</v>
      </c>
      <c r="Z78">
        <v>0</v>
      </c>
      <c r="AA78">
        <v>0</v>
      </c>
      <c r="AB78">
        <v>0</v>
      </c>
      <c r="AC78">
        <v>0</v>
      </c>
      <c r="AD78">
        <v>0</v>
      </c>
      <c r="AE78">
        <v>0</v>
      </c>
      <c r="AF78" t="s">
        <v>6</v>
      </c>
      <c r="AG78">
        <v>5</v>
      </c>
      <c r="AH78">
        <v>3</v>
      </c>
      <c r="AI78">
        <v>-1</v>
      </c>
      <c r="AJ78" t="s">
        <v>6</v>
      </c>
      <c r="AK78">
        <v>0</v>
      </c>
      <c r="AL78">
        <v>0</v>
      </c>
      <c r="AM78">
        <v>0</v>
      </c>
      <c r="AN78">
        <v>0</v>
      </c>
      <c r="AO78">
        <v>0</v>
      </c>
      <c r="AP78">
        <v>0</v>
      </c>
      <c r="AQ78">
        <v>0</v>
      </c>
      <c r="AR78">
        <v>0</v>
      </c>
    </row>
    <row r="79" spans="1:44" x14ac:dyDescent="0.25">
      <c r="A79">
        <f>ROW(Source!A64)</f>
        <v>64</v>
      </c>
      <c r="B79">
        <v>66441303</v>
      </c>
      <c r="C79">
        <v>66441288</v>
      </c>
      <c r="D79">
        <v>48074349</v>
      </c>
      <c r="E79">
        <v>1</v>
      </c>
      <c r="F79">
        <v>1</v>
      </c>
      <c r="G79">
        <v>1</v>
      </c>
      <c r="H79">
        <v>3</v>
      </c>
      <c r="I79" t="s">
        <v>793</v>
      </c>
      <c r="J79" t="s">
        <v>794</v>
      </c>
      <c r="K79" t="s">
        <v>795</v>
      </c>
      <c r="L79">
        <v>1348</v>
      </c>
      <c r="N79">
        <v>1009</v>
      </c>
      <c r="O79" t="s">
        <v>147</v>
      </c>
      <c r="P79" t="s">
        <v>147</v>
      </c>
      <c r="Q79">
        <v>1000</v>
      </c>
      <c r="X79">
        <v>2.3E-3</v>
      </c>
      <c r="Y79">
        <v>5989</v>
      </c>
      <c r="Z79">
        <v>0</v>
      </c>
      <c r="AA79">
        <v>0</v>
      </c>
      <c r="AB79">
        <v>0</v>
      </c>
      <c r="AC79">
        <v>0</v>
      </c>
      <c r="AD79">
        <v>1</v>
      </c>
      <c r="AE79">
        <v>0</v>
      </c>
      <c r="AF79" t="s">
        <v>6</v>
      </c>
      <c r="AG79">
        <v>2.3E-3</v>
      </c>
      <c r="AH79">
        <v>2</v>
      </c>
      <c r="AI79">
        <v>66441293</v>
      </c>
      <c r="AJ79">
        <v>83</v>
      </c>
      <c r="AK79">
        <v>0</v>
      </c>
      <c r="AL79">
        <v>0</v>
      </c>
      <c r="AM79">
        <v>0</v>
      </c>
      <c r="AN79">
        <v>0</v>
      </c>
      <c r="AO79">
        <v>0</v>
      </c>
      <c r="AP79">
        <v>0</v>
      </c>
      <c r="AQ79">
        <v>0</v>
      </c>
      <c r="AR79">
        <v>0</v>
      </c>
    </row>
    <row r="80" spans="1:44" x14ac:dyDescent="0.25">
      <c r="A80">
        <f>ROW(Source!A64)</f>
        <v>64</v>
      </c>
      <c r="B80">
        <v>66441304</v>
      </c>
      <c r="C80">
        <v>66441288</v>
      </c>
      <c r="D80">
        <v>48079770</v>
      </c>
      <c r="E80">
        <v>1</v>
      </c>
      <c r="F80">
        <v>1</v>
      </c>
      <c r="G80">
        <v>1</v>
      </c>
      <c r="H80">
        <v>3</v>
      </c>
      <c r="I80" t="s">
        <v>776</v>
      </c>
      <c r="J80" t="s">
        <v>777</v>
      </c>
      <c r="K80" t="s">
        <v>778</v>
      </c>
      <c r="L80">
        <v>1339</v>
      </c>
      <c r="N80">
        <v>1007</v>
      </c>
      <c r="O80" t="s">
        <v>22</v>
      </c>
      <c r="P80" t="s">
        <v>22</v>
      </c>
      <c r="Q80">
        <v>1</v>
      </c>
      <c r="X80">
        <v>1.6E-2</v>
      </c>
      <c r="Y80">
        <v>1056</v>
      </c>
      <c r="Z80">
        <v>0</v>
      </c>
      <c r="AA80">
        <v>0</v>
      </c>
      <c r="AB80">
        <v>0</v>
      </c>
      <c r="AC80">
        <v>0</v>
      </c>
      <c r="AD80">
        <v>1</v>
      </c>
      <c r="AE80">
        <v>0</v>
      </c>
      <c r="AF80" t="s">
        <v>6</v>
      </c>
      <c r="AG80">
        <v>1.6E-2</v>
      </c>
      <c r="AH80">
        <v>2</v>
      </c>
      <c r="AI80">
        <v>66441294</v>
      </c>
      <c r="AJ80">
        <v>84</v>
      </c>
      <c r="AK80">
        <v>0</v>
      </c>
      <c r="AL80">
        <v>0</v>
      </c>
      <c r="AM80">
        <v>0</v>
      </c>
      <c r="AN80">
        <v>0</v>
      </c>
      <c r="AO80">
        <v>0</v>
      </c>
      <c r="AP80">
        <v>0</v>
      </c>
      <c r="AQ80">
        <v>0</v>
      </c>
      <c r="AR80">
        <v>0</v>
      </c>
    </row>
    <row r="81" spans="1:44" x14ac:dyDescent="0.25">
      <c r="A81">
        <f>ROW(Source!A67)</f>
        <v>67</v>
      </c>
      <c r="B81">
        <v>66441309</v>
      </c>
      <c r="C81">
        <v>66441307</v>
      </c>
      <c r="D81">
        <v>48043879</v>
      </c>
      <c r="E81">
        <v>68</v>
      </c>
      <c r="F81">
        <v>1</v>
      </c>
      <c r="G81">
        <v>1</v>
      </c>
      <c r="H81">
        <v>1</v>
      </c>
      <c r="I81" t="s">
        <v>796</v>
      </c>
      <c r="J81" t="s">
        <v>6</v>
      </c>
      <c r="K81" t="s">
        <v>797</v>
      </c>
      <c r="L81">
        <v>1191</v>
      </c>
      <c r="N81">
        <v>1013</v>
      </c>
      <c r="O81" t="s">
        <v>766</v>
      </c>
      <c r="P81" t="s">
        <v>766</v>
      </c>
      <c r="Q81">
        <v>1</v>
      </c>
      <c r="X81">
        <v>21.9</v>
      </c>
      <c r="Y81">
        <v>0</v>
      </c>
      <c r="Z81">
        <v>0</v>
      </c>
      <c r="AA81">
        <v>0</v>
      </c>
      <c r="AB81">
        <v>9.6199999999999992</v>
      </c>
      <c r="AC81">
        <v>0</v>
      </c>
      <c r="AD81">
        <v>1</v>
      </c>
      <c r="AE81">
        <v>1</v>
      </c>
      <c r="AF81" t="s">
        <v>123</v>
      </c>
      <c r="AG81">
        <v>16.424999999999997</v>
      </c>
      <c r="AH81">
        <v>2</v>
      </c>
      <c r="AI81">
        <v>66441308</v>
      </c>
      <c r="AJ81">
        <v>87</v>
      </c>
      <c r="AK81">
        <v>0</v>
      </c>
      <c r="AL81">
        <v>0</v>
      </c>
      <c r="AM81">
        <v>0</v>
      </c>
      <c r="AN81">
        <v>0</v>
      </c>
      <c r="AO81">
        <v>0</v>
      </c>
      <c r="AP81">
        <v>0</v>
      </c>
      <c r="AQ81">
        <v>0</v>
      </c>
      <c r="AR81">
        <v>0</v>
      </c>
    </row>
    <row r="82" spans="1:44" x14ac:dyDescent="0.25">
      <c r="A82">
        <f>ROW(Source!A69)</f>
        <v>69</v>
      </c>
      <c r="B82">
        <v>66441321</v>
      </c>
      <c r="C82">
        <v>66441312</v>
      </c>
      <c r="D82">
        <v>48043811</v>
      </c>
      <c r="E82">
        <v>68</v>
      </c>
      <c r="F82">
        <v>1</v>
      </c>
      <c r="G82">
        <v>1</v>
      </c>
      <c r="H82">
        <v>1</v>
      </c>
      <c r="I82" t="s">
        <v>798</v>
      </c>
      <c r="J82" t="s">
        <v>6</v>
      </c>
      <c r="K82" t="s">
        <v>799</v>
      </c>
      <c r="L82">
        <v>1191</v>
      </c>
      <c r="N82">
        <v>1013</v>
      </c>
      <c r="O82" t="s">
        <v>766</v>
      </c>
      <c r="P82" t="s">
        <v>766</v>
      </c>
      <c r="Q82">
        <v>1</v>
      </c>
      <c r="X82">
        <v>10.92</v>
      </c>
      <c r="Y82">
        <v>0</v>
      </c>
      <c r="Z82">
        <v>0</v>
      </c>
      <c r="AA82">
        <v>0</v>
      </c>
      <c r="AB82">
        <v>7.94</v>
      </c>
      <c r="AC82">
        <v>0</v>
      </c>
      <c r="AD82">
        <v>1</v>
      </c>
      <c r="AE82">
        <v>1</v>
      </c>
      <c r="AF82" t="s">
        <v>6</v>
      </c>
      <c r="AG82">
        <v>10.92</v>
      </c>
      <c r="AH82">
        <v>2</v>
      </c>
      <c r="AI82">
        <v>66441313</v>
      </c>
      <c r="AJ82">
        <v>88</v>
      </c>
      <c r="AK82">
        <v>0</v>
      </c>
      <c r="AL82">
        <v>0</v>
      </c>
      <c r="AM82">
        <v>0</v>
      </c>
      <c r="AN82">
        <v>0</v>
      </c>
      <c r="AO82">
        <v>0</v>
      </c>
      <c r="AP82">
        <v>0</v>
      </c>
      <c r="AQ82">
        <v>0</v>
      </c>
      <c r="AR82">
        <v>0</v>
      </c>
    </row>
    <row r="83" spans="1:44" x14ac:dyDescent="0.25">
      <c r="A83">
        <f>ROW(Source!A69)</f>
        <v>69</v>
      </c>
      <c r="B83">
        <v>66441322</v>
      </c>
      <c r="C83">
        <v>66441312</v>
      </c>
      <c r="D83">
        <v>48044033</v>
      </c>
      <c r="E83">
        <v>68</v>
      </c>
      <c r="F83">
        <v>1</v>
      </c>
      <c r="G83">
        <v>1</v>
      </c>
      <c r="H83">
        <v>1</v>
      </c>
      <c r="I83" t="s">
        <v>767</v>
      </c>
      <c r="J83" t="s">
        <v>6</v>
      </c>
      <c r="K83" t="s">
        <v>768</v>
      </c>
      <c r="L83">
        <v>1191</v>
      </c>
      <c r="N83">
        <v>1013</v>
      </c>
      <c r="O83" t="s">
        <v>766</v>
      </c>
      <c r="P83" t="s">
        <v>766</v>
      </c>
      <c r="Q83">
        <v>1</v>
      </c>
      <c r="X83">
        <v>0.27</v>
      </c>
      <c r="Y83">
        <v>0</v>
      </c>
      <c r="Z83">
        <v>0</v>
      </c>
      <c r="AA83">
        <v>0</v>
      </c>
      <c r="AB83">
        <v>0</v>
      </c>
      <c r="AC83">
        <v>0</v>
      </c>
      <c r="AD83">
        <v>1</v>
      </c>
      <c r="AE83">
        <v>2</v>
      </c>
      <c r="AF83" t="s">
        <v>6</v>
      </c>
      <c r="AG83">
        <v>0.27</v>
      </c>
      <c r="AH83">
        <v>2</v>
      </c>
      <c r="AI83">
        <v>66441314</v>
      </c>
      <c r="AJ83">
        <v>89</v>
      </c>
      <c r="AK83">
        <v>0</v>
      </c>
      <c r="AL83">
        <v>0</v>
      </c>
      <c r="AM83">
        <v>0</v>
      </c>
      <c r="AN83">
        <v>0</v>
      </c>
      <c r="AO83">
        <v>0</v>
      </c>
      <c r="AP83">
        <v>0</v>
      </c>
      <c r="AQ83">
        <v>0</v>
      </c>
      <c r="AR83">
        <v>0</v>
      </c>
    </row>
    <row r="84" spans="1:44" x14ac:dyDescent="0.25">
      <c r="A84">
        <f>ROW(Source!A69)</f>
        <v>69</v>
      </c>
      <c r="B84">
        <v>66441323</v>
      </c>
      <c r="C84">
        <v>66441312</v>
      </c>
      <c r="D84">
        <v>48205891</v>
      </c>
      <c r="E84">
        <v>1</v>
      </c>
      <c r="F84">
        <v>1</v>
      </c>
      <c r="G84">
        <v>1</v>
      </c>
      <c r="H84">
        <v>2</v>
      </c>
      <c r="I84" t="s">
        <v>800</v>
      </c>
      <c r="J84" t="s">
        <v>801</v>
      </c>
      <c r="K84" t="s">
        <v>802</v>
      </c>
      <c r="L84">
        <v>1367</v>
      </c>
      <c r="N84">
        <v>1011</v>
      </c>
      <c r="O84" t="s">
        <v>772</v>
      </c>
      <c r="P84" t="s">
        <v>772</v>
      </c>
      <c r="Q84">
        <v>1</v>
      </c>
      <c r="X84">
        <v>0.13</v>
      </c>
      <c r="Y84">
        <v>0</v>
      </c>
      <c r="Z84">
        <v>12.39</v>
      </c>
      <c r="AA84">
        <v>10.06</v>
      </c>
      <c r="AB84">
        <v>0</v>
      </c>
      <c r="AC84">
        <v>0</v>
      </c>
      <c r="AD84">
        <v>1</v>
      </c>
      <c r="AE84">
        <v>0</v>
      </c>
      <c r="AF84" t="s">
        <v>6</v>
      </c>
      <c r="AG84">
        <v>0.13</v>
      </c>
      <c r="AH84">
        <v>2</v>
      </c>
      <c r="AI84">
        <v>66441315</v>
      </c>
      <c r="AJ84">
        <v>90</v>
      </c>
      <c r="AK84">
        <v>0</v>
      </c>
      <c r="AL84">
        <v>0</v>
      </c>
      <c r="AM84">
        <v>0</v>
      </c>
      <c r="AN84">
        <v>0</v>
      </c>
      <c r="AO84">
        <v>0</v>
      </c>
      <c r="AP84">
        <v>0</v>
      </c>
      <c r="AQ84">
        <v>0</v>
      </c>
      <c r="AR84">
        <v>0</v>
      </c>
    </row>
    <row r="85" spans="1:44" x14ac:dyDescent="0.25">
      <c r="A85">
        <f>ROW(Source!A69)</f>
        <v>69</v>
      </c>
      <c r="B85">
        <v>66441324</v>
      </c>
      <c r="C85">
        <v>66441312</v>
      </c>
      <c r="D85">
        <v>48206504</v>
      </c>
      <c r="E85">
        <v>1</v>
      </c>
      <c r="F85">
        <v>1</v>
      </c>
      <c r="G85">
        <v>1</v>
      </c>
      <c r="H85">
        <v>2</v>
      </c>
      <c r="I85" t="s">
        <v>788</v>
      </c>
      <c r="J85" t="s">
        <v>789</v>
      </c>
      <c r="K85" t="s">
        <v>790</v>
      </c>
      <c r="L85">
        <v>1367</v>
      </c>
      <c r="N85">
        <v>1011</v>
      </c>
      <c r="O85" t="s">
        <v>772</v>
      </c>
      <c r="P85" t="s">
        <v>772</v>
      </c>
      <c r="Q85">
        <v>1</v>
      </c>
      <c r="X85">
        <v>0.14000000000000001</v>
      </c>
      <c r="Y85">
        <v>0</v>
      </c>
      <c r="Z85">
        <v>65.709999999999994</v>
      </c>
      <c r="AA85">
        <v>11.6</v>
      </c>
      <c r="AB85">
        <v>0</v>
      </c>
      <c r="AC85">
        <v>0</v>
      </c>
      <c r="AD85">
        <v>1</v>
      </c>
      <c r="AE85">
        <v>0</v>
      </c>
      <c r="AF85" t="s">
        <v>6</v>
      </c>
      <c r="AG85">
        <v>0.14000000000000001</v>
      </c>
      <c r="AH85">
        <v>2</v>
      </c>
      <c r="AI85">
        <v>66441316</v>
      </c>
      <c r="AJ85">
        <v>91</v>
      </c>
      <c r="AK85">
        <v>0</v>
      </c>
      <c r="AL85">
        <v>0</v>
      </c>
      <c r="AM85">
        <v>0</v>
      </c>
      <c r="AN85">
        <v>0</v>
      </c>
      <c r="AO85">
        <v>0</v>
      </c>
      <c r="AP85">
        <v>0</v>
      </c>
      <c r="AQ85">
        <v>0</v>
      </c>
      <c r="AR85">
        <v>0</v>
      </c>
    </row>
    <row r="86" spans="1:44" x14ac:dyDescent="0.25">
      <c r="A86">
        <f>ROW(Source!A69)</f>
        <v>69</v>
      </c>
      <c r="B86">
        <v>66441325</v>
      </c>
      <c r="C86">
        <v>66441312</v>
      </c>
      <c r="D86">
        <v>48207143</v>
      </c>
      <c r="E86">
        <v>1</v>
      </c>
      <c r="F86">
        <v>1</v>
      </c>
      <c r="G86">
        <v>1</v>
      </c>
      <c r="H86">
        <v>2</v>
      </c>
      <c r="I86" t="s">
        <v>803</v>
      </c>
      <c r="J86" t="s">
        <v>804</v>
      </c>
      <c r="K86" t="s">
        <v>805</v>
      </c>
      <c r="L86">
        <v>1367</v>
      </c>
      <c r="N86">
        <v>1011</v>
      </c>
      <c r="O86" t="s">
        <v>772</v>
      </c>
      <c r="P86" t="s">
        <v>772</v>
      </c>
      <c r="Q86">
        <v>1</v>
      </c>
      <c r="X86">
        <v>0.85</v>
      </c>
      <c r="Y86">
        <v>0</v>
      </c>
      <c r="Z86">
        <v>6.82</v>
      </c>
      <c r="AA86">
        <v>0</v>
      </c>
      <c r="AB86">
        <v>0</v>
      </c>
      <c r="AC86">
        <v>0</v>
      </c>
      <c r="AD86">
        <v>1</v>
      </c>
      <c r="AE86">
        <v>0</v>
      </c>
      <c r="AF86" t="s">
        <v>6</v>
      </c>
      <c r="AG86">
        <v>0.85</v>
      </c>
      <c r="AH86">
        <v>2</v>
      </c>
      <c r="AI86">
        <v>66441317</v>
      </c>
      <c r="AJ86">
        <v>92</v>
      </c>
      <c r="AK86">
        <v>0</v>
      </c>
      <c r="AL86">
        <v>0</v>
      </c>
      <c r="AM86">
        <v>0</v>
      </c>
      <c r="AN86">
        <v>0</v>
      </c>
      <c r="AO86">
        <v>0</v>
      </c>
      <c r="AP86">
        <v>0</v>
      </c>
      <c r="AQ86">
        <v>0</v>
      </c>
      <c r="AR86">
        <v>0</v>
      </c>
    </row>
    <row r="87" spans="1:44" x14ac:dyDescent="0.25">
      <c r="A87">
        <f>ROW(Source!A69)</f>
        <v>69</v>
      </c>
      <c r="B87">
        <v>66441326</v>
      </c>
      <c r="C87">
        <v>66441312</v>
      </c>
      <c r="D87">
        <v>48056368</v>
      </c>
      <c r="E87">
        <v>1</v>
      </c>
      <c r="F87">
        <v>1</v>
      </c>
      <c r="G87">
        <v>1</v>
      </c>
      <c r="H87">
        <v>3</v>
      </c>
      <c r="I87" t="s">
        <v>773</v>
      </c>
      <c r="J87" t="s">
        <v>774</v>
      </c>
      <c r="K87" t="s">
        <v>775</v>
      </c>
      <c r="L87">
        <v>1339</v>
      </c>
      <c r="N87">
        <v>1007</v>
      </c>
      <c r="O87" t="s">
        <v>22</v>
      </c>
      <c r="P87" t="s">
        <v>22</v>
      </c>
      <c r="Q87">
        <v>1</v>
      </c>
      <c r="X87">
        <v>0.27</v>
      </c>
      <c r="Y87">
        <v>2.44</v>
      </c>
      <c r="Z87">
        <v>0</v>
      </c>
      <c r="AA87">
        <v>0</v>
      </c>
      <c r="AB87">
        <v>0</v>
      </c>
      <c r="AC87">
        <v>0</v>
      </c>
      <c r="AD87">
        <v>1</v>
      </c>
      <c r="AE87">
        <v>0</v>
      </c>
      <c r="AF87" t="s">
        <v>6</v>
      </c>
      <c r="AG87">
        <v>0.27</v>
      </c>
      <c r="AH87">
        <v>2</v>
      </c>
      <c r="AI87">
        <v>66441318</v>
      </c>
      <c r="AJ87">
        <v>93</v>
      </c>
      <c r="AK87">
        <v>0</v>
      </c>
      <c r="AL87">
        <v>0</v>
      </c>
      <c r="AM87">
        <v>0</v>
      </c>
      <c r="AN87">
        <v>0</v>
      </c>
      <c r="AO87">
        <v>0</v>
      </c>
      <c r="AP87">
        <v>0</v>
      </c>
      <c r="AQ87">
        <v>0</v>
      </c>
      <c r="AR87">
        <v>0</v>
      </c>
    </row>
    <row r="88" spans="1:44" x14ac:dyDescent="0.25">
      <c r="A88">
        <f>ROW(Source!A69)</f>
        <v>69</v>
      </c>
      <c r="B88">
        <v>66441327</v>
      </c>
      <c r="C88">
        <v>66441312</v>
      </c>
      <c r="D88">
        <v>48044955</v>
      </c>
      <c r="E88">
        <v>68</v>
      </c>
      <c r="F88">
        <v>1</v>
      </c>
      <c r="G88">
        <v>1</v>
      </c>
      <c r="H88">
        <v>3</v>
      </c>
      <c r="I88" t="s">
        <v>908</v>
      </c>
      <c r="J88" t="s">
        <v>6</v>
      </c>
      <c r="K88" t="s">
        <v>909</v>
      </c>
      <c r="L88">
        <v>1348</v>
      </c>
      <c r="N88">
        <v>1009</v>
      </c>
      <c r="O88" t="s">
        <v>147</v>
      </c>
      <c r="P88" t="s">
        <v>147</v>
      </c>
      <c r="Q88">
        <v>1000</v>
      </c>
      <c r="X88">
        <v>0.315</v>
      </c>
      <c r="Y88">
        <v>0</v>
      </c>
      <c r="Z88">
        <v>0</v>
      </c>
      <c r="AA88">
        <v>0</v>
      </c>
      <c r="AB88">
        <v>0</v>
      </c>
      <c r="AC88">
        <v>0</v>
      </c>
      <c r="AD88">
        <v>0</v>
      </c>
      <c r="AE88">
        <v>0</v>
      </c>
      <c r="AF88" t="s">
        <v>6</v>
      </c>
      <c r="AG88">
        <v>0.315</v>
      </c>
      <c r="AH88">
        <v>3</v>
      </c>
      <c r="AI88">
        <v>-1</v>
      </c>
      <c r="AJ88" t="s">
        <v>6</v>
      </c>
      <c r="AK88">
        <v>0</v>
      </c>
      <c r="AL88">
        <v>0</v>
      </c>
      <c r="AM88">
        <v>0</v>
      </c>
      <c r="AN88">
        <v>0</v>
      </c>
      <c r="AO88">
        <v>0</v>
      </c>
      <c r="AP88">
        <v>0</v>
      </c>
      <c r="AQ88">
        <v>0</v>
      </c>
      <c r="AR88">
        <v>0</v>
      </c>
    </row>
    <row r="89" spans="1:44" x14ac:dyDescent="0.25">
      <c r="A89">
        <f>ROW(Source!A71)</f>
        <v>71</v>
      </c>
      <c r="B89">
        <v>66441342</v>
      </c>
      <c r="C89">
        <v>66441330</v>
      </c>
      <c r="D89">
        <v>49510695</v>
      </c>
      <c r="E89">
        <v>70</v>
      </c>
      <c r="F89">
        <v>1</v>
      </c>
      <c r="G89">
        <v>1</v>
      </c>
      <c r="H89">
        <v>1</v>
      </c>
      <c r="I89" t="s">
        <v>806</v>
      </c>
      <c r="J89" t="s">
        <v>6</v>
      </c>
      <c r="K89" t="s">
        <v>807</v>
      </c>
      <c r="L89">
        <v>1191</v>
      </c>
      <c r="N89">
        <v>1013</v>
      </c>
      <c r="O89" t="s">
        <v>766</v>
      </c>
      <c r="P89" t="s">
        <v>766</v>
      </c>
      <c r="Q89">
        <v>1</v>
      </c>
      <c r="X89">
        <v>44.66</v>
      </c>
      <c r="Y89">
        <v>0</v>
      </c>
      <c r="Z89">
        <v>0</v>
      </c>
      <c r="AA89">
        <v>0</v>
      </c>
      <c r="AB89">
        <v>8.09</v>
      </c>
      <c r="AC89">
        <v>0</v>
      </c>
      <c r="AD89">
        <v>1</v>
      </c>
      <c r="AE89">
        <v>1</v>
      </c>
      <c r="AF89" t="s">
        <v>6</v>
      </c>
      <c r="AG89">
        <v>44.66</v>
      </c>
      <c r="AH89">
        <v>2</v>
      </c>
      <c r="AI89">
        <v>66441331</v>
      </c>
      <c r="AJ89">
        <v>95</v>
      </c>
      <c r="AK89">
        <v>0</v>
      </c>
      <c r="AL89">
        <v>0</v>
      </c>
      <c r="AM89">
        <v>0</v>
      </c>
      <c r="AN89">
        <v>0</v>
      </c>
      <c r="AO89">
        <v>0</v>
      </c>
      <c r="AP89">
        <v>0</v>
      </c>
      <c r="AQ89">
        <v>0</v>
      </c>
      <c r="AR89">
        <v>0</v>
      </c>
    </row>
    <row r="90" spans="1:44" x14ac:dyDescent="0.25">
      <c r="A90">
        <f>ROW(Source!A71)</f>
        <v>71</v>
      </c>
      <c r="B90">
        <v>66441343</v>
      </c>
      <c r="C90">
        <v>66441330</v>
      </c>
      <c r="D90">
        <v>49510905</v>
      </c>
      <c r="E90">
        <v>70</v>
      </c>
      <c r="F90">
        <v>1</v>
      </c>
      <c r="G90">
        <v>1</v>
      </c>
      <c r="H90">
        <v>1</v>
      </c>
      <c r="I90" t="s">
        <v>767</v>
      </c>
      <c r="J90" t="s">
        <v>6</v>
      </c>
      <c r="K90" t="s">
        <v>768</v>
      </c>
      <c r="L90">
        <v>1191</v>
      </c>
      <c r="N90">
        <v>1013</v>
      </c>
      <c r="O90" t="s">
        <v>766</v>
      </c>
      <c r="P90" t="s">
        <v>766</v>
      </c>
      <c r="Q90">
        <v>1</v>
      </c>
      <c r="X90">
        <v>0.24</v>
      </c>
      <c r="Y90">
        <v>0</v>
      </c>
      <c r="Z90">
        <v>0</v>
      </c>
      <c r="AA90">
        <v>0</v>
      </c>
      <c r="AB90">
        <v>0</v>
      </c>
      <c r="AC90">
        <v>0</v>
      </c>
      <c r="AD90">
        <v>1</v>
      </c>
      <c r="AE90">
        <v>2</v>
      </c>
      <c r="AF90" t="s">
        <v>6</v>
      </c>
      <c r="AG90">
        <v>0.24</v>
      </c>
      <c r="AH90">
        <v>2</v>
      </c>
      <c r="AI90">
        <v>66441332</v>
      </c>
      <c r="AJ90">
        <v>96</v>
      </c>
      <c r="AK90">
        <v>0</v>
      </c>
      <c r="AL90">
        <v>0</v>
      </c>
      <c r="AM90">
        <v>0</v>
      </c>
      <c r="AN90">
        <v>0</v>
      </c>
      <c r="AO90">
        <v>0</v>
      </c>
      <c r="AP90">
        <v>0</v>
      </c>
      <c r="AQ90">
        <v>0</v>
      </c>
      <c r="AR90">
        <v>0</v>
      </c>
    </row>
    <row r="91" spans="1:44" x14ac:dyDescent="0.25">
      <c r="A91">
        <f>ROW(Source!A71)</f>
        <v>71</v>
      </c>
      <c r="B91">
        <v>66441344</v>
      </c>
      <c r="C91">
        <v>66441330</v>
      </c>
      <c r="D91">
        <v>49672708</v>
      </c>
      <c r="E91">
        <v>1</v>
      </c>
      <c r="F91">
        <v>1</v>
      </c>
      <c r="G91">
        <v>1</v>
      </c>
      <c r="H91">
        <v>2</v>
      </c>
      <c r="I91" t="s">
        <v>808</v>
      </c>
      <c r="J91" t="s">
        <v>809</v>
      </c>
      <c r="K91" t="s">
        <v>810</v>
      </c>
      <c r="L91">
        <v>1367</v>
      </c>
      <c r="N91">
        <v>1011</v>
      </c>
      <c r="O91" t="s">
        <v>772</v>
      </c>
      <c r="P91" t="s">
        <v>772</v>
      </c>
      <c r="Q91">
        <v>1</v>
      </c>
      <c r="X91">
        <v>0.49</v>
      </c>
      <c r="Y91">
        <v>0</v>
      </c>
      <c r="Z91">
        <v>1.7</v>
      </c>
      <c r="AA91">
        <v>0</v>
      </c>
      <c r="AB91">
        <v>0</v>
      </c>
      <c r="AC91">
        <v>0</v>
      </c>
      <c r="AD91">
        <v>1</v>
      </c>
      <c r="AE91">
        <v>0</v>
      </c>
      <c r="AF91" t="s">
        <v>6</v>
      </c>
      <c r="AG91">
        <v>0.49</v>
      </c>
      <c r="AH91">
        <v>2</v>
      </c>
      <c r="AI91">
        <v>66441333</v>
      </c>
      <c r="AJ91">
        <v>97</v>
      </c>
      <c r="AK91">
        <v>0</v>
      </c>
      <c r="AL91">
        <v>0</v>
      </c>
      <c r="AM91">
        <v>0</v>
      </c>
      <c r="AN91">
        <v>0</v>
      </c>
      <c r="AO91">
        <v>0</v>
      </c>
      <c r="AP91">
        <v>0</v>
      </c>
      <c r="AQ91">
        <v>0</v>
      </c>
      <c r="AR91">
        <v>0</v>
      </c>
    </row>
    <row r="92" spans="1:44" x14ac:dyDescent="0.25">
      <c r="A92">
        <f>ROW(Source!A71)</f>
        <v>71</v>
      </c>
      <c r="B92">
        <v>66441345</v>
      </c>
      <c r="C92">
        <v>66441330</v>
      </c>
      <c r="D92">
        <v>49673503</v>
      </c>
      <c r="E92">
        <v>1</v>
      </c>
      <c r="F92">
        <v>1</v>
      </c>
      <c r="G92">
        <v>1</v>
      </c>
      <c r="H92">
        <v>2</v>
      </c>
      <c r="I92" t="s">
        <v>788</v>
      </c>
      <c r="J92" t="s">
        <v>789</v>
      </c>
      <c r="K92" t="s">
        <v>790</v>
      </c>
      <c r="L92">
        <v>1367</v>
      </c>
      <c r="N92">
        <v>1011</v>
      </c>
      <c r="O92" t="s">
        <v>772</v>
      </c>
      <c r="P92" t="s">
        <v>772</v>
      </c>
      <c r="Q92">
        <v>1</v>
      </c>
      <c r="X92">
        <v>0.24</v>
      </c>
      <c r="Y92">
        <v>0</v>
      </c>
      <c r="Z92">
        <v>65.709999999999994</v>
      </c>
      <c r="AA92">
        <v>11.6</v>
      </c>
      <c r="AB92">
        <v>0</v>
      </c>
      <c r="AC92">
        <v>0</v>
      </c>
      <c r="AD92">
        <v>1</v>
      </c>
      <c r="AE92">
        <v>0</v>
      </c>
      <c r="AF92" t="s">
        <v>6</v>
      </c>
      <c r="AG92">
        <v>0.24</v>
      </c>
      <c r="AH92">
        <v>2</v>
      </c>
      <c r="AI92">
        <v>66441334</v>
      </c>
      <c r="AJ92">
        <v>98</v>
      </c>
      <c r="AK92">
        <v>0</v>
      </c>
      <c r="AL92">
        <v>0</v>
      </c>
      <c r="AM92">
        <v>0</v>
      </c>
      <c r="AN92">
        <v>0</v>
      </c>
      <c r="AO92">
        <v>0</v>
      </c>
      <c r="AP92">
        <v>0</v>
      </c>
      <c r="AQ92">
        <v>0</v>
      </c>
      <c r="AR92">
        <v>0</v>
      </c>
    </row>
    <row r="93" spans="1:44" x14ac:dyDescent="0.25">
      <c r="A93">
        <f>ROW(Source!A71)</f>
        <v>71</v>
      </c>
      <c r="B93">
        <v>66441346</v>
      </c>
      <c r="C93">
        <v>66441330</v>
      </c>
      <c r="D93">
        <v>49523203</v>
      </c>
      <c r="E93">
        <v>1</v>
      </c>
      <c r="F93">
        <v>1</v>
      </c>
      <c r="G93">
        <v>1</v>
      </c>
      <c r="H93">
        <v>3</v>
      </c>
      <c r="I93" t="s">
        <v>773</v>
      </c>
      <c r="J93" t="s">
        <v>774</v>
      </c>
      <c r="K93" t="s">
        <v>775</v>
      </c>
      <c r="L93">
        <v>1339</v>
      </c>
      <c r="N93">
        <v>1007</v>
      </c>
      <c r="O93" t="s">
        <v>22</v>
      </c>
      <c r="P93" t="s">
        <v>22</v>
      </c>
      <c r="Q93">
        <v>1</v>
      </c>
      <c r="X93">
        <v>3.2000000000000002E-3</v>
      </c>
      <c r="Y93">
        <v>2.44</v>
      </c>
      <c r="Z93">
        <v>0</v>
      </c>
      <c r="AA93">
        <v>0</v>
      </c>
      <c r="AB93">
        <v>0</v>
      </c>
      <c r="AC93">
        <v>0</v>
      </c>
      <c r="AD93">
        <v>1</v>
      </c>
      <c r="AE93">
        <v>0</v>
      </c>
      <c r="AF93" t="s">
        <v>6</v>
      </c>
      <c r="AG93">
        <v>3.2000000000000002E-3</v>
      </c>
      <c r="AH93">
        <v>2</v>
      </c>
      <c r="AI93">
        <v>66441335</v>
      </c>
      <c r="AJ93">
        <v>99</v>
      </c>
      <c r="AK93">
        <v>0</v>
      </c>
      <c r="AL93">
        <v>0</v>
      </c>
      <c r="AM93">
        <v>0</v>
      </c>
      <c r="AN93">
        <v>0</v>
      </c>
      <c r="AO93">
        <v>0</v>
      </c>
      <c r="AP93">
        <v>0</v>
      </c>
      <c r="AQ93">
        <v>0</v>
      </c>
      <c r="AR93">
        <v>0</v>
      </c>
    </row>
    <row r="94" spans="1:44" x14ac:dyDescent="0.25">
      <c r="A94">
        <f>ROW(Source!A71)</f>
        <v>71</v>
      </c>
      <c r="B94">
        <v>66441347</v>
      </c>
      <c r="C94">
        <v>66441330</v>
      </c>
      <c r="D94">
        <v>49527726</v>
      </c>
      <c r="E94">
        <v>1</v>
      </c>
      <c r="F94">
        <v>1</v>
      </c>
      <c r="G94">
        <v>1</v>
      </c>
      <c r="H94">
        <v>3</v>
      </c>
      <c r="I94" t="s">
        <v>145</v>
      </c>
      <c r="J94" t="s">
        <v>148</v>
      </c>
      <c r="K94" t="s">
        <v>146</v>
      </c>
      <c r="L94">
        <v>1348</v>
      </c>
      <c r="N94">
        <v>1009</v>
      </c>
      <c r="O94" t="s">
        <v>147</v>
      </c>
      <c r="P94" t="s">
        <v>147</v>
      </c>
      <c r="Q94">
        <v>1000</v>
      </c>
      <c r="X94">
        <v>1.1000000000000001E-3</v>
      </c>
      <c r="Y94">
        <v>734.5</v>
      </c>
      <c r="Z94">
        <v>0</v>
      </c>
      <c r="AA94">
        <v>0</v>
      </c>
      <c r="AB94">
        <v>0</v>
      </c>
      <c r="AC94">
        <v>0</v>
      </c>
      <c r="AD94">
        <v>1</v>
      </c>
      <c r="AE94">
        <v>0</v>
      </c>
      <c r="AF94" t="s">
        <v>6</v>
      </c>
      <c r="AG94">
        <v>1.1000000000000001E-3</v>
      </c>
      <c r="AH94">
        <v>2</v>
      </c>
      <c r="AI94">
        <v>66441336</v>
      </c>
      <c r="AJ94">
        <v>100</v>
      </c>
      <c r="AK94">
        <v>0</v>
      </c>
      <c r="AL94">
        <v>0</v>
      </c>
      <c r="AM94">
        <v>0</v>
      </c>
      <c r="AN94">
        <v>0</v>
      </c>
      <c r="AO94">
        <v>0</v>
      </c>
      <c r="AP94">
        <v>0</v>
      </c>
      <c r="AQ94">
        <v>0</v>
      </c>
      <c r="AR94">
        <v>0</v>
      </c>
    </row>
    <row r="95" spans="1:44" x14ac:dyDescent="0.25">
      <c r="A95">
        <f>ROW(Source!A71)</f>
        <v>71</v>
      </c>
      <c r="B95">
        <v>66441348</v>
      </c>
      <c r="C95">
        <v>66441330</v>
      </c>
      <c r="D95">
        <v>49511719</v>
      </c>
      <c r="E95">
        <v>70</v>
      </c>
      <c r="F95">
        <v>1</v>
      </c>
      <c r="G95">
        <v>1</v>
      </c>
      <c r="H95">
        <v>3</v>
      </c>
      <c r="I95" t="s">
        <v>910</v>
      </c>
      <c r="J95" t="s">
        <v>6</v>
      </c>
      <c r="K95" t="s">
        <v>911</v>
      </c>
      <c r="L95">
        <v>1339</v>
      </c>
      <c r="N95">
        <v>1007</v>
      </c>
      <c r="O95" t="s">
        <v>22</v>
      </c>
      <c r="P95" t="s">
        <v>22</v>
      </c>
      <c r="Q95">
        <v>1</v>
      </c>
      <c r="X95">
        <v>1.04</v>
      </c>
      <c r="Y95">
        <v>0</v>
      </c>
      <c r="Z95">
        <v>0</v>
      </c>
      <c r="AA95">
        <v>0</v>
      </c>
      <c r="AB95">
        <v>0</v>
      </c>
      <c r="AC95">
        <v>0</v>
      </c>
      <c r="AD95">
        <v>0</v>
      </c>
      <c r="AE95">
        <v>0</v>
      </c>
      <c r="AF95" t="s">
        <v>6</v>
      </c>
      <c r="AG95">
        <v>1.04</v>
      </c>
      <c r="AH95">
        <v>3</v>
      </c>
      <c r="AI95">
        <v>-1</v>
      </c>
      <c r="AJ95" t="s">
        <v>6</v>
      </c>
      <c r="AK95">
        <v>0</v>
      </c>
      <c r="AL95">
        <v>0</v>
      </c>
      <c r="AM95">
        <v>0</v>
      </c>
      <c r="AN95">
        <v>0</v>
      </c>
      <c r="AO95">
        <v>0</v>
      </c>
      <c r="AP95">
        <v>0</v>
      </c>
      <c r="AQ95">
        <v>0</v>
      </c>
      <c r="AR95">
        <v>0</v>
      </c>
    </row>
    <row r="96" spans="1:44" x14ac:dyDescent="0.25">
      <c r="A96">
        <f>ROW(Source!A71)</f>
        <v>71</v>
      </c>
      <c r="B96">
        <v>66441349</v>
      </c>
      <c r="C96">
        <v>66441330</v>
      </c>
      <c r="D96">
        <v>49542609</v>
      </c>
      <c r="E96">
        <v>1</v>
      </c>
      <c r="F96">
        <v>1</v>
      </c>
      <c r="G96">
        <v>1</v>
      </c>
      <c r="H96">
        <v>3</v>
      </c>
      <c r="I96" t="s">
        <v>150</v>
      </c>
      <c r="J96" t="s">
        <v>152</v>
      </c>
      <c r="K96" t="s">
        <v>151</v>
      </c>
      <c r="L96">
        <v>1348</v>
      </c>
      <c r="N96">
        <v>1009</v>
      </c>
      <c r="O96" t="s">
        <v>147</v>
      </c>
      <c r="P96" t="s">
        <v>147</v>
      </c>
      <c r="Q96">
        <v>1000</v>
      </c>
      <c r="X96">
        <v>5.0000000000000001E-4</v>
      </c>
      <c r="Y96">
        <v>10200</v>
      </c>
      <c r="Z96">
        <v>0</v>
      </c>
      <c r="AA96">
        <v>0</v>
      </c>
      <c r="AB96">
        <v>0</v>
      </c>
      <c r="AC96">
        <v>0</v>
      </c>
      <c r="AD96">
        <v>1</v>
      </c>
      <c r="AE96">
        <v>0</v>
      </c>
      <c r="AF96" t="s">
        <v>6</v>
      </c>
      <c r="AG96">
        <v>5.0000000000000001E-4</v>
      </c>
      <c r="AH96">
        <v>2</v>
      </c>
      <c r="AI96">
        <v>66441337</v>
      </c>
      <c r="AJ96">
        <v>101</v>
      </c>
      <c r="AK96">
        <v>0</v>
      </c>
      <c r="AL96">
        <v>0</v>
      </c>
      <c r="AM96">
        <v>0</v>
      </c>
      <c r="AN96">
        <v>0</v>
      </c>
      <c r="AO96">
        <v>0</v>
      </c>
      <c r="AP96">
        <v>0</v>
      </c>
      <c r="AQ96">
        <v>0</v>
      </c>
      <c r="AR96">
        <v>0</v>
      </c>
    </row>
    <row r="97" spans="1:44" x14ac:dyDescent="0.25">
      <c r="A97">
        <f>ROW(Source!A71)</f>
        <v>71</v>
      </c>
      <c r="B97">
        <v>66441350</v>
      </c>
      <c r="C97">
        <v>66441330</v>
      </c>
      <c r="D97">
        <v>49542647</v>
      </c>
      <c r="E97">
        <v>1</v>
      </c>
      <c r="F97">
        <v>1</v>
      </c>
      <c r="G97">
        <v>1</v>
      </c>
      <c r="H97">
        <v>3</v>
      </c>
      <c r="I97" t="s">
        <v>154</v>
      </c>
      <c r="J97" t="s">
        <v>156</v>
      </c>
      <c r="K97" t="s">
        <v>155</v>
      </c>
      <c r="L97">
        <v>1348</v>
      </c>
      <c r="N97">
        <v>1009</v>
      </c>
      <c r="O97" t="s">
        <v>147</v>
      </c>
      <c r="P97" t="s">
        <v>147</v>
      </c>
      <c r="Q97">
        <v>1000</v>
      </c>
      <c r="X97">
        <v>9.4999999999999998E-3</v>
      </c>
      <c r="Y97">
        <v>4455.2</v>
      </c>
      <c r="Z97">
        <v>0</v>
      </c>
      <c r="AA97">
        <v>0</v>
      </c>
      <c r="AB97">
        <v>0</v>
      </c>
      <c r="AC97">
        <v>0</v>
      </c>
      <c r="AD97">
        <v>1</v>
      </c>
      <c r="AE97">
        <v>0</v>
      </c>
      <c r="AF97" t="s">
        <v>6</v>
      </c>
      <c r="AG97">
        <v>9.4999999999999998E-3</v>
      </c>
      <c r="AH97">
        <v>2</v>
      </c>
      <c r="AI97">
        <v>66441338</v>
      </c>
      <c r="AJ97">
        <v>102</v>
      </c>
      <c r="AK97">
        <v>0</v>
      </c>
      <c r="AL97">
        <v>0</v>
      </c>
      <c r="AM97">
        <v>0</v>
      </c>
      <c r="AN97">
        <v>0</v>
      </c>
      <c r="AO97">
        <v>0</v>
      </c>
      <c r="AP97">
        <v>0</v>
      </c>
      <c r="AQ97">
        <v>0</v>
      </c>
      <c r="AR97">
        <v>0</v>
      </c>
    </row>
    <row r="98" spans="1:44" x14ac:dyDescent="0.25">
      <c r="A98">
        <f>ROW(Source!A71)</f>
        <v>71</v>
      </c>
      <c r="B98">
        <v>66441351</v>
      </c>
      <c r="C98">
        <v>66441330</v>
      </c>
      <c r="D98">
        <v>49543601</v>
      </c>
      <c r="E98">
        <v>1</v>
      </c>
      <c r="F98">
        <v>1</v>
      </c>
      <c r="G98">
        <v>1</v>
      </c>
      <c r="H98">
        <v>3</v>
      </c>
      <c r="I98" t="s">
        <v>158</v>
      </c>
      <c r="J98" t="s">
        <v>160</v>
      </c>
      <c r="K98" t="s">
        <v>159</v>
      </c>
      <c r="L98">
        <v>1348</v>
      </c>
      <c r="N98">
        <v>1009</v>
      </c>
      <c r="O98" t="s">
        <v>147</v>
      </c>
      <c r="P98" t="s">
        <v>147</v>
      </c>
      <c r="Q98">
        <v>1000</v>
      </c>
      <c r="X98">
        <v>0.05</v>
      </c>
      <c r="Y98">
        <v>5650</v>
      </c>
      <c r="Z98">
        <v>0</v>
      </c>
      <c r="AA98">
        <v>0</v>
      </c>
      <c r="AB98">
        <v>0</v>
      </c>
      <c r="AC98">
        <v>0</v>
      </c>
      <c r="AD98">
        <v>1</v>
      </c>
      <c r="AE98">
        <v>0</v>
      </c>
      <c r="AF98" t="s">
        <v>6</v>
      </c>
      <c r="AG98">
        <v>0.05</v>
      </c>
      <c r="AH98">
        <v>2</v>
      </c>
      <c r="AI98">
        <v>66441339</v>
      </c>
      <c r="AJ98">
        <v>103</v>
      </c>
      <c r="AK98">
        <v>0</v>
      </c>
      <c r="AL98">
        <v>0</v>
      </c>
      <c r="AM98">
        <v>0</v>
      </c>
      <c r="AN98">
        <v>0</v>
      </c>
      <c r="AO98">
        <v>0</v>
      </c>
      <c r="AP98">
        <v>0</v>
      </c>
      <c r="AQ98">
        <v>0</v>
      </c>
      <c r="AR98">
        <v>0</v>
      </c>
    </row>
    <row r="99" spans="1:44" x14ac:dyDescent="0.25">
      <c r="A99">
        <f>ROW(Source!A71)</f>
        <v>71</v>
      </c>
      <c r="B99">
        <v>66441352</v>
      </c>
      <c r="C99">
        <v>66441330</v>
      </c>
      <c r="D99">
        <v>49546817</v>
      </c>
      <c r="E99">
        <v>1</v>
      </c>
      <c r="F99">
        <v>1</v>
      </c>
      <c r="G99">
        <v>1</v>
      </c>
      <c r="H99">
        <v>3</v>
      </c>
      <c r="I99" t="s">
        <v>162</v>
      </c>
      <c r="J99" t="s">
        <v>164</v>
      </c>
      <c r="K99" t="s">
        <v>163</v>
      </c>
      <c r="L99">
        <v>1339</v>
      </c>
      <c r="N99">
        <v>1007</v>
      </c>
      <c r="O99" t="s">
        <v>22</v>
      </c>
      <c r="P99" t="s">
        <v>22</v>
      </c>
      <c r="Q99">
        <v>1</v>
      </c>
      <c r="X99">
        <v>0.09</v>
      </c>
      <c r="Y99">
        <v>1155</v>
      </c>
      <c r="Z99">
        <v>0</v>
      </c>
      <c r="AA99">
        <v>0</v>
      </c>
      <c r="AB99">
        <v>0</v>
      </c>
      <c r="AC99">
        <v>0</v>
      </c>
      <c r="AD99">
        <v>1</v>
      </c>
      <c r="AE99">
        <v>0</v>
      </c>
      <c r="AF99" t="s">
        <v>6</v>
      </c>
      <c r="AG99">
        <v>0.09</v>
      </c>
      <c r="AH99">
        <v>2</v>
      </c>
      <c r="AI99">
        <v>66441340</v>
      </c>
      <c r="AJ99">
        <v>104</v>
      </c>
      <c r="AK99">
        <v>0</v>
      </c>
      <c r="AL99">
        <v>0</v>
      </c>
      <c r="AM99">
        <v>0</v>
      </c>
      <c r="AN99">
        <v>0</v>
      </c>
      <c r="AO99">
        <v>0</v>
      </c>
      <c r="AP99">
        <v>0</v>
      </c>
      <c r="AQ99">
        <v>0</v>
      </c>
      <c r="AR99">
        <v>0</v>
      </c>
    </row>
    <row r="100" spans="1:44" x14ac:dyDescent="0.25">
      <c r="A100">
        <f>ROW(Source!A79)</f>
        <v>79</v>
      </c>
      <c r="B100">
        <v>66441368</v>
      </c>
      <c r="C100">
        <v>66441361</v>
      </c>
      <c r="D100">
        <v>49510731</v>
      </c>
      <c r="E100">
        <v>70</v>
      </c>
      <c r="F100">
        <v>1</v>
      </c>
      <c r="G100">
        <v>1</v>
      </c>
      <c r="H100">
        <v>1</v>
      </c>
      <c r="I100" t="s">
        <v>811</v>
      </c>
      <c r="J100" t="s">
        <v>6</v>
      </c>
      <c r="K100" t="s">
        <v>812</v>
      </c>
      <c r="L100">
        <v>1191</v>
      </c>
      <c r="N100">
        <v>1013</v>
      </c>
      <c r="O100" t="s">
        <v>766</v>
      </c>
      <c r="P100" t="s">
        <v>766</v>
      </c>
      <c r="Q100">
        <v>1</v>
      </c>
      <c r="X100">
        <v>4.1399999999999997</v>
      </c>
      <c r="Y100">
        <v>0</v>
      </c>
      <c r="Z100">
        <v>0</v>
      </c>
      <c r="AA100">
        <v>0</v>
      </c>
      <c r="AB100">
        <v>9.07</v>
      </c>
      <c r="AC100">
        <v>0</v>
      </c>
      <c r="AD100">
        <v>1</v>
      </c>
      <c r="AE100">
        <v>1</v>
      </c>
      <c r="AF100" t="s">
        <v>6</v>
      </c>
      <c r="AG100">
        <v>4.1399999999999997</v>
      </c>
      <c r="AH100">
        <v>2</v>
      </c>
      <c r="AI100">
        <v>66441362</v>
      </c>
      <c r="AJ100">
        <v>106</v>
      </c>
      <c r="AK100">
        <v>0</v>
      </c>
      <c r="AL100">
        <v>0</v>
      </c>
      <c r="AM100">
        <v>0</v>
      </c>
      <c r="AN100">
        <v>0</v>
      </c>
      <c r="AO100">
        <v>0</v>
      </c>
      <c r="AP100">
        <v>0</v>
      </c>
      <c r="AQ100">
        <v>0</v>
      </c>
      <c r="AR100">
        <v>0</v>
      </c>
    </row>
    <row r="101" spans="1:44" x14ac:dyDescent="0.25">
      <c r="A101">
        <f>ROW(Source!A79)</f>
        <v>79</v>
      </c>
      <c r="B101">
        <v>66441369</v>
      </c>
      <c r="C101">
        <v>66441361</v>
      </c>
      <c r="D101">
        <v>49510905</v>
      </c>
      <c r="E101">
        <v>70</v>
      </c>
      <c r="F101">
        <v>1</v>
      </c>
      <c r="G101">
        <v>1</v>
      </c>
      <c r="H101">
        <v>1</v>
      </c>
      <c r="I101" t="s">
        <v>767</v>
      </c>
      <c r="J101" t="s">
        <v>6</v>
      </c>
      <c r="K101" t="s">
        <v>768</v>
      </c>
      <c r="L101">
        <v>1191</v>
      </c>
      <c r="N101">
        <v>1013</v>
      </c>
      <c r="O101" t="s">
        <v>766</v>
      </c>
      <c r="P101" t="s">
        <v>766</v>
      </c>
      <c r="Q101">
        <v>1</v>
      </c>
      <c r="X101">
        <v>0.11</v>
      </c>
      <c r="Y101">
        <v>0</v>
      </c>
      <c r="Z101">
        <v>0</v>
      </c>
      <c r="AA101">
        <v>0</v>
      </c>
      <c r="AB101">
        <v>0</v>
      </c>
      <c r="AC101">
        <v>0</v>
      </c>
      <c r="AD101">
        <v>1</v>
      </c>
      <c r="AE101">
        <v>2</v>
      </c>
      <c r="AF101" t="s">
        <v>6</v>
      </c>
      <c r="AG101">
        <v>0.11</v>
      </c>
      <c r="AH101">
        <v>2</v>
      </c>
      <c r="AI101">
        <v>66441363</v>
      </c>
      <c r="AJ101">
        <v>107</v>
      </c>
      <c r="AK101">
        <v>0</v>
      </c>
      <c r="AL101">
        <v>0</v>
      </c>
      <c r="AM101">
        <v>0</v>
      </c>
      <c r="AN101">
        <v>0</v>
      </c>
      <c r="AO101">
        <v>0</v>
      </c>
      <c r="AP101">
        <v>0</v>
      </c>
      <c r="AQ101">
        <v>0</v>
      </c>
      <c r="AR101">
        <v>0</v>
      </c>
    </row>
    <row r="102" spans="1:44" x14ac:dyDescent="0.25">
      <c r="A102">
        <f>ROW(Source!A79)</f>
        <v>79</v>
      </c>
      <c r="B102">
        <v>66441370</v>
      </c>
      <c r="C102">
        <v>66441361</v>
      </c>
      <c r="D102">
        <v>49673503</v>
      </c>
      <c r="E102">
        <v>1</v>
      </c>
      <c r="F102">
        <v>1</v>
      </c>
      <c r="G102">
        <v>1</v>
      </c>
      <c r="H102">
        <v>2</v>
      </c>
      <c r="I102" t="s">
        <v>788</v>
      </c>
      <c r="J102" t="s">
        <v>789</v>
      </c>
      <c r="K102" t="s">
        <v>790</v>
      </c>
      <c r="L102">
        <v>1367</v>
      </c>
      <c r="N102">
        <v>1011</v>
      </c>
      <c r="O102" t="s">
        <v>772</v>
      </c>
      <c r="P102" t="s">
        <v>772</v>
      </c>
      <c r="Q102">
        <v>1</v>
      </c>
      <c r="X102">
        <v>0.11</v>
      </c>
      <c r="Y102">
        <v>0</v>
      </c>
      <c r="Z102">
        <v>65.709999999999994</v>
      </c>
      <c r="AA102">
        <v>11.6</v>
      </c>
      <c r="AB102">
        <v>0</v>
      </c>
      <c r="AC102">
        <v>0</v>
      </c>
      <c r="AD102">
        <v>1</v>
      </c>
      <c r="AE102">
        <v>0</v>
      </c>
      <c r="AF102" t="s">
        <v>6</v>
      </c>
      <c r="AG102">
        <v>0.11</v>
      </c>
      <c r="AH102">
        <v>2</v>
      </c>
      <c r="AI102">
        <v>66441364</v>
      </c>
      <c r="AJ102">
        <v>108</v>
      </c>
      <c r="AK102">
        <v>0</v>
      </c>
      <c r="AL102">
        <v>0</v>
      </c>
      <c r="AM102">
        <v>0</v>
      </c>
      <c r="AN102">
        <v>0</v>
      </c>
      <c r="AO102">
        <v>0</v>
      </c>
      <c r="AP102">
        <v>0</v>
      </c>
      <c r="AQ102">
        <v>0</v>
      </c>
      <c r="AR102">
        <v>0</v>
      </c>
    </row>
    <row r="103" spans="1:44" x14ac:dyDescent="0.25">
      <c r="A103">
        <f>ROW(Source!A79)</f>
        <v>79</v>
      </c>
      <c r="B103">
        <v>66441371</v>
      </c>
      <c r="C103">
        <v>66441361</v>
      </c>
      <c r="D103">
        <v>49523711</v>
      </c>
      <c r="E103">
        <v>1</v>
      </c>
      <c r="F103">
        <v>1</v>
      </c>
      <c r="G103">
        <v>1</v>
      </c>
      <c r="H103">
        <v>3</v>
      </c>
      <c r="I103" t="s">
        <v>177</v>
      </c>
      <c r="J103" t="s">
        <v>179</v>
      </c>
      <c r="K103" t="s">
        <v>178</v>
      </c>
      <c r="L103">
        <v>1308</v>
      </c>
      <c r="N103">
        <v>1003</v>
      </c>
      <c r="O103" t="s">
        <v>169</v>
      </c>
      <c r="P103" t="s">
        <v>169</v>
      </c>
      <c r="Q103">
        <v>100</v>
      </c>
      <c r="X103">
        <v>1.05</v>
      </c>
      <c r="Y103">
        <v>2500</v>
      </c>
      <c r="Z103">
        <v>0</v>
      </c>
      <c r="AA103">
        <v>0</v>
      </c>
      <c r="AB103">
        <v>0</v>
      </c>
      <c r="AC103">
        <v>0</v>
      </c>
      <c r="AD103">
        <v>1</v>
      </c>
      <c r="AE103">
        <v>0</v>
      </c>
      <c r="AF103" t="s">
        <v>6</v>
      </c>
      <c r="AG103">
        <v>1.05</v>
      </c>
      <c r="AH103">
        <v>2</v>
      </c>
      <c r="AI103">
        <v>66441365</v>
      </c>
      <c r="AJ103">
        <v>109</v>
      </c>
      <c r="AK103">
        <v>0</v>
      </c>
      <c r="AL103">
        <v>0</v>
      </c>
      <c r="AM103">
        <v>0</v>
      </c>
      <c r="AN103">
        <v>0</v>
      </c>
      <c r="AO103">
        <v>0</v>
      </c>
      <c r="AP103">
        <v>0</v>
      </c>
      <c r="AQ103">
        <v>0</v>
      </c>
      <c r="AR103">
        <v>0</v>
      </c>
    </row>
    <row r="104" spans="1:44" x14ac:dyDescent="0.25">
      <c r="A104">
        <f>ROW(Source!A82)</f>
        <v>82</v>
      </c>
      <c r="B104">
        <v>66441380</v>
      </c>
      <c r="C104">
        <v>66441374</v>
      </c>
      <c r="D104">
        <v>49510743</v>
      </c>
      <c r="E104">
        <v>70</v>
      </c>
      <c r="F104">
        <v>1</v>
      </c>
      <c r="G104">
        <v>1</v>
      </c>
      <c r="H104">
        <v>1</v>
      </c>
      <c r="I104" t="s">
        <v>783</v>
      </c>
      <c r="J104" t="s">
        <v>6</v>
      </c>
      <c r="K104" t="s">
        <v>784</v>
      </c>
      <c r="L104">
        <v>1191</v>
      </c>
      <c r="N104">
        <v>1013</v>
      </c>
      <c r="O104" t="s">
        <v>766</v>
      </c>
      <c r="P104" t="s">
        <v>766</v>
      </c>
      <c r="Q104">
        <v>1</v>
      </c>
      <c r="X104">
        <v>19</v>
      </c>
      <c r="Y104">
        <v>0</v>
      </c>
      <c r="Z104">
        <v>0</v>
      </c>
      <c r="AA104">
        <v>0</v>
      </c>
      <c r="AB104">
        <v>9.2899999999999991</v>
      </c>
      <c r="AC104">
        <v>0</v>
      </c>
      <c r="AD104">
        <v>1</v>
      </c>
      <c r="AE104">
        <v>1</v>
      </c>
      <c r="AF104" t="s">
        <v>6</v>
      </c>
      <c r="AG104">
        <v>19</v>
      </c>
      <c r="AH104">
        <v>2</v>
      </c>
      <c r="AI104">
        <v>66441375</v>
      </c>
      <c r="AJ104">
        <v>111</v>
      </c>
      <c r="AK104">
        <v>0</v>
      </c>
      <c r="AL104">
        <v>0</v>
      </c>
      <c r="AM104">
        <v>0</v>
      </c>
      <c r="AN104">
        <v>0</v>
      </c>
      <c r="AO104">
        <v>0</v>
      </c>
      <c r="AP104">
        <v>0</v>
      </c>
      <c r="AQ104">
        <v>0</v>
      </c>
      <c r="AR104">
        <v>0</v>
      </c>
    </row>
    <row r="105" spans="1:44" x14ac:dyDescent="0.25">
      <c r="A105">
        <f>ROW(Source!A82)</f>
        <v>82</v>
      </c>
      <c r="B105">
        <v>66441381</v>
      </c>
      <c r="C105">
        <v>66441374</v>
      </c>
      <c r="D105">
        <v>49672798</v>
      </c>
      <c r="E105">
        <v>1</v>
      </c>
      <c r="F105">
        <v>1</v>
      </c>
      <c r="G105">
        <v>1</v>
      </c>
      <c r="H105">
        <v>2</v>
      </c>
      <c r="I105" t="s">
        <v>813</v>
      </c>
      <c r="J105" t="s">
        <v>814</v>
      </c>
      <c r="K105" t="s">
        <v>815</v>
      </c>
      <c r="L105">
        <v>1367</v>
      </c>
      <c r="N105">
        <v>1011</v>
      </c>
      <c r="O105" t="s">
        <v>772</v>
      </c>
      <c r="P105" t="s">
        <v>772</v>
      </c>
      <c r="Q105">
        <v>1</v>
      </c>
      <c r="X105">
        <v>8.5500000000000007</v>
      </c>
      <c r="Y105">
        <v>0</v>
      </c>
      <c r="Z105">
        <v>53.87</v>
      </c>
      <c r="AA105">
        <v>0</v>
      </c>
      <c r="AB105">
        <v>0</v>
      </c>
      <c r="AC105">
        <v>0</v>
      </c>
      <c r="AD105">
        <v>1</v>
      </c>
      <c r="AE105">
        <v>0</v>
      </c>
      <c r="AF105" t="s">
        <v>6</v>
      </c>
      <c r="AG105">
        <v>8.5500000000000007</v>
      </c>
      <c r="AH105">
        <v>2</v>
      </c>
      <c r="AI105">
        <v>66441376</v>
      </c>
      <c r="AJ105">
        <v>112</v>
      </c>
      <c r="AK105">
        <v>0</v>
      </c>
      <c r="AL105">
        <v>0</v>
      </c>
      <c r="AM105">
        <v>0</v>
      </c>
      <c r="AN105">
        <v>0</v>
      </c>
      <c r="AO105">
        <v>0</v>
      </c>
      <c r="AP105">
        <v>0</v>
      </c>
      <c r="AQ105">
        <v>0</v>
      </c>
      <c r="AR105">
        <v>0</v>
      </c>
    </row>
    <row r="106" spans="1:44" x14ac:dyDescent="0.25">
      <c r="A106">
        <f>ROW(Source!A82)</f>
        <v>82</v>
      </c>
      <c r="B106">
        <v>66441382</v>
      </c>
      <c r="C106">
        <v>66441374</v>
      </c>
      <c r="D106">
        <v>49555180</v>
      </c>
      <c r="E106">
        <v>1</v>
      </c>
      <c r="F106">
        <v>1</v>
      </c>
      <c r="G106">
        <v>1</v>
      </c>
      <c r="H106">
        <v>3</v>
      </c>
      <c r="I106" t="s">
        <v>191</v>
      </c>
      <c r="J106" t="s">
        <v>193</v>
      </c>
      <c r="K106" t="s">
        <v>192</v>
      </c>
      <c r="L106">
        <v>1348</v>
      </c>
      <c r="N106">
        <v>1009</v>
      </c>
      <c r="O106" t="s">
        <v>147</v>
      </c>
      <c r="P106" t="s">
        <v>147</v>
      </c>
      <c r="Q106">
        <v>1000</v>
      </c>
      <c r="X106">
        <v>8.5000000000000006E-2</v>
      </c>
      <c r="Y106">
        <v>9830</v>
      </c>
      <c r="Z106">
        <v>0</v>
      </c>
      <c r="AA106">
        <v>0</v>
      </c>
      <c r="AB106">
        <v>0</v>
      </c>
      <c r="AC106">
        <v>0</v>
      </c>
      <c r="AD106">
        <v>1</v>
      </c>
      <c r="AE106">
        <v>0</v>
      </c>
      <c r="AF106" t="s">
        <v>6</v>
      </c>
      <c r="AG106">
        <v>8.5000000000000006E-2</v>
      </c>
      <c r="AH106">
        <v>2</v>
      </c>
      <c r="AI106">
        <v>66441379</v>
      </c>
      <c r="AJ106">
        <v>114</v>
      </c>
      <c r="AK106">
        <v>0</v>
      </c>
      <c r="AL106">
        <v>0</v>
      </c>
      <c r="AM106">
        <v>0</v>
      </c>
      <c r="AN106">
        <v>0</v>
      </c>
      <c r="AO106">
        <v>0</v>
      </c>
      <c r="AP106">
        <v>0</v>
      </c>
      <c r="AQ106">
        <v>0</v>
      </c>
      <c r="AR106">
        <v>0</v>
      </c>
    </row>
    <row r="107" spans="1:44" x14ac:dyDescent="0.25">
      <c r="A107">
        <f>ROW(Source!A86)</f>
        <v>86</v>
      </c>
      <c r="B107">
        <v>66441393</v>
      </c>
      <c r="C107">
        <v>66441387</v>
      </c>
      <c r="D107">
        <v>49510731</v>
      </c>
      <c r="E107">
        <v>70</v>
      </c>
      <c r="F107">
        <v>1</v>
      </c>
      <c r="G107">
        <v>1</v>
      </c>
      <c r="H107">
        <v>1</v>
      </c>
      <c r="I107" t="s">
        <v>811</v>
      </c>
      <c r="J107" t="s">
        <v>6</v>
      </c>
      <c r="K107" t="s">
        <v>812</v>
      </c>
      <c r="L107">
        <v>1191</v>
      </c>
      <c r="N107">
        <v>1013</v>
      </c>
      <c r="O107" t="s">
        <v>766</v>
      </c>
      <c r="P107" t="s">
        <v>766</v>
      </c>
      <c r="Q107">
        <v>1</v>
      </c>
      <c r="X107">
        <v>4.1399999999999997</v>
      </c>
      <c r="Y107">
        <v>0</v>
      </c>
      <c r="Z107">
        <v>0</v>
      </c>
      <c r="AA107">
        <v>0</v>
      </c>
      <c r="AB107">
        <v>9.07</v>
      </c>
      <c r="AC107">
        <v>0</v>
      </c>
      <c r="AD107">
        <v>1</v>
      </c>
      <c r="AE107">
        <v>1</v>
      </c>
      <c r="AF107" t="s">
        <v>6</v>
      </c>
      <c r="AG107">
        <v>4.1399999999999997</v>
      </c>
      <c r="AH107">
        <v>2</v>
      </c>
      <c r="AI107">
        <v>66441388</v>
      </c>
      <c r="AJ107">
        <v>115</v>
      </c>
      <c r="AK107">
        <v>0</v>
      </c>
      <c r="AL107">
        <v>0</v>
      </c>
      <c r="AM107">
        <v>0</v>
      </c>
      <c r="AN107">
        <v>0</v>
      </c>
      <c r="AO107">
        <v>0</v>
      </c>
      <c r="AP107">
        <v>0</v>
      </c>
      <c r="AQ107">
        <v>0</v>
      </c>
      <c r="AR107">
        <v>0</v>
      </c>
    </row>
    <row r="108" spans="1:44" x14ac:dyDescent="0.25">
      <c r="A108">
        <f>ROW(Source!A86)</f>
        <v>86</v>
      </c>
      <c r="B108">
        <v>66441394</v>
      </c>
      <c r="C108">
        <v>66441387</v>
      </c>
      <c r="D108">
        <v>49510905</v>
      </c>
      <c r="E108">
        <v>70</v>
      </c>
      <c r="F108">
        <v>1</v>
      </c>
      <c r="G108">
        <v>1</v>
      </c>
      <c r="H108">
        <v>1</v>
      </c>
      <c r="I108" t="s">
        <v>767</v>
      </c>
      <c r="J108" t="s">
        <v>6</v>
      </c>
      <c r="K108" t="s">
        <v>768</v>
      </c>
      <c r="L108">
        <v>1191</v>
      </c>
      <c r="N108">
        <v>1013</v>
      </c>
      <c r="O108" t="s">
        <v>766</v>
      </c>
      <c r="P108" t="s">
        <v>766</v>
      </c>
      <c r="Q108">
        <v>1</v>
      </c>
      <c r="X108">
        <v>0.11</v>
      </c>
      <c r="Y108">
        <v>0</v>
      </c>
      <c r="Z108">
        <v>0</v>
      </c>
      <c r="AA108">
        <v>0</v>
      </c>
      <c r="AB108">
        <v>0</v>
      </c>
      <c r="AC108">
        <v>0</v>
      </c>
      <c r="AD108">
        <v>1</v>
      </c>
      <c r="AE108">
        <v>2</v>
      </c>
      <c r="AF108" t="s">
        <v>6</v>
      </c>
      <c r="AG108">
        <v>0.11</v>
      </c>
      <c r="AH108">
        <v>2</v>
      </c>
      <c r="AI108">
        <v>66441389</v>
      </c>
      <c r="AJ108">
        <v>116</v>
      </c>
      <c r="AK108">
        <v>0</v>
      </c>
      <c r="AL108">
        <v>0</v>
      </c>
      <c r="AM108">
        <v>0</v>
      </c>
      <c r="AN108">
        <v>0</v>
      </c>
      <c r="AO108">
        <v>0</v>
      </c>
      <c r="AP108">
        <v>0</v>
      </c>
      <c r="AQ108">
        <v>0</v>
      </c>
      <c r="AR108">
        <v>0</v>
      </c>
    </row>
    <row r="109" spans="1:44" x14ac:dyDescent="0.25">
      <c r="A109">
        <f>ROW(Source!A86)</f>
        <v>86</v>
      </c>
      <c r="B109">
        <v>66441395</v>
      </c>
      <c r="C109">
        <v>66441387</v>
      </c>
      <c r="D109">
        <v>49673503</v>
      </c>
      <c r="E109">
        <v>1</v>
      </c>
      <c r="F109">
        <v>1</v>
      </c>
      <c r="G109">
        <v>1</v>
      </c>
      <c r="H109">
        <v>2</v>
      </c>
      <c r="I109" t="s">
        <v>788</v>
      </c>
      <c r="J109" t="s">
        <v>789</v>
      </c>
      <c r="K109" t="s">
        <v>790</v>
      </c>
      <c r="L109">
        <v>1367</v>
      </c>
      <c r="N109">
        <v>1011</v>
      </c>
      <c r="O109" t="s">
        <v>772</v>
      </c>
      <c r="P109" t="s">
        <v>772</v>
      </c>
      <c r="Q109">
        <v>1</v>
      </c>
      <c r="X109">
        <v>0.11</v>
      </c>
      <c r="Y109">
        <v>0</v>
      </c>
      <c r="Z109">
        <v>65.709999999999994</v>
      </c>
      <c r="AA109">
        <v>11.6</v>
      </c>
      <c r="AB109">
        <v>0</v>
      </c>
      <c r="AC109">
        <v>0</v>
      </c>
      <c r="AD109">
        <v>1</v>
      </c>
      <c r="AE109">
        <v>0</v>
      </c>
      <c r="AF109" t="s">
        <v>6</v>
      </c>
      <c r="AG109">
        <v>0.11</v>
      </c>
      <c r="AH109">
        <v>2</v>
      </c>
      <c r="AI109">
        <v>66441390</v>
      </c>
      <c r="AJ109">
        <v>117</v>
      </c>
      <c r="AK109">
        <v>0</v>
      </c>
      <c r="AL109">
        <v>0</v>
      </c>
      <c r="AM109">
        <v>0</v>
      </c>
      <c r="AN109">
        <v>0</v>
      </c>
      <c r="AO109">
        <v>0</v>
      </c>
      <c r="AP109">
        <v>0</v>
      </c>
      <c r="AQ109">
        <v>0</v>
      </c>
      <c r="AR109">
        <v>0</v>
      </c>
    </row>
    <row r="110" spans="1:44" x14ac:dyDescent="0.25">
      <c r="A110">
        <f>ROW(Source!A86)</f>
        <v>86</v>
      </c>
      <c r="B110">
        <v>66441396</v>
      </c>
      <c r="C110">
        <v>66441387</v>
      </c>
      <c r="D110">
        <v>49523711</v>
      </c>
      <c r="E110">
        <v>1</v>
      </c>
      <c r="F110">
        <v>1</v>
      </c>
      <c r="G110">
        <v>1</v>
      </c>
      <c r="H110">
        <v>3</v>
      </c>
      <c r="I110" t="s">
        <v>177</v>
      </c>
      <c r="J110" t="s">
        <v>179</v>
      </c>
      <c r="K110" t="s">
        <v>178</v>
      </c>
      <c r="L110">
        <v>1308</v>
      </c>
      <c r="N110">
        <v>1003</v>
      </c>
      <c r="O110" t="s">
        <v>169</v>
      </c>
      <c r="P110" t="s">
        <v>169</v>
      </c>
      <c r="Q110">
        <v>100</v>
      </c>
      <c r="X110">
        <v>1.05</v>
      </c>
      <c r="Y110">
        <v>2500</v>
      </c>
      <c r="Z110">
        <v>0</v>
      </c>
      <c r="AA110">
        <v>0</v>
      </c>
      <c r="AB110">
        <v>0</v>
      </c>
      <c r="AC110">
        <v>0</v>
      </c>
      <c r="AD110">
        <v>1</v>
      </c>
      <c r="AE110">
        <v>0</v>
      </c>
      <c r="AF110" t="s">
        <v>6</v>
      </c>
      <c r="AG110">
        <v>1.05</v>
      </c>
      <c r="AH110">
        <v>2</v>
      </c>
      <c r="AI110">
        <v>66441391</v>
      </c>
      <c r="AJ110">
        <v>118</v>
      </c>
      <c r="AK110">
        <v>0</v>
      </c>
      <c r="AL110">
        <v>0</v>
      </c>
      <c r="AM110">
        <v>0</v>
      </c>
      <c r="AN110">
        <v>0</v>
      </c>
      <c r="AO110">
        <v>0</v>
      </c>
      <c r="AP110">
        <v>0</v>
      </c>
      <c r="AQ110">
        <v>0</v>
      </c>
      <c r="AR110">
        <v>0</v>
      </c>
    </row>
    <row r="111" spans="1:44" x14ac:dyDescent="0.25">
      <c r="A111">
        <f>ROW(Source!A89)</f>
        <v>89</v>
      </c>
      <c r="B111">
        <v>66441404</v>
      </c>
      <c r="C111">
        <v>66441399</v>
      </c>
      <c r="D111">
        <v>49510743</v>
      </c>
      <c r="E111">
        <v>70</v>
      </c>
      <c r="F111">
        <v>1</v>
      </c>
      <c r="G111">
        <v>1</v>
      </c>
      <c r="H111">
        <v>1</v>
      </c>
      <c r="I111" t="s">
        <v>783</v>
      </c>
      <c r="J111" t="s">
        <v>6</v>
      </c>
      <c r="K111" t="s">
        <v>784</v>
      </c>
      <c r="L111">
        <v>1191</v>
      </c>
      <c r="N111">
        <v>1013</v>
      </c>
      <c r="O111" t="s">
        <v>766</v>
      </c>
      <c r="P111" t="s">
        <v>766</v>
      </c>
      <c r="Q111">
        <v>1</v>
      </c>
      <c r="X111">
        <v>19</v>
      </c>
      <c r="Y111">
        <v>0</v>
      </c>
      <c r="Z111">
        <v>0</v>
      </c>
      <c r="AA111">
        <v>0</v>
      </c>
      <c r="AB111">
        <v>9.2899999999999991</v>
      </c>
      <c r="AC111">
        <v>0</v>
      </c>
      <c r="AD111">
        <v>1</v>
      </c>
      <c r="AE111">
        <v>1</v>
      </c>
      <c r="AF111" t="s">
        <v>6</v>
      </c>
      <c r="AG111">
        <v>19</v>
      </c>
      <c r="AH111">
        <v>2</v>
      </c>
      <c r="AI111">
        <v>66441400</v>
      </c>
      <c r="AJ111">
        <v>120</v>
      </c>
      <c r="AK111">
        <v>0</v>
      </c>
      <c r="AL111">
        <v>0</v>
      </c>
      <c r="AM111">
        <v>0</v>
      </c>
      <c r="AN111">
        <v>0</v>
      </c>
      <c r="AO111">
        <v>0</v>
      </c>
      <c r="AP111">
        <v>0</v>
      </c>
      <c r="AQ111">
        <v>0</v>
      </c>
      <c r="AR111">
        <v>0</v>
      </c>
    </row>
    <row r="112" spans="1:44" x14ac:dyDescent="0.25">
      <c r="A112">
        <f>ROW(Source!A89)</f>
        <v>89</v>
      </c>
      <c r="B112">
        <v>66441405</v>
      </c>
      <c r="C112">
        <v>66441399</v>
      </c>
      <c r="D112">
        <v>49672798</v>
      </c>
      <c r="E112">
        <v>1</v>
      </c>
      <c r="F112">
        <v>1</v>
      </c>
      <c r="G112">
        <v>1</v>
      </c>
      <c r="H112">
        <v>2</v>
      </c>
      <c r="I112" t="s">
        <v>813</v>
      </c>
      <c r="J112" t="s">
        <v>814</v>
      </c>
      <c r="K112" t="s">
        <v>815</v>
      </c>
      <c r="L112">
        <v>1367</v>
      </c>
      <c r="N112">
        <v>1011</v>
      </c>
      <c r="O112" t="s">
        <v>772</v>
      </c>
      <c r="P112" t="s">
        <v>772</v>
      </c>
      <c r="Q112">
        <v>1</v>
      </c>
      <c r="X112">
        <v>8.5500000000000007</v>
      </c>
      <c r="Y112">
        <v>0</v>
      </c>
      <c r="Z112">
        <v>53.87</v>
      </c>
      <c r="AA112">
        <v>0</v>
      </c>
      <c r="AB112">
        <v>0</v>
      </c>
      <c r="AC112">
        <v>0</v>
      </c>
      <c r="AD112">
        <v>1</v>
      </c>
      <c r="AE112">
        <v>0</v>
      </c>
      <c r="AF112" t="s">
        <v>6</v>
      </c>
      <c r="AG112">
        <v>8.5500000000000007</v>
      </c>
      <c r="AH112">
        <v>2</v>
      </c>
      <c r="AI112">
        <v>66441401</v>
      </c>
      <c r="AJ112">
        <v>121</v>
      </c>
      <c r="AK112">
        <v>0</v>
      </c>
      <c r="AL112">
        <v>0</v>
      </c>
      <c r="AM112">
        <v>0</v>
      </c>
      <c r="AN112">
        <v>0</v>
      </c>
      <c r="AO112">
        <v>0</v>
      </c>
      <c r="AP112">
        <v>0</v>
      </c>
      <c r="AQ112">
        <v>0</v>
      </c>
      <c r="AR112">
        <v>0</v>
      </c>
    </row>
    <row r="113" spans="1:44" x14ac:dyDescent="0.25">
      <c r="A113">
        <f>ROW(Source!A89)</f>
        <v>89</v>
      </c>
      <c r="B113">
        <v>66441406</v>
      </c>
      <c r="C113">
        <v>66441399</v>
      </c>
      <c r="D113">
        <v>49555180</v>
      </c>
      <c r="E113">
        <v>1</v>
      </c>
      <c r="F113">
        <v>1</v>
      </c>
      <c r="G113">
        <v>1</v>
      </c>
      <c r="H113">
        <v>3</v>
      </c>
      <c r="I113" t="s">
        <v>191</v>
      </c>
      <c r="J113" t="s">
        <v>193</v>
      </c>
      <c r="K113" t="s">
        <v>192</v>
      </c>
      <c r="L113">
        <v>1348</v>
      </c>
      <c r="N113">
        <v>1009</v>
      </c>
      <c r="O113" t="s">
        <v>147</v>
      </c>
      <c r="P113" t="s">
        <v>147</v>
      </c>
      <c r="Q113">
        <v>1000</v>
      </c>
      <c r="X113">
        <v>8.5000000000000006E-2</v>
      </c>
      <c r="Y113">
        <v>9830</v>
      </c>
      <c r="Z113">
        <v>0</v>
      </c>
      <c r="AA113">
        <v>0</v>
      </c>
      <c r="AB113">
        <v>0</v>
      </c>
      <c r="AC113">
        <v>0</v>
      </c>
      <c r="AD113">
        <v>1</v>
      </c>
      <c r="AE113">
        <v>0</v>
      </c>
      <c r="AF113" t="s">
        <v>6</v>
      </c>
      <c r="AG113">
        <v>8.5000000000000006E-2</v>
      </c>
      <c r="AH113">
        <v>2</v>
      </c>
      <c r="AI113">
        <v>66441402</v>
      </c>
      <c r="AJ113">
        <v>123</v>
      </c>
      <c r="AK113">
        <v>0</v>
      </c>
      <c r="AL113">
        <v>0</v>
      </c>
      <c r="AM113">
        <v>0</v>
      </c>
      <c r="AN113">
        <v>0</v>
      </c>
      <c r="AO113">
        <v>0</v>
      </c>
      <c r="AP113">
        <v>0</v>
      </c>
      <c r="AQ113">
        <v>0</v>
      </c>
      <c r="AR113">
        <v>0</v>
      </c>
    </row>
    <row r="114" spans="1:44" x14ac:dyDescent="0.25">
      <c r="A114">
        <f>ROW(Source!A93)</f>
        <v>93</v>
      </c>
      <c r="B114">
        <v>66441419</v>
      </c>
      <c r="C114">
        <v>66441412</v>
      </c>
      <c r="D114">
        <v>48043865</v>
      </c>
      <c r="E114">
        <v>68</v>
      </c>
      <c r="F114">
        <v>1</v>
      </c>
      <c r="G114">
        <v>1</v>
      </c>
      <c r="H114">
        <v>1</v>
      </c>
      <c r="I114" t="s">
        <v>783</v>
      </c>
      <c r="J114" t="s">
        <v>6</v>
      </c>
      <c r="K114" t="s">
        <v>784</v>
      </c>
      <c r="L114">
        <v>1191</v>
      </c>
      <c r="N114">
        <v>1013</v>
      </c>
      <c r="O114" t="s">
        <v>766</v>
      </c>
      <c r="P114" t="s">
        <v>766</v>
      </c>
      <c r="Q114">
        <v>1</v>
      </c>
      <c r="X114">
        <v>10.58</v>
      </c>
      <c r="Y114">
        <v>0</v>
      </c>
      <c r="Z114">
        <v>0</v>
      </c>
      <c r="AA114">
        <v>0</v>
      </c>
      <c r="AB114">
        <v>9.2899999999999991</v>
      </c>
      <c r="AC114">
        <v>0</v>
      </c>
      <c r="AD114">
        <v>1</v>
      </c>
      <c r="AE114">
        <v>1</v>
      </c>
      <c r="AF114" t="s">
        <v>6</v>
      </c>
      <c r="AG114">
        <v>10.58</v>
      </c>
      <c r="AH114">
        <v>2</v>
      </c>
      <c r="AI114">
        <v>66441413</v>
      </c>
      <c r="AJ114">
        <v>124</v>
      </c>
      <c r="AK114">
        <v>0</v>
      </c>
      <c r="AL114">
        <v>0</v>
      </c>
      <c r="AM114">
        <v>0</v>
      </c>
      <c r="AN114">
        <v>0</v>
      </c>
      <c r="AO114">
        <v>0</v>
      </c>
      <c r="AP114">
        <v>0</v>
      </c>
      <c r="AQ114">
        <v>0</v>
      </c>
      <c r="AR114">
        <v>0</v>
      </c>
    </row>
    <row r="115" spans="1:44" x14ac:dyDescent="0.25">
      <c r="A115">
        <f>ROW(Source!A93)</f>
        <v>93</v>
      </c>
      <c r="B115">
        <v>66441420</v>
      </c>
      <c r="C115">
        <v>66441412</v>
      </c>
      <c r="D115">
        <v>48044033</v>
      </c>
      <c r="E115">
        <v>68</v>
      </c>
      <c r="F115">
        <v>1</v>
      </c>
      <c r="G115">
        <v>1</v>
      </c>
      <c r="H115">
        <v>1</v>
      </c>
      <c r="I115" t="s">
        <v>767</v>
      </c>
      <c r="J115" t="s">
        <v>6</v>
      </c>
      <c r="K115" t="s">
        <v>768</v>
      </c>
      <c r="L115">
        <v>1191</v>
      </c>
      <c r="N115">
        <v>1013</v>
      </c>
      <c r="O115" t="s">
        <v>766</v>
      </c>
      <c r="P115" t="s">
        <v>766</v>
      </c>
      <c r="Q115">
        <v>1</v>
      </c>
      <c r="X115">
        <v>0.55000000000000004</v>
      </c>
      <c r="Y115">
        <v>0</v>
      </c>
      <c r="Z115">
        <v>0</v>
      </c>
      <c r="AA115">
        <v>0</v>
      </c>
      <c r="AB115">
        <v>0</v>
      </c>
      <c r="AC115">
        <v>0</v>
      </c>
      <c r="AD115">
        <v>1</v>
      </c>
      <c r="AE115">
        <v>2</v>
      </c>
      <c r="AF115" t="s">
        <v>6</v>
      </c>
      <c r="AG115">
        <v>0.55000000000000004</v>
      </c>
      <c r="AH115">
        <v>2</v>
      </c>
      <c r="AI115">
        <v>66441414</v>
      </c>
      <c r="AJ115">
        <v>125</v>
      </c>
      <c r="AK115">
        <v>0</v>
      </c>
      <c r="AL115">
        <v>0</v>
      </c>
      <c r="AM115">
        <v>0</v>
      </c>
      <c r="AN115">
        <v>0</v>
      </c>
      <c r="AO115">
        <v>0</v>
      </c>
      <c r="AP115">
        <v>0</v>
      </c>
      <c r="AQ115">
        <v>0</v>
      </c>
      <c r="AR115">
        <v>0</v>
      </c>
    </row>
    <row r="116" spans="1:44" x14ac:dyDescent="0.25">
      <c r="A116">
        <f>ROW(Source!A93)</f>
        <v>93</v>
      </c>
      <c r="B116">
        <v>66441421</v>
      </c>
      <c r="C116">
        <v>66441412</v>
      </c>
      <c r="D116">
        <v>48205704</v>
      </c>
      <c r="E116">
        <v>1</v>
      </c>
      <c r="F116">
        <v>1</v>
      </c>
      <c r="G116">
        <v>1</v>
      </c>
      <c r="H116">
        <v>2</v>
      </c>
      <c r="I116" t="s">
        <v>785</v>
      </c>
      <c r="J116" t="s">
        <v>786</v>
      </c>
      <c r="K116" t="s">
        <v>787</v>
      </c>
      <c r="L116">
        <v>1367</v>
      </c>
      <c r="N116">
        <v>1011</v>
      </c>
      <c r="O116" t="s">
        <v>772</v>
      </c>
      <c r="P116" t="s">
        <v>772</v>
      </c>
      <c r="Q116">
        <v>1</v>
      </c>
      <c r="X116">
        <v>0.65</v>
      </c>
      <c r="Y116">
        <v>0</v>
      </c>
      <c r="Z116">
        <v>6.66</v>
      </c>
      <c r="AA116">
        <v>0</v>
      </c>
      <c r="AB116">
        <v>0</v>
      </c>
      <c r="AC116">
        <v>0</v>
      </c>
      <c r="AD116">
        <v>1</v>
      </c>
      <c r="AE116">
        <v>0</v>
      </c>
      <c r="AF116" t="s">
        <v>6</v>
      </c>
      <c r="AG116">
        <v>0.65</v>
      </c>
      <c r="AH116">
        <v>2</v>
      </c>
      <c r="AI116">
        <v>66441415</v>
      </c>
      <c r="AJ116">
        <v>126</v>
      </c>
      <c r="AK116">
        <v>0</v>
      </c>
      <c r="AL116">
        <v>0</v>
      </c>
      <c r="AM116">
        <v>0</v>
      </c>
      <c r="AN116">
        <v>0</v>
      </c>
      <c r="AO116">
        <v>0</v>
      </c>
      <c r="AP116">
        <v>0</v>
      </c>
      <c r="AQ116">
        <v>0</v>
      </c>
      <c r="AR116">
        <v>0</v>
      </c>
    </row>
    <row r="117" spans="1:44" x14ac:dyDescent="0.25">
      <c r="A117">
        <f>ROW(Source!A93)</f>
        <v>93</v>
      </c>
      <c r="B117">
        <v>66441422</v>
      </c>
      <c r="C117">
        <v>66441412</v>
      </c>
      <c r="D117">
        <v>48206504</v>
      </c>
      <c r="E117">
        <v>1</v>
      </c>
      <c r="F117">
        <v>1</v>
      </c>
      <c r="G117">
        <v>1</v>
      </c>
      <c r="H117">
        <v>2</v>
      </c>
      <c r="I117" t="s">
        <v>788</v>
      </c>
      <c r="J117" t="s">
        <v>789</v>
      </c>
      <c r="K117" t="s">
        <v>790</v>
      </c>
      <c r="L117">
        <v>1367</v>
      </c>
      <c r="N117">
        <v>1011</v>
      </c>
      <c r="O117" t="s">
        <v>772</v>
      </c>
      <c r="P117" t="s">
        <v>772</v>
      </c>
      <c r="Q117">
        <v>1</v>
      </c>
      <c r="X117">
        <v>0.55000000000000004</v>
      </c>
      <c r="Y117">
        <v>0</v>
      </c>
      <c r="Z117">
        <v>65.709999999999994</v>
      </c>
      <c r="AA117">
        <v>11.6</v>
      </c>
      <c r="AB117">
        <v>0</v>
      </c>
      <c r="AC117">
        <v>0</v>
      </c>
      <c r="AD117">
        <v>1</v>
      </c>
      <c r="AE117">
        <v>0</v>
      </c>
      <c r="AF117" t="s">
        <v>6</v>
      </c>
      <c r="AG117">
        <v>0.55000000000000004</v>
      </c>
      <c r="AH117">
        <v>2</v>
      </c>
      <c r="AI117">
        <v>66441416</v>
      </c>
      <c r="AJ117">
        <v>127</v>
      </c>
      <c r="AK117">
        <v>0</v>
      </c>
      <c r="AL117">
        <v>0</v>
      </c>
      <c r="AM117">
        <v>0</v>
      </c>
      <c r="AN117">
        <v>0</v>
      </c>
      <c r="AO117">
        <v>0</v>
      </c>
      <c r="AP117">
        <v>0</v>
      </c>
      <c r="AQ117">
        <v>0</v>
      </c>
      <c r="AR117">
        <v>0</v>
      </c>
    </row>
    <row r="118" spans="1:44" x14ac:dyDescent="0.25">
      <c r="A118">
        <f>ROW(Source!A93)</f>
        <v>93</v>
      </c>
      <c r="B118">
        <v>66441423</v>
      </c>
      <c r="C118">
        <v>66441412</v>
      </c>
      <c r="D118">
        <v>48046808</v>
      </c>
      <c r="E118">
        <v>68</v>
      </c>
      <c r="F118">
        <v>1</v>
      </c>
      <c r="G118">
        <v>1</v>
      </c>
      <c r="H118">
        <v>3</v>
      </c>
      <c r="I118" t="s">
        <v>906</v>
      </c>
      <c r="J118" t="s">
        <v>6</v>
      </c>
      <c r="K118" t="s">
        <v>907</v>
      </c>
      <c r="L118">
        <v>1339</v>
      </c>
      <c r="N118">
        <v>1007</v>
      </c>
      <c r="O118" t="s">
        <v>22</v>
      </c>
      <c r="P118" t="s">
        <v>22</v>
      </c>
      <c r="Q118">
        <v>1</v>
      </c>
      <c r="X118">
        <v>1.02</v>
      </c>
      <c r="Y118">
        <v>0</v>
      </c>
      <c r="Z118">
        <v>0</v>
      </c>
      <c r="AA118">
        <v>0</v>
      </c>
      <c r="AB118">
        <v>0</v>
      </c>
      <c r="AC118">
        <v>0</v>
      </c>
      <c r="AD118">
        <v>0</v>
      </c>
      <c r="AE118">
        <v>0</v>
      </c>
      <c r="AF118" t="s">
        <v>6</v>
      </c>
      <c r="AG118">
        <v>1.02</v>
      </c>
      <c r="AH118">
        <v>3</v>
      </c>
      <c r="AI118">
        <v>-1</v>
      </c>
      <c r="AJ118" t="s">
        <v>6</v>
      </c>
      <c r="AK118">
        <v>0</v>
      </c>
      <c r="AL118">
        <v>0</v>
      </c>
      <c r="AM118">
        <v>0</v>
      </c>
      <c r="AN118">
        <v>0</v>
      </c>
      <c r="AO118">
        <v>0</v>
      </c>
      <c r="AP118">
        <v>0</v>
      </c>
      <c r="AQ118">
        <v>0</v>
      </c>
      <c r="AR118">
        <v>0</v>
      </c>
    </row>
    <row r="119" spans="1:44" x14ac:dyDescent="0.25">
      <c r="A119">
        <f>ROW(Source!A95)</f>
        <v>95</v>
      </c>
      <c r="B119">
        <v>66441433</v>
      </c>
      <c r="C119">
        <v>66441426</v>
      </c>
      <c r="D119">
        <v>48043853</v>
      </c>
      <c r="E119">
        <v>68</v>
      </c>
      <c r="F119">
        <v>1</v>
      </c>
      <c r="G119">
        <v>1</v>
      </c>
      <c r="H119">
        <v>1</v>
      </c>
      <c r="I119" t="s">
        <v>811</v>
      </c>
      <c r="J119" t="s">
        <v>6</v>
      </c>
      <c r="K119" t="s">
        <v>812</v>
      </c>
      <c r="L119">
        <v>1191</v>
      </c>
      <c r="N119">
        <v>1013</v>
      </c>
      <c r="O119" t="s">
        <v>766</v>
      </c>
      <c r="P119" t="s">
        <v>766</v>
      </c>
      <c r="Q119">
        <v>1</v>
      </c>
      <c r="X119">
        <v>4.1399999999999997</v>
      </c>
      <c r="Y119">
        <v>0</v>
      </c>
      <c r="Z119">
        <v>0</v>
      </c>
      <c r="AA119">
        <v>0</v>
      </c>
      <c r="AB119">
        <v>9.07</v>
      </c>
      <c r="AC119">
        <v>0</v>
      </c>
      <c r="AD119">
        <v>1</v>
      </c>
      <c r="AE119">
        <v>1</v>
      </c>
      <c r="AF119" t="s">
        <v>6</v>
      </c>
      <c r="AG119">
        <v>4.1399999999999997</v>
      </c>
      <c r="AH119">
        <v>2</v>
      </c>
      <c r="AI119">
        <v>66441429</v>
      </c>
      <c r="AJ119">
        <v>129</v>
      </c>
      <c r="AK119">
        <v>0</v>
      </c>
      <c r="AL119">
        <v>0</v>
      </c>
      <c r="AM119">
        <v>0</v>
      </c>
      <c r="AN119">
        <v>0</v>
      </c>
      <c r="AO119">
        <v>0</v>
      </c>
      <c r="AP119">
        <v>0</v>
      </c>
      <c r="AQ119">
        <v>0</v>
      </c>
      <c r="AR119">
        <v>0</v>
      </c>
    </row>
    <row r="120" spans="1:44" x14ac:dyDescent="0.25">
      <c r="A120">
        <f>ROW(Source!A95)</f>
        <v>95</v>
      </c>
      <c r="B120">
        <v>66441434</v>
      </c>
      <c r="C120">
        <v>66441426</v>
      </c>
      <c r="D120">
        <v>48044033</v>
      </c>
      <c r="E120">
        <v>68</v>
      </c>
      <c r="F120">
        <v>1</v>
      </c>
      <c r="G120">
        <v>1</v>
      </c>
      <c r="H120">
        <v>1</v>
      </c>
      <c r="I120" t="s">
        <v>767</v>
      </c>
      <c r="J120" t="s">
        <v>6</v>
      </c>
      <c r="K120" t="s">
        <v>768</v>
      </c>
      <c r="L120">
        <v>1191</v>
      </c>
      <c r="N120">
        <v>1013</v>
      </c>
      <c r="O120" t="s">
        <v>766</v>
      </c>
      <c r="P120" t="s">
        <v>766</v>
      </c>
      <c r="Q120">
        <v>1</v>
      </c>
      <c r="X120">
        <v>0.11</v>
      </c>
      <c r="Y120">
        <v>0</v>
      </c>
      <c r="Z120">
        <v>0</v>
      </c>
      <c r="AA120">
        <v>0</v>
      </c>
      <c r="AB120">
        <v>0</v>
      </c>
      <c r="AC120">
        <v>0</v>
      </c>
      <c r="AD120">
        <v>1</v>
      </c>
      <c r="AE120">
        <v>2</v>
      </c>
      <c r="AF120" t="s">
        <v>6</v>
      </c>
      <c r="AG120">
        <v>0.11</v>
      </c>
      <c r="AH120">
        <v>2</v>
      </c>
      <c r="AI120">
        <v>66441430</v>
      </c>
      <c r="AJ120">
        <v>130</v>
      </c>
      <c r="AK120">
        <v>0</v>
      </c>
      <c r="AL120">
        <v>0</v>
      </c>
      <c r="AM120">
        <v>0</v>
      </c>
      <c r="AN120">
        <v>0</v>
      </c>
      <c r="AO120">
        <v>0</v>
      </c>
      <c r="AP120">
        <v>0</v>
      </c>
      <c r="AQ120">
        <v>0</v>
      </c>
      <c r="AR120">
        <v>0</v>
      </c>
    </row>
    <row r="121" spans="1:44" x14ac:dyDescent="0.25">
      <c r="A121">
        <f>ROW(Source!A95)</f>
        <v>95</v>
      </c>
      <c r="B121">
        <v>66441435</v>
      </c>
      <c r="C121">
        <v>66441426</v>
      </c>
      <c r="D121">
        <v>48206504</v>
      </c>
      <c r="E121">
        <v>1</v>
      </c>
      <c r="F121">
        <v>1</v>
      </c>
      <c r="G121">
        <v>1</v>
      </c>
      <c r="H121">
        <v>2</v>
      </c>
      <c r="I121" t="s">
        <v>788</v>
      </c>
      <c r="J121" t="s">
        <v>789</v>
      </c>
      <c r="K121" t="s">
        <v>790</v>
      </c>
      <c r="L121">
        <v>1367</v>
      </c>
      <c r="N121">
        <v>1011</v>
      </c>
      <c r="O121" t="s">
        <v>772</v>
      </c>
      <c r="P121" t="s">
        <v>772</v>
      </c>
      <c r="Q121">
        <v>1</v>
      </c>
      <c r="X121">
        <v>0.11</v>
      </c>
      <c r="Y121">
        <v>0</v>
      </c>
      <c r="Z121">
        <v>65.709999999999994</v>
      </c>
      <c r="AA121">
        <v>11.6</v>
      </c>
      <c r="AB121">
        <v>0</v>
      </c>
      <c r="AC121">
        <v>0</v>
      </c>
      <c r="AD121">
        <v>1</v>
      </c>
      <c r="AE121">
        <v>0</v>
      </c>
      <c r="AF121" t="s">
        <v>6</v>
      </c>
      <c r="AG121">
        <v>0.11</v>
      </c>
      <c r="AH121">
        <v>2</v>
      </c>
      <c r="AI121">
        <v>66441431</v>
      </c>
      <c r="AJ121">
        <v>131</v>
      </c>
      <c r="AK121">
        <v>0</v>
      </c>
      <c r="AL121">
        <v>0</v>
      </c>
      <c r="AM121">
        <v>0</v>
      </c>
      <c r="AN121">
        <v>0</v>
      </c>
      <c r="AO121">
        <v>0</v>
      </c>
      <c r="AP121">
        <v>0</v>
      </c>
      <c r="AQ121">
        <v>0</v>
      </c>
      <c r="AR121">
        <v>0</v>
      </c>
    </row>
    <row r="122" spans="1:44" x14ac:dyDescent="0.25">
      <c r="A122">
        <f>ROW(Source!A95)</f>
        <v>95</v>
      </c>
      <c r="B122">
        <v>66441436</v>
      </c>
      <c r="C122">
        <v>66441426</v>
      </c>
      <c r="D122">
        <v>48056876</v>
      </c>
      <c r="E122">
        <v>1</v>
      </c>
      <c r="F122">
        <v>1</v>
      </c>
      <c r="G122">
        <v>1</v>
      </c>
      <c r="H122">
        <v>3</v>
      </c>
      <c r="I122" t="s">
        <v>177</v>
      </c>
      <c r="J122" t="s">
        <v>179</v>
      </c>
      <c r="K122" t="s">
        <v>178</v>
      </c>
      <c r="L122">
        <v>1308</v>
      </c>
      <c r="N122">
        <v>1003</v>
      </c>
      <c r="O122" t="s">
        <v>169</v>
      </c>
      <c r="P122" t="s">
        <v>169</v>
      </c>
      <c r="Q122">
        <v>100</v>
      </c>
      <c r="X122">
        <v>1.05</v>
      </c>
      <c r="Y122">
        <v>2500</v>
      </c>
      <c r="Z122">
        <v>0</v>
      </c>
      <c r="AA122">
        <v>0</v>
      </c>
      <c r="AB122">
        <v>0</v>
      </c>
      <c r="AC122">
        <v>0</v>
      </c>
      <c r="AD122">
        <v>1</v>
      </c>
      <c r="AE122">
        <v>0</v>
      </c>
      <c r="AF122" t="s">
        <v>6</v>
      </c>
      <c r="AG122">
        <v>1.05</v>
      </c>
      <c r="AH122">
        <v>2</v>
      </c>
      <c r="AI122">
        <v>66441432</v>
      </c>
      <c r="AJ122">
        <v>132</v>
      </c>
      <c r="AK122">
        <v>0</v>
      </c>
      <c r="AL122">
        <v>0</v>
      </c>
      <c r="AM122">
        <v>0</v>
      </c>
      <c r="AN122">
        <v>0</v>
      </c>
      <c r="AO122">
        <v>0</v>
      </c>
      <c r="AP122">
        <v>0</v>
      </c>
      <c r="AQ122">
        <v>0</v>
      </c>
      <c r="AR122">
        <v>0</v>
      </c>
    </row>
    <row r="123" spans="1:44" x14ac:dyDescent="0.25">
      <c r="A123">
        <f>ROW(Source!A98)</f>
        <v>98</v>
      </c>
      <c r="B123">
        <v>66441444</v>
      </c>
      <c r="C123">
        <v>66441439</v>
      </c>
      <c r="D123">
        <v>49510731</v>
      </c>
      <c r="E123">
        <v>70</v>
      </c>
      <c r="F123">
        <v>1</v>
      </c>
      <c r="G123">
        <v>1</v>
      </c>
      <c r="H123">
        <v>1</v>
      </c>
      <c r="I123" t="s">
        <v>811</v>
      </c>
      <c r="J123" t="s">
        <v>6</v>
      </c>
      <c r="K123" t="s">
        <v>812</v>
      </c>
      <c r="L123">
        <v>1191</v>
      </c>
      <c r="N123">
        <v>1013</v>
      </c>
      <c r="O123" t="s">
        <v>766</v>
      </c>
      <c r="P123" t="s">
        <v>766</v>
      </c>
      <c r="Q123">
        <v>1</v>
      </c>
      <c r="X123">
        <v>15.9</v>
      </c>
      <c r="Y123">
        <v>0</v>
      </c>
      <c r="Z123">
        <v>0</v>
      </c>
      <c r="AA123">
        <v>0</v>
      </c>
      <c r="AB123">
        <v>9.07</v>
      </c>
      <c r="AC123">
        <v>0</v>
      </c>
      <c r="AD123">
        <v>1</v>
      </c>
      <c r="AE123">
        <v>1</v>
      </c>
      <c r="AF123" t="s">
        <v>6</v>
      </c>
      <c r="AG123">
        <v>15.9</v>
      </c>
      <c r="AH123">
        <v>2</v>
      </c>
      <c r="AI123">
        <v>66441440</v>
      </c>
      <c r="AJ123">
        <v>134</v>
      </c>
      <c r="AK123">
        <v>0</v>
      </c>
      <c r="AL123">
        <v>0</v>
      </c>
      <c r="AM123">
        <v>0</v>
      </c>
      <c r="AN123">
        <v>0</v>
      </c>
      <c r="AO123">
        <v>0</v>
      </c>
      <c r="AP123">
        <v>0</v>
      </c>
      <c r="AQ123">
        <v>0</v>
      </c>
      <c r="AR123">
        <v>0</v>
      </c>
    </row>
    <row r="124" spans="1:44" x14ac:dyDescent="0.25">
      <c r="A124">
        <f>ROW(Source!A98)</f>
        <v>98</v>
      </c>
      <c r="B124">
        <v>66441445</v>
      </c>
      <c r="C124">
        <v>66441439</v>
      </c>
      <c r="D124">
        <v>49672798</v>
      </c>
      <c r="E124">
        <v>1</v>
      </c>
      <c r="F124">
        <v>1</v>
      </c>
      <c r="G124">
        <v>1</v>
      </c>
      <c r="H124">
        <v>2</v>
      </c>
      <c r="I124" t="s">
        <v>813</v>
      </c>
      <c r="J124" t="s">
        <v>814</v>
      </c>
      <c r="K124" t="s">
        <v>815</v>
      </c>
      <c r="L124">
        <v>1367</v>
      </c>
      <c r="N124">
        <v>1011</v>
      </c>
      <c r="O124" t="s">
        <v>772</v>
      </c>
      <c r="P124" t="s">
        <v>772</v>
      </c>
      <c r="Q124">
        <v>1</v>
      </c>
      <c r="X124">
        <v>7.16</v>
      </c>
      <c r="Y124">
        <v>0</v>
      </c>
      <c r="Z124">
        <v>53.87</v>
      </c>
      <c r="AA124">
        <v>0</v>
      </c>
      <c r="AB124">
        <v>0</v>
      </c>
      <c r="AC124">
        <v>0</v>
      </c>
      <c r="AD124">
        <v>1</v>
      </c>
      <c r="AE124">
        <v>0</v>
      </c>
      <c r="AF124" t="s">
        <v>6</v>
      </c>
      <c r="AG124">
        <v>7.16</v>
      </c>
      <c r="AH124">
        <v>2</v>
      </c>
      <c r="AI124">
        <v>66441441</v>
      </c>
      <c r="AJ124">
        <v>135</v>
      </c>
      <c r="AK124">
        <v>0</v>
      </c>
      <c r="AL124">
        <v>0</v>
      </c>
      <c r="AM124">
        <v>0</v>
      </c>
      <c r="AN124">
        <v>0</v>
      </c>
      <c r="AO124">
        <v>0</v>
      </c>
      <c r="AP124">
        <v>0</v>
      </c>
      <c r="AQ124">
        <v>0</v>
      </c>
      <c r="AR124">
        <v>0</v>
      </c>
    </row>
    <row r="125" spans="1:44" x14ac:dyDescent="0.25">
      <c r="A125">
        <f>ROW(Source!A98)</f>
        <v>98</v>
      </c>
      <c r="B125">
        <v>66441446</v>
      </c>
      <c r="C125">
        <v>66441439</v>
      </c>
      <c r="D125">
        <v>49555180</v>
      </c>
      <c r="E125">
        <v>1</v>
      </c>
      <c r="F125">
        <v>1</v>
      </c>
      <c r="G125">
        <v>1</v>
      </c>
      <c r="H125">
        <v>3</v>
      </c>
      <c r="I125" t="s">
        <v>191</v>
      </c>
      <c r="J125" t="s">
        <v>193</v>
      </c>
      <c r="K125" t="s">
        <v>192</v>
      </c>
      <c r="L125">
        <v>1348</v>
      </c>
      <c r="N125">
        <v>1009</v>
      </c>
      <c r="O125" t="s">
        <v>147</v>
      </c>
      <c r="P125" t="s">
        <v>147</v>
      </c>
      <c r="Q125">
        <v>1000</v>
      </c>
      <c r="X125">
        <v>7.4999999999999997E-2</v>
      </c>
      <c r="Y125">
        <v>9830</v>
      </c>
      <c r="Z125">
        <v>0</v>
      </c>
      <c r="AA125">
        <v>0</v>
      </c>
      <c r="AB125">
        <v>0</v>
      </c>
      <c r="AC125">
        <v>0</v>
      </c>
      <c r="AD125">
        <v>1</v>
      </c>
      <c r="AE125">
        <v>0</v>
      </c>
      <c r="AF125" t="s">
        <v>6</v>
      </c>
      <c r="AG125">
        <v>7.4999999999999997E-2</v>
      </c>
      <c r="AH125">
        <v>2</v>
      </c>
      <c r="AI125">
        <v>66441442</v>
      </c>
      <c r="AJ125">
        <v>137</v>
      </c>
      <c r="AK125">
        <v>0</v>
      </c>
      <c r="AL125">
        <v>0</v>
      </c>
      <c r="AM125">
        <v>0</v>
      </c>
      <c r="AN125">
        <v>0</v>
      </c>
      <c r="AO125">
        <v>0</v>
      </c>
      <c r="AP125">
        <v>0</v>
      </c>
      <c r="AQ125">
        <v>0</v>
      </c>
      <c r="AR125">
        <v>0</v>
      </c>
    </row>
    <row r="126" spans="1:44" x14ac:dyDescent="0.25">
      <c r="A126">
        <f>ROW(Source!A101)</f>
        <v>101</v>
      </c>
      <c r="B126">
        <v>66441458</v>
      </c>
      <c r="C126">
        <v>66441450</v>
      </c>
      <c r="D126">
        <v>48043837</v>
      </c>
      <c r="E126">
        <v>68</v>
      </c>
      <c r="F126">
        <v>1</v>
      </c>
      <c r="G126">
        <v>1</v>
      </c>
      <c r="H126">
        <v>1</v>
      </c>
      <c r="I126" t="s">
        <v>791</v>
      </c>
      <c r="J126" t="s">
        <v>6</v>
      </c>
      <c r="K126" t="s">
        <v>792</v>
      </c>
      <c r="L126">
        <v>1191</v>
      </c>
      <c r="N126">
        <v>1013</v>
      </c>
      <c r="O126" t="s">
        <v>766</v>
      </c>
      <c r="P126" t="s">
        <v>766</v>
      </c>
      <c r="Q126">
        <v>1</v>
      </c>
      <c r="X126">
        <v>6.81</v>
      </c>
      <c r="Y126">
        <v>0</v>
      </c>
      <c r="Z126">
        <v>0</v>
      </c>
      <c r="AA126">
        <v>0</v>
      </c>
      <c r="AB126">
        <v>8.5299999999999994</v>
      </c>
      <c r="AC126">
        <v>0</v>
      </c>
      <c r="AD126">
        <v>1</v>
      </c>
      <c r="AE126">
        <v>1</v>
      </c>
      <c r="AF126" t="s">
        <v>6</v>
      </c>
      <c r="AG126">
        <v>6.81</v>
      </c>
      <c r="AH126">
        <v>2</v>
      </c>
      <c r="AI126">
        <v>66441451</v>
      </c>
      <c r="AJ126">
        <v>138</v>
      </c>
      <c r="AK126">
        <v>0</v>
      </c>
      <c r="AL126">
        <v>0</v>
      </c>
      <c r="AM126">
        <v>0</v>
      </c>
      <c r="AN126">
        <v>0</v>
      </c>
      <c r="AO126">
        <v>0</v>
      </c>
      <c r="AP126">
        <v>0</v>
      </c>
      <c r="AQ126">
        <v>0</v>
      </c>
      <c r="AR126">
        <v>0</v>
      </c>
    </row>
    <row r="127" spans="1:44" x14ac:dyDescent="0.25">
      <c r="A127">
        <f>ROW(Source!A101)</f>
        <v>101</v>
      </c>
      <c r="B127">
        <v>66441459</v>
      </c>
      <c r="C127">
        <v>66441450</v>
      </c>
      <c r="D127">
        <v>48044033</v>
      </c>
      <c r="E127">
        <v>68</v>
      </c>
      <c r="F127">
        <v>1</v>
      </c>
      <c r="G127">
        <v>1</v>
      </c>
      <c r="H127">
        <v>1</v>
      </c>
      <c r="I127" t="s">
        <v>767</v>
      </c>
      <c r="J127" t="s">
        <v>6</v>
      </c>
      <c r="K127" t="s">
        <v>768</v>
      </c>
      <c r="L127">
        <v>1191</v>
      </c>
      <c r="N127">
        <v>1013</v>
      </c>
      <c r="O127" t="s">
        <v>766</v>
      </c>
      <c r="P127" t="s">
        <v>766</v>
      </c>
      <c r="Q127">
        <v>1</v>
      </c>
      <c r="X127">
        <v>0.16</v>
      </c>
      <c r="Y127">
        <v>0</v>
      </c>
      <c r="Z127">
        <v>0</v>
      </c>
      <c r="AA127">
        <v>0</v>
      </c>
      <c r="AB127">
        <v>0</v>
      </c>
      <c r="AC127">
        <v>0</v>
      </c>
      <c r="AD127">
        <v>1</v>
      </c>
      <c r="AE127">
        <v>2</v>
      </c>
      <c r="AF127" t="s">
        <v>6</v>
      </c>
      <c r="AG127">
        <v>0.16</v>
      </c>
      <c r="AH127">
        <v>2</v>
      </c>
      <c r="AI127">
        <v>66441452</v>
      </c>
      <c r="AJ127">
        <v>139</v>
      </c>
      <c r="AK127">
        <v>0</v>
      </c>
      <c r="AL127">
        <v>0</v>
      </c>
      <c r="AM127">
        <v>0</v>
      </c>
      <c r="AN127">
        <v>0</v>
      </c>
      <c r="AO127">
        <v>0</v>
      </c>
      <c r="AP127">
        <v>0</v>
      </c>
      <c r="AQ127">
        <v>0</v>
      </c>
      <c r="AR127">
        <v>0</v>
      </c>
    </row>
    <row r="128" spans="1:44" x14ac:dyDescent="0.25">
      <c r="A128">
        <f>ROW(Source!A101)</f>
        <v>101</v>
      </c>
      <c r="B128">
        <v>66441460</v>
      </c>
      <c r="C128">
        <v>66441450</v>
      </c>
      <c r="D128">
        <v>48205574</v>
      </c>
      <c r="E128">
        <v>1</v>
      </c>
      <c r="F128">
        <v>1</v>
      </c>
      <c r="G128">
        <v>1</v>
      </c>
      <c r="H128">
        <v>2</v>
      </c>
      <c r="I128" t="s">
        <v>816</v>
      </c>
      <c r="J128" t="s">
        <v>817</v>
      </c>
      <c r="K128" t="s">
        <v>818</v>
      </c>
      <c r="L128">
        <v>1367</v>
      </c>
      <c r="N128">
        <v>1011</v>
      </c>
      <c r="O128" t="s">
        <v>772</v>
      </c>
      <c r="P128" t="s">
        <v>772</v>
      </c>
      <c r="Q128">
        <v>1</v>
      </c>
      <c r="X128">
        <v>7.0000000000000007E-2</v>
      </c>
      <c r="Y128">
        <v>0</v>
      </c>
      <c r="Z128">
        <v>115.4</v>
      </c>
      <c r="AA128">
        <v>13.5</v>
      </c>
      <c r="AB128">
        <v>0</v>
      </c>
      <c r="AC128">
        <v>0</v>
      </c>
      <c r="AD128">
        <v>1</v>
      </c>
      <c r="AE128">
        <v>0</v>
      </c>
      <c r="AF128" t="s">
        <v>6</v>
      </c>
      <c r="AG128">
        <v>7.0000000000000007E-2</v>
      </c>
      <c r="AH128">
        <v>2</v>
      </c>
      <c r="AI128">
        <v>66441453</v>
      </c>
      <c r="AJ128">
        <v>140</v>
      </c>
      <c r="AK128">
        <v>0</v>
      </c>
      <c r="AL128">
        <v>0</v>
      </c>
      <c r="AM128">
        <v>0</v>
      </c>
      <c r="AN128">
        <v>0</v>
      </c>
      <c r="AO128">
        <v>0</v>
      </c>
      <c r="AP128">
        <v>0</v>
      </c>
      <c r="AQ128">
        <v>0</v>
      </c>
      <c r="AR128">
        <v>0</v>
      </c>
    </row>
    <row r="129" spans="1:44" x14ac:dyDescent="0.25">
      <c r="A129">
        <f>ROW(Source!A101)</f>
        <v>101</v>
      </c>
      <c r="B129">
        <v>66441461</v>
      </c>
      <c r="C129">
        <v>66441450</v>
      </c>
      <c r="D129">
        <v>48206504</v>
      </c>
      <c r="E129">
        <v>1</v>
      </c>
      <c r="F129">
        <v>1</v>
      </c>
      <c r="G129">
        <v>1</v>
      </c>
      <c r="H129">
        <v>2</v>
      </c>
      <c r="I129" t="s">
        <v>788</v>
      </c>
      <c r="J129" t="s">
        <v>789</v>
      </c>
      <c r="K129" t="s">
        <v>790</v>
      </c>
      <c r="L129">
        <v>1367</v>
      </c>
      <c r="N129">
        <v>1011</v>
      </c>
      <c r="O129" t="s">
        <v>772</v>
      </c>
      <c r="P129" t="s">
        <v>772</v>
      </c>
      <c r="Q129">
        <v>1</v>
      </c>
      <c r="X129">
        <v>0.09</v>
      </c>
      <c r="Y129">
        <v>0</v>
      </c>
      <c r="Z129">
        <v>65.709999999999994</v>
      </c>
      <c r="AA129">
        <v>11.6</v>
      </c>
      <c r="AB129">
        <v>0</v>
      </c>
      <c r="AC129">
        <v>0</v>
      </c>
      <c r="AD129">
        <v>1</v>
      </c>
      <c r="AE129">
        <v>0</v>
      </c>
      <c r="AF129" t="s">
        <v>6</v>
      </c>
      <c r="AG129">
        <v>0.09</v>
      </c>
      <c r="AH129">
        <v>2</v>
      </c>
      <c r="AI129">
        <v>66441454</v>
      </c>
      <c r="AJ129">
        <v>141</v>
      </c>
      <c r="AK129">
        <v>0</v>
      </c>
      <c r="AL129">
        <v>0</v>
      </c>
      <c r="AM129">
        <v>0</v>
      </c>
      <c r="AN129">
        <v>0</v>
      </c>
      <c r="AO129">
        <v>0</v>
      </c>
      <c r="AP129">
        <v>0</v>
      </c>
      <c r="AQ129">
        <v>0</v>
      </c>
      <c r="AR129">
        <v>0</v>
      </c>
    </row>
    <row r="130" spans="1:44" x14ac:dyDescent="0.25">
      <c r="A130">
        <f>ROW(Source!A101)</f>
        <v>101</v>
      </c>
      <c r="B130">
        <v>66441462</v>
      </c>
      <c r="C130">
        <v>66441450</v>
      </c>
      <c r="D130">
        <v>48206676</v>
      </c>
      <c r="E130">
        <v>1</v>
      </c>
      <c r="F130">
        <v>1</v>
      </c>
      <c r="G130">
        <v>1</v>
      </c>
      <c r="H130">
        <v>2</v>
      </c>
      <c r="I130" t="s">
        <v>819</v>
      </c>
      <c r="J130" t="s">
        <v>820</v>
      </c>
      <c r="K130" t="s">
        <v>821</v>
      </c>
      <c r="L130">
        <v>1367</v>
      </c>
      <c r="N130">
        <v>1011</v>
      </c>
      <c r="O130" t="s">
        <v>772</v>
      </c>
      <c r="P130" t="s">
        <v>772</v>
      </c>
      <c r="Q130">
        <v>1</v>
      </c>
      <c r="X130">
        <v>2.31</v>
      </c>
      <c r="Y130">
        <v>0</v>
      </c>
      <c r="Z130">
        <v>13.5</v>
      </c>
      <c r="AA130">
        <v>0</v>
      </c>
      <c r="AB130">
        <v>0</v>
      </c>
      <c r="AC130">
        <v>0</v>
      </c>
      <c r="AD130">
        <v>1</v>
      </c>
      <c r="AE130">
        <v>0</v>
      </c>
      <c r="AF130" t="s">
        <v>6</v>
      </c>
      <c r="AG130">
        <v>2.31</v>
      </c>
      <c r="AH130">
        <v>2</v>
      </c>
      <c r="AI130">
        <v>66441455</v>
      </c>
      <c r="AJ130">
        <v>142</v>
      </c>
      <c r="AK130">
        <v>0</v>
      </c>
      <c r="AL130">
        <v>0</v>
      </c>
      <c r="AM130">
        <v>0</v>
      </c>
      <c r="AN130">
        <v>0</v>
      </c>
      <c r="AO130">
        <v>0</v>
      </c>
      <c r="AP130">
        <v>0</v>
      </c>
      <c r="AQ130">
        <v>0</v>
      </c>
      <c r="AR130">
        <v>0</v>
      </c>
    </row>
    <row r="131" spans="1:44" x14ac:dyDescent="0.25">
      <c r="A131">
        <f>ROW(Source!A101)</f>
        <v>101</v>
      </c>
      <c r="B131">
        <v>66441463</v>
      </c>
      <c r="C131">
        <v>66441450</v>
      </c>
      <c r="D131">
        <v>48054728</v>
      </c>
      <c r="E131">
        <v>1</v>
      </c>
      <c r="F131">
        <v>1</v>
      </c>
      <c r="G131">
        <v>1</v>
      </c>
      <c r="H131">
        <v>3</v>
      </c>
      <c r="I131" t="s">
        <v>822</v>
      </c>
      <c r="J131" t="s">
        <v>823</v>
      </c>
      <c r="K131" t="s">
        <v>824</v>
      </c>
      <c r="L131">
        <v>1346</v>
      </c>
      <c r="N131">
        <v>1009</v>
      </c>
      <c r="O131" t="s">
        <v>132</v>
      </c>
      <c r="P131" t="s">
        <v>132</v>
      </c>
      <c r="Q131">
        <v>1</v>
      </c>
      <c r="X131">
        <v>12.1846</v>
      </c>
      <c r="Y131">
        <v>6.09</v>
      </c>
      <c r="Z131">
        <v>0</v>
      </c>
      <c r="AA131">
        <v>0</v>
      </c>
      <c r="AB131">
        <v>0</v>
      </c>
      <c r="AC131">
        <v>0</v>
      </c>
      <c r="AD131">
        <v>1</v>
      </c>
      <c r="AE131">
        <v>0</v>
      </c>
      <c r="AF131" t="s">
        <v>6</v>
      </c>
      <c r="AG131">
        <v>12.1846</v>
      </c>
      <c r="AH131">
        <v>2</v>
      </c>
      <c r="AI131">
        <v>66441456</v>
      </c>
      <c r="AJ131">
        <v>143</v>
      </c>
      <c r="AK131">
        <v>0</v>
      </c>
      <c r="AL131">
        <v>0</v>
      </c>
      <c r="AM131">
        <v>0</v>
      </c>
      <c r="AN131">
        <v>0</v>
      </c>
      <c r="AO131">
        <v>0</v>
      </c>
      <c r="AP131">
        <v>0</v>
      </c>
      <c r="AQ131">
        <v>0</v>
      </c>
      <c r="AR131">
        <v>0</v>
      </c>
    </row>
    <row r="132" spans="1:44" x14ac:dyDescent="0.25">
      <c r="A132">
        <f>ROW(Source!A101)</f>
        <v>101</v>
      </c>
      <c r="B132">
        <v>66441464</v>
      </c>
      <c r="C132">
        <v>66441450</v>
      </c>
      <c r="D132">
        <v>48046651</v>
      </c>
      <c r="E132">
        <v>68</v>
      </c>
      <c r="F132">
        <v>1</v>
      </c>
      <c r="G132">
        <v>1</v>
      </c>
      <c r="H132">
        <v>3</v>
      </c>
      <c r="I132" t="s">
        <v>912</v>
      </c>
      <c r="J132" t="s">
        <v>6</v>
      </c>
      <c r="K132" t="s">
        <v>913</v>
      </c>
      <c r="L132">
        <v>1327</v>
      </c>
      <c r="N132">
        <v>1005</v>
      </c>
      <c r="O132" t="s">
        <v>233</v>
      </c>
      <c r="P132" t="s">
        <v>233</v>
      </c>
      <c r="Q132">
        <v>1</v>
      </c>
      <c r="X132">
        <v>115</v>
      </c>
      <c r="Y132">
        <v>0</v>
      </c>
      <c r="Z132">
        <v>0</v>
      </c>
      <c r="AA132">
        <v>0</v>
      </c>
      <c r="AB132">
        <v>0</v>
      </c>
      <c r="AC132">
        <v>0</v>
      </c>
      <c r="AD132">
        <v>0</v>
      </c>
      <c r="AE132">
        <v>0</v>
      </c>
      <c r="AF132" t="s">
        <v>6</v>
      </c>
      <c r="AG132">
        <v>115</v>
      </c>
      <c r="AH132">
        <v>3</v>
      </c>
      <c r="AI132">
        <v>-1</v>
      </c>
      <c r="AJ132" t="s">
        <v>6</v>
      </c>
      <c r="AK132">
        <v>0</v>
      </c>
      <c r="AL132">
        <v>0</v>
      </c>
      <c r="AM132">
        <v>0</v>
      </c>
      <c r="AN132">
        <v>0</v>
      </c>
      <c r="AO132">
        <v>0</v>
      </c>
      <c r="AP132">
        <v>0</v>
      </c>
      <c r="AQ132">
        <v>0</v>
      </c>
      <c r="AR132">
        <v>0</v>
      </c>
    </row>
    <row r="133" spans="1:44" x14ac:dyDescent="0.25">
      <c r="A133">
        <f>ROW(Source!A103)</f>
        <v>103</v>
      </c>
      <c r="B133">
        <v>66441475</v>
      </c>
      <c r="C133">
        <v>66441467</v>
      </c>
      <c r="D133">
        <v>48043811</v>
      </c>
      <c r="E133">
        <v>68</v>
      </c>
      <c r="F133">
        <v>1</v>
      </c>
      <c r="G133">
        <v>1</v>
      </c>
      <c r="H133">
        <v>1</v>
      </c>
      <c r="I133" t="s">
        <v>798</v>
      </c>
      <c r="J133" t="s">
        <v>6</v>
      </c>
      <c r="K133" t="s">
        <v>799</v>
      </c>
      <c r="L133">
        <v>1191</v>
      </c>
      <c r="N133">
        <v>1013</v>
      </c>
      <c r="O133" t="s">
        <v>766</v>
      </c>
      <c r="P133" t="s">
        <v>766</v>
      </c>
      <c r="Q133">
        <v>1</v>
      </c>
      <c r="X133">
        <v>35.6</v>
      </c>
      <c r="Y133">
        <v>0</v>
      </c>
      <c r="Z133">
        <v>0</v>
      </c>
      <c r="AA133">
        <v>0</v>
      </c>
      <c r="AB133">
        <v>7.94</v>
      </c>
      <c r="AC133">
        <v>0</v>
      </c>
      <c r="AD133">
        <v>1</v>
      </c>
      <c r="AE133">
        <v>1</v>
      </c>
      <c r="AF133" t="s">
        <v>6</v>
      </c>
      <c r="AG133">
        <v>35.6</v>
      </c>
      <c r="AH133">
        <v>2</v>
      </c>
      <c r="AI133">
        <v>66441468</v>
      </c>
      <c r="AJ133">
        <v>145</v>
      </c>
      <c r="AK133">
        <v>0</v>
      </c>
      <c r="AL133">
        <v>0</v>
      </c>
      <c r="AM133">
        <v>0</v>
      </c>
      <c r="AN133">
        <v>0</v>
      </c>
      <c r="AO133">
        <v>0</v>
      </c>
      <c r="AP133">
        <v>0</v>
      </c>
      <c r="AQ133">
        <v>0</v>
      </c>
      <c r="AR133">
        <v>0</v>
      </c>
    </row>
    <row r="134" spans="1:44" x14ac:dyDescent="0.25">
      <c r="A134">
        <f>ROW(Source!A103)</f>
        <v>103</v>
      </c>
      <c r="B134">
        <v>66441476</v>
      </c>
      <c r="C134">
        <v>66441467</v>
      </c>
      <c r="D134">
        <v>48044033</v>
      </c>
      <c r="E134">
        <v>68</v>
      </c>
      <c r="F134">
        <v>1</v>
      </c>
      <c r="G134">
        <v>1</v>
      </c>
      <c r="H134">
        <v>1</v>
      </c>
      <c r="I134" t="s">
        <v>767</v>
      </c>
      <c r="J134" t="s">
        <v>6</v>
      </c>
      <c r="K134" t="s">
        <v>768</v>
      </c>
      <c r="L134">
        <v>1191</v>
      </c>
      <c r="N134">
        <v>1013</v>
      </c>
      <c r="O134" t="s">
        <v>766</v>
      </c>
      <c r="P134" t="s">
        <v>766</v>
      </c>
      <c r="Q134">
        <v>1</v>
      </c>
      <c r="X134">
        <v>1.27</v>
      </c>
      <c r="Y134">
        <v>0</v>
      </c>
      <c r="Z134">
        <v>0</v>
      </c>
      <c r="AA134">
        <v>0</v>
      </c>
      <c r="AB134">
        <v>0</v>
      </c>
      <c r="AC134">
        <v>0</v>
      </c>
      <c r="AD134">
        <v>1</v>
      </c>
      <c r="AE134">
        <v>2</v>
      </c>
      <c r="AF134" t="s">
        <v>6</v>
      </c>
      <c r="AG134">
        <v>1.27</v>
      </c>
      <c r="AH134">
        <v>2</v>
      </c>
      <c r="AI134">
        <v>66441469</v>
      </c>
      <c r="AJ134">
        <v>146</v>
      </c>
      <c r="AK134">
        <v>0</v>
      </c>
      <c r="AL134">
        <v>0</v>
      </c>
      <c r="AM134">
        <v>0</v>
      </c>
      <c r="AN134">
        <v>0</v>
      </c>
      <c r="AO134">
        <v>0</v>
      </c>
      <c r="AP134">
        <v>0</v>
      </c>
      <c r="AQ134">
        <v>0</v>
      </c>
      <c r="AR134">
        <v>0</v>
      </c>
    </row>
    <row r="135" spans="1:44" x14ac:dyDescent="0.25">
      <c r="A135">
        <f>ROW(Source!A103)</f>
        <v>103</v>
      </c>
      <c r="B135">
        <v>66441477</v>
      </c>
      <c r="C135">
        <v>66441467</v>
      </c>
      <c r="D135">
        <v>48205768</v>
      </c>
      <c r="E135">
        <v>1</v>
      </c>
      <c r="F135">
        <v>1</v>
      </c>
      <c r="G135">
        <v>1</v>
      </c>
      <c r="H135">
        <v>2</v>
      </c>
      <c r="I135" t="s">
        <v>825</v>
      </c>
      <c r="J135" t="s">
        <v>826</v>
      </c>
      <c r="K135" t="s">
        <v>827</v>
      </c>
      <c r="L135">
        <v>1367</v>
      </c>
      <c r="N135">
        <v>1011</v>
      </c>
      <c r="O135" t="s">
        <v>772</v>
      </c>
      <c r="P135" t="s">
        <v>772</v>
      </c>
      <c r="Q135">
        <v>1</v>
      </c>
      <c r="X135">
        <v>1.27</v>
      </c>
      <c r="Y135">
        <v>0</v>
      </c>
      <c r="Z135">
        <v>31.26</v>
      </c>
      <c r="AA135">
        <v>13.5</v>
      </c>
      <c r="AB135">
        <v>0</v>
      </c>
      <c r="AC135">
        <v>0</v>
      </c>
      <c r="AD135">
        <v>1</v>
      </c>
      <c r="AE135">
        <v>0</v>
      </c>
      <c r="AF135" t="s">
        <v>6</v>
      </c>
      <c r="AG135">
        <v>1.27</v>
      </c>
      <c r="AH135">
        <v>2</v>
      </c>
      <c r="AI135">
        <v>66441470</v>
      </c>
      <c r="AJ135">
        <v>147</v>
      </c>
      <c r="AK135">
        <v>0</v>
      </c>
      <c r="AL135">
        <v>0</v>
      </c>
      <c r="AM135">
        <v>0</v>
      </c>
      <c r="AN135">
        <v>0</v>
      </c>
      <c r="AO135">
        <v>0</v>
      </c>
      <c r="AP135">
        <v>0</v>
      </c>
      <c r="AQ135">
        <v>0</v>
      </c>
      <c r="AR135">
        <v>0</v>
      </c>
    </row>
    <row r="136" spans="1:44" x14ac:dyDescent="0.25">
      <c r="A136">
        <f>ROW(Source!A103)</f>
        <v>103</v>
      </c>
      <c r="B136">
        <v>66441478</v>
      </c>
      <c r="C136">
        <v>66441467</v>
      </c>
      <c r="D136">
        <v>48205852</v>
      </c>
      <c r="E136">
        <v>1</v>
      </c>
      <c r="F136">
        <v>1</v>
      </c>
      <c r="G136">
        <v>1</v>
      </c>
      <c r="H136">
        <v>2</v>
      </c>
      <c r="I136" t="s">
        <v>828</v>
      </c>
      <c r="J136" t="s">
        <v>829</v>
      </c>
      <c r="K136" t="s">
        <v>830</v>
      </c>
      <c r="L136">
        <v>1367</v>
      </c>
      <c r="N136">
        <v>1011</v>
      </c>
      <c r="O136" t="s">
        <v>772</v>
      </c>
      <c r="P136" t="s">
        <v>772</v>
      </c>
      <c r="Q136">
        <v>1</v>
      </c>
      <c r="X136">
        <v>7.82</v>
      </c>
      <c r="Y136">
        <v>0</v>
      </c>
      <c r="Z136">
        <v>0.5</v>
      </c>
      <c r="AA136">
        <v>0</v>
      </c>
      <c r="AB136">
        <v>0</v>
      </c>
      <c r="AC136">
        <v>0</v>
      </c>
      <c r="AD136">
        <v>1</v>
      </c>
      <c r="AE136">
        <v>0</v>
      </c>
      <c r="AF136" t="s">
        <v>6</v>
      </c>
      <c r="AG136">
        <v>7.82</v>
      </c>
      <c r="AH136">
        <v>2</v>
      </c>
      <c r="AI136">
        <v>66441471</v>
      </c>
      <c r="AJ136">
        <v>148</v>
      </c>
      <c r="AK136">
        <v>0</v>
      </c>
      <c r="AL136">
        <v>0</v>
      </c>
      <c r="AM136">
        <v>0</v>
      </c>
      <c r="AN136">
        <v>0</v>
      </c>
      <c r="AO136">
        <v>0</v>
      </c>
      <c r="AP136">
        <v>0</v>
      </c>
      <c r="AQ136">
        <v>0</v>
      </c>
      <c r="AR136">
        <v>0</v>
      </c>
    </row>
    <row r="137" spans="1:44" x14ac:dyDescent="0.25">
      <c r="A137">
        <f>ROW(Source!A103)</f>
        <v>103</v>
      </c>
      <c r="B137">
        <v>66441479</v>
      </c>
      <c r="C137">
        <v>66441467</v>
      </c>
      <c r="D137">
        <v>48056368</v>
      </c>
      <c r="E137">
        <v>1</v>
      </c>
      <c r="F137">
        <v>1</v>
      </c>
      <c r="G137">
        <v>1</v>
      </c>
      <c r="H137">
        <v>3</v>
      </c>
      <c r="I137" t="s">
        <v>773</v>
      </c>
      <c r="J137" t="s">
        <v>774</v>
      </c>
      <c r="K137" t="s">
        <v>775</v>
      </c>
      <c r="L137">
        <v>1339</v>
      </c>
      <c r="N137">
        <v>1007</v>
      </c>
      <c r="O137" t="s">
        <v>22</v>
      </c>
      <c r="P137" t="s">
        <v>22</v>
      </c>
      <c r="Q137">
        <v>1</v>
      </c>
      <c r="X137">
        <v>3.5</v>
      </c>
      <c r="Y137">
        <v>2.44</v>
      </c>
      <c r="Z137">
        <v>0</v>
      </c>
      <c r="AA137">
        <v>0</v>
      </c>
      <c r="AB137">
        <v>0</v>
      </c>
      <c r="AC137">
        <v>0</v>
      </c>
      <c r="AD137">
        <v>1</v>
      </c>
      <c r="AE137">
        <v>0</v>
      </c>
      <c r="AF137" t="s">
        <v>6</v>
      </c>
      <c r="AG137">
        <v>3.5</v>
      </c>
      <c r="AH137">
        <v>2</v>
      </c>
      <c r="AI137">
        <v>66441472</v>
      </c>
      <c r="AJ137">
        <v>149</v>
      </c>
      <c r="AK137">
        <v>0</v>
      </c>
      <c r="AL137">
        <v>0</v>
      </c>
      <c r="AM137">
        <v>0</v>
      </c>
      <c r="AN137">
        <v>0</v>
      </c>
      <c r="AO137">
        <v>0</v>
      </c>
      <c r="AP137">
        <v>0</v>
      </c>
      <c r="AQ137">
        <v>0</v>
      </c>
      <c r="AR137">
        <v>0</v>
      </c>
    </row>
    <row r="138" spans="1:44" x14ac:dyDescent="0.25">
      <c r="A138">
        <f>ROW(Source!A103)</f>
        <v>103</v>
      </c>
      <c r="B138">
        <v>66441480</v>
      </c>
      <c r="C138">
        <v>66441467</v>
      </c>
      <c r="D138">
        <v>48044916</v>
      </c>
      <c r="E138">
        <v>68</v>
      </c>
      <c r="F138">
        <v>1</v>
      </c>
      <c r="G138">
        <v>1</v>
      </c>
      <c r="H138">
        <v>3</v>
      </c>
      <c r="I138" t="s">
        <v>914</v>
      </c>
      <c r="J138" t="s">
        <v>6</v>
      </c>
      <c r="K138" t="s">
        <v>915</v>
      </c>
      <c r="L138">
        <v>1339</v>
      </c>
      <c r="N138">
        <v>1007</v>
      </c>
      <c r="O138" t="s">
        <v>22</v>
      </c>
      <c r="P138" t="s">
        <v>22</v>
      </c>
      <c r="Q138">
        <v>1</v>
      </c>
      <c r="X138">
        <v>2.04</v>
      </c>
      <c r="Y138">
        <v>0</v>
      </c>
      <c r="Z138">
        <v>0</v>
      </c>
      <c r="AA138">
        <v>0</v>
      </c>
      <c r="AB138">
        <v>0</v>
      </c>
      <c r="AC138">
        <v>0</v>
      </c>
      <c r="AD138">
        <v>0</v>
      </c>
      <c r="AE138">
        <v>0</v>
      </c>
      <c r="AF138" t="s">
        <v>6</v>
      </c>
      <c r="AG138">
        <v>2.04</v>
      </c>
      <c r="AH138">
        <v>3</v>
      </c>
      <c r="AI138">
        <v>-1</v>
      </c>
      <c r="AJ138" t="s">
        <v>6</v>
      </c>
      <c r="AK138">
        <v>0</v>
      </c>
      <c r="AL138">
        <v>0</v>
      </c>
      <c r="AM138">
        <v>0</v>
      </c>
      <c r="AN138">
        <v>0</v>
      </c>
      <c r="AO138">
        <v>0</v>
      </c>
      <c r="AP138">
        <v>0</v>
      </c>
      <c r="AQ138">
        <v>0</v>
      </c>
      <c r="AR138">
        <v>0</v>
      </c>
    </row>
    <row r="139" spans="1:44" x14ac:dyDescent="0.25">
      <c r="A139">
        <f>ROW(Source!A105)</f>
        <v>105</v>
      </c>
      <c r="B139">
        <v>66441489</v>
      </c>
      <c r="C139">
        <v>66441483</v>
      </c>
      <c r="D139">
        <v>48043811</v>
      </c>
      <c r="E139">
        <v>68</v>
      </c>
      <c r="F139">
        <v>1</v>
      </c>
      <c r="G139">
        <v>1</v>
      </c>
      <c r="H139">
        <v>1</v>
      </c>
      <c r="I139" t="s">
        <v>798</v>
      </c>
      <c r="J139" t="s">
        <v>6</v>
      </c>
      <c r="K139" t="s">
        <v>799</v>
      </c>
      <c r="L139">
        <v>1191</v>
      </c>
      <c r="N139">
        <v>1013</v>
      </c>
      <c r="O139" t="s">
        <v>766</v>
      </c>
      <c r="P139" t="s">
        <v>766</v>
      </c>
      <c r="Q139">
        <v>1</v>
      </c>
      <c r="X139">
        <v>0.44</v>
      </c>
      <c r="Y139">
        <v>0</v>
      </c>
      <c r="Z139">
        <v>0</v>
      </c>
      <c r="AA139">
        <v>0</v>
      </c>
      <c r="AB139">
        <v>7.94</v>
      </c>
      <c r="AC139">
        <v>0</v>
      </c>
      <c r="AD139">
        <v>1</v>
      </c>
      <c r="AE139">
        <v>1</v>
      </c>
      <c r="AF139" t="s">
        <v>250</v>
      </c>
      <c r="AG139">
        <v>0.88</v>
      </c>
      <c r="AH139">
        <v>2</v>
      </c>
      <c r="AI139">
        <v>66441484</v>
      </c>
      <c r="AJ139">
        <v>151</v>
      </c>
      <c r="AK139">
        <v>0</v>
      </c>
      <c r="AL139">
        <v>0</v>
      </c>
      <c r="AM139">
        <v>0</v>
      </c>
      <c r="AN139">
        <v>0</v>
      </c>
      <c r="AO139">
        <v>0</v>
      </c>
      <c r="AP139">
        <v>0</v>
      </c>
      <c r="AQ139">
        <v>0</v>
      </c>
      <c r="AR139">
        <v>0</v>
      </c>
    </row>
    <row r="140" spans="1:44" x14ac:dyDescent="0.25">
      <c r="A140">
        <f>ROW(Source!A105)</f>
        <v>105</v>
      </c>
      <c r="B140">
        <v>66441490</v>
      </c>
      <c r="C140">
        <v>66441483</v>
      </c>
      <c r="D140">
        <v>48044033</v>
      </c>
      <c r="E140">
        <v>68</v>
      </c>
      <c r="F140">
        <v>1</v>
      </c>
      <c r="G140">
        <v>1</v>
      </c>
      <c r="H140">
        <v>1</v>
      </c>
      <c r="I140" t="s">
        <v>767</v>
      </c>
      <c r="J140" t="s">
        <v>6</v>
      </c>
      <c r="K140" t="s">
        <v>768</v>
      </c>
      <c r="L140">
        <v>1191</v>
      </c>
      <c r="N140">
        <v>1013</v>
      </c>
      <c r="O140" t="s">
        <v>766</v>
      </c>
      <c r="P140" t="s">
        <v>766</v>
      </c>
      <c r="Q140">
        <v>1</v>
      </c>
      <c r="X140">
        <v>0.21</v>
      </c>
      <c r="Y140">
        <v>0</v>
      </c>
      <c r="Z140">
        <v>0</v>
      </c>
      <c r="AA140">
        <v>0</v>
      </c>
      <c r="AB140">
        <v>0</v>
      </c>
      <c r="AC140">
        <v>0</v>
      </c>
      <c r="AD140">
        <v>1</v>
      </c>
      <c r="AE140">
        <v>2</v>
      </c>
      <c r="AF140" t="s">
        <v>250</v>
      </c>
      <c r="AG140">
        <v>0.42</v>
      </c>
      <c r="AH140">
        <v>2</v>
      </c>
      <c r="AI140">
        <v>66441485</v>
      </c>
      <c r="AJ140">
        <v>152</v>
      </c>
      <c r="AK140">
        <v>0</v>
      </c>
      <c r="AL140">
        <v>0</v>
      </c>
      <c r="AM140">
        <v>0</v>
      </c>
      <c r="AN140">
        <v>0</v>
      </c>
      <c r="AO140">
        <v>0</v>
      </c>
      <c r="AP140">
        <v>0</v>
      </c>
      <c r="AQ140">
        <v>0</v>
      </c>
      <c r="AR140">
        <v>0</v>
      </c>
    </row>
    <row r="141" spans="1:44" x14ac:dyDescent="0.25">
      <c r="A141">
        <f>ROW(Source!A105)</f>
        <v>105</v>
      </c>
      <c r="B141">
        <v>66441491</v>
      </c>
      <c r="C141">
        <v>66441483</v>
      </c>
      <c r="D141">
        <v>48205768</v>
      </c>
      <c r="E141">
        <v>1</v>
      </c>
      <c r="F141">
        <v>1</v>
      </c>
      <c r="G141">
        <v>1</v>
      </c>
      <c r="H141">
        <v>2</v>
      </c>
      <c r="I141" t="s">
        <v>825</v>
      </c>
      <c r="J141" t="s">
        <v>826</v>
      </c>
      <c r="K141" t="s">
        <v>827</v>
      </c>
      <c r="L141">
        <v>1367</v>
      </c>
      <c r="N141">
        <v>1011</v>
      </c>
      <c r="O141" t="s">
        <v>772</v>
      </c>
      <c r="P141" t="s">
        <v>772</v>
      </c>
      <c r="Q141">
        <v>1</v>
      </c>
      <c r="X141">
        <v>0.21</v>
      </c>
      <c r="Y141">
        <v>0</v>
      </c>
      <c r="Z141">
        <v>31.26</v>
      </c>
      <c r="AA141">
        <v>13.5</v>
      </c>
      <c r="AB141">
        <v>0</v>
      </c>
      <c r="AC141">
        <v>0</v>
      </c>
      <c r="AD141">
        <v>1</v>
      </c>
      <c r="AE141">
        <v>0</v>
      </c>
      <c r="AF141" t="s">
        <v>250</v>
      </c>
      <c r="AG141">
        <v>0.42</v>
      </c>
      <c r="AH141">
        <v>2</v>
      </c>
      <c r="AI141">
        <v>66441486</v>
      </c>
      <c r="AJ141">
        <v>153</v>
      </c>
      <c r="AK141">
        <v>0</v>
      </c>
      <c r="AL141">
        <v>0</v>
      </c>
      <c r="AM141">
        <v>0</v>
      </c>
      <c r="AN141">
        <v>0</v>
      </c>
      <c r="AO141">
        <v>0</v>
      </c>
      <c r="AP141">
        <v>0</v>
      </c>
      <c r="AQ141">
        <v>0</v>
      </c>
      <c r="AR141">
        <v>0</v>
      </c>
    </row>
    <row r="142" spans="1:44" x14ac:dyDescent="0.25">
      <c r="A142">
        <f>ROW(Source!A105)</f>
        <v>105</v>
      </c>
      <c r="B142">
        <v>66441492</v>
      </c>
      <c r="C142">
        <v>66441483</v>
      </c>
      <c r="D142">
        <v>48205852</v>
      </c>
      <c r="E142">
        <v>1</v>
      </c>
      <c r="F142">
        <v>1</v>
      </c>
      <c r="G142">
        <v>1</v>
      </c>
      <c r="H142">
        <v>2</v>
      </c>
      <c r="I142" t="s">
        <v>828</v>
      </c>
      <c r="J142" t="s">
        <v>829</v>
      </c>
      <c r="K142" t="s">
        <v>830</v>
      </c>
      <c r="L142">
        <v>1367</v>
      </c>
      <c r="N142">
        <v>1011</v>
      </c>
      <c r="O142" t="s">
        <v>772</v>
      </c>
      <c r="P142" t="s">
        <v>772</v>
      </c>
      <c r="Q142">
        <v>1</v>
      </c>
      <c r="X142">
        <v>2</v>
      </c>
      <c r="Y142">
        <v>0</v>
      </c>
      <c r="Z142">
        <v>0.5</v>
      </c>
      <c r="AA142">
        <v>0</v>
      </c>
      <c r="AB142">
        <v>0</v>
      </c>
      <c r="AC142">
        <v>0</v>
      </c>
      <c r="AD142">
        <v>1</v>
      </c>
      <c r="AE142">
        <v>0</v>
      </c>
      <c r="AF142" t="s">
        <v>250</v>
      </c>
      <c r="AG142">
        <v>4</v>
      </c>
      <c r="AH142">
        <v>2</v>
      </c>
      <c r="AI142">
        <v>66441487</v>
      </c>
      <c r="AJ142">
        <v>154</v>
      </c>
      <c r="AK142">
        <v>0</v>
      </c>
      <c r="AL142">
        <v>0</v>
      </c>
      <c r="AM142">
        <v>0</v>
      </c>
      <c r="AN142">
        <v>0</v>
      </c>
      <c r="AO142">
        <v>0</v>
      </c>
      <c r="AP142">
        <v>0</v>
      </c>
      <c r="AQ142">
        <v>0</v>
      </c>
      <c r="AR142">
        <v>0</v>
      </c>
    </row>
    <row r="143" spans="1:44" x14ac:dyDescent="0.25">
      <c r="A143">
        <f>ROW(Source!A105)</f>
        <v>105</v>
      </c>
      <c r="B143">
        <v>66441493</v>
      </c>
      <c r="C143">
        <v>66441483</v>
      </c>
      <c r="D143">
        <v>48044916</v>
      </c>
      <c r="E143">
        <v>68</v>
      </c>
      <c r="F143">
        <v>1</v>
      </c>
      <c r="G143">
        <v>1</v>
      </c>
      <c r="H143">
        <v>3</v>
      </c>
      <c r="I143" t="s">
        <v>914</v>
      </c>
      <c r="J143" t="s">
        <v>6</v>
      </c>
      <c r="K143" t="s">
        <v>915</v>
      </c>
      <c r="L143">
        <v>1339</v>
      </c>
      <c r="N143">
        <v>1007</v>
      </c>
      <c r="O143" t="s">
        <v>22</v>
      </c>
      <c r="P143" t="s">
        <v>22</v>
      </c>
      <c r="Q143">
        <v>1</v>
      </c>
      <c r="X143">
        <v>0.51</v>
      </c>
      <c r="Y143">
        <v>0</v>
      </c>
      <c r="Z143">
        <v>0</v>
      </c>
      <c r="AA143">
        <v>0</v>
      </c>
      <c r="AB143">
        <v>0</v>
      </c>
      <c r="AC143">
        <v>0</v>
      </c>
      <c r="AD143">
        <v>0</v>
      </c>
      <c r="AE143">
        <v>0</v>
      </c>
      <c r="AF143" t="s">
        <v>250</v>
      </c>
      <c r="AG143">
        <v>1.02</v>
      </c>
      <c r="AH143">
        <v>3</v>
      </c>
      <c r="AI143">
        <v>-1</v>
      </c>
      <c r="AJ143" t="s">
        <v>6</v>
      </c>
      <c r="AK143">
        <v>0</v>
      </c>
      <c r="AL143">
        <v>0</v>
      </c>
      <c r="AM143">
        <v>0</v>
      </c>
      <c r="AN143">
        <v>0</v>
      </c>
      <c r="AO143">
        <v>0</v>
      </c>
      <c r="AP143">
        <v>0</v>
      </c>
      <c r="AQ143">
        <v>0</v>
      </c>
      <c r="AR143">
        <v>0</v>
      </c>
    </row>
    <row r="144" spans="1:44" x14ac:dyDescent="0.25">
      <c r="A144">
        <f>ROW(Source!A107)</f>
        <v>107</v>
      </c>
      <c r="B144">
        <v>66441504</v>
      </c>
      <c r="C144">
        <v>66441496</v>
      </c>
      <c r="D144">
        <v>48043843</v>
      </c>
      <c r="E144">
        <v>68</v>
      </c>
      <c r="F144">
        <v>1</v>
      </c>
      <c r="G144">
        <v>1</v>
      </c>
      <c r="H144">
        <v>1</v>
      </c>
      <c r="I144" t="s">
        <v>831</v>
      </c>
      <c r="J144" t="s">
        <v>6</v>
      </c>
      <c r="K144" t="s">
        <v>832</v>
      </c>
      <c r="L144">
        <v>1191</v>
      </c>
      <c r="N144">
        <v>1013</v>
      </c>
      <c r="O144" t="s">
        <v>766</v>
      </c>
      <c r="P144" t="s">
        <v>766</v>
      </c>
      <c r="Q144">
        <v>1</v>
      </c>
      <c r="X144">
        <v>11.6</v>
      </c>
      <c r="Y144">
        <v>0</v>
      </c>
      <c r="Z144">
        <v>0</v>
      </c>
      <c r="AA144">
        <v>0</v>
      </c>
      <c r="AB144">
        <v>8.86</v>
      </c>
      <c r="AC144">
        <v>0</v>
      </c>
      <c r="AD144">
        <v>1</v>
      </c>
      <c r="AE144">
        <v>1</v>
      </c>
      <c r="AF144" t="s">
        <v>6</v>
      </c>
      <c r="AG144">
        <v>11.6</v>
      </c>
      <c r="AH144">
        <v>2</v>
      </c>
      <c r="AI144">
        <v>66441497</v>
      </c>
      <c r="AJ144">
        <v>156</v>
      </c>
      <c r="AK144">
        <v>0</v>
      </c>
      <c r="AL144">
        <v>0</v>
      </c>
      <c r="AM144">
        <v>0</v>
      </c>
      <c r="AN144">
        <v>0</v>
      </c>
      <c r="AO144">
        <v>0</v>
      </c>
      <c r="AP144">
        <v>0</v>
      </c>
      <c r="AQ144">
        <v>0</v>
      </c>
      <c r="AR144">
        <v>0</v>
      </c>
    </row>
    <row r="145" spans="1:44" x14ac:dyDescent="0.25">
      <c r="A145">
        <f>ROW(Source!A107)</f>
        <v>107</v>
      </c>
      <c r="B145">
        <v>66441505</v>
      </c>
      <c r="C145">
        <v>66441496</v>
      </c>
      <c r="D145">
        <v>48044033</v>
      </c>
      <c r="E145">
        <v>68</v>
      </c>
      <c r="F145">
        <v>1</v>
      </c>
      <c r="G145">
        <v>1</v>
      </c>
      <c r="H145">
        <v>1</v>
      </c>
      <c r="I145" t="s">
        <v>767</v>
      </c>
      <c r="J145" t="s">
        <v>6</v>
      </c>
      <c r="K145" t="s">
        <v>768</v>
      </c>
      <c r="L145">
        <v>1191</v>
      </c>
      <c r="N145">
        <v>1013</v>
      </c>
      <c r="O145" t="s">
        <v>766</v>
      </c>
      <c r="P145" t="s">
        <v>766</v>
      </c>
      <c r="Q145">
        <v>1</v>
      </c>
      <c r="X145">
        <v>0.35</v>
      </c>
      <c r="Y145">
        <v>0</v>
      </c>
      <c r="Z145">
        <v>0</v>
      </c>
      <c r="AA145">
        <v>0</v>
      </c>
      <c r="AB145">
        <v>0</v>
      </c>
      <c r="AC145">
        <v>0</v>
      </c>
      <c r="AD145">
        <v>1</v>
      </c>
      <c r="AE145">
        <v>2</v>
      </c>
      <c r="AF145" t="s">
        <v>6</v>
      </c>
      <c r="AG145">
        <v>0.35</v>
      </c>
      <c r="AH145">
        <v>2</v>
      </c>
      <c r="AI145">
        <v>66441498</v>
      </c>
      <c r="AJ145">
        <v>157</v>
      </c>
      <c r="AK145">
        <v>0</v>
      </c>
      <c r="AL145">
        <v>0</v>
      </c>
      <c r="AM145">
        <v>0</v>
      </c>
      <c r="AN145">
        <v>0</v>
      </c>
      <c r="AO145">
        <v>0</v>
      </c>
      <c r="AP145">
        <v>0</v>
      </c>
      <c r="AQ145">
        <v>0</v>
      </c>
      <c r="AR145">
        <v>0</v>
      </c>
    </row>
    <row r="146" spans="1:44" x14ac:dyDescent="0.25">
      <c r="A146">
        <f>ROW(Source!A107)</f>
        <v>107</v>
      </c>
      <c r="B146">
        <v>66441506</v>
      </c>
      <c r="C146">
        <v>66441496</v>
      </c>
      <c r="D146">
        <v>48205574</v>
      </c>
      <c r="E146">
        <v>1</v>
      </c>
      <c r="F146">
        <v>1</v>
      </c>
      <c r="G146">
        <v>1</v>
      </c>
      <c r="H146">
        <v>2</v>
      </c>
      <c r="I146" t="s">
        <v>816</v>
      </c>
      <c r="J146" t="s">
        <v>817</v>
      </c>
      <c r="K146" t="s">
        <v>818</v>
      </c>
      <c r="L146">
        <v>1367</v>
      </c>
      <c r="N146">
        <v>1011</v>
      </c>
      <c r="O146" t="s">
        <v>772</v>
      </c>
      <c r="P146" t="s">
        <v>772</v>
      </c>
      <c r="Q146">
        <v>1</v>
      </c>
      <c r="X146">
        <v>0.15</v>
      </c>
      <c r="Y146">
        <v>0</v>
      </c>
      <c r="Z146">
        <v>115.4</v>
      </c>
      <c r="AA146">
        <v>13.5</v>
      </c>
      <c r="AB146">
        <v>0</v>
      </c>
      <c r="AC146">
        <v>0</v>
      </c>
      <c r="AD146">
        <v>1</v>
      </c>
      <c r="AE146">
        <v>0</v>
      </c>
      <c r="AF146" t="s">
        <v>6</v>
      </c>
      <c r="AG146">
        <v>0.15</v>
      </c>
      <c r="AH146">
        <v>2</v>
      </c>
      <c r="AI146">
        <v>66441499</v>
      </c>
      <c r="AJ146">
        <v>158</v>
      </c>
      <c r="AK146">
        <v>0</v>
      </c>
      <c r="AL146">
        <v>0</v>
      </c>
      <c r="AM146">
        <v>0</v>
      </c>
      <c r="AN146">
        <v>0</v>
      </c>
      <c r="AO146">
        <v>0</v>
      </c>
      <c r="AP146">
        <v>0</v>
      </c>
      <c r="AQ146">
        <v>0</v>
      </c>
      <c r="AR146">
        <v>0</v>
      </c>
    </row>
    <row r="147" spans="1:44" x14ac:dyDescent="0.25">
      <c r="A147">
        <f>ROW(Source!A107)</f>
        <v>107</v>
      </c>
      <c r="B147">
        <v>66441507</v>
      </c>
      <c r="C147">
        <v>66441496</v>
      </c>
      <c r="D147">
        <v>48206504</v>
      </c>
      <c r="E147">
        <v>1</v>
      </c>
      <c r="F147">
        <v>1</v>
      </c>
      <c r="G147">
        <v>1</v>
      </c>
      <c r="H147">
        <v>2</v>
      </c>
      <c r="I147" t="s">
        <v>788</v>
      </c>
      <c r="J147" t="s">
        <v>789</v>
      </c>
      <c r="K147" t="s">
        <v>790</v>
      </c>
      <c r="L147">
        <v>1367</v>
      </c>
      <c r="N147">
        <v>1011</v>
      </c>
      <c r="O147" t="s">
        <v>772</v>
      </c>
      <c r="P147" t="s">
        <v>772</v>
      </c>
      <c r="Q147">
        <v>1</v>
      </c>
      <c r="X147">
        <v>0.2</v>
      </c>
      <c r="Y147">
        <v>0</v>
      </c>
      <c r="Z147">
        <v>65.709999999999994</v>
      </c>
      <c r="AA147">
        <v>11.6</v>
      </c>
      <c r="AB147">
        <v>0</v>
      </c>
      <c r="AC147">
        <v>0</v>
      </c>
      <c r="AD147">
        <v>1</v>
      </c>
      <c r="AE147">
        <v>0</v>
      </c>
      <c r="AF147" t="s">
        <v>6</v>
      </c>
      <c r="AG147">
        <v>0.2</v>
      </c>
      <c r="AH147">
        <v>2</v>
      </c>
      <c r="AI147">
        <v>66441500</v>
      </c>
      <c r="AJ147">
        <v>159</v>
      </c>
      <c r="AK147">
        <v>0</v>
      </c>
      <c r="AL147">
        <v>0</v>
      </c>
      <c r="AM147">
        <v>0</v>
      </c>
      <c r="AN147">
        <v>0</v>
      </c>
      <c r="AO147">
        <v>0</v>
      </c>
      <c r="AP147">
        <v>0</v>
      </c>
      <c r="AQ147">
        <v>0</v>
      </c>
      <c r="AR147">
        <v>0</v>
      </c>
    </row>
    <row r="148" spans="1:44" x14ac:dyDescent="0.25">
      <c r="A148">
        <f>ROW(Source!A107)</f>
        <v>107</v>
      </c>
      <c r="B148">
        <v>66441508</v>
      </c>
      <c r="C148">
        <v>66441496</v>
      </c>
      <c r="D148">
        <v>48075741</v>
      </c>
      <c r="E148">
        <v>1</v>
      </c>
      <c r="F148">
        <v>1</v>
      </c>
      <c r="G148">
        <v>1</v>
      </c>
      <c r="H148">
        <v>3</v>
      </c>
      <c r="I148" t="s">
        <v>150</v>
      </c>
      <c r="J148" t="s">
        <v>152</v>
      </c>
      <c r="K148" t="s">
        <v>151</v>
      </c>
      <c r="L148">
        <v>1348</v>
      </c>
      <c r="N148">
        <v>1009</v>
      </c>
      <c r="O148" t="s">
        <v>147</v>
      </c>
      <c r="P148" t="s">
        <v>147</v>
      </c>
      <c r="Q148">
        <v>1000</v>
      </c>
      <c r="X148">
        <v>2.8000000000000001E-2</v>
      </c>
      <c r="Y148">
        <v>10200</v>
      </c>
      <c r="Z148">
        <v>0</v>
      </c>
      <c r="AA148">
        <v>0</v>
      </c>
      <c r="AB148">
        <v>0</v>
      </c>
      <c r="AC148">
        <v>0</v>
      </c>
      <c r="AD148">
        <v>1</v>
      </c>
      <c r="AE148">
        <v>0</v>
      </c>
      <c r="AF148" t="s">
        <v>6</v>
      </c>
      <c r="AG148">
        <v>2.8000000000000001E-2</v>
      </c>
      <c r="AH148">
        <v>2</v>
      </c>
      <c r="AI148">
        <v>66441501</v>
      </c>
      <c r="AJ148">
        <v>160</v>
      </c>
      <c r="AK148">
        <v>0</v>
      </c>
      <c r="AL148">
        <v>0</v>
      </c>
      <c r="AM148">
        <v>0</v>
      </c>
      <c r="AN148">
        <v>0</v>
      </c>
      <c r="AO148">
        <v>0</v>
      </c>
      <c r="AP148">
        <v>0</v>
      </c>
      <c r="AQ148">
        <v>0</v>
      </c>
      <c r="AR148">
        <v>0</v>
      </c>
    </row>
    <row r="149" spans="1:44" x14ac:dyDescent="0.25">
      <c r="A149">
        <f>ROW(Source!A107)</f>
        <v>107</v>
      </c>
      <c r="B149">
        <v>66441509</v>
      </c>
      <c r="C149">
        <v>66441496</v>
      </c>
      <c r="D149">
        <v>48046210</v>
      </c>
      <c r="E149">
        <v>68</v>
      </c>
      <c r="F149">
        <v>1</v>
      </c>
      <c r="G149">
        <v>1</v>
      </c>
      <c r="H149">
        <v>3</v>
      </c>
      <c r="I149" t="s">
        <v>916</v>
      </c>
      <c r="J149" t="s">
        <v>6</v>
      </c>
      <c r="K149" t="s">
        <v>917</v>
      </c>
      <c r="L149">
        <v>1348</v>
      </c>
      <c r="N149">
        <v>1009</v>
      </c>
      <c r="O149" t="s">
        <v>147</v>
      </c>
      <c r="P149" t="s">
        <v>147</v>
      </c>
      <c r="Q149">
        <v>1000</v>
      </c>
      <c r="X149">
        <v>1</v>
      </c>
      <c r="Y149">
        <v>0</v>
      </c>
      <c r="Z149">
        <v>0</v>
      </c>
      <c r="AA149">
        <v>0</v>
      </c>
      <c r="AB149">
        <v>0</v>
      </c>
      <c r="AC149">
        <v>0</v>
      </c>
      <c r="AD149">
        <v>0</v>
      </c>
      <c r="AE149">
        <v>0</v>
      </c>
      <c r="AF149" t="s">
        <v>6</v>
      </c>
      <c r="AG149">
        <v>1</v>
      </c>
      <c r="AH149">
        <v>3</v>
      </c>
      <c r="AI149">
        <v>-1</v>
      </c>
      <c r="AJ149" t="s">
        <v>6</v>
      </c>
      <c r="AK149">
        <v>0</v>
      </c>
      <c r="AL149">
        <v>0</v>
      </c>
      <c r="AM149">
        <v>0</v>
      </c>
      <c r="AN149">
        <v>0</v>
      </c>
      <c r="AO149">
        <v>0</v>
      </c>
      <c r="AP149">
        <v>0</v>
      </c>
      <c r="AQ149">
        <v>0</v>
      </c>
      <c r="AR149">
        <v>0</v>
      </c>
    </row>
    <row r="150" spans="1:44" x14ac:dyDescent="0.25">
      <c r="A150">
        <f>ROW(Source!A109)</f>
        <v>109</v>
      </c>
      <c r="B150">
        <v>66441550</v>
      </c>
      <c r="C150">
        <v>66441512</v>
      </c>
      <c r="D150">
        <v>49510719</v>
      </c>
      <c r="E150">
        <v>70</v>
      </c>
      <c r="F150">
        <v>1</v>
      </c>
      <c r="G150">
        <v>1</v>
      </c>
      <c r="H150">
        <v>1</v>
      </c>
      <c r="I150" t="s">
        <v>764</v>
      </c>
      <c r="J150" t="s">
        <v>6</v>
      </c>
      <c r="K150" t="s">
        <v>765</v>
      </c>
      <c r="L150">
        <v>1191</v>
      </c>
      <c r="N150">
        <v>1013</v>
      </c>
      <c r="O150" t="s">
        <v>766</v>
      </c>
      <c r="P150" t="s">
        <v>766</v>
      </c>
      <c r="Q150">
        <v>1</v>
      </c>
      <c r="X150">
        <v>14.8</v>
      </c>
      <c r="Y150">
        <v>0</v>
      </c>
      <c r="Z150">
        <v>0</v>
      </c>
      <c r="AA150">
        <v>0</v>
      </c>
      <c r="AB150">
        <v>8.74</v>
      </c>
      <c r="AC150">
        <v>0</v>
      </c>
      <c r="AD150">
        <v>1</v>
      </c>
      <c r="AE150">
        <v>1</v>
      </c>
      <c r="AF150" t="s">
        <v>271</v>
      </c>
      <c r="AG150">
        <v>17.167999999999999</v>
      </c>
      <c r="AH150">
        <v>2</v>
      </c>
      <c r="AI150">
        <v>66441513</v>
      </c>
      <c r="AJ150">
        <v>162</v>
      </c>
      <c r="AK150">
        <v>0</v>
      </c>
      <c r="AL150">
        <v>0</v>
      </c>
      <c r="AM150">
        <v>0</v>
      </c>
      <c r="AN150">
        <v>0</v>
      </c>
      <c r="AO150">
        <v>0</v>
      </c>
      <c r="AP150">
        <v>0</v>
      </c>
      <c r="AQ150">
        <v>0</v>
      </c>
      <c r="AR150">
        <v>0</v>
      </c>
    </row>
    <row r="151" spans="1:44" x14ac:dyDescent="0.25">
      <c r="A151">
        <f>ROW(Source!A109)</f>
        <v>109</v>
      </c>
      <c r="B151">
        <v>66441551</v>
      </c>
      <c r="C151">
        <v>66441512</v>
      </c>
      <c r="D151">
        <v>49510905</v>
      </c>
      <c r="E151">
        <v>70</v>
      </c>
      <c r="F151">
        <v>1</v>
      </c>
      <c r="G151">
        <v>1</v>
      </c>
      <c r="H151">
        <v>1</v>
      </c>
      <c r="I151" t="s">
        <v>767</v>
      </c>
      <c r="J151" t="s">
        <v>6</v>
      </c>
      <c r="K151" t="s">
        <v>768</v>
      </c>
      <c r="L151">
        <v>1191</v>
      </c>
      <c r="N151">
        <v>1013</v>
      </c>
      <c r="O151" t="s">
        <v>766</v>
      </c>
      <c r="P151" t="s">
        <v>766</v>
      </c>
      <c r="Q151">
        <v>1</v>
      </c>
      <c r="X151">
        <v>9.08</v>
      </c>
      <c r="Y151">
        <v>0</v>
      </c>
      <c r="Z151">
        <v>0</v>
      </c>
      <c r="AA151">
        <v>0</v>
      </c>
      <c r="AB151">
        <v>0</v>
      </c>
      <c r="AC151">
        <v>0</v>
      </c>
      <c r="AD151">
        <v>1</v>
      </c>
      <c r="AE151">
        <v>2</v>
      </c>
      <c r="AF151" t="s">
        <v>271</v>
      </c>
      <c r="AG151">
        <v>10.5328</v>
      </c>
      <c r="AH151">
        <v>2</v>
      </c>
      <c r="AI151">
        <v>66441514</v>
      </c>
      <c r="AJ151">
        <v>163</v>
      </c>
      <c r="AK151">
        <v>0</v>
      </c>
      <c r="AL151">
        <v>0</v>
      </c>
      <c r="AM151">
        <v>0</v>
      </c>
      <c r="AN151">
        <v>0</v>
      </c>
      <c r="AO151">
        <v>0</v>
      </c>
      <c r="AP151">
        <v>0</v>
      </c>
      <c r="AQ151">
        <v>0</v>
      </c>
      <c r="AR151">
        <v>0</v>
      </c>
    </row>
    <row r="152" spans="1:44" x14ac:dyDescent="0.25">
      <c r="A152">
        <f>ROW(Source!A109)</f>
        <v>109</v>
      </c>
      <c r="B152">
        <v>66441552</v>
      </c>
      <c r="C152">
        <v>66441512</v>
      </c>
      <c r="D152">
        <v>49672515</v>
      </c>
      <c r="E152">
        <v>1</v>
      </c>
      <c r="F152">
        <v>1</v>
      </c>
      <c r="G152">
        <v>1</v>
      </c>
      <c r="H152">
        <v>2</v>
      </c>
      <c r="I152" t="s">
        <v>769</v>
      </c>
      <c r="J152" t="s">
        <v>770</v>
      </c>
      <c r="K152" t="s">
        <v>771</v>
      </c>
      <c r="L152">
        <v>1367</v>
      </c>
      <c r="N152">
        <v>1011</v>
      </c>
      <c r="O152" t="s">
        <v>772</v>
      </c>
      <c r="P152" t="s">
        <v>772</v>
      </c>
      <c r="Q152">
        <v>1</v>
      </c>
      <c r="X152">
        <v>9.08</v>
      </c>
      <c r="Y152">
        <v>0</v>
      </c>
      <c r="Z152">
        <v>86.4</v>
      </c>
      <c r="AA152">
        <v>13.5</v>
      </c>
      <c r="AB152">
        <v>0</v>
      </c>
      <c r="AC152">
        <v>0</v>
      </c>
      <c r="AD152">
        <v>1</v>
      </c>
      <c r="AE152">
        <v>0</v>
      </c>
      <c r="AF152" t="s">
        <v>271</v>
      </c>
      <c r="AG152">
        <v>10.5328</v>
      </c>
      <c r="AH152">
        <v>2</v>
      </c>
      <c r="AI152">
        <v>66441515</v>
      </c>
      <c r="AJ152">
        <v>164</v>
      </c>
      <c r="AK152">
        <v>0</v>
      </c>
      <c r="AL152">
        <v>0</v>
      </c>
      <c r="AM152">
        <v>0</v>
      </c>
      <c r="AN152">
        <v>0</v>
      </c>
      <c r="AO152">
        <v>0</v>
      </c>
      <c r="AP152">
        <v>0</v>
      </c>
      <c r="AQ152">
        <v>0</v>
      </c>
      <c r="AR152">
        <v>0</v>
      </c>
    </row>
    <row r="153" spans="1:44" x14ac:dyDescent="0.25">
      <c r="A153">
        <f>ROW(Source!A109)</f>
        <v>109</v>
      </c>
      <c r="B153">
        <v>66441553</v>
      </c>
      <c r="C153">
        <v>66441512</v>
      </c>
      <c r="D153">
        <v>49528527</v>
      </c>
      <c r="E153">
        <v>1</v>
      </c>
      <c r="F153">
        <v>1</v>
      </c>
      <c r="G153">
        <v>1</v>
      </c>
      <c r="H153">
        <v>3</v>
      </c>
      <c r="I153" t="s">
        <v>273</v>
      </c>
      <c r="J153" t="s">
        <v>69</v>
      </c>
      <c r="K153" t="s">
        <v>31</v>
      </c>
      <c r="L153">
        <v>1339</v>
      </c>
      <c r="N153">
        <v>1007</v>
      </c>
      <c r="O153" t="s">
        <v>22</v>
      </c>
      <c r="P153" t="s">
        <v>22</v>
      </c>
      <c r="Q153">
        <v>1</v>
      </c>
      <c r="X153">
        <v>0.25</v>
      </c>
      <c r="Y153">
        <v>519.79999999999995</v>
      </c>
      <c r="Z153">
        <v>0</v>
      </c>
      <c r="AA153">
        <v>0</v>
      </c>
      <c r="AB153">
        <v>0</v>
      </c>
      <c r="AC153">
        <v>0</v>
      </c>
      <c r="AD153">
        <v>1</v>
      </c>
      <c r="AE153">
        <v>0</v>
      </c>
      <c r="AF153" t="s">
        <v>6</v>
      </c>
      <c r="AG153">
        <v>0.25</v>
      </c>
      <c r="AH153">
        <v>2</v>
      </c>
      <c r="AI153">
        <v>66846134</v>
      </c>
      <c r="AJ153">
        <v>165</v>
      </c>
      <c r="AK153">
        <v>0</v>
      </c>
      <c r="AL153">
        <v>0</v>
      </c>
      <c r="AM153">
        <v>0</v>
      </c>
      <c r="AN153">
        <v>0</v>
      </c>
      <c r="AO153">
        <v>0</v>
      </c>
      <c r="AP153">
        <v>0</v>
      </c>
      <c r="AQ153">
        <v>0</v>
      </c>
      <c r="AR153">
        <v>0</v>
      </c>
    </row>
    <row r="154" spans="1:44" x14ac:dyDescent="0.25">
      <c r="A154">
        <f>ROW(Source!A109)</f>
        <v>109</v>
      </c>
      <c r="B154">
        <v>66441554</v>
      </c>
      <c r="C154">
        <v>66441512</v>
      </c>
      <c r="D154">
        <v>49512007</v>
      </c>
      <c r="E154">
        <v>70</v>
      </c>
      <c r="F154">
        <v>1</v>
      </c>
      <c r="G154">
        <v>1</v>
      </c>
      <c r="H154">
        <v>3</v>
      </c>
      <c r="I154" t="s">
        <v>918</v>
      </c>
      <c r="J154" t="s">
        <v>6</v>
      </c>
      <c r="K154" t="s">
        <v>919</v>
      </c>
      <c r="L154">
        <v>1371</v>
      </c>
      <c r="N154">
        <v>1013</v>
      </c>
      <c r="O154" t="s">
        <v>278</v>
      </c>
      <c r="P154" t="s">
        <v>278</v>
      </c>
      <c r="Q154">
        <v>1</v>
      </c>
      <c r="X154">
        <v>100</v>
      </c>
      <c r="Y154">
        <v>0</v>
      </c>
      <c r="Z154">
        <v>0</v>
      </c>
      <c r="AA154">
        <v>0</v>
      </c>
      <c r="AB154">
        <v>0</v>
      </c>
      <c r="AC154">
        <v>0</v>
      </c>
      <c r="AD154">
        <v>0</v>
      </c>
      <c r="AE154">
        <v>0</v>
      </c>
      <c r="AF154" t="s">
        <v>6</v>
      </c>
      <c r="AG154">
        <v>100</v>
      </c>
      <c r="AH154">
        <v>3</v>
      </c>
      <c r="AI154">
        <v>-1</v>
      </c>
      <c r="AJ154" t="s">
        <v>6</v>
      </c>
      <c r="AK154">
        <v>0</v>
      </c>
      <c r="AL154">
        <v>0</v>
      </c>
      <c r="AM154">
        <v>0</v>
      </c>
      <c r="AN154">
        <v>0</v>
      </c>
      <c r="AO154">
        <v>0</v>
      </c>
      <c r="AP154">
        <v>0</v>
      </c>
      <c r="AQ154">
        <v>0</v>
      </c>
      <c r="AR154">
        <v>0</v>
      </c>
    </row>
    <row r="155" spans="1:44" x14ac:dyDescent="0.25">
      <c r="A155">
        <f>ROW(Source!A128)</f>
        <v>128</v>
      </c>
      <c r="B155">
        <v>66441602</v>
      </c>
      <c r="C155">
        <v>66441574</v>
      </c>
      <c r="D155">
        <v>49510719</v>
      </c>
      <c r="E155">
        <v>70</v>
      </c>
      <c r="F155">
        <v>1</v>
      </c>
      <c r="G155">
        <v>1</v>
      </c>
      <c r="H155">
        <v>1</v>
      </c>
      <c r="I155" t="s">
        <v>764</v>
      </c>
      <c r="J155" t="s">
        <v>6</v>
      </c>
      <c r="K155" t="s">
        <v>765</v>
      </c>
      <c r="L155">
        <v>1191</v>
      </c>
      <c r="N155">
        <v>1013</v>
      </c>
      <c r="O155" t="s">
        <v>766</v>
      </c>
      <c r="P155" t="s">
        <v>766</v>
      </c>
      <c r="Q155">
        <v>1</v>
      </c>
      <c r="X155">
        <v>43.26</v>
      </c>
      <c r="Y155">
        <v>0</v>
      </c>
      <c r="Z155">
        <v>0</v>
      </c>
      <c r="AA155">
        <v>0</v>
      </c>
      <c r="AB155">
        <v>8.74</v>
      </c>
      <c r="AC155">
        <v>0</v>
      </c>
      <c r="AD155">
        <v>1</v>
      </c>
      <c r="AE155">
        <v>1</v>
      </c>
      <c r="AF155" t="s">
        <v>6</v>
      </c>
      <c r="AG155">
        <v>43.26</v>
      </c>
      <c r="AH155">
        <v>2</v>
      </c>
      <c r="AI155">
        <v>66441575</v>
      </c>
      <c r="AJ155">
        <v>183</v>
      </c>
      <c r="AK155">
        <v>0</v>
      </c>
      <c r="AL155">
        <v>0</v>
      </c>
      <c r="AM155">
        <v>0</v>
      </c>
      <c r="AN155">
        <v>0</v>
      </c>
      <c r="AO155">
        <v>0</v>
      </c>
      <c r="AP155">
        <v>0</v>
      </c>
      <c r="AQ155">
        <v>0</v>
      </c>
      <c r="AR155">
        <v>0</v>
      </c>
    </row>
    <row r="156" spans="1:44" x14ac:dyDescent="0.25">
      <c r="A156">
        <f>ROW(Source!A128)</f>
        <v>128</v>
      </c>
      <c r="B156">
        <v>66441603</v>
      </c>
      <c r="C156">
        <v>66441574</v>
      </c>
      <c r="D156">
        <v>49510905</v>
      </c>
      <c r="E156">
        <v>70</v>
      </c>
      <c r="F156">
        <v>1</v>
      </c>
      <c r="G156">
        <v>1</v>
      </c>
      <c r="H156">
        <v>1</v>
      </c>
      <c r="I156" t="s">
        <v>767</v>
      </c>
      <c r="J156" t="s">
        <v>6</v>
      </c>
      <c r="K156" t="s">
        <v>768</v>
      </c>
      <c r="L156">
        <v>1191</v>
      </c>
      <c r="N156">
        <v>1013</v>
      </c>
      <c r="O156" t="s">
        <v>766</v>
      </c>
      <c r="P156" t="s">
        <v>766</v>
      </c>
      <c r="Q156">
        <v>1</v>
      </c>
      <c r="X156">
        <v>4.32</v>
      </c>
      <c r="Y156">
        <v>0</v>
      </c>
      <c r="Z156">
        <v>0</v>
      </c>
      <c r="AA156">
        <v>0</v>
      </c>
      <c r="AB156">
        <v>0</v>
      </c>
      <c r="AC156">
        <v>0</v>
      </c>
      <c r="AD156">
        <v>1</v>
      </c>
      <c r="AE156">
        <v>2</v>
      </c>
      <c r="AF156" t="s">
        <v>6</v>
      </c>
      <c r="AG156">
        <v>4.32</v>
      </c>
      <c r="AH156">
        <v>2</v>
      </c>
      <c r="AI156">
        <v>66441576</v>
      </c>
      <c r="AJ156">
        <v>184</v>
      </c>
      <c r="AK156">
        <v>0</v>
      </c>
      <c r="AL156">
        <v>0</v>
      </c>
      <c r="AM156">
        <v>0</v>
      </c>
      <c r="AN156">
        <v>0</v>
      </c>
      <c r="AO156">
        <v>0</v>
      </c>
      <c r="AP156">
        <v>0</v>
      </c>
      <c r="AQ156">
        <v>0</v>
      </c>
      <c r="AR156">
        <v>0</v>
      </c>
    </row>
    <row r="157" spans="1:44" x14ac:dyDescent="0.25">
      <c r="A157">
        <f>ROW(Source!A128)</f>
        <v>128</v>
      </c>
      <c r="B157">
        <v>66441604</v>
      </c>
      <c r="C157">
        <v>66441574</v>
      </c>
      <c r="D157">
        <v>49672528</v>
      </c>
      <c r="E157">
        <v>1</v>
      </c>
      <c r="F157">
        <v>1</v>
      </c>
      <c r="G157">
        <v>1</v>
      </c>
      <c r="H157">
        <v>2</v>
      </c>
      <c r="I157" t="s">
        <v>833</v>
      </c>
      <c r="J157" t="s">
        <v>834</v>
      </c>
      <c r="K157" t="s">
        <v>835</v>
      </c>
      <c r="L157">
        <v>1367</v>
      </c>
      <c r="N157">
        <v>1011</v>
      </c>
      <c r="O157" t="s">
        <v>772</v>
      </c>
      <c r="P157" t="s">
        <v>772</v>
      </c>
      <c r="Q157">
        <v>1</v>
      </c>
      <c r="X157">
        <v>0.1</v>
      </c>
      <c r="Y157">
        <v>0</v>
      </c>
      <c r="Z157">
        <v>120.24</v>
      </c>
      <c r="AA157">
        <v>15.42</v>
      </c>
      <c r="AB157">
        <v>0</v>
      </c>
      <c r="AC157">
        <v>0</v>
      </c>
      <c r="AD157">
        <v>1</v>
      </c>
      <c r="AE157">
        <v>0</v>
      </c>
      <c r="AF157" t="s">
        <v>6</v>
      </c>
      <c r="AG157">
        <v>0.1</v>
      </c>
      <c r="AH157">
        <v>2</v>
      </c>
      <c r="AI157">
        <v>66441577</v>
      </c>
      <c r="AJ157">
        <v>185</v>
      </c>
      <c r="AK157">
        <v>0</v>
      </c>
      <c r="AL157">
        <v>0</v>
      </c>
      <c r="AM157">
        <v>0</v>
      </c>
      <c r="AN157">
        <v>0</v>
      </c>
      <c r="AO157">
        <v>0</v>
      </c>
      <c r="AP157">
        <v>0</v>
      </c>
      <c r="AQ157">
        <v>0</v>
      </c>
      <c r="AR157">
        <v>0</v>
      </c>
    </row>
    <row r="158" spans="1:44" x14ac:dyDescent="0.25">
      <c r="A158">
        <f>ROW(Source!A128)</f>
        <v>128</v>
      </c>
      <c r="B158">
        <v>66441605</v>
      </c>
      <c r="C158">
        <v>66441574</v>
      </c>
      <c r="D158">
        <v>49672573</v>
      </c>
      <c r="E158">
        <v>1</v>
      </c>
      <c r="F158">
        <v>1</v>
      </c>
      <c r="G158">
        <v>1</v>
      </c>
      <c r="H158">
        <v>2</v>
      </c>
      <c r="I158" t="s">
        <v>816</v>
      </c>
      <c r="J158" t="s">
        <v>817</v>
      </c>
      <c r="K158" t="s">
        <v>818</v>
      </c>
      <c r="L158">
        <v>1367</v>
      </c>
      <c r="N158">
        <v>1011</v>
      </c>
      <c r="O158" t="s">
        <v>772</v>
      </c>
      <c r="P158" t="s">
        <v>772</v>
      </c>
      <c r="Q158">
        <v>1</v>
      </c>
      <c r="X158">
        <v>0.12</v>
      </c>
      <c r="Y158">
        <v>0</v>
      </c>
      <c r="Z158">
        <v>115.4</v>
      </c>
      <c r="AA158">
        <v>13.5</v>
      </c>
      <c r="AB158">
        <v>0</v>
      </c>
      <c r="AC158">
        <v>0</v>
      </c>
      <c r="AD158">
        <v>1</v>
      </c>
      <c r="AE158">
        <v>0</v>
      </c>
      <c r="AF158" t="s">
        <v>6</v>
      </c>
      <c r="AG158">
        <v>0.12</v>
      </c>
      <c r="AH158">
        <v>2</v>
      </c>
      <c r="AI158">
        <v>66441578</v>
      </c>
      <c r="AJ158">
        <v>186</v>
      </c>
      <c r="AK158">
        <v>0</v>
      </c>
      <c r="AL158">
        <v>0</v>
      </c>
      <c r="AM158">
        <v>0</v>
      </c>
      <c r="AN158">
        <v>0</v>
      </c>
      <c r="AO158">
        <v>0</v>
      </c>
      <c r="AP158">
        <v>0</v>
      </c>
      <c r="AQ158">
        <v>0</v>
      </c>
      <c r="AR158">
        <v>0</v>
      </c>
    </row>
    <row r="159" spans="1:44" x14ac:dyDescent="0.25">
      <c r="A159">
        <f>ROW(Source!A128)</f>
        <v>128</v>
      </c>
      <c r="B159">
        <v>66441606</v>
      </c>
      <c r="C159">
        <v>66441574</v>
      </c>
      <c r="D159">
        <v>49672580</v>
      </c>
      <c r="E159">
        <v>1</v>
      </c>
      <c r="F159">
        <v>1</v>
      </c>
      <c r="G159">
        <v>1</v>
      </c>
      <c r="H159">
        <v>2</v>
      </c>
      <c r="I159" t="s">
        <v>836</v>
      </c>
      <c r="J159" t="s">
        <v>837</v>
      </c>
      <c r="K159" t="s">
        <v>838</v>
      </c>
      <c r="L159">
        <v>1367</v>
      </c>
      <c r="N159">
        <v>1011</v>
      </c>
      <c r="O159" t="s">
        <v>772</v>
      </c>
      <c r="P159" t="s">
        <v>772</v>
      </c>
      <c r="Q159">
        <v>1</v>
      </c>
      <c r="X159">
        <v>3.91</v>
      </c>
      <c r="Y159">
        <v>0</v>
      </c>
      <c r="Z159">
        <v>175.56</v>
      </c>
      <c r="AA159">
        <v>14.4</v>
      </c>
      <c r="AB159">
        <v>0</v>
      </c>
      <c r="AC159">
        <v>0</v>
      </c>
      <c r="AD159">
        <v>1</v>
      </c>
      <c r="AE159">
        <v>0</v>
      </c>
      <c r="AF159" t="s">
        <v>6</v>
      </c>
      <c r="AG159">
        <v>3.91</v>
      </c>
      <c r="AH159">
        <v>2</v>
      </c>
      <c r="AI159">
        <v>66441579</v>
      </c>
      <c r="AJ159">
        <v>187</v>
      </c>
      <c r="AK159">
        <v>0</v>
      </c>
      <c r="AL159">
        <v>0</v>
      </c>
      <c r="AM159">
        <v>0</v>
      </c>
      <c r="AN159">
        <v>0</v>
      </c>
      <c r="AO159">
        <v>0</v>
      </c>
      <c r="AP159">
        <v>0</v>
      </c>
      <c r="AQ159">
        <v>0</v>
      </c>
      <c r="AR159">
        <v>0</v>
      </c>
    </row>
    <row r="160" spans="1:44" x14ac:dyDescent="0.25">
      <c r="A160">
        <f>ROW(Source!A128)</f>
        <v>128</v>
      </c>
      <c r="B160">
        <v>66441607</v>
      </c>
      <c r="C160">
        <v>66441574</v>
      </c>
      <c r="D160">
        <v>49673503</v>
      </c>
      <c r="E160">
        <v>1</v>
      </c>
      <c r="F160">
        <v>1</v>
      </c>
      <c r="G160">
        <v>1</v>
      </c>
      <c r="H160">
        <v>2</v>
      </c>
      <c r="I160" t="s">
        <v>788</v>
      </c>
      <c r="J160" t="s">
        <v>789</v>
      </c>
      <c r="K160" t="s">
        <v>790</v>
      </c>
      <c r="L160">
        <v>1367</v>
      </c>
      <c r="N160">
        <v>1011</v>
      </c>
      <c r="O160" t="s">
        <v>772</v>
      </c>
      <c r="P160" t="s">
        <v>772</v>
      </c>
      <c r="Q160">
        <v>1</v>
      </c>
      <c r="X160">
        <v>0.19</v>
      </c>
      <c r="Y160">
        <v>0</v>
      </c>
      <c r="Z160">
        <v>65.709999999999994</v>
      </c>
      <c r="AA160">
        <v>11.6</v>
      </c>
      <c r="AB160">
        <v>0</v>
      </c>
      <c r="AC160">
        <v>0</v>
      </c>
      <c r="AD160">
        <v>1</v>
      </c>
      <c r="AE160">
        <v>0</v>
      </c>
      <c r="AF160" t="s">
        <v>6</v>
      </c>
      <c r="AG160">
        <v>0.19</v>
      </c>
      <c r="AH160">
        <v>2</v>
      </c>
      <c r="AI160">
        <v>66441580</v>
      </c>
      <c r="AJ160">
        <v>188</v>
      </c>
      <c r="AK160">
        <v>0</v>
      </c>
      <c r="AL160">
        <v>0</v>
      </c>
      <c r="AM160">
        <v>0</v>
      </c>
      <c r="AN160">
        <v>0</v>
      </c>
      <c r="AO160">
        <v>0</v>
      </c>
      <c r="AP160">
        <v>0</v>
      </c>
      <c r="AQ160">
        <v>0</v>
      </c>
      <c r="AR160">
        <v>0</v>
      </c>
    </row>
    <row r="161" spans="1:44" x14ac:dyDescent="0.25">
      <c r="A161">
        <f>ROW(Source!A128)</f>
        <v>128</v>
      </c>
      <c r="B161">
        <v>66441608</v>
      </c>
      <c r="C161">
        <v>66441574</v>
      </c>
      <c r="D161">
        <v>49673658</v>
      </c>
      <c r="E161">
        <v>1</v>
      </c>
      <c r="F161">
        <v>1</v>
      </c>
      <c r="G161">
        <v>1</v>
      </c>
      <c r="H161">
        <v>2</v>
      </c>
      <c r="I161" t="s">
        <v>839</v>
      </c>
      <c r="J161" t="s">
        <v>840</v>
      </c>
      <c r="K161" t="s">
        <v>841</v>
      </c>
      <c r="L161">
        <v>1367</v>
      </c>
      <c r="N161">
        <v>1011</v>
      </c>
      <c r="O161" t="s">
        <v>772</v>
      </c>
      <c r="P161" t="s">
        <v>772</v>
      </c>
      <c r="Q161">
        <v>1</v>
      </c>
      <c r="X161">
        <v>1.34</v>
      </c>
      <c r="Y161">
        <v>0</v>
      </c>
      <c r="Z161">
        <v>1.2</v>
      </c>
      <c r="AA161">
        <v>0</v>
      </c>
      <c r="AB161">
        <v>0</v>
      </c>
      <c r="AC161">
        <v>0</v>
      </c>
      <c r="AD161">
        <v>1</v>
      </c>
      <c r="AE161">
        <v>0</v>
      </c>
      <c r="AF161" t="s">
        <v>6</v>
      </c>
      <c r="AG161">
        <v>1.34</v>
      </c>
      <c r="AH161">
        <v>2</v>
      </c>
      <c r="AI161">
        <v>66441581</v>
      </c>
      <c r="AJ161">
        <v>189</v>
      </c>
      <c r="AK161">
        <v>0</v>
      </c>
      <c r="AL161">
        <v>0</v>
      </c>
      <c r="AM161">
        <v>0</v>
      </c>
      <c r="AN161">
        <v>0</v>
      </c>
      <c r="AO161">
        <v>0</v>
      </c>
      <c r="AP161">
        <v>0</v>
      </c>
      <c r="AQ161">
        <v>0</v>
      </c>
      <c r="AR161">
        <v>0</v>
      </c>
    </row>
    <row r="162" spans="1:44" x14ac:dyDescent="0.25">
      <c r="A162">
        <f>ROW(Source!A128)</f>
        <v>128</v>
      </c>
      <c r="B162">
        <v>66441609</v>
      </c>
      <c r="C162">
        <v>66441574</v>
      </c>
      <c r="D162">
        <v>49673701</v>
      </c>
      <c r="E162">
        <v>1</v>
      </c>
      <c r="F162">
        <v>1</v>
      </c>
      <c r="G162">
        <v>1</v>
      </c>
      <c r="H162">
        <v>2</v>
      </c>
      <c r="I162" t="s">
        <v>842</v>
      </c>
      <c r="J162" t="s">
        <v>843</v>
      </c>
      <c r="K162" t="s">
        <v>844</v>
      </c>
      <c r="L162">
        <v>1367</v>
      </c>
      <c r="N162">
        <v>1011</v>
      </c>
      <c r="O162" t="s">
        <v>772</v>
      </c>
      <c r="P162" t="s">
        <v>772</v>
      </c>
      <c r="Q162">
        <v>1</v>
      </c>
      <c r="X162">
        <v>0.09</v>
      </c>
      <c r="Y162">
        <v>0</v>
      </c>
      <c r="Z162">
        <v>12.31</v>
      </c>
      <c r="AA162">
        <v>0</v>
      </c>
      <c r="AB162">
        <v>0</v>
      </c>
      <c r="AC162">
        <v>0</v>
      </c>
      <c r="AD162">
        <v>1</v>
      </c>
      <c r="AE162">
        <v>0</v>
      </c>
      <c r="AF162" t="s">
        <v>6</v>
      </c>
      <c r="AG162">
        <v>0.09</v>
      </c>
      <c r="AH162">
        <v>2</v>
      </c>
      <c r="AI162">
        <v>66441582</v>
      </c>
      <c r="AJ162">
        <v>190</v>
      </c>
      <c r="AK162">
        <v>0</v>
      </c>
      <c r="AL162">
        <v>0</v>
      </c>
      <c r="AM162">
        <v>0</v>
      </c>
      <c r="AN162">
        <v>0</v>
      </c>
      <c r="AO162">
        <v>0</v>
      </c>
      <c r="AP162">
        <v>0</v>
      </c>
      <c r="AQ162">
        <v>0</v>
      </c>
      <c r="AR162">
        <v>0</v>
      </c>
    </row>
    <row r="163" spans="1:44" x14ac:dyDescent="0.25">
      <c r="A163">
        <f>ROW(Source!A128)</f>
        <v>128</v>
      </c>
      <c r="B163">
        <v>66441610</v>
      </c>
      <c r="C163">
        <v>66441574</v>
      </c>
      <c r="D163">
        <v>49521602</v>
      </c>
      <c r="E163">
        <v>1</v>
      </c>
      <c r="F163">
        <v>1</v>
      </c>
      <c r="G163">
        <v>1</v>
      </c>
      <c r="H163">
        <v>3</v>
      </c>
      <c r="I163" t="s">
        <v>845</v>
      </c>
      <c r="J163" t="s">
        <v>846</v>
      </c>
      <c r="K163" t="s">
        <v>847</v>
      </c>
      <c r="L163">
        <v>1339</v>
      </c>
      <c r="N163">
        <v>1007</v>
      </c>
      <c r="O163" t="s">
        <v>22</v>
      </c>
      <c r="P163" t="s">
        <v>22</v>
      </c>
      <c r="Q163">
        <v>1</v>
      </c>
      <c r="X163">
        <v>1.1000000000000001</v>
      </c>
      <c r="Y163">
        <v>6.22</v>
      </c>
      <c r="Z163">
        <v>0</v>
      </c>
      <c r="AA163">
        <v>0</v>
      </c>
      <c r="AB163">
        <v>0</v>
      </c>
      <c r="AC163">
        <v>0</v>
      </c>
      <c r="AD163">
        <v>1</v>
      </c>
      <c r="AE163">
        <v>0</v>
      </c>
      <c r="AF163" t="s">
        <v>6</v>
      </c>
      <c r="AG163">
        <v>1.1000000000000001</v>
      </c>
      <c r="AH163">
        <v>2</v>
      </c>
      <c r="AI163">
        <v>66441583</v>
      </c>
      <c r="AJ163">
        <v>191</v>
      </c>
      <c r="AK163">
        <v>0</v>
      </c>
      <c r="AL163">
        <v>0</v>
      </c>
      <c r="AM163">
        <v>0</v>
      </c>
      <c r="AN163">
        <v>0</v>
      </c>
      <c r="AO163">
        <v>0</v>
      </c>
      <c r="AP163">
        <v>0</v>
      </c>
      <c r="AQ163">
        <v>0</v>
      </c>
      <c r="AR163">
        <v>0</v>
      </c>
    </row>
    <row r="164" spans="1:44" x14ac:dyDescent="0.25">
      <c r="A164">
        <f>ROW(Source!A128)</f>
        <v>128</v>
      </c>
      <c r="B164">
        <v>66441611</v>
      </c>
      <c r="C164">
        <v>66441574</v>
      </c>
      <c r="D164">
        <v>49521608</v>
      </c>
      <c r="E164">
        <v>1</v>
      </c>
      <c r="F164">
        <v>1</v>
      </c>
      <c r="G164">
        <v>1</v>
      </c>
      <c r="H164">
        <v>3</v>
      </c>
      <c r="I164" t="s">
        <v>822</v>
      </c>
      <c r="J164" t="s">
        <v>823</v>
      </c>
      <c r="K164" t="s">
        <v>824</v>
      </c>
      <c r="L164">
        <v>1346</v>
      </c>
      <c r="N164">
        <v>1009</v>
      </c>
      <c r="O164" t="s">
        <v>132</v>
      </c>
      <c r="P164" t="s">
        <v>132</v>
      </c>
      <c r="Q164">
        <v>1</v>
      </c>
      <c r="X164">
        <v>0.33</v>
      </c>
      <c r="Y164">
        <v>6.09</v>
      </c>
      <c r="Z164">
        <v>0</v>
      </c>
      <c r="AA164">
        <v>0</v>
      </c>
      <c r="AB164">
        <v>0</v>
      </c>
      <c r="AC164">
        <v>0</v>
      </c>
      <c r="AD164">
        <v>1</v>
      </c>
      <c r="AE164">
        <v>0</v>
      </c>
      <c r="AF164" t="s">
        <v>6</v>
      </c>
      <c r="AG164">
        <v>0.33</v>
      </c>
      <c r="AH164">
        <v>2</v>
      </c>
      <c r="AI164">
        <v>66441584</v>
      </c>
      <c r="AJ164">
        <v>192</v>
      </c>
      <c r="AK164">
        <v>0</v>
      </c>
      <c r="AL164">
        <v>0</v>
      </c>
      <c r="AM164">
        <v>0</v>
      </c>
      <c r="AN164">
        <v>0</v>
      </c>
      <c r="AO164">
        <v>0</v>
      </c>
      <c r="AP164">
        <v>0</v>
      </c>
      <c r="AQ164">
        <v>0</v>
      </c>
      <c r="AR164">
        <v>0</v>
      </c>
    </row>
    <row r="165" spans="1:44" x14ac:dyDescent="0.25">
      <c r="A165">
        <f>ROW(Source!A128)</f>
        <v>128</v>
      </c>
      <c r="B165">
        <v>66441612</v>
      </c>
      <c r="C165">
        <v>66441574</v>
      </c>
      <c r="D165">
        <v>49524288</v>
      </c>
      <c r="E165">
        <v>1</v>
      </c>
      <c r="F165">
        <v>1</v>
      </c>
      <c r="G165">
        <v>1</v>
      </c>
      <c r="H165">
        <v>3</v>
      </c>
      <c r="I165" t="s">
        <v>848</v>
      </c>
      <c r="J165" t="s">
        <v>849</v>
      </c>
      <c r="K165" t="s">
        <v>850</v>
      </c>
      <c r="L165">
        <v>1348</v>
      </c>
      <c r="N165">
        <v>1009</v>
      </c>
      <c r="O165" t="s">
        <v>147</v>
      </c>
      <c r="P165" t="s">
        <v>147</v>
      </c>
      <c r="Q165">
        <v>1000</v>
      </c>
      <c r="X165">
        <v>4.0999999999999999E-4</v>
      </c>
      <c r="Y165">
        <v>10315.01</v>
      </c>
      <c r="Z165">
        <v>0</v>
      </c>
      <c r="AA165">
        <v>0</v>
      </c>
      <c r="AB165">
        <v>0</v>
      </c>
      <c r="AC165">
        <v>0</v>
      </c>
      <c r="AD165">
        <v>1</v>
      </c>
      <c r="AE165">
        <v>0</v>
      </c>
      <c r="AF165" t="s">
        <v>6</v>
      </c>
      <c r="AG165">
        <v>4.0999999999999999E-4</v>
      </c>
      <c r="AH165">
        <v>2</v>
      </c>
      <c r="AI165">
        <v>66441585</v>
      </c>
      <c r="AJ165">
        <v>193</v>
      </c>
      <c r="AK165">
        <v>0</v>
      </c>
      <c r="AL165">
        <v>0</v>
      </c>
      <c r="AM165">
        <v>0</v>
      </c>
      <c r="AN165">
        <v>0</v>
      </c>
      <c r="AO165">
        <v>0</v>
      </c>
      <c r="AP165">
        <v>0</v>
      </c>
      <c r="AQ165">
        <v>0</v>
      </c>
      <c r="AR165">
        <v>0</v>
      </c>
    </row>
    <row r="166" spans="1:44" x14ac:dyDescent="0.25">
      <c r="A166">
        <f>ROW(Source!A128)</f>
        <v>128</v>
      </c>
      <c r="B166">
        <v>66441613</v>
      </c>
      <c r="C166">
        <v>66441574</v>
      </c>
      <c r="D166">
        <v>49525488</v>
      </c>
      <c r="E166">
        <v>1</v>
      </c>
      <c r="F166">
        <v>1</v>
      </c>
      <c r="G166">
        <v>1</v>
      </c>
      <c r="H166">
        <v>3</v>
      </c>
      <c r="I166" t="s">
        <v>490</v>
      </c>
      <c r="J166" t="s">
        <v>492</v>
      </c>
      <c r="K166" t="s">
        <v>491</v>
      </c>
      <c r="L166">
        <v>1346</v>
      </c>
      <c r="N166">
        <v>1009</v>
      </c>
      <c r="O166" t="s">
        <v>132</v>
      </c>
      <c r="P166" t="s">
        <v>132</v>
      </c>
      <c r="Q166">
        <v>1</v>
      </c>
      <c r="X166">
        <v>20</v>
      </c>
      <c r="Y166">
        <v>9.0399999999999991</v>
      </c>
      <c r="Z166">
        <v>0</v>
      </c>
      <c r="AA166">
        <v>0</v>
      </c>
      <c r="AB166">
        <v>0</v>
      </c>
      <c r="AC166">
        <v>0</v>
      </c>
      <c r="AD166">
        <v>1</v>
      </c>
      <c r="AE166">
        <v>0</v>
      </c>
      <c r="AF166" t="s">
        <v>6</v>
      </c>
      <c r="AG166">
        <v>20</v>
      </c>
      <c r="AH166">
        <v>2</v>
      </c>
      <c r="AI166">
        <v>66441586</v>
      </c>
      <c r="AJ166">
        <v>194</v>
      </c>
      <c r="AK166">
        <v>0</v>
      </c>
      <c r="AL166">
        <v>0</v>
      </c>
      <c r="AM166">
        <v>0</v>
      </c>
      <c r="AN166">
        <v>0</v>
      </c>
      <c r="AO166">
        <v>0</v>
      </c>
      <c r="AP166">
        <v>0</v>
      </c>
      <c r="AQ166">
        <v>0</v>
      </c>
      <c r="AR166">
        <v>0</v>
      </c>
    </row>
    <row r="167" spans="1:44" x14ac:dyDescent="0.25">
      <c r="A167">
        <f>ROW(Source!A128)</f>
        <v>128</v>
      </c>
      <c r="B167">
        <v>66441614</v>
      </c>
      <c r="C167">
        <v>66441574</v>
      </c>
      <c r="D167">
        <v>49525587</v>
      </c>
      <c r="E167">
        <v>1</v>
      </c>
      <c r="F167">
        <v>1</v>
      </c>
      <c r="G167">
        <v>1</v>
      </c>
      <c r="H167">
        <v>3</v>
      </c>
      <c r="I167" t="s">
        <v>640</v>
      </c>
      <c r="J167" t="s">
        <v>642</v>
      </c>
      <c r="K167" t="s">
        <v>641</v>
      </c>
      <c r="L167">
        <v>1348</v>
      </c>
      <c r="N167">
        <v>1009</v>
      </c>
      <c r="O167" t="s">
        <v>147</v>
      </c>
      <c r="P167" t="s">
        <v>147</v>
      </c>
      <c r="Q167">
        <v>1000</v>
      </c>
      <c r="X167">
        <v>1.0000000000000001E-5</v>
      </c>
      <c r="Y167">
        <v>11978</v>
      </c>
      <c r="Z167">
        <v>0</v>
      </c>
      <c r="AA167">
        <v>0</v>
      </c>
      <c r="AB167">
        <v>0</v>
      </c>
      <c r="AC167">
        <v>0</v>
      </c>
      <c r="AD167">
        <v>1</v>
      </c>
      <c r="AE167">
        <v>0</v>
      </c>
      <c r="AF167" t="s">
        <v>6</v>
      </c>
      <c r="AG167">
        <v>1.0000000000000001E-5</v>
      </c>
      <c r="AH167">
        <v>2</v>
      </c>
      <c r="AI167">
        <v>66441587</v>
      </c>
      <c r="AJ167">
        <v>195</v>
      </c>
      <c r="AK167">
        <v>0</v>
      </c>
      <c r="AL167">
        <v>0</v>
      </c>
      <c r="AM167">
        <v>0</v>
      </c>
      <c r="AN167">
        <v>0</v>
      </c>
      <c r="AO167">
        <v>0</v>
      </c>
      <c r="AP167">
        <v>0</v>
      </c>
      <c r="AQ167">
        <v>0</v>
      </c>
      <c r="AR167">
        <v>0</v>
      </c>
    </row>
    <row r="168" spans="1:44" x14ac:dyDescent="0.25">
      <c r="A168">
        <f>ROW(Source!A128)</f>
        <v>128</v>
      </c>
      <c r="B168">
        <v>66441615</v>
      </c>
      <c r="C168">
        <v>66441574</v>
      </c>
      <c r="D168">
        <v>49526683</v>
      </c>
      <c r="E168">
        <v>1</v>
      </c>
      <c r="F168">
        <v>1</v>
      </c>
      <c r="G168">
        <v>1</v>
      </c>
      <c r="H168">
        <v>3</v>
      </c>
      <c r="I168" t="s">
        <v>347</v>
      </c>
      <c r="J168" t="s">
        <v>349</v>
      </c>
      <c r="K168" t="s">
        <v>348</v>
      </c>
      <c r="L168">
        <v>1348</v>
      </c>
      <c r="N168">
        <v>1009</v>
      </c>
      <c r="O168" t="s">
        <v>147</v>
      </c>
      <c r="P168" t="s">
        <v>147</v>
      </c>
      <c r="Q168">
        <v>1000</v>
      </c>
      <c r="X168">
        <v>1E-4</v>
      </c>
      <c r="Y168">
        <v>37900</v>
      </c>
      <c r="Z168">
        <v>0</v>
      </c>
      <c r="AA168">
        <v>0</v>
      </c>
      <c r="AB168">
        <v>0</v>
      </c>
      <c r="AC168">
        <v>0</v>
      </c>
      <c r="AD168">
        <v>1</v>
      </c>
      <c r="AE168">
        <v>0</v>
      </c>
      <c r="AF168" t="s">
        <v>6</v>
      </c>
      <c r="AG168">
        <v>1E-4</v>
      </c>
      <c r="AH168">
        <v>2</v>
      </c>
      <c r="AI168">
        <v>66441588</v>
      </c>
      <c r="AJ168">
        <v>196</v>
      </c>
      <c r="AK168">
        <v>0</v>
      </c>
      <c r="AL168">
        <v>0</v>
      </c>
      <c r="AM168">
        <v>0</v>
      </c>
      <c r="AN168">
        <v>0</v>
      </c>
      <c r="AO168">
        <v>0</v>
      </c>
      <c r="AP168">
        <v>0</v>
      </c>
      <c r="AQ168">
        <v>0</v>
      </c>
      <c r="AR168">
        <v>0</v>
      </c>
    </row>
    <row r="169" spans="1:44" x14ac:dyDescent="0.25">
      <c r="A169">
        <f>ROW(Source!A128)</f>
        <v>128</v>
      </c>
      <c r="B169">
        <v>66441616</v>
      </c>
      <c r="C169">
        <v>66441574</v>
      </c>
      <c r="D169">
        <v>49512671</v>
      </c>
      <c r="E169">
        <v>70</v>
      </c>
      <c r="F169">
        <v>1</v>
      </c>
      <c r="G169">
        <v>1</v>
      </c>
      <c r="H169">
        <v>3</v>
      </c>
      <c r="I169" t="s">
        <v>920</v>
      </c>
      <c r="J169" t="s">
        <v>6</v>
      </c>
      <c r="K169" t="s">
        <v>921</v>
      </c>
      <c r="L169">
        <v>1348</v>
      </c>
      <c r="N169">
        <v>1009</v>
      </c>
      <c r="O169" t="s">
        <v>147</v>
      </c>
      <c r="P169" t="s">
        <v>147</v>
      </c>
      <c r="Q169">
        <v>1000</v>
      </c>
      <c r="X169">
        <v>1</v>
      </c>
      <c r="Y169">
        <v>0</v>
      </c>
      <c r="Z169">
        <v>0</v>
      </c>
      <c r="AA169">
        <v>0</v>
      </c>
      <c r="AB169">
        <v>0</v>
      </c>
      <c r="AC169">
        <v>0</v>
      </c>
      <c r="AD169">
        <v>0</v>
      </c>
      <c r="AE169">
        <v>0</v>
      </c>
      <c r="AF169" t="s">
        <v>6</v>
      </c>
      <c r="AG169">
        <v>1</v>
      </c>
      <c r="AH169">
        <v>3</v>
      </c>
      <c r="AI169">
        <v>-1</v>
      </c>
      <c r="AJ169" t="s">
        <v>6</v>
      </c>
      <c r="AK169">
        <v>0</v>
      </c>
      <c r="AL169">
        <v>0</v>
      </c>
      <c r="AM169">
        <v>0</v>
      </c>
      <c r="AN169">
        <v>0</v>
      </c>
      <c r="AO169">
        <v>0</v>
      </c>
      <c r="AP169">
        <v>0</v>
      </c>
      <c r="AQ169">
        <v>0</v>
      </c>
      <c r="AR169">
        <v>0</v>
      </c>
    </row>
    <row r="170" spans="1:44" x14ac:dyDescent="0.25">
      <c r="A170">
        <f>ROW(Source!A128)</f>
        <v>128</v>
      </c>
      <c r="B170">
        <v>66441617</v>
      </c>
      <c r="C170">
        <v>66441574</v>
      </c>
      <c r="D170">
        <v>49540265</v>
      </c>
      <c r="E170">
        <v>1</v>
      </c>
      <c r="F170">
        <v>1</v>
      </c>
      <c r="G170">
        <v>1</v>
      </c>
      <c r="H170">
        <v>3</v>
      </c>
      <c r="I170" t="s">
        <v>364</v>
      </c>
      <c r="J170" t="s">
        <v>366</v>
      </c>
      <c r="K170" t="s">
        <v>365</v>
      </c>
      <c r="L170">
        <v>1348</v>
      </c>
      <c r="N170">
        <v>1009</v>
      </c>
      <c r="O170" t="s">
        <v>147</v>
      </c>
      <c r="P170" t="s">
        <v>147</v>
      </c>
      <c r="Q170">
        <v>1000</v>
      </c>
      <c r="X170">
        <v>2.0000000000000001E-4</v>
      </c>
      <c r="Y170">
        <v>7712</v>
      </c>
      <c r="Z170">
        <v>0</v>
      </c>
      <c r="AA170">
        <v>0</v>
      </c>
      <c r="AB170">
        <v>0</v>
      </c>
      <c r="AC170">
        <v>0</v>
      </c>
      <c r="AD170">
        <v>1</v>
      </c>
      <c r="AE170">
        <v>0</v>
      </c>
      <c r="AF170" t="s">
        <v>6</v>
      </c>
      <c r="AG170">
        <v>2.0000000000000001E-4</v>
      </c>
      <c r="AH170">
        <v>2</v>
      </c>
      <c r="AI170">
        <v>66441591</v>
      </c>
      <c r="AJ170">
        <v>197</v>
      </c>
      <c r="AK170">
        <v>0</v>
      </c>
      <c r="AL170">
        <v>0</v>
      </c>
      <c r="AM170">
        <v>0</v>
      </c>
      <c r="AN170">
        <v>0</v>
      </c>
      <c r="AO170">
        <v>0</v>
      </c>
      <c r="AP170">
        <v>0</v>
      </c>
      <c r="AQ170">
        <v>0</v>
      </c>
      <c r="AR170">
        <v>0</v>
      </c>
    </row>
    <row r="171" spans="1:44" x14ac:dyDescent="0.25">
      <c r="A171">
        <f>ROW(Source!A128)</f>
        <v>128</v>
      </c>
      <c r="B171">
        <v>66441618</v>
      </c>
      <c r="C171">
        <v>66441574</v>
      </c>
      <c r="D171">
        <v>49542292</v>
      </c>
      <c r="E171">
        <v>1</v>
      </c>
      <c r="F171">
        <v>1</v>
      </c>
      <c r="G171">
        <v>1</v>
      </c>
      <c r="H171">
        <v>3</v>
      </c>
      <c r="I171" t="s">
        <v>351</v>
      </c>
      <c r="J171" t="s">
        <v>354</v>
      </c>
      <c r="K171" t="s">
        <v>352</v>
      </c>
      <c r="L171">
        <v>1302</v>
      </c>
      <c r="N171">
        <v>1003</v>
      </c>
      <c r="O171" t="s">
        <v>353</v>
      </c>
      <c r="P171" t="s">
        <v>353</v>
      </c>
      <c r="Q171">
        <v>10</v>
      </c>
      <c r="X171">
        <v>1.8700000000000001E-2</v>
      </c>
      <c r="Y171">
        <v>50.24</v>
      </c>
      <c r="Z171">
        <v>0</v>
      </c>
      <c r="AA171">
        <v>0</v>
      </c>
      <c r="AB171">
        <v>0</v>
      </c>
      <c r="AC171">
        <v>0</v>
      </c>
      <c r="AD171">
        <v>1</v>
      </c>
      <c r="AE171">
        <v>0</v>
      </c>
      <c r="AF171" t="s">
        <v>6</v>
      </c>
      <c r="AG171">
        <v>1.8700000000000001E-2</v>
      </c>
      <c r="AH171">
        <v>2</v>
      </c>
      <c r="AI171">
        <v>66441592</v>
      </c>
      <c r="AJ171">
        <v>198</v>
      </c>
      <c r="AK171">
        <v>0</v>
      </c>
      <c r="AL171">
        <v>0</v>
      </c>
      <c r="AM171">
        <v>0</v>
      </c>
      <c r="AN171">
        <v>0</v>
      </c>
      <c r="AO171">
        <v>0</v>
      </c>
      <c r="AP171">
        <v>0</v>
      </c>
      <c r="AQ171">
        <v>0</v>
      </c>
      <c r="AR171">
        <v>0</v>
      </c>
    </row>
    <row r="172" spans="1:44" x14ac:dyDescent="0.25">
      <c r="A172">
        <f>ROW(Source!A128)</f>
        <v>128</v>
      </c>
      <c r="B172">
        <v>66441619</v>
      </c>
      <c r="C172">
        <v>66441574</v>
      </c>
      <c r="D172">
        <v>49542647</v>
      </c>
      <c r="E172">
        <v>1</v>
      </c>
      <c r="F172">
        <v>1</v>
      </c>
      <c r="G172">
        <v>1</v>
      </c>
      <c r="H172">
        <v>3</v>
      </c>
      <c r="I172" t="s">
        <v>154</v>
      </c>
      <c r="J172" t="s">
        <v>156</v>
      </c>
      <c r="K172" t="s">
        <v>155</v>
      </c>
      <c r="L172">
        <v>1348</v>
      </c>
      <c r="N172">
        <v>1009</v>
      </c>
      <c r="O172" t="s">
        <v>147</v>
      </c>
      <c r="P172" t="s">
        <v>147</v>
      </c>
      <c r="Q172">
        <v>1000</v>
      </c>
      <c r="X172">
        <v>3.0000000000000001E-5</v>
      </c>
      <c r="Y172">
        <v>4455.2</v>
      </c>
      <c r="Z172">
        <v>0</v>
      </c>
      <c r="AA172">
        <v>0</v>
      </c>
      <c r="AB172">
        <v>0</v>
      </c>
      <c r="AC172">
        <v>0</v>
      </c>
      <c r="AD172">
        <v>1</v>
      </c>
      <c r="AE172">
        <v>0</v>
      </c>
      <c r="AF172" t="s">
        <v>6</v>
      </c>
      <c r="AG172">
        <v>3.0000000000000001E-5</v>
      </c>
      <c r="AH172">
        <v>2</v>
      </c>
      <c r="AI172">
        <v>66441593</v>
      </c>
      <c r="AJ172">
        <v>199</v>
      </c>
      <c r="AK172">
        <v>0</v>
      </c>
      <c r="AL172">
        <v>0</v>
      </c>
      <c r="AM172">
        <v>0</v>
      </c>
      <c r="AN172">
        <v>0</v>
      </c>
      <c r="AO172">
        <v>0</v>
      </c>
      <c r="AP172">
        <v>0</v>
      </c>
      <c r="AQ172">
        <v>0</v>
      </c>
      <c r="AR172">
        <v>0</v>
      </c>
    </row>
    <row r="173" spans="1:44" x14ac:dyDescent="0.25">
      <c r="A173">
        <f>ROW(Source!A128)</f>
        <v>128</v>
      </c>
      <c r="B173">
        <v>66441620</v>
      </c>
      <c r="C173">
        <v>66441574</v>
      </c>
      <c r="D173">
        <v>49543370</v>
      </c>
      <c r="E173">
        <v>1</v>
      </c>
      <c r="F173">
        <v>1</v>
      </c>
      <c r="G173">
        <v>1</v>
      </c>
      <c r="H173">
        <v>3</v>
      </c>
      <c r="I173" t="s">
        <v>356</v>
      </c>
      <c r="J173" t="s">
        <v>358</v>
      </c>
      <c r="K173" t="s">
        <v>357</v>
      </c>
      <c r="L173">
        <v>1348</v>
      </c>
      <c r="N173">
        <v>1009</v>
      </c>
      <c r="O173" t="s">
        <v>147</v>
      </c>
      <c r="P173" t="s">
        <v>147</v>
      </c>
      <c r="Q173">
        <v>1000</v>
      </c>
      <c r="X173">
        <v>1.9400000000000001E-3</v>
      </c>
      <c r="Y173">
        <v>4920</v>
      </c>
      <c r="Z173">
        <v>0</v>
      </c>
      <c r="AA173">
        <v>0</v>
      </c>
      <c r="AB173">
        <v>0</v>
      </c>
      <c r="AC173">
        <v>0</v>
      </c>
      <c r="AD173">
        <v>1</v>
      </c>
      <c r="AE173">
        <v>0</v>
      </c>
      <c r="AF173" t="s">
        <v>6</v>
      </c>
      <c r="AG173">
        <v>1.9400000000000001E-3</v>
      </c>
      <c r="AH173">
        <v>2</v>
      </c>
      <c r="AI173">
        <v>66441594</v>
      </c>
      <c r="AJ173">
        <v>200</v>
      </c>
      <c r="AK173">
        <v>0</v>
      </c>
      <c r="AL173">
        <v>0</v>
      </c>
      <c r="AM173">
        <v>0</v>
      </c>
      <c r="AN173">
        <v>0</v>
      </c>
      <c r="AO173">
        <v>0</v>
      </c>
      <c r="AP173">
        <v>0</v>
      </c>
      <c r="AQ173">
        <v>0</v>
      </c>
      <c r="AR173">
        <v>0</v>
      </c>
    </row>
    <row r="174" spans="1:44" x14ac:dyDescent="0.25">
      <c r="A174">
        <f>ROW(Source!A128)</f>
        <v>128</v>
      </c>
      <c r="B174">
        <v>66441621</v>
      </c>
      <c r="C174">
        <v>66441574</v>
      </c>
      <c r="D174">
        <v>49546631</v>
      </c>
      <c r="E174">
        <v>1</v>
      </c>
      <c r="F174">
        <v>1</v>
      </c>
      <c r="G174">
        <v>1</v>
      </c>
      <c r="H174">
        <v>3</v>
      </c>
      <c r="I174" t="s">
        <v>360</v>
      </c>
      <c r="J174" t="s">
        <v>362</v>
      </c>
      <c r="K174" t="s">
        <v>361</v>
      </c>
      <c r="L174">
        <v>1339</v>
      </c>
      <c r="N174">
        <v>1007</v>
      </c>
      <c r="O174" t="s">
        <v>22</v>
      </c>
      <c r="P174" t="s">
        <v>22</v>
      </c>
      <c r="Q174">
        <v>1</v>
      </c>
      <c r="X174">
        <v>1.0300000000000001E-3</v>
      </c>
      <c r="Y174">
        <v>1700</v>
      </c>
      <c r="Z174">
        <v>0</v>
      </c>
      <c r="AA174">
        <v>0</v>
      </c>
      <c r="AB174">
        <v>0</v>
      </c>
      <c r="AC174">
        <v>0</v>
      </c>
      <c r="AD174">
        <v>1</v>
      </c>
      <c r="AE174">
        <v>0</v>
      </c>
      <c r="AF174" t="s">
        <v>6</v>
      </c>
      <c r="AG174">
        <v>1.0300000000000001E-3</v>
      </c>
      <c r="AH174">
        <v>2</v>
      </c>
      <c r="AI174">
        <v>66441595</v>
      </c>
      <c r="AJ174">
        <v>201</v>
      </c>
      <c r="AK174">
        <v>0</v>
      </c>
      <c r="AL174">
        <v>0</v>
      </c>
      <c r="AM174">
        <v>0</v>
      </c>
      <c r="AN174">
        <v>0</v>
      </c>
      <c r="AO174">
        <v>0</v>
      </c>
      <c r="AP174">
        <v>0</v>
      </c>
      <c r="AQ174">
        <v>0</v>
      </c>
      <c r="AR174">
        <v>0</v>
      </c>
    </row>
    <row r="175" spans="1:44" x14ac:dyDescent="0.25">
      <c r="A175">
        <f>ROW(Source!A128)</f>
        <v>128</v>
      </c>
      <c r="B175">
        <v>66441622</v>
      </c>
      <c r="C175">
        <v>66441574</v>
      </c>
      <c r="D175">
        <v>49554249</v>
      </c>
      <c r="E175">
        <v>1</v>
      </c>
      <c r="F175">
        <v>1</v>
      </c>
      <c r="G175">
        <v>1</v>
      </c>
      <c r="H175">
        <v>3</v>
      </c>
      <c r="I175" t="s">
        <v>851</v>
      </c>
      <c r="J175" t="s">
        <v>852</v>
      </c>
      <c r="K175" t="s">
        <v>853</v>
      </c>
      <c r="L175">
        <v>1348</v>
      </c>
      <c r="N175">
        <v>1009</v>
      </c>
      <c r="O175" t="s">
        <v>147</v>
      </c>
      <c r="P175" t="s">
        <v>147</v>
      </c>
      <c r="Q175">
        <v>1000</v>
      </c>
      <c r="X175">
        <v>3.1E-4</v>
      </c>
      <c r="Y175">
        <v>15620</v>
      </c>
      <c r="Z175">
        <v>0</v>
      </c>
      <c r="AA175">
        <v>0</v>
      </c>
      <c r="AB175">
        <v>0</v>
      </c>
      <c r="AC175">
        <v>0</v>
      </c>
      <c r="AD175">
        <v>1</v>
      </c>
      <c r="AE175">
        <v>0</v>
      </c>
      <c r="AF175" t="s">
        <v>6</v>
      </c>
      <c r="AG175">
        <v>3.1E-4</v>
      </c>
      <c r="AH175">
        <v>2</v>
      </c>
      <c r="AI175">
        <v>66441596</v>
      </c>
      <c r="AJ175">
        <v>202</v>
      </c>
      <c r="AK175">
        <v>0</v>
      </c>
      <c r="AL175">
        <v>0</v>
      </c>
      <c r="AM175">
        <v>0</v>
      </c>
      <c r="AN175">
        <v>0</v>
      </c>
      <c r="AO175">
        <v>0</v>
      </c>
      <c r="AP175">
        <v>0</v>
      </c>
      <c r="AQ175">
        <v>0</v>
      </c>
      <c r="AR175">
        <v>0</v>
      </c>
    </row>
    <row r="176" spans="1:44" x14ac:dyDescent="0.25">
      <c r="A176">
        <f>ROW(Source!A128)</f>
        <v>128</v>
      </c>
      <c r="B176">
        <v>66441623</v>
      </c>
      <c r="C176">
        <v>66441574</v>
      </c>
      <c r="D176">
        <v>49555362</v>
      </c>
      <c r="E176">
        <v>1</v>
      </c>
      <c r="F176">
        <v>1</v>
      </c>
      <c r="G176">
        <v>1</v>
      </c>
      <c r="H176">
        <v>3</v>
      </c>
      <c r="I176" t="s">
        <v>854</v>
      </c>
      <c r="J176" t="s">
        <v>855</v>
      </c>
      <c r="K176" t="s">
        <v>856</v>
      </c>
      <c r="L176">
        <v>1346</v>
      </c>
      <c r="N176">
        <v>1009</v>
      </c>
      <c r="O176" t="s">
        <v>132</v>
      </c>
      <c r="P176" t="s">
        <v>132</v>
      </c>
      <c r="Q176">
        <v>1</v>
      </c>
      <c r="X176">
        <v>0.6</v>
      </c>
      <c r="Y176">
        <v>9.42</v>
      </c>
      <c r="Z176">
        <v>0</v>
      </c>
      <c r="AA176">
        <v>0</v>
      </c>
      <c r="AB176">
        <v>0</v>
      </c>
      <c r="AC176">
        <v>0</v>
      </c>
      <c r="AD176">
        <v>1</v>
      </c>
      <c r="AE176">
        <v>0</v>
      </c>
      <c r="AF176" t="s">
        <v>6</v>
      </c>
      <c r="AG176">
        <v>0.6</v>
      </c>
      <c r="AH176">
        <v>2</v>
      </c>
      <c r="AI176">
        <v>66441597</v>
      </c>
      <c r="AJ176">
        <v>203</v>
      </c>
      <c r="AK176">
        <v>0</v>
      </c>
      <c r="AL176">
        <v>0</v>
      </c>
      <c r="AM176">
        <v>0</v>
      </c>
      <c r="AN176">
        <v>0</v>
      </c>
      <c r="AO176">
        <v>0</v>
      </c>
      <c r="AP176">
        <v>0</v>
      </c>
      <c r="AQ176">
        <v>0</v>
      </c>
      <c r="AR176">
        <v>0</v>
      </c>
    </row>
    <row r="177" spans="1:44" x14ac:dyDescent="0.25">
      <c r="A177">
        <f>ROW(Source!A137)</f>
        <v>137</v>
      </c>
      <c r="B177">
        <v>66441641</v>
      </c>
      <c r="C177">
        <v>66441632</v>
      </c>
      <c r="D177">
        <v>48043853</v>
      </c>
      <c r="E177">
        <v>68</v>
      </c>
      <c r="F177">
        <v>1</v>
      </c>
      <c r="G177">
        <v>1</v>
      </c>
      <c r="H177">
        <v>1</v>
      </c>
      <c r="I177" t="s">
        <v>811</v>
      </c>
      <c r="J177" t="s">
        <v>6</v>
      </c>
      <c r="K177" t="s">
        <v>812</v>
      </c>
      <c r="L177">
        <v>1191</v>
      </c>
      <c r="N177">
        <v>1013</v>
      </c>
      <c r="O177" t="s">
        <v>766</v>
      </c>
      <c r="P177" t="s">
        <v>766</v>
      </c>
      <c r="Q177">
        <v>1</v>
      </c>
      <c r="X177">
        <v>2.13</v>
      </c>
      <c r="Y177">
        <v>0</v>
      </c>
      <c r="Z177">
        <v>0</v>
      </c>
      <c r="AA177">
        <v>0</v>
      </c>
      <c r="AB177">
        <v>9.07</v>
      </c>
      <c r="AC177">
        <v>0</v>
      </c>
      <c r="AD177">
        <v>1</v>
      </c>
      <c r="AE177">
        <v>1</v>
      </c>
      <c r="AF177" t="s">
        <v>250</v>
      </c>
      <c r="AG177">
        <v>4.26</v>
      </c>
      <c r="AH177">
        <v>2</v>
      </c>
      <c r="AI177">
        <v>66441633</v>
      </c>
      <c r="AJ177">
        <v>207</v>
      </c>
      <c r="AK177">
        <v>0</v>
      </c>
      <c r="AL177">
        <v>0</v>
      </c>
      <c r="AM177">
        <v>0</v>
      </c>
      <c r="AN177">
        <v>0</v>
      </c>
      <c r="AO177">
        <v>0</v>
      </c>
      <c r="AP177">
        <v>0</v>
      </c>
      <c r="AQ177">
        <v>0</v>
      </c>
      <c r="AR177">
        <v>0</v>
      </c>
    </row>
    <row r="178" spans="1:44" x14ac:dyDescent="0.25">
      <c r="A178">
        <f>ROW(Source!A137)</f>
        <v>137</v>
      </c>
      <c r="B178">
        <v>66441642</v>
      </c>
      <c r="C178">
        <v>66441632</v>
      </c>
      <c r="D178">
        <v>48044033</v>
      </c>
      <c r="E178">
        <v>68</v>
      </c>
      <c r="F178">
        <v>1</v>
      </c>
      <c r="G178">
        <v>1</v>
      </c>
      <c r="H178">
        <v>1</v>
      </c>
      <c r="I178" t="s">
        <v>767</v>
      </c>
      <c r="J178" t="s">
        <v>6</v>
      </c>
      <c r="K178" t="s">
        <v>768</v>
      </c>
      <c r="L178">
        <v>1191</v>
      </c>
      <c r="N178">
        <v>1013</v>
      </c>
      <c r="O178" t="s">
        <v>766</v>
      </c>
      <c r="P178" t="s">
        <v>766</v>
      </c>
      <c r="Q178">
        <v>1</v>
      </c>
      <c r="X178">
        <v>0.02</v>
      </c>
      <c r="Y178">
        <v>0</v>
      </c>
      <c r="Z178">
        <v>0</v>
      </c>
      <c r="AA178">
        <v>0</v>
      </c>
      <c r="AB178">
        <v>0</v>
      </c>
      <c r="AC178">
        <v>0</v>
      </c>
      <c r="AD178">
        <v>1</v>
      </c>
      <c r="AE178">
        <v>2</v>
      </c>
      <c r="AF178" t="s">
        <v>250</v>
      </c>
      <c r="AG178">
        <v>0.04</v>
      </c>
      <c r="AH178">
        <v>2</v>
      </c>
      <c r="AI178">
        <v>66441634</v>
      </c>
      <c r="AJ178">
        <v>208</v>
      </c>
      <c r="AK178">
        <v>0</v>
      </c>
      <c r="AL178">
        <v>0</v>
      </c>
      <c r="AM178">
        <v>0</v>
      </c>
      <c r="AN178">
        <v>0</v>
      </c>
      <c r="AO178">
        <v>0</v>
      </c>
      <c r="AP178">
        <v>0</v>
      </c>
      <c r="AQ178">
        <v>0</v>
      </c>
      <c r="AR178">
        <v>0</v>
      </c>
    </row>
    <row r="179" spans="1:44" x14ac:dyDescent="0.25">
      <c r="A179">
        <f>ROW(Source!A137)</f>
        <v>137</v>
      </c>
      <c r="B179">
        <v>66441643</v>
      </c>
      <c r="C179">
        <v>66441632</v>
      </c>
      <c r="D179">
        <v>48205709</v>
      </c>
      <c r="E179">
        <v>1</v>
      </c>
      <c r="F179">
        <v>1</v>
      </c>
      <c r="G179">
        <v>1</v>
      </c>
      <c r="H179">
        <v>2</v>
      </c>
      <c r="I179" t="s">
        <v>808</v>
      </c>
      <c r="J179" t="s">
        <v>809</v>
      </c>
      <c r="K179" t="s">
        <v>810</v>
      </c>
      <c r="L179">
        <v>1367</v>
      </c>
      <c r="N179">
        <v>1011</v>
      </c>
      <c r="O179" t="s">
        <v>772</v>
      </c>
      <c r="P179" t="s">
        <v>772</v>
      </c>
      <c r="Q179">
        <v>1</v>
      </c>
      <c r="X179">
        <v>0.01</v>
      </c>
      <c r="Y179">
        <v>0</v>
      </c>
      <c r="Z179">
        <v>1.7</v>
      </c>
      <c r="AA179">
        <v>0</v>
      </c>
      <c r="AB179">
        <v>0</v>
      </c>
      <c r="AC179">
        <v>0</v>
      </c>
      <c r="AD179">
        <v>1</v>
      </c>
      <c r="AE179">
        <v>0</v>
      </c>
      <c r="AF179" t="s">
        <v>250</v>
      </c>
      <c r="AG179">
        <v>0.02</v>
      </c>
      <c r="AH179">
        <v>2</v>
      </c>
      <c r="AI179">
        <v>66441635</v>
      </c>
      <c r="AJ179">
        <v>209</v>
      </c>
      <c r="AK179">
        <v>0</v>
      </c>
      <c r="AL179">
        <v>0</v>
      </c>
      <c r="AM179">
        <v>0</v>
      </c>
      <c r="AN179">
        <v>0</v>
      </c>
      <c r="AO179">
        <v>0</v>
      </c>
      <c r="AP179">
        <v>0</v>
      </c>
      <c r="AQ179">
        <v>0</v>
      </c>
      <c r="AR179">
        <v>0</v>
      </c>
    </row>
    <row r="180" spans="1:44" x14ac:dyDescent="0.25">
      <c r="A180">
        <f>ROW(Source!A137)</f>
        <v>137</v>
      </c>
      <c r="B180">
        <v>66441644</v>
      </c>
      <c r="C180">
        <v>66441632</v>
      </c>
      <c r="D180">
        <v>48205728</v>
      </c>
      <c r="E180">
        <v>1</v>
      </c>
      <c r="F180">
        <v>1</v>
      </c>
      <c r="G180">
        <v>1</v>
      </c>
      <c r="H180">
        <v>2</v>
      </c>
      <c r="I180" t="s">
        <v>857</v>
      </c>
      <c r="J180" t="s">
        <v>858</v>
      </c>
      <c r="K180" t="s">
        <v>859</v>
      </c>
      <c r="L180">
        <v>1367</v>
      </c>
      <c r="N180">
        <v>1011</v>
      </c>
      <c r="O180" t="s">
        <v>772</v>
      </c>
      <c r="P180" t="s">
        <v>772</v>
      </c>
      <c r="Q180">
        <v>1</v>
      </c>
      <c r="X180">
        <v>0.01</v>
      </c>
      <c r="Y180">
        <v>0</v>
      </c>
      <c r="Z180">
        <v>89.99</v>
      </c>
      <c r="AA180">
        <v>10.06</v>
      </c>
      <c r="AB180">
        <v>0</v>
      </c>
      <c r="AC180">
        <v>0</v>
      </c>
      <c r="AD180">
        <v>1</v>
      </c>
      <c r="AE180">
        <v>0</v>
      </c>
      <c r="AF180" t="s">
        <v>250</v>
      </c>
      <c r="AG180">
        <v>0.02</v>
      </c>
      <c r="AH180">
        <v>2</v>
      </c>
      <c r="AI180">
        <v>66441636</v>
      </c>
      <c r="AJ180">
        <v>210</v>
      </c>
      <c r="AK180">
        <v>0</v>
      </c>
      <c r="AL180">
        <v>0</v>
      </c>
      <c r="AM180">
        <v>0</v>
      </c>
      <c r="AN180">
        <v>0</v>
      </c>
      <c r="AO180">
        <v>0</v>
      </c>
      <c r="AP180">
        <v>0</v>
      </c>
      <c r="AQ180">
        <v>0</v>
      </c>
      <c r="AR180">
        <v>0</v>
      </c>
    </row>
    <row r="181" spans="1:44" x14ac:dyDescent="0.25">
      <c r="A181">
        <f>ROW(Source!A137)</f>
        <v>137</v>
      </c>
      <c r="B181">
        <v>66441645</v>
      </c>
      <c r="C181">
        <v>66441632</v>
      </c>
      <c r="D181">
        <v>48206504</v>
      </c>
      <c r="E181">
        <v>1</v>
      </c>
      <c r="F181">
        <v>1</v>
      </c>
      <c r="G181">
        <v>1</v>
      </c>
      <c r="H181">
        <v>2</v>
      </c>
      <c r="I181" t="s">
        <v>788</v>
      </c>
      <c r="J181" t="s">
        <v>789</v>
      </c>
      <c r="K181" t="s">
        <v>790</v>
      </c>
      <c r="L181">
        <v>1367</v>
      </c>
      <c r="N181">
        <v>1011</v>
      </c>
      <c r="O181" t="s">
        <v>772</v>
      </c>
      <c r="P181" t="s">
        <v>772</v>
      </c>
      <c r="Q181">
        <v>1</v>
      </c>
      <c r="X181">
        <v>0.01</v>
      </c>
      <c r="Y181">
        <v>0</v>
      </c>
      <c r="Z181">
        <v>65.709999999999994</v>
      </c>
      <c r="AA181">
        <v>11.6</v>
      </c>
      <c r="AB181">
        <v>0</v>
      </c>
      <c r="AC181">
        <v>0</v>
      </c>
      <c r="AD181">
        <v>1</v>
      </c>
      <c r="AE181">
        <v>0</v>
      </c>
      <c r="AF181" t="s">
        <v>250</v>
      </c>
      <c r="AG181">
        <v>0.02</v>
      </c>
      <c r="AH181">
        <v>2</v>
      </c>
      <c r="AI181">
        <v>66441637</v>
      </c>
      <c r="AJ181">
        <v>211</v>
      </c>
      <c r="AK181">
        <v>0</v>
      </c>
      <c r="AL181">
        <v>0</v>
      </c>
      <c r="AM181">
        <v>0</v>
      </c>
      <c r="AN181">
        <v>0</v>
      </c>
      <c r="AO181">
        <v>0</v>
      </c>
      <c r="AP181">
        <v>0</v>
      </c>
      <c r="AQ181">
        <v>0</v>
      </c>
      <c r="AR181">
        <v>0</v>
      </c>
    </row>
    <row r="182" spans="1:44" x14ac:dyDescent="0.25">
      <c r="A182">
        <f>ROW(Source!A137)</f>
        <v>137</v>
      </c>
      <c r="B182">
        <v>66441646</v>
      </c>
      <c r="C182">
        <v>66441632</v>
      </c>
      <c r="D182">
        <v>48207143</v>
      </c>
      <c r="E182">
        <v>1</v>
      </c>
      <c r="F182">
        <v>1</v>
      </c>
      <c r="G182">
        <v>1</v>
      </c>
      <c r="H182">
        <v>2</v>
      </c>
      <c r="I182" t="s">
        <v>803</v>
      </c>
      <c r="J182" t="s">
        <v>804</v>
      </c>
      <c r="K182" t="s">
        <v>805</v>
      </c>
      <c r="L182">
        <v>1367</v>
      </c>
      <c r="N182">
        <v>1011</v>
      </c>
      <c r="O182" t="s">
        <v>772</v>
      </c>
      <c r="P182" t="s">
        <v>772</v>
      </c>
      <c r="Q182">
        <v>1</v>
      </c>
      <c r="X182">
        <v>0.65</v>
      </c>
      <c r="Y182">
        <v>0</v>
      </c>
      <c r="Z182">
        <v>6.82</v>
      </c>
      <c r="AA182">
        <v>0</v>
      </c>
      <c r="AB182">
        <v>0</v>
      </c>
      <c r="AC182">
        <v>0</v>
      </c>
      <c r="AD182">
        <v>1</v>
      </c>
      <c r="AE182">
        <v>0</v>
      </c>
      <c r="AF182" t="s">
        <v>250</v>
      </c>
      <c r="AG182">
        <v>1.3</v>
      </c>
      <c r="AH182">
        <v>2</v>
      </c>
      <c r="AI182">
        <v>66441638</v>
      </c>
      <c r="AJ182">
        <v>212</v>
      </c>
      <c r="AK182">
        <v>0</v>
      </c>
      <c r="AL182">
        <v>0</v>
      </c>
      <c r="AM182">
        <v>0</v>
      </c>
      <c r="AN182">
        <v>0</v>
      </c>
      <c r="AO182">
        <v>0</v>
      </c>
      <c r="AP182">
        <v>0</v>
      </c>
      <c r="AQ182">
        <v>0</v>
      </c>
      <c r="AR182">
        <v>0</v>
      </c>
    </row>
    <row r="183" spans="1:44" x14ac:dyDescent="0.25">
      <c r="A183">
        <f>ROW(Source!A137)</f>
        <v>137</v>
      </c>
      <c r="B183">
        <v>66441647</v>
      </c>
      <c r="C183">
        <v>66441632</v>
      </c>
      <c r="D183">
        <v>48087948</v>
      </c>
      <c r="E183">
        <v>1</v>
      </c>
      <c r="F183">
        <v>1</v>
      </c>
      <c r="G183">
        <v>1</v>
      </c>
      <c r="H183">
        <v>3</v>
      </c>
      <c r="I183" t="s">
        <v>860</v>
      </c>
      <c r="J183" t="s">
        <v>861</v>
      </c>
      <c r="K183" t="s">
        <v>862</v>
      </c>
      <c r="L183">
        <v>1348</v>
      </c>
      <c r="N183">
        <v>1009</v>
      </c>
      <c r="O183" t="s">
        <v>147</v>
      </c>
      <c r="P183" t="s">
        <v>147</v>
      </c>
      <c r="Q183">
        <v>1000</v>
      </c>
      <c r="X183">
        <v>8.9999999999999993E-3</v>
      </c>
      <c r="Y183">
        <v>14312.87</v>
      </c>
      <c r="Z183">
        <v>0</v>
      </c>
      <c r="AA183">
        <v>0</v>
      </c>
      <c r="AB183">
        <v>0</v>
      </c>
      <c r="AC183">
        <v>0</v>
      </c>
      <c r="AD183">
        <v>1</v>
      </c>
      <c r="AE183">
        <v>0</v>
      </c>
      <c r="AF183" t="s">
        <v>250</v>
      </c>
      <c r="AG183">
        <v>1.7999999999999999E-2</v>
      </c>
      <c r="AH183">
        <v>2</v>
      </c>
      <c r="AI183">
        <v>66441639</v>
      </c>
      <c r="AJ183">
        <v>213</v>
      </c>
      <c r="AK183">
        <v>0</v>
      </c>
      <c r="AL183">
        <v>0</v>
      </c>
      <c r="AM183">
        <v>0</v>
      </c>
      <c r="AN183">
        <v>0</v>
      </c>
      <c r="AO183">
        <v>0</v>
      </c>
      <c r="AP183">
        <v>0</v>
      </c>
      <c r="AQ183">
        <v>0</v>
      </c>
      <c r="AR183">
        <v>0</v>
      </c>
    </row>
    <row r="184" spans="1:44" x14ac:dyDescent="0.25">
      <c r="A184">
        <f>ROW(Source!A137)</f>
        <v>137</v>
      </c>
      <c r="B184">
        <v>66441648</v>
      </c>
      <c r="C184">
        <v>66441632</v>
      </c>
      <c r="D184">
        <v>48088557</v>
      </c>
      <c r="E184">
        <v>1</v>
      </c>
      <c r="F184">
        <v>1</v>
      </c>
      <c r="G184">
        <v>1</v>
      </c>
      <c r="H184">
        <v>3</v>
      </c>
      <c r="I184" t="s">
        <v>863</v>
      </c>
      <c r="J184" t="s">
        <v>864</v>
      </c>
      <c r="K184" t="s">
        <v>865</v>
      </c>
      <c r="L184">
        <v>1346</v>
      </c>
      <c r="N184">
        <v>1009</v>
      </c>
      <c r="O184" t="s">
        <v>132</v>
      </c>
      <c r="P184" t="s">
        <v>132</v>
      </c>
      <c r="Q184">
        <v>1</v>
      </c>
      <c r="X184">
        <v>1.4</v>
      </c>
      <c r="Y184">
        <v>6.67</v>
      </c>
      <c r="Z184">
        <v>0</v>
      </c>
      <c r="AA184">
        <v>0</v>
      </c>
      <c r="AB184">
        <v>0</v>
      </c>
      <c r="AC184">
        <v>0</v>
      </c>
      <c r="AD184">
        <v>1</v>
      </c>
      <c r="AE184">
        <v>0</v>
      </c>
      <c r="AF184" t="s">
        <v>250</v>
      </c>
      <c r="AG184">
        <v>2.8</v>
      </c>
      <c r="AH184">
        <v>2</v>
      </c>
      <c r="AI184">
        <v>66441640</v>
      </c>
      <c r="AJ184">
        <v>214</v>
      </c>
      <c r="AK184">
        <v>0</v>
      </c>
      <c r="AL184">
        <v>0</v>
      </c>
      <c r="AM184">
        <v>0</v>
      </c>
      <c r="AN184">
        <v>0</v>
      </c>
      <c r="AO184">
        <v>0</v>
      </c>
      <c r="AP184">
        <v>0</v>
      </c>
      <c r="AQ184">
        <v>0</v>
      </c>
      <c r="AR184">
        <v>0</v>
      </c>
    </row>
    <row r="185" spans="1:44" x14ac:dyDescent="0.25">
      <c r="A185">
        <f>ROW(Source!A138)</f>
        <v>138</v>
      </c>
      <c r="B185">
        <v>66441652</v>
      </c>
      <c r="C185">
        <v>66441649</v>
      </c>
      <c r="D185">
        <v>49510715</v>
      </c>
      <c r="E185">
        <v>70</v>
      </c>
      <c r="F185">
        <v>1</v>
      </c>
      <c r="G185">
        <v>1</v>
      </c>
      <c r="H185">
        <v>1</v>
      </c>
      <c r="I185" t="s">
        <v>791</v>
      </c>
      <c r="J185" t="s">
        <v>6</v>
      </c>
      <c r="K185" t="s">
        <v>792</v>
      </c>
      <c r="L185">
        <v>1191</v>
      </c>
      <c r="N185">
        <v>1013</v>
      </c>
      <c r="O185" t="s">
        <v>766</v>
      </c>
      <c r="P185" t="s">
        <v>766</v>
      </c>
      <c r="Q185">
        <v>1</v>
      </c>
      <c r="X185">
        <v>5.54</v>
      </c>
      <c r="Y185">
        <v>0</v>
      </c>
      <c r="Z185">
        <v>0</v>
      </c>
      <c r="AA185">
        <v>0</v>
      </c>
      <c r="AB185">
        <v>8.5299999999999994</v>
      </c>
      <c r="AC185">
        <v>0</v>
      </c>
      <c r="AD185">
        <v>1</v>
      </c>
      <c r="AE185">
        <v>1</v>
      </c>
      <c r="AF185" t="s">
        <v>6</v>
      </c>
      <c r="AG185">
        <v>5.54</v>
      </c>
      <c r="AH185">
        <v>2</v>
      </c>
      <c r="AI185">
        <v>66441650</v>
      </c>
      <c r="AJ185">
        <v>215</v>
      </c>
      <c r="AK185">
        <v>0</v>
      </c>
      <c r="AL185">
        <v>0</v>
      </c>
      <c r="AM185">
        <v>0</v>
      </c>
      <c r="AN185">
        <v>0</v>
      </c>
      <c r="AO185">
        <v>0</v>
      </c>
      <c r="AP185">
        <v>0</v>
      </c>
      <c r="AQ185">
        <v>0</v>
      </c>
      <c r="AR185">
        <v>0</v>
      </c>
    </row>
    <row r="186" spans="1:44" x14ac:dyDescent="0.25">
      <c r="A186">
        <f>ROW(Source!A138)</f>
        <v>138</v>
      </c>
      <c r="B186">
        <v>66441653</v>
      </c>
      <c r="C186">
        <v>66441649</v>
      </c>
      <c r="D186">
        <v>49523219</v>
      </c>
      <c r="E186">
        <v>1</v>
      </c>
      <c r="F186">
        <v>1</v>
      </c>
      <c r="G186">
        <v>1</v>
      </c>
      <c r="H186">
        <v>3</v>
      </c>
      <c r="I186" t="s">
        <v>382</v>
      </c>
      <c r="J186" t="s">
        <v>385</v>
      </c>
      <c r="K186" t="s">
        <v>383</v>
      </c>
      <c r="L186">
        <v>1374</v>
      </c>
      <c r="N186">
        <v>1013</v>
      </c>
      <c r="O186" t="s">
        <v>384</v>
      </c>
      <c r="P186" t="s">
        <v>384</v>
      </c>
      <c r="Q186">
        <v>1</v>
      </c>
      <c r="X186">
        <v>0.95</v>
      </c>
      <c r="Y186">
        <v>1</v>
      </c>
      <c r="Z186">
        <v>0</v>
      </c>
      <c r="AA186">
        <v>0</v>
      </c>
      <c r="AB186">
        <v>0</v>
      </c>
      <c r="AC186">
        <v>0</v>
      </c>
      <c r="AD186">
        <v>0</v>
      </c>
      <c r="AE186">
        <v>0</v>
      </c>
      <c r="AF186" t="s">
        <v>6</v>
      </c>
      <c r="AG186">
        <v>0.95</v>
      </c>
      <c r="AH186">
        <v>2</v>
      </c>
      <c r="AI186">
        <v>66441651</v>
      </c>
      <c r="AJ186">
        <v>216</v>
      </c>
      <c r="AK186">
        <v>0</v>
      </c>
      <c r="AL186">
        <v>0</v>
      </c>
      <c r="AM186">
        <v>0</v>
      </c>
      <c r="AN186">
        <v>0</v>
      </c>
      <c r="AO186">
        <v>0</v>
      </c>
      <c r="AP186">
        <v>0</v>
      </c>
      <c r="AQ186">
        <v>0</v>
      </c>
      <c r="AR186">
        <v>0</v>
      </c>
    </row>
    <row r="187" spans="1:44" x14ac:dyDescent="0.25">
      <c r="A187">
        <f>ROW(Source!A138)</f>
        <v>138</v>
      </c>
      <c r="B187">
        <v>66441654</v>
      </c>
      <c r="C187">
        <v>66441649</v>
      </c>
      <c r="D187">
        <v>49511390</v>
      </c>
      <c r="E187">
        <v>70</v>
      </c>
      <c r="F187">
        <v>1</v>
      </c>
      <c r="G187">
        <v>1</v>
      </c>
      <c r="H187">
        <v>3</v>
      </c>
      <c r="I187" t="s">
        <v>922</v>
      </c>
      <c r="J187" t="s">
        <v>6</v>
      </c>
      <c r="K187" t="s">
        <v>923</v>
      </c>
      <c r="L187">
        <v>1371</v>
      </c>
      <c r="N187">
        <v>1013</v>
      </c>
      <c r="O187" t="s">
        <v>278</v>
      </c>
      <c r="P187" t="s">
        <v>278</v>
      </c>
      <c r="Q187">
        <v>1</v>
      </c>
      <c r="X187">
        <v>0</v>
      </c>
      <c r="Y187">
        <v>0</v>
      </c>
      <c r="Z187">
        <v>0</v>
      </c>
      <c r="AA187">
        <v>0</v>
      </c>
      <c r="AB187">
        <v>0</v>
      </c>
      <c r="AC187">
        <v>1</v>
      </c>
      <c r="AD187">
        <v>0</v>
      </c>
      <c r="AE187">
        <v>0</v>
      </c>
      <c r="AF187" t="s">
        <v>6</v>
      </c>
      <c r="AG187">
        <v>0</v>
      </c>
      <c r="AH187">
        <v>3</v>
      </c>
      <c r="AI187">
        <v>-1</v>
      </c>
      <c r="AJ187" t="s">
        <v>6</v>
      </c>
      <c r="AK187">
        <v>0</v>
      </c>
      <c r="AL187">
        <v>0</v>
      </c>
      <c r="AM187">
        <v>0</v>
      </c>
      <c r="AN187">
        <v>0</v>
      </c>
      <c r="AO187">
        <v>0</v>
      </c>
      <c r="AP187">
        <v>0</v>
      </c>
      <c r="AQ187">
        <v>0</v>
      </c>
      <c r="AR187">
        <v>0</v>
      </c>
    </row>
    <row r="188" spans="1:44" x14ac:dyDescent="0.25">
      <c r="A188">
        <f>ROW(Source!A140)</f>
        <v>140</v>
      </c>
      <c r="B188">
        <v>66441659</v>
      </c>
      <c r="C188">
        <v>66441656</v>
      </c>
      <c r="D188">
        <v>49510715</v>
      </c>
      <c r="E188">
        <v>70</v>
      </c>
      <c r="F188">
        <v>1</v>
      </c>
      <c r="G188">
        <v>1</v>
      </c>
      <c r="H188">
        <v>1</v>
      </c>
      <c r="I188" t="s">
        <v>791</v>
      </c>
      <c r="J188" t="s">
        <v>6</v>
      </c>
      <c r="K188" t="s">
        <v>792</v>
      </c>
      <c r="L188">
        <v>1191</v>
      </c>
      <c r="N188">
        <v>1013</v>
      </c>
      <c r="O188" t="s">
        <v>766</v>
      </c>
      <c r="P188" t="s">
        <v>766</v>
      </c>
      <c r="Q188">
        <v>1</v>
      </c>
      <c r="X188">
        <v>0.21</v>
      </c>
      <c r="Y188">
        <v>0</v>
      </c>
      <c r="Z188">
        <v>0</v>
      </c>
      <c r="AA188">
        <v>0</v>
      </c>
      <c r="AB188">
        <v>8.5299999999999994</v>
      </c>
      <c r="AC188">
        <v>0</v>
      </c>
      <c r="AD188">
        <v>1</v>
      </c>
      <c r="AE188">
        <v>1</v>
      </c>
      <c r="AF188" t="s">
        <v>390</v>
      </c>
      <c r="AG188">
        <v>2.31</v>
      </c>
      <c r="AH188">
        <v>2</v>
      </c>
      <c r="AI188">
        <v>66441657</v>
      </c>
      <c r="AJ188">
        <v>217</v>
      </c>
      <c r="AK188">
        <v>0</v>
      </c>
      <c r="AL188">
        <v>0</v>
      </c>
      <c r="AM188">
        <v>0</v>
      </c>
      <c r="AN188">
        <v>0</v>
      </c>
      <c r="AO188">
        <v>0</v>
      </c>
      <c r="AP188">
        <v>0</v>
      </c>
      <c r="AQ188">
        <v>0</v>
      </c>
      <c r="AR188">
        <v>0</v>
      </c>
    </row>
    <row r="189" spans="1:44" x14ac:dyDescent="0.25">
      <c r="A189">
        <f>ROW(Source!A140)</f>
        <v>140</v>
      </c>
      <c r="B189">
        <v>66441660</v>
      </c>
      <c r="C189">
        <v>66441656</v>
      </c>
      <c r="D189">
        <v>49523219</v>
      </c>
      <c r="E189">
        <v>1</v>
      </c>
      <c r="F189">
        <v>1</v>
      </c>
      <c r="G189">
        <v>1</v>
      </c>
      <c r="H189">
        <v>3</v>
      </c>
      <c r="I189" t="s">
        <v>382</v>
      </c>
      <c r="J189" t="s">
        <v>385</v>
      </c>
      <c r="K189" t="s">
        <v>383</v>
      </c>
      <c r="L189">
        <v>1374</v>
      </c>
      <c r="N189">
        <v>1013</v>
      </c>
      <c r="O189" t="s">
        <v>384</v>
      </c>
      <c r="P189" t="s">
        <v>384</v>
      </c>
      <c r="Q189">
        <v>1</v>
      </c>
      <c r="X189">
        <v>0.04</v>
      </c>
      <c r="Y189">
        <v>1</v>
      </c>
      <c r="Z189">
        <v>0</v>
      </c>
      <c r="AA189">
        <v>0</v>
      </c>
      <c r="AB189">
        <v>0</v>
      </c>
      <c r="AC189">
        <v>0</v>
      </c>
      <c r="AD189">
        <v>0</v>
      </c>
      <c r="AE189">
        <v>0</v>
      </c>
      <c r="AF189" t="s">
        <v>390</v>
      </c>
      <c r="AG189">
        <v>0.44</v>
      </c>
      <c r="AH189">
        <v>2</v>
      </c>
      <c r="AI189">
        <v>66441658</v>
      </c>
      <c r="AJ189">
        <v>218</v>
      </c>
      <c r="AK189">
        <v>0</v>
      </c>
      <c r="AL189">
        <v>0</v>
      </c>
      <c r="AM189">
        <v>0</v>
      </c>
      <c r="AN189">
        <v>0</v>
      </c>
      <c r="AO189">
        <v>0</v>
      </c>
      <c r="AP189">
        <v>0</v>
      </c>
      <c r="AQ189">
        <v>0</v>
      </c>
      <c r="AR189">
        <v>0</v>
      </c>
    </row>
    <row r="190" spans="1:44" x14ac:dyDescent="0.25">
      <c r="A190">
        <f>ROW(Source!A140)</f>
        <v>140</v>
      </c>
      <c r="B190">
        <v>66441661</v>
      </c>
      <c r="C190">
        <v>66441656</v>
      </c>
      <c r="D190">
        <v>49511390</v>
      </c>
      <c r="E190">
        <v>70</v>
      </c>
      <c r="F190">
        <v>1</v>
      </c>
      <c r="G190">
        <v>1</v>
      </c>
      <c r="H190">
        <v>3</v>
      </c>
      <c r="I190" t="s">
        <v>922</v>
      </c>
      <c r="J190" t="s">
        <v>6</v>
      </c>
      <c r="K190" t="s">
        <v>923</v>
      </c>
      <c r="L190">
        <v>1371</v>
      </c>
      <c r="N190">
        <v>1013</v>
      </c>
      <c r="O190" t="s">
        <v>278</v>
      </c>
      <c r="P190" t="s">
        <v>278</v>
      </c>
      <c r="Q190">
        <v>1</v>
      </c>
      <c r="X190">
        <v>0</v>
      </c>
      <c r="Y190">
        <v>0</v>
      </c>
      <c r="Z190">
        <v>0</v>
      </c>
      <c r="AA190">
        <v>0</v>
      </c>
      <c r="AB190">
        <v>0</v>
      </c>
      <c r="AC190">
        <v>1</v>
      </c>
      <c r="AD190">
        <v>0</v>
      </c>
      <c r="AE190">
        <v>0</v>
      </c>
      <c r="AF190" t="s">
        <v>390</v>
      </c>
      <c r="AG190">
        <v>0</v>
      </c>
      <c r="AH190">
        <v>3</v>
      </c>
      <c r="AI190">
        <v>-1</v>
      </c>
      <c r="AJ190" t="s">
        <v>6</v>
      </c>
      <c r="AK190">
        <v>0</v>
      </c>
      <c r="AL190">
        <v>0</v>
      </c>
      <c r="AM190">
        <v>0</v>
      </c>
      <c r="AN190">
        <v>0</v>
      </c>
      <c r="AO190">
        <v>0</v>
      </c>
      <c r="AP190">
        <v>0</v>
      </c>
      <c r="AQ190">
        <v>0</v>
      </c>
      <c r="AR190">
        <v>0</v>
      </c>
    </row>
    <row r="191" spans="1:44" x14ac:dyDescent="0.25">
      <c r="A191">
        <f>ROW(Source!A142)</f>
        <v>142</v>
      </c>
      <c r="B191">
        <v>66441678</v>
      </c>
      <c r="C191">
        <v>66441664</v>
      </c>
      <c r="D191">
        <v>49510773</v>
      </c>
      <c r="E191">
        <v>70</v>
      </c>
      <c r="F191">
        <v>1</v>
      </c>
      <c r="G191">
        <v>1</v>
      </c>
      <c r="H191">
        <v>1</v>
      </c>
      <c r="I191" t="s">
        <v>866</v>
      </c>
      <c r="J191" t="s">
        <v>6</v>
      </c>
      <c r="K191" t="s">
        <v>867</v>
      </c>
      <c r="L191">
        <v>1191</v>
      </c>
      <c r="N191">
        <v>1013</v>
      </c>
      <c r="O191" t="s">
        <v>766</v>
      </c>
      <c r="P191" t="s">
        <v>766</v>
      </c>
      <c r="Q191">
        <v>1</v>
      </c>
      <c r="X191">
        <v>42.7</v>
      </c>
      <c r="Y191">
        <v>0</v>
      </c>
      <c r="Z191">
        <v>0</v>
      </c>
      <c r="AA191">
        <v>0</v>
      </c>
      <c r="AB191">
        <v>10.210000000000001</v>
      </c>
      <c r="AC191">
        <v>0</v>
      </c>
      <c r="AD191">
        <v>1</v>
      </c>
      <c r="AE191">
        <v>1</v>
      </c>
      <c r="AF191" t="s">
        <v>6</v>
      </c>
      <c r="AG191">
        <v>42.7</v>
      </c>
      <c r="AH191">
        <v>2</v>
      </c>
      <c r="AI191">
        <v>66441665</v>
      </c>
      <c r="AJ191">
        <v>219</v>
      </c>
      <c r="AK191">
        <v>0</v>
      </c>
      <c r="AL191">
        <v>0</v>
      </c>
      <c r="AM191">
        <v>0</v>
      </c>
      <c r="AN191">
        <v>0</v>
      </c>
      <c r="AO191">
        <v>0</v>
      </c>
      <c r="AP191">
        <v>0</v>
      </c>
      <c r="AQ191">
        <v>0</v>
      </c>
      <c r="AR191">
        <v>0</v>
      </c>
    </row>
    <row r="192" spans="1:44" x14ac:dyDescent="0.25">
      <c r="A192">
        <f>ROW(Source!A142)</f>
        <v>142</v>
      </c>
      <c r="B192">
        <v>66441679</v>
      </c>
      <c r="C192">
        <v>66441664</v>
      </c>
      <c r="D192">
        <v>49510905</v>
      </c>
      <c r="E192">
        <v>70</v>
      </c>
      <c r="F192">
        <v>1</v>
      </c>
      <c r="G192">
        <v>1</v>
      </c>
      <c r="H192">
        <v>1</v>
      </c>
      <c r="I192" t="s">
        <v>767</v>
      </c>
      <c r="J192" t="s">
        <v>6</v>
      </c>
      <c r="K192" t="s">
        <v>768</v>
      </c>
      <c r="L192">
        <v>1191</v>
      </c>
      <c r="N192">
        <v>1013</v>
      </c>
      <c r="O192" t="s">
        <v>766</v>
      </c>
      <c r="P192" t="s">
        <v>766</v>
      </c>
      <c r="Q192">
        <v>1</v>
      </c>
      <c r="X192">
        <v>0.94</v>
      </c>
      <c r="Y192">
        <v>0</v>
      </c>
      <c r="Z192">
        <v>0</v>
      </c>
      <c r="AA192">
        <v>0</v>
      </c>
      <c r="AB192">
        <v>0</v>
      </c>
      <c r="AC192">
        <v>0</v>
      </c>
      <c r="AD192">
        <v>1</v>
      </c>
      <c r="AE192">
        <v>2</v>
      </c>
      <c r="AF192" t="s">
        <v>6</v>
      </c>
      <c r="AG192">
        <v>0.94</v>
      </c>
      <c r="AH192">
        <v>2</v>
      </c>
      <c r="AI192">
        <v>66441666</v>
      </c>
      <c r="AJ192">
        <v>220</v>
      </c>
      <c r="AK192">
        <v>0</v>
      </c>
      <c r="AL192">
        <v>0</v>
      </c>
      <c r="AM192">
        <v>0</v>
      </c>
      <c r="AN192">
        <v>0</v>
      </c>
      <c r="AO192">
        <v>0</v>
      </c>
      <c r="AP192">
        <v>0</v>
      </c>
      <c r="AQ192">
        <v>0</v>
      </c>
      <c r="AR192">
        <v>0</v>
      </c>
    </row>
    <row r="193" spans="1:44" x14ac:dyDescent="0.25">
      <c r="A193">
        <f>ROW(Source!A142)</f>
        <v>142</v>
      </c>
      <c r="B193">
        <v>66441680</v>
      </c>
      <c r="C193">
        <v>66441664</v>
      </c>
      <c r="D193">
        <v>49673503</v>
      </c>
      <c r="E193">
        <v>1</v>
      </c>
      <c r="F193">
        <v>1</v>
      </c>
      <c r="G193">
        <v>1</v>
      </c>
      <c r="H193">
        <v>2</v>
      </c>
      <c r="I193" t="s">
        <v>788</v>
      </c>
      <c r="J193" t="s">
        <v>789</v>
      </c>
      <c r="K193" t="s">
        <v>790</v>
      </c>
      <c r="L193">
        <v>1367</v>
      </c>
      <c r="N193">
        <v>1011</v>
      </c>
      <c r="O193" t="s">
        <v>772</v>
      </c>
      <c r="P193" t="s">
        <v>772</v>
      </c>
      <c r="Q193">
        <v>1</v>
      </c>
      <c r="X193">
        <v>0.94</v>
      </c>
      <c r="Y193">
        <v>0</v>
      </c>
      <c r="Z193">
        <v>65.709999999999994</v>
      </c>
      <c r="AA193">
        <v>11.6</v>
      </c>
      <c r="AB193">
        <v>0</v>
      </c>
      <c r="AC193">
        <v>0</v>
      </c>
      <c r="AD193">
        <v>1</v>
      </c>
      <c r="AE193">
        <v>0</v>
      </c>
      <c r="AF193" t="s">
        <v>6</v>
      </c>
      <c r="AG193">
        <v>0.94</v>
      </c>
      <c r="AH193">
        <v>2</v>
      </c>
      <c r="AI193">
        <v>66441667</v>
      </c>
      <c r="AJ193">
        <v>221</v>
      </c>
      <c r="AK193">
        <v>0</v>
      </c>
      <c r="AL193">
        <v>0</v>
      </c>
      <c r="AM193">
        <v>0</v>
      </c>
      <c r="AN193">
        <v>0</v>
      </c>
      <c r="AO193">
        <v>0</v>
      </c>
      <c r="AP193">
        <v>0</v>
      </c>
      <c r="AQ193">
        <v>0</v>
      </c>
      <c r="AR193">
        <v>0</v>
      </c>
    </row>
    <row r="194" spans="1:44" x14ac:dyDescent="0.25">
      <c r="A194">
        <f>ROW(Source!A142)</f>
        <v>142</v>
      </c>
      <c r="B194">
        <v>66441681</v>
      </c>
      <c r="C194">
        <v>66441664</v>
      </c>
      <c r="D194">
        <v>49673715</v>
      </c>
      <c r="E194">
        <v>1</v>
      </c>
      <c r="F194">
        <v>1</v>
      </c>
      <c r="G194">
        <v>1</v>
      </c>
      <c r="H194">
        <v>2</v>
      </c>
      <c r="I194" t="s">
        <v>868</v>
      </c>
      <c r="J194" t="s">
        <v>869</v>
      </c>
      <c r="K194" t="s">
        <v>870</v>
      </c>
      <c r="L194">
        <v>1367</v>
      </c>
      <c r="N194">
        <v>1011</v>
      </c>
      <c r="O194" t="s">
        <v>772</v>
      </c>
      <c r="P194" t="s">
        <v>772</v>
      </c>
      <c r="Q194">
        <v>1</v>
      </c>
      <c r="X194">
        <v>18.32</v>
      </c>
      <c r="Y194">
        <v>0</v>
      </c>
      <c r="Z194">
        <v>8.1</v>
      </c>
      <c r="AA194">
        <v>0</v>
      </c>
      <c r="AB194">
        <v>0</v>
      </c>
      <c r="AC194">
        <v>0</v>
      </c>
      <c r="AD194">
        <v>1</v>
      </c>
      <c r="AE194">
        <v>0</v>
      </c>
      <c r="AF194" t="s">
        <v>6</v>
      </c>
      <c r="AG194">
        <v>18.32</v>
      </c>
      <c r="AH194">
        <v>2</v>
      </c>
      <c r="AI194">
        <v>66441668</v>
      </c>
      <c r="AJ194">
        <v>222</v>
      </c>
      <c r="AK194">
        <v>0</v>
      </c>
      <c r="AL194">
        <v>0</v>
      </c>
      <c r="AM194">
        <v>0</v>
      </c>
      <c r="AN194">
        <v>0</v>
      </c>
      <c r="AO194">
        <v>0</v>
      </c>
      <c r="AP194">
        <v>0</v>
      </c>
      <c r="AQ194">
        <v>0</v>
      </c>
      <c r="AR194">
        <v>0</v>
      </c>
    </row>
    <row r="195" spans="1:44" x14ac:dyDescent="0.25">
      <c r="A195">
        <f>ROW(Source!A142)</f>
        <v>142</v>
      </c>
      <c r="B195">
        <v>66441682</v>
      </c>
      <c r="C195">
        <v>66441664</v>
      </c>
      <c r="D195">
        <v>49524310</v>
      </c>
      <c r="E195">
        <v>1</v>
      </c>
      <c r="F195">
        <v>1</v>
      </c>
      <c r="G195">
        <v>1</v>
      </c>
      <c r="H195">
        <v>3</v>
      </c>
      <c r="I195" t="s">
        <v>421</v>
      </c>
      <c r="J195" t="s">
        <v>423</v>
      </c>
      <c r="K195" t="s">
        <v>422</v>
      </c>
      <c r="L195">
        <v>1348</v>
      </c>
      <c r="N195">
        <v>1009</v>
      </c>
      <c r="O195" t="s">
        <v>147</v>
      </c>
      <c r="P195" t="s">
        <v>147</v>
      </c>
      <c r="Q195">
        <v>1000</v>
      </c>
      <c r="X195">
        <v>0.04</v>
      </c>
      <c r="Y195">
        <v>9424</v>
      </c>
      <c r="Z195">
        <v>0</v>
      </c>
      <c r="AA195">
        <v>0</v>
      </c>
      <c r="AB195">
        <v>0</v>
      </c>
      <c r="AC195">
        <v>0</v>
      </c>
      <c r="AD195">
        <v>1</v>
      </c>
      <c r="AE195">
        <v>0</v>
      </c>
      <c r="AF195" t="s">
        <v>6</v>
      </c>
      <c r="AG195">
        <v>0.04</v>
      </c>
      <c r="AH195">
        <v>2</v>
      </c>
      <c r="AI195">
        <v>66441669</v>
      </c>
      <c r="AJ195">
        <v>223</v>
      </c>
      <c r="AK195">
        <v>0</v>
      </c>
      <c r="AL195">
        <v>0</v>
      </c>
      <c r="AM195">
        <v>0</v>
      </c>
      <c r="AN195">
        <v>0</v>
      </c>
      <c r="AO195">
        <v>0</v>
      </c>
      <c r="AP195">
        <v>0</v>
      </c>
      <c r="AQ195">
        <v>0</v>
      </c>
      <c r="AR195">
        <v>0</v>
      </c>
    </row>
    <row r="196" spans="1:44" x14ac:dyDescent="0.25">
      <c r="A196">
        <f>ROW(Source!A142)</f>
        <v>142</v>
      </c>
      <c r="B196">
        <v>66441683</v>
      </c>
      <c r="C196">
        <v>66441664</v>
      </c>
      <c r="D196">
        <v>49540255</v>
      </c>
      <c r="E196">
        <v>1</v>
      </c>
      <c r="F196">
        <v>1</v>
      </c>
      <c r="G196">
        <v>1</v>
      </c>
      <c r="H196">
        <v>3</v>
      </c>
      <c r="I196" t="s">
        <v>397</v>
      </c>
      <c r="J196" t="s">
        <v>399</v>
      </c>
      <c r="K196" t="s">
        <v>398</v>
      </c>
      <c r="L196">
        <v>1348</v>
      </c>
      <c r="N196">
        <v>1009</v>
      </c>
      <c r="O196" t="s">
        <v>147</v>
      </c>
      <c r="P196" t="s">
        <v>147</v>
      </c>
      <c r="Q196">
        <v>1000</v>
      </c>
      <c r="X196">
        <v>1</v>
      </c>
      <c r="Y196">
        <v>10045</v>
      </c>
      <c r="Z196">
        <v>0</v>
      </c>
      <c r="AA196">
        <v>0</v>
      </c>
      <c r="AB196">
        <v>0</v>
      </c>
      <c r="AC196">
        <v>0</v>
      </c>
      <c r="AD196">
        <v>1</v>
      </c>
      <c r="AE196">
        <v>0</v>
      </c>
      <c r="AF196" t="s">
        <v>6</v>
      </c>
      <c r="AG196">
        <v>1</v>
      </c>
      <c r="AH196">
        <v>2</v>
      </c>
      <c r="AI196">
        <v>66441670</v>
      </c>
      <c r="AJ196">
        <v>225</v>
      </c>
      <c r="AK196">
        <v>0</v>
      </c>
      <c r="AL196">
        <v>0</v>
      </c>
      <c r="AM196">
        <v>0</v>
      </c>
      <c r="AN196">
        <v>0</v>
      </c>
      <c r="AO196">
        <v>0</v>
      </c>
      <c r="AP196">
        <v>0</v>
      </c>
      <c r="AQ196">
        <v>0</v>
      </c>
      <c r="AR196">
        <v>0</v>
      </c>
    </row>
    <row r="197" spans="1:44" x14ac:dyDescent="0.25">
      <c r="A197">
        <f>ROW(Source!A148)</f>
        <v>148</v>
      </c>
      <c r="B197">
        <v>66441692</v>
      </c>
      <c r="C197">
        <v>66441689</v>
      </c>
      <c r="D197">
        <v>49510715</v>
      </c>
      <c r="E197">
        <v>70</v>
      </c>
      <c r="F197">
        <v>1</v>
      </c>
      <c r="G197">
        <v>1</v>
      </c>
      <c r="H197">
        <v>1</v>
      </c>
      <c r="I197" t="s">
        <v>791</v>
      </c>
      <c r="J197" t="s">
        <v>6</v>
      </c>
      <c r="K197" t="s">
        <v>792</v>
      </c>
      <c r="L197">
        <v>1191</v>
      </c>
      <c r="N197">
        <v>1013</v>
      </c>
      <c r="O197" t="s">
        <v>766</v>
      </c>
      <c r="P197" t="s">
        <v>766</v>
      </c>
      <c r="Q197">
        <v>1</v>
      </c>
      <c r="X197">
        <v>5.54</v>
      </c>
      <c r="Y197">
        <v>0</v>
      </c>
      <c r="Z197">
        <v>0</v>
      </c>
      <c r="AA197">
        <v>0</v>
      </c>
      <c r="AB197">
        <v>8.5299999999999994</v>
      </c>
      <c r="AC197">
        <v>0</v>
      </c>
      <c r="AD197">
        <v>1</v>
      </c>
      <c r="AE197">
        <v>1</v>
      </c>
      <c r="AF197" t="s">
        <v>6</v>
      </c>
      <c r="AG197">
        <v>5.54</v>
      </c>
      <c r="AH197">
        <v>2</v>
      </c>
      <c r="AI197">
        <v>66441690</v>
      </c>
      <c r="AJ197">
        <v>229</v>
      </c>
      <c r="AK197">
        <v>0</v>
      </c>
      <c r="AL197">
        <v>0</v>
      </c>
      <c r="AM197">
        <v>0</v>
      </c>
      <c r="AN197">
        <v>0</v>
      </c>
      <c r="AO197">
        <v>0</v>
      </c>
      <c r="AP197">
        <v>0</v>
      </c>
      <c r="AQ197">
        <v>0</v>
      </c>
      <c r="AR197">
        <v>0</v>
      </c>
    </row>
    <row r="198" spans="1:44" x14ac:dyDescent="0.25">
      <c r="A198">
        <f>ROW(Source!A148)</f>
        <v>148</v>
      </c>
      <c r="B198">
        <v>66441693</v>
      </c>
      <c r="C198">
        <v>66441689</v>
      </c>
      <c r="D198">
        <v>49523219</v>
      </c>
      <c r="E198">
        <v>1</v>
      </c>
      <c r="F198">
        <v>1</v>
      </c>
      <c r="G198">
        <v>1</v>
      </c>
      <c r="H198">
        <v>3</v>
      </c>
      <c r="I198" t="s">
        <v>382</v>
      </c>
      <c r="J198" t="s">
        <v>385</v>
      </c>
      <c r="K198" t="s">
        <v>383</v>
      </c>
      <c r="L198">
        <v>1374</v>
      </c>
      <c r="N198">
        <v>1013</v>
      </c>
      <c r="O198" t="s">
        <v>384</v>
      </c>
      <c r="P198" t="s">
        <v>384</v>
      </c>
      <c r="Q198">
        <v>1</v>
      </c>
      <c r="X198">
        <v>0.95</v>
      </c>
      <c r="Y198">
        <v>1</v>
      </c>
      <c r="Z198">
        <v>0</v>
      </c>
      <c r="AA198">
        <v>0</v>
      </c>
      <c r="AB198">
        <v>0</v>
      </c>
      <c r="AC198">
        <v>0</v>
      </c>
      <c r="AD198">
        <v>0</v>
      </c>
      <c r="AE198">
        <v>0</v>
      </c>
      <c r="AF198" t="s">
        <v>6</v>
      </c>
      <c r="AG198">
        <v>0.95</v>
      </c>
      <c r="AH198">
        <v>2</v>
      </c>
      <c r="AI198">
        <v>66441691</v>
      </c>
      <c r="AJ198">
        <v>230</v>
      </c>
      <c r="AK198">
        <v>0</v>
      </c>
      <c r="AL198">
        <v>0</v>
      </c>
      <c r="AM198">
        <v>0</v>
      </c>
      <c r="AN198">
        <v>0</v>
      </c>
      <c r="AO198">
        <v>0</v>
      </c>
      <c r="AP198">
        <v>0</v>
      </c>
      <c r="AQ198">
        <v>0</v>
      </c>
      <c r="AR198">
        <v>0</v>
      </c>
    </row>
    <row r="199" spans="1:44" x14ac:dyDescent="0.25">
      <c r="A199">
        <f>ROW(Source!A148)</f>
        <v>148</v>
      </c>
      <c r="B199">
        <v>66441694</v>
      </c>
      <c r="C199">
        <v>66441689</v>
      </c>
      <c r="D199">
        <v>49511390</v>
      </c>
      <c r="E199">
        <v>70</v>
      </c>
      <c r="F199">
        <v>1</v>
      </c>
      <c r="G199">
        <v>1</v>
      </c>
      <c r="H199">
        <v>3</v>
      </c>
      <c r="I199" t="s">
        <v>922</v>
      </c>
      <c r="J199" t="s">
        <v>6</v>
      </c>
      <c r="K199" t="s">
        <v>923</v>
      </c>
      <c r="L199">
        <v>1371</v>
      </c>
      <c r="N199">
        <v>1013</v>
      </c>
      <c r="O199" t="s">
        <v>278</v>
      </c>
      <c r="P199" t="s">
        <v>278</v>
      </c>
      <c r="Q199">
        <v>1</v>
      </c>
      <c r="X199">
        <v>0</v>
      </c>
      <c r="Y199">
        <v>0</v>
      </c>
      <c r="Z199">
        <v>0</v>
      </c>
      <c r="AA199">
        <v>0</v>
      </c>
      <c r="AB199">
        <v>0</v>
      </c>
      <c r="AC199">
        <v>1</v>
      </c>
      <c r="AD199">
        <v>0</v>
      </c>
      <c r="AE199">
        <v>0</v>
      </c>
      <c r="AF199" t="s">
        <v>6</v>
      </c>
      <c r="AG199">
        <v>0</v>
      </c>
      <c r="AH199">
        <v>3</v>
      </c>
      <c r="AI199">
        <v>-1</v>
      </c>
      <c r="AJ199" t="s">
        <v>6</v>
      </c>
      <c r="AK199">
        <v>0</v>
      </c>
      <c r="AL199">
        <v>0</v>
      </c>
      <c r="AM199">
        <v>0</v>
      </c>
      <c r="AN199">
        <v>0</v>
      </c>
      <c r="AO199">
        <v>0</v>
      </c>
      <c r="AP199">
        <v>0</v>
      </c>
      <c r="AQ199">
        <v>0</v>
      </c>
      <c r="AR199">
        <v>0</v>
      </c>
    </row>
    <row r="200" spans="1:44" x14ac:dyDescent="0.25">
      <c r="A200">
        <f>ROW(Source!A150)</f>
        <v>150</v>
      </c>
      <c r="B200">
        <v>66441699</v>
      </c>
      <c r="C200">
        <v>66441696</v>
      </c>
      <c r="D200">
        <v>49510715</v>
      </c>
      <c r="E200">
        <v>70</v>
      </c>
      <c r="F200">
        <v>1</v>
      </c>
      <c r="G200">
        <v>1</v>
      </c>
      <c r="H200">
        <v>1</v>
      </c>
      <c r="I200" t="s">
        <v>791</v>
      </c>
      <c r="J200" t="s">
        <v>6</v>
      </c>
      <c r="K200" t="s">
        <v>792</v>
      </c>
      <c r="L200">
        <v>1191</v>
      </c>
      <c r="N200">
        <v>1013</v>
      </c>
      <c r="O200" t="s">
        <v>766</v>
      </c>
      <c r="P200" t="s">
        <v>766</v>
      </c>
      <c r="Q200">
        <v>1</v>
      </c>
      <c r="X200">
        <v>0.21</v>
      </c>
      <c r="Y200">
        <v>0</v>
      </c>
      <c r="Z200">
        <v>0</v>
      </c>
      <c r="AA200">
        <v>0</v>
      </c>
      <c r="AB200">
        <v>8.5299999999999994</v>
      </c>
      <c r="AC200">
        <v>0</v>
      </c>
      <c r="AD200">
        <v>1</v>
      </c>
      <c r="AE200">
        <v>1</v>
      </c>
      <c r="AF200" t="s">
        <v>415</v>
      </c>
      <c r="AG200">
        <v>3.15</v>
      </c>
      <c r="AH200">
        <v>2</v>
      </c>
      <c r="AI200">
        <v>66441697</v>
      </c>
      <c r="AJ200">
        <v>231</v>
      </c>
      <c r="AK200">
        <v>0</v>
      </c>
      <c r="AL200">
        <v>0</v>
      </c>
      <c r="AM200">
        <v>0</v>
      </c>
      <c r="AN200">
        <v>0</v>
      </c>
      <c r="AO200">
        <v>0</v>
      </c>
      <c r="AP200">
        <v>0</v>
      </c>
      <c r="AQ200">
        <v>0</v>
      </c>
      <c r="AR200">
        <v>0</v>
      </c>
    </row>
    <row r="201" spans="1:44" x14ac:dyDescent="0.25">
      <c r="A201">
        <f>ROW(Source!A150)</f>
        <v>150</v>
      </c>
      <c r="B201">
        <v>66441700</v>
      </c>
      <c r="C201">
        <v>66441696</v>
      </c>
      <c r="D201">
        <v>49523219</v>
      </c>
      <c r="E201">
        <v>1</v>
      </c>
      <c r="F201">
        <v>1</v>
      </c>
      <c r="G201">
        <v>1</v>
      </c>
      <c r="H201">
        <v>3</v>
      </c>
      <c r="I201" t="s">
        <v>382</v>
      </c>
      <c r="J201" t="s">
        <v>385</v>
      </c>
      <c r="K201" t="s">
        <v>383</v>
      </c>
      <c r="L201">
        <v>1374</v>
      </c>
      <c r="N201">
        <v>1013</v>
      </c>
      <c r="O201" t="s">
        <v>384</v>
      </c>
      <c r="P201" t="s">
        <v>384</v>
      </c>
      <c r="Q201">
        <v>1</v>
      </c>
      <c r="X201">
        <v>0.04</v>
      </c>
      <c r="Y201">
        <v>1</v>
      </c>
      <c r="Z201">
        <v>0</v>
      </c>
      <c r="AA201">
        <v>0</v>
      </c>
      <c r="AB201">
        <v>0</v>
      </c>
      <c r="AC201">
        <v>0</v>
      </c>
      <c r="AD201">
        <v>0</v>
      </c>
      <c r="AE201">
        <v>0</v>
      </c>
      <c r="AF201" t="s">
        <v>415</v>
      </c>
      <c r="AG201">
        <v>0.6</v>
      </c>
      <c r="AH201">
        <v>2</v>
      </c>
      <c r="AI201">
        <v>66441698</v>
      </c>
      <c r="AJ201">
        <v>232</v>
      </c>
      <c r="AK201">
        <v>0</v>
      </c>
      <c r="AL201">
        <v>0</v>
      </c>
      <c r="AM201">
        <v>0</v>
      </c>
      <c r="AN201">
        <v>0</v>
      </c>
      <c r="AO201">
        <v>0</v>
      </c>
      <c r="AP201">
        <v>0</v>
      </c>
      <c r="AQ201">
        <v>0</v>
      </c>
      <c r="AR201">
        <v>0</v>
      </c>
    </row>
    <row r="202" spans="1:44" x14ac:dyDescent="0.25">
      <c r="A202">
        <f>ROW(Source!A150)</f>
        <v>150</v>
      </c>
      <c r="B202">
        <v>66441701</v>
      </c>
      <c r="C202">
        <v>66441696</v>
      </c>
      <c r="D202">
        <v>49511390</v>
      </c>
      <c r="E202">
        <v>70</v>
      </c>
      <c r="F202">
        <v>1</v>
      </c>
      <c r="G202">
        <v>1</v>
      </c>
      <c r="H202">
        <v>3</v>
      </c>
      <c r="I202" t="s">
        <v>922</v>
      </c>
      <c r="J202" t="s">
        <v>6</v>
      </c>
      <c r="K202" t="s">
        <v>923</v>
      </c>
      <c r="L202">
        <v>1371</v>
      </c>
      <c r="N202">
        <v>1013</v>
      </c>
      <c r="O202" t="s">
        <v>278</v>
      </c>
      <c r="P202" t="s">
        <v>278</v>
      </c>
      <c r="Q202">
        <v>1</v>
      </c>
      <c r="X202">
        <v>0</v>
      </c>
      <c r="Y202">
        <v>0</v>
      </c>
      <c r="Z202">
        <v>0</v>
      </c>
      <c r="AA202">
        <v>0</v>
      </c>
      <c r="AB202">
        <v>0</v>
      </c>
      <c r="AC202">
        <v>1</v>
      </c>
      <c r="AD202">
        <v>0</v>
      </c>
      <c r="AE202">
        <v>0</v>
      </c>
      <c r="AF202" t="s">
        <v>415</v>
      </c>
      <c r="AG202">
        <v>0</v>
      </c>
      <c r="AH202">
        <v>3</v>
      </c>
      <c r="AI202">
        <v>-1</v>
      </c>
      <c r="AJ202" t="s">
        <v>6</v>
      </c>
      <c r="AK202">
        <v>0</v>
      </c>
      <c r="AL202">
        <v>0</v>
      </c>
      <c r="AM202">
        <v>0</v>
      </c>
      <c r="AN202">
        <v>0</v>
      </c>
      <c r="AO202">
        <v>0</v>
      </c>
      <c r="AP202">
        <v>0</v>
      </c>
      <c r="AQ202">
        <v>0</v>
      </c>
      <c r="AR202">
        <v>0</v>
      </c>
    </row>
    <row r="203" spans="1:44" x14ac:dyDescent="0.25">
      <c r="A203">
        <f>ROW(Source!A152)</f>
        <v>152</v>
      </c>
      <c r="B203">
        <v>66441716</v>
      </c>
      <c r="C203">
        <v>66441704</v>
      </c>
      <c r="D203">
        <v>49510773</v>
      </c>
      <c r="E203">
        <v>70</v>
      </c>
      <c r="F203">
        <v>1</v>
      </c>
      <c r="G203">
        <v>1</v>
      </c>
      <c r="H203">
        <v>1</v>
      </c>
      <c r="I203" t="s">
        <v>866</v>
      </c>
      <c r="J203" t="s">
        <v>6</v>
      </c>
      <c r="K203" t="s">
        <v>867</v>
      </c>
      <c r="L203">
        <v>1191</v>
      </c>
      <c r="N203">
        <v>1013</v>
      </c>
      <c r="O203" t="s">
        <v>766</v>
      </c>
      <c r="P203" t="s">
        <v>766</v>
      </c>
      <c r="Q203">
        <v>1</v>
      </c>
      <c r="X203">
        <v>42.7</v>
      </c>
      <c r="Y203">
        <v>0</v>
      </c>
      <c r="Z203">
        <v>0</v>
      </c>
      <c r="AA203">
        <v>0</v>
      </c>
      <c r="AB203">
        <v>10.210000000000001</v>
      </c>
      <c r="AC203">
        <v>0</v>
      </c>
      <c r="AD203">
        <v>1</v>
      </c>
      <c r="AE203">
        <v>1</v>
      </c>
      <c r="AF203" t="s">
        <v>6</v>
      </c>
      <c r="AG203">
        <v>42.7</v>
      </c>
      <c r="AH203">
        <v>2</v>
      </c>
      <c r="AI203">
        <v>66441705</v>
      </c>
      <c r="AJ203">
        <v>233</v>
      </c>
      <c r="AK203">
        <v>0</v>
      </c>
      <c r="AL203">
        <v>0</v>
      </c>
      <c r="AM203">
        <v>0</v>
      </c>
      <c r="AN203">
        <v>0</v>
      </c>
      <c r="AO203">
        <v>0</v>
      </c>
      <c r="AP203">
        <v>0</v>
      </c>
      <c r="AQ203">
        <v>0</v>
      </c>
      <c r="AR203">
        <v>0</v>
      </c>
    </row>
    <row r="204" spans="1:44" x14ac:dyDescent="0.25">
      <c r="A204">
        <f>ROW(Source!A152)</f>
        <v>152</v>
      </c>
      <c r="B204">
        <v>66441717</v>
      </c>
      <c r="C204">
        <v>66441704</v>
      </c>
      <c r="D204">
        <v>49510905</v>
      </c>
      <c r="E204">
        <v>70</v>
      </c>
      <c r="F204">
        <v>1</v>
      </c>
      <c r="G204">
        <v>1</v>
      </c>
      <c r="H204">
        <v>1</v>
      </c>
      <c r="I204" t="s">
        <v>767</v>
      </c>
      <c r="J204" t="s">
        <v>6</v>
      </c>
      <c r="K204" t="s">
        <v>768</v>
      </c>
      <c r="L204">
        <v>1191</v>
      </c>
      <c r="N204">
        <v>1013</v>
      </c>
      <c r="O204" t="s">
        <v>766</v>
      </c>
      <c r="P204" t="s">
        <v>766</v>
      </c>
      <c r="Q204">
        <v>1</v>
      </c>
      <c r="X204">
        <v>0.94</v>
      </c>
      <c r="Y204">
        <v>0</v>
      </c>
      <c r="Z204">
        <v>0</v>
      </c>
      <c r="AA204">
        <v>0</v>
      </c>
      <c r="AB204">
        <v>0</v>
      </c>
      <c r="AC204">
        <v>0</v>
      </c>
      <c r="AD204">
        <v>1</v>
      </c>
      <c r="AE204">
        <v>2</v>
      </c>
      <c r="AF204" t="s">
        <v>6</v>
      </c>
      <c r="AG204">
        <v>0.94</v>
      </c>
      <c r="AH204">
        <v>2</v>
      </c>
      <c r="AI204">
        <v>66441706</v>
      </c>
      <c r="AJ204">
        <v>234</v>
      </c>
      <c r="AK204">
        <v>0</v>
      </c>
      <c r="AL204">
        <v>0</v>
      </c>
      <c r="AM204">
        <v>0</v>
      </c>
      <c r="AN204">
        <v>0</v>
      </c>
      <c r="AO204">
        <v>0</v>
      </c>
      <c r="AP204">
        <v>0</v>
      </c>
      <c r="AQ204">
        <v>0</v>
      </c>
      <c r="AR204">
        <v>0</v>
      </c>
    </row>
    <row r="205" spans="1:44" x14ac:dyDescent="0.25">
      <c r="A205">
        <f>ROW(Source!A152)</f>
        <v>152</v>
      </c>
      <c r="B205">
        <v>66441718</v>
      </c>
      <c r="C205">
        <v>66441704</v>
      </c>
      <c r="D205">
        <v>49673503</v>
      </c>
      <c r="E205">
        <v>1</v>
      </c>
      <c r="F205">
        <v>1</v>
      </c>
      <c r="G205">
        <v>1</v>
      </c>
      <c r="H205">
        <v>2</v>
      </c>
      <c r="I205" t="s">
        <v>788</v>
      </c>
      <c r="J205" t="s">
        <v>789</v>
      </c>
      <c r="K205" t="s">
        <v>790</v>
      </c>
      <c r="L205">
        <v>1367</v>
      </c>
      <c r="N205">
        <v>1011</v>
      </c>
      <c r="O205" t="s">
        <v>772</v>
      </c>
      <c r="P205" t="s">
        <v>772</v>
      </c>
      <c r="Q205">
        <v>1</v>
      </c>
      <c r="X205">
        <v>0.94</v>
      </c>
      <c r="Y205">
        <v>0</v>
      </c>
      <c r="Z205">
        <v>65.709999999999994</v>
      </c>
      <c r="AA205">
        <v>11.6</v>
      </c>
      <c r="AB205">
        <v>0</v>
      </c>
      <c r="AC205">
        <v>0</v>
      </c>
      <c r="AD205">
        <v>1</v>
      </c>
      <c r="AE205">
        <v>0</v>
      </c>
      <c r="AF205" t="s">
        <v>6</v>
      </c>
      <c r="AG205">
        <v>0.94</v>
      </c>
      <c r="AH205">
        <v>2</v>
      </c>
      <c r="AI205">
        <v>66441707</v>
      </c>
      <c r="AJ205">
        <v>235</v>
      </c>
      <c r="AK205">
        <v>0</v>
      </c>
      <c r="AL205">
        <v>0</v>
      </c>
      <c r="AM205">
        <v>0</v>
      </c>
      <c r="AN205">
        <v>0</v>
      </c>
      <c r="AO205">
        <v>0</v>
      </c>
      <c r="AP205">
        <v>0</v>
      </c>
      <c r="AQ205">
        <v>0</v>
      </c>
      <c r="AR205">
        <v>0</v>
      </c>
    </row>
    <row r="206" spans="1:44" x14ac:dyDescent="0.25">
      <c r="A206">
        <f>ROW(Source!A152)</f>
        <v>152</v>
      </c>
      <c r="B206">
        <v>66441719</v>
      </c>
      <c r="C206">
        <v>66441704</v>
      </c>
      <c r="D206">
        <v>49673715</v>
      </c>
      <c r="E206">
        <v>1</v>
      </c>
      <c r="F206">
        <v>1</v>
      </c>
      <c r="G206">
        <v>1</v>
      </c>
      <c r="H206">
        <v>2</v>
      </c>
      <c r="I206" t="s">
        <v>868</v>
      </c>
      <c r="J206" t="s">
        <v>869</v>
      </c>
      <c r="K206" t="s">
        <v>870</v>
      </c>
      <c r="L206">
        <v>1367</v>
      </c>
      <c r="N206">
        <v>1011</v>
      </c>
      <c r="O206" t="s">
        <v>772</v>
      </c>
      <c r="P206" t="s">
        <v>772</v>
      </c>
      <c r="Q206">
        <v>1</v>
      </c>
      <c r="X206">
        <v>18.32</v>
      </c>
      <c r="Y206">
        <v>0</v>
      </c>
      <c r="Z206">
        <v>8.1</v>
      </c>
      <c r="AA206">
        <v>0</v>
      </c>
      <c r="AB206">
        <v>0</v>
      </c>
      <c r="AC206">
        <v>0</v>
      </c>
      <c r="AD206">
        <v>1</v>
      </c>
      <c r="AE206">
        <v>0</v>
      </c>
      <c r="AF206" t="s">
        <v>6</v>
      </c>
      <c r="AG206">
        <v>18.32</v>
      </c>
      <c r="AH206">
        <v>2</v>
      </c>
      <c r="AI206">
        <v>66441708</v>
      </c>
      <c r="AJ206">
        <v>236</v>
      </c>
      <c r="AK206">
        <v>0</v>
      </c>
      <c r="AL206">
        <v>0</v>
      </c>
      <c r="AM206">
        <v>0</v>
      </c>
      <c r="AN206">
        <v>0</v>
      </c>
      <c r="AO206">
        <v>0</v>
      </c>
      <c r="AP206">
        <v>0</v>
      </c>
      <c r="AQ206">
        <v>0</v>
      </c>
      <c r="AR206">
        <v>0</v>
      </c>
    </row>
    <row r="207" spans="1:44" x14ac:dyDescent="0.25">
      <c r="A207">
        <f>ROW(Source!A152)</f>
        <v>152</v>
      </c>
      <c r="B207">
        <v>66441720</v>
      </c>
      <c r="C207">
        <v>66441704</v>
      </c>
      <c r="D207">
        <v>49524310</v>
      </c>
      <c r="E207">
        <v>1</v>
      </c>
      <c r="F207">
        <v>1</v>
      </c>
      <c r="G207">
        <v>1</v>
      </c>
      <c r="H207">
        <v>3</v>
      </c>
      <c r="I207" t="s">
        <v>421</v>
      </c>
      <c r="J207" t="s">
        <v>423</v>
      </c>
      <c r="K207" t="s">
        <v>422</v>
      </c>
      <c r="L207">
        <v>1348</v>
      </c>
      <c r="N207">
        <v>1009</v>
      </c>
      <c r="O207" t="s">
        <v>147</v>
      </c>
      <c r="P207" t="s">
        <v>147</v>
      </c>
      <c r="Q207">
        <v>1000</v>
      </c>
      <c r="X207">
        <v>0.04</v>
      </c>
      <c r="Y207">
        <v>9424</v>
      </c>
      <c r="Z207">
        <v>0</v>
      </c>
      <c r="AA207">
        <v>0</v>
      </c>
      <c r="AB207">
        <v>0</v>
      </c>
      <c r="AC207">
        <v>0</v>
      </c>
      <c r="AD207">
        <v>1</v>
      </c>
      <c r="AE207">
        <v>0</v>
      </c>
      <c r="AF207" t="s">
        <v>6</v>
      </c>
      <c r="AG207">
        <v>0.04</v>
      </c>
      <c r="AH207">
        <v>2</v>
      </c>
      <c r="AI207">
        <v>66441713</v>
      </c>
      <c r="AJ207">
        <v>237</v>
      </c>
      <c r="AK207">
        <v>0</v>
      </c>
      <c r="AL207">
        <v>0</v>
      </c>
      <c r="AM207">
        <v>0</v>
      </c>
      <c r="AN207">
        <v>0</v>
      </c>
      <c r="AO207">
        <v>0</v>
      </c>
      <c r="AP207">
        <v>0</v>
      </c>
      <c r="AQ207">
        <v>0</v>
      </c>
      <c r="AR207">
        <v>0</v>
      </c>
    </row>
    <row r="208" spans="1:44" x14ac:dyDescent="0.25">
      <c r="A208">
        <f>ROW(Source!A152)</f>
        <v>152</v>
      </c>
      <c r="B208">
        <v>66441721</v>
      </c>
      <c r="C208">
        <v>66441704</v>
      </c>
      <c r="D208">
        <v>49540255</v>
      </c>
      <c r="E208">
        <v>1</v>
      </c>
      <c r="F208">
        <v>1</v>
      </c>
      <c r="G208">
        <v>1</v>
      </c>
      <c r="H208">
        <v>3</v>
      </c>
      <c r="I208" t="s">
        <v>397</v>
      </c>
      <c r="J208" t="s">
        <v>399</v>
      </c>
      <c r="K208" t="s">
        <v>398</v>
      </c>
      <c r="L208">
        <v>1348</v>
      </c>
      <c r="N208">
        <v>1009</v>
      </c>
      <c r="O208" t="s">
        <v>147</v>
      </c>
      <c r="P208" t="s">
        <v>147</v>
      </c>
      <c r="Q208">
        <v>1000</v>
      </c>
      <c r="X208">
        <v>1</v>
      </c>
      <c r="Y208">
        <v>10045</v>
      </c>
      <c r="Z208">
        <v>0</v>
      </c>
      <c r="AA208">
        <v>0</v>
      </c>
      <c r="AB208">
        <v>0</v>
      </c>
      <c r="AC208">
        <v>0</v>
      </c>
      <c r="AD208">
        <v>1</v>
      </c>
      <c r="AE208">
        <v>0</v>
      </c>
      <c r="AF208" t="s">
        <v>6</v>
      </c>
      <c r="AG208">
        <v>1</v>
      </c>
      <c r="AH208">
        <v>2</v>
      </c>
      <c r="AI208">
        <v>66441709</v>
      </c>
      <c r="AJ208">
        <v>239</v>
      </c>
      <c r="AK208">
        <v>0</v>
      </c>
      <c r="AL208">
        <v>0</v>
      </c>
      <c r="AM208">
        <v>0</v>
      </c>
      <c r="AN208">
        <v>0</v>
      </c>
      <c r="AO208">
        <v>0</v>
      </c>
      <c r="AP208">
        <v>0</v>
      </c>
      <c r="AQ208">
        <v>0</v>
      </c>
      <c r="AR208">
        <v>0</v>
      </c>
    </row>
    <row r="209" spans="1:44" x14ac:dyDescent="0.25">
      <c r="A209">
        <f>ROW(Source!A158)</f>
        <v>158</v>
      </c>
      <c r="B209">
        <v>66441737</v>
      </c>
      <c r="C209">
        <v>66441728</v>
      </c>
      <c r="D209">
        <v>48043895</v>
      </c>
      <c r="E209">
        <v>68</v>
      </c>
      <c r="F209">
        <v>1</v>
      </c>
      <c r="G209">
        <v>1</v>
      </c>
      <c r="H209">
        <v>1</v>
      </c>
      <c r="I209" t="s">
        <v>866</v>
      </c>
      <c r="J209" t="s">
        <v>6</v>
      </c>
      <c r="K209" t="s">
        <v>867</v>
      </c>
      <c r="L209">
        <v>1191</v>
      </c>
      <c r="N209">
        <v>1013</v>
      </c>
      <c r="O209" t="s">
        <v>766</v>
      </c>
      <c r="P209" t="s">
        <v>766</v>
      </c>
      <c r="Q209">
        <v>1</v>
      </c>
      <c r="X209">
        <v>42.7</v>
      </c>
      <c r="Y209">
        <v>0</v>
      </c>
      <c r="Z209">
        <v>0</v>
      </c>
      <c r="AA209">
        <v>0</v>
      </c>
      <c r="AB209">
        <v>10.210000000000001</v>
      </c>
      <c r="AC209">
        <v>0</v>
      </c>
      <c r="AD209">
        <v>1</v>
      </c>
      <c r="AE209">
        <v>1</v>
      </c>
      <c r="AF209" t="s">
        <v>6</v>
      </c>
      <c r="AG209">
        <v>42.7</v>
      </c>
      <c r="AH209">
        <v>2</v>
      </c>
      <c r="AI209">
        <v>66441729</v>
      </c>
      <c r="AJ209">
        <v>242</v>
      </c>
      <c r="AK209">
        <v>0</v>
      </c>
      <c r="AL209">
        <v>0</v>
      </c>
      <c r="AM209">
        <v>0</v>
      </c>
      <c r="AN209">
        <v>0</v>
      </c>
      <c r="AO209">
        <v>0</v>
      </c>
      <c r="AP209">
        <v>0</v>
      </c>
      <c r="AQ209">
        <v>0</v>
      </c>
      <c r="AR209">
        <v>0</v>
      </c>
    </row>
    <row r="210" spans="1:44" x14ac:dyDescent="0.25">
      <c r="A210">
        <f>ROW(Source!A158)</f>
        <v>158</v>
      </c>
      <c r="B210">
        <v>66441738</v>
      </c>
      <c r="C210">
        <v>66441728</v>
      </c>
      <c r="D210">
        <v>48044033</v>
      </c>
      <c r="E210">
        <v>68</v>
      </c>
      <c r="F210">
        <v>1</v>
      </c>
      <c r="G210">
        <v>1</v>
      </c>
      <c r="H210">
        <v>1</v>
      </c>
      <c r="I210" t="s">
        <v>767</v>
      </c>
      <c r="J210" t="s">
        <v>6</v>
      </c>
      <c r="K210" t="s">
        <v>768</v>
      </c>
      <c r="L210">
        <v>1191</v>
      </c>
      <c r="N210">
        <v>1013</v>
      </c>
      <c r="O210" t="s">
        <v>766</v>
      </c>
      <c r="P210" t="s">
        <v>766</v>
      </c>
      <c r="Q210">
        <v>1</v>
      </c>
      <c r="X210">
        <v>0.94</v>
      </c>
      <c r="Y210">
        <v>0</v>
      </c>
      <c r="Z210">
        <v>0</v>
      </c>
      <c r="AA210">
        <v>0</v>
      </c>
      <c r="AB210">
        <v>0</v>
      </c>
      <c r="AC210">
        <v>0</v>
      </c>
      <c r="AD210">
        <v>1</v>
      </c>
      <c r="AE210">
        <v>2</v>
      </c>
      <c r="AF210" t="s">
        <v>6</v>
      </c>
      <c r="AG210">
        <v>0.94</v>
      </c>
      <c r="AH210">
        <v>2</v>
      </c>
      <c r="AI210">
        <v>66441730</v>
      </c>
      <c r="AJ210">
        <v>243</v>
      </c>
      <c r="AK210">
        <v>0</v>
      </c>
      <c r="AL210">
        <v>0</v>
      </c>
      <c r="AM210">
        <v>0</v>
      </c>
      <c r="AN210">
        <v>0</v>
      </c>
      <c r="AO210">
        <v>0</v>
      </c>
      <c r="AP210">
        <v>0</v>
      </c>
      <c r="AQ210">
        <v>0</v>
      </c>
      <c r="AR210">
        <v>0</v>
      </c>
    </row>
    <row r="211" spans="1:44" x14ac:dyDescent="0.25">
      <c r="A211">
        <f>ROW(Source!A158)</f>
        <v>158</v>
      </c>
      <c r="B211">
        <v>66441739</v>
      </c>
      <c r="C211">
        <v>66441728</v>
      </c>
      <c r="D211">
        <v>48206504</v>
      </c>
      <c r="E211">
        <v>1</v>
      </c>
      <c r="F211">
        <v>1</v>
      </c>
      <c r="G211">
        <v>1</v>
      </c>
      <c r="H211">
        <v>2</v>
      </c>
      <c r="I211" t="s">
        <v>788</v>
      </c>
      <c r="J211" t="s">
        <v>789</v>
      </c>
      <c r="K211" t="s">
        <v>790</v>
      </c>
      <c r="L211">
        <v>1367</v>
      </c>
      <c r="N211">
        <v>1011</v>
      </c>
      <c r="O211" t="s">
        <v>772</v>
      </c>
      <c r="P211" t="s">
        <v>772</v>
      </c>
      <c r="Q211">
        <v>1</v>
      </c>
      <c r="X211">
        <v>0.94</v>
      </c>
      <c r="Y211">
        <v>0</v>
      </c>
      <c r="Z211">
        <v>65.709999999999994</v>
      </c>
      <c r="AA211">
        <v>11.6</v>
      </c>
      <c r="AB211">
        <v>0</v>
      </c>
      <c r="AC211">
        <v>0</v>
      </c>
      <c r="AD211">
        <v>1</v>
      </c>
      <c r="AE211">
        <v>0</v>
      </c>
      <c r="AF211" t="s">
        <v>6</v>
      </c>
      <c r="AG211">
        <v>0.94</v>
      </c>
      <c r="AH211">
        <v>2</v>
      </c>
      <c r="AI211">
        <v>66441731</v>
      </c>
      <c r="AJ211">
        <v>244</v>
      </c>
      <c r="AK211">
        <v>0</v>
      </c>
      <c r="AL211">
        <v>0</v>
      </c>
      <c r="AM211">
        <v>0</v>
      </c>
      <c r="AN211">
        <v>0</v>
      </c>
      <c r="AO211">
        <v>0</v>
      </c>
      <c r="AP211">
        <v>0</v>
      </c>
      <c r="AQ211">
        <v>0</v>
      </c>
      <c r="AR211">
        <v>0</v>
      </c>
    </row>
    <row r="212" spans="1:44" x14ac:dyDescent="0.25">
      <c r="A212">
        <f>ROW(Source!A158)</f>
        <v>158</v>
      </c>
      <c r="B212">
        <v>66441740</v>
      </c>
      <c r="C212">
        <v>66441728</v>
      </c>
      <c r="D212">
        <v>48206716</v>
      </c>
      <c r="E212">
        <v>1</v>
      </c>
      <c r="F212">
        <v>1</v>
      </c>
      <c r="G212">
        <v>1</v>
      </c>
      <c r="H212">
        <v>2</v>
      </c>
      <c r="I212" t="s">
        <v>868</v>
      </c>
      <c r="J212" t="s">
        <v>869</v>
      </c>
      <c r="K212" t="s">
        <v>870</v>
      </c>
      <c r="L212">
        <v>1367</v>
      </c>
      <c r="N212">
        <v>1011</v>
      </c>
      <c r="O212" t="s">
        <v>772</v>
      </c>
      <c r="P212" t="s">
        <v>772</v>
      </c>
      <c r="Q212">
        <v>1</v>
      </c>
      <c r="X212">
        <v>18.32</v>
      </c>
      <c r="Y212">
        <v>0</v>
      </c>
      <c r="Z212">
        <v>8.1</v>
      </c>
      <c r="AA212">
        <v>0</v>
      </c>
      <c r="AB212">
        <v>0</v>
      </c>
      <c r="AC212">
        <v>0</v>
      </c>
      <c r="AD212">
        <v>1</v>
      </c>
      <c r="AE212">
        <v>0</v>
      </c>
      <c r="AF212" t="s">
        <v>6</v>
      </c>
      <c r="AG212">
        <v>18.32</v>
      </c>
      <c r="AH212">
        <v>2</v>
      </c>
      <c r="AI212">
        <v>66441732</v>
      </c>
      <c r="AJ212">
        <v>245</v>
      </c>
      <c r="AK212">
        <v>0</v>
      </c>
      <c r="AL212">
        <v>0</v>
      </c>
      <c r="AM212">
        <v>0</v>
      </c>
      <c r="AN212">
        <v>0</v>
      </c>
      <c r="AO212">
        <v>0</v>
      </c>
      <c r="AP212">
        <v>0</v>
      </c>
      <c r="AQ212">
        <v>0</v>
      </c>
      <c r="AR212">
        <v>0</v>
      </c>
    </row>
    <row r="213" spans="1:44" x14ac:dyDescent="0.25">
      <c r="A213">
        <f>ROW(Source!A158)</f>
        <v>158</v>
      </c>
      <c r="B213">
        <v>66441741</v>
      </c>
      <c r="C213">
        <v>66441728</v>
      </c>
      <c r="D213">
        <v>48057478</v>
      </c>
      <c r="E213">
        <v>1</v>
      </c>
      <c r="F213">
        <v>1</v>
      </c>
      <c r="G213">
        <v>1</v>
      </c>
      <c r="H213">
        <v>3</v>
      </c>
      <c r="I213" t="s">
        <v>421</v>
      </c>
      <c r="J213" t="s">
        <v>423</v>
      </c>
      <c r="K213" t="s">
        <v>422</v>
      </c>
      <c r="L213">
        <v>1348</v>
      </c>
      <c r="N213">
        <v>1009</v>
      </c>
      <c r="O213" t="s">
        <v>147</v>
      </c>
      <c r="P213" t="s">
        <v>147</v>
      </c>
      <c r="Q213">
        <v>1000</v>
      </c>
      <c r="X213">
        <v>0.04</v>
      </c>
      <c r="Y213">
        <v>9424</v>
      </c>
      <c r="Z213">
        <v>0</v>
      </c>
      <c r="AA213">
        <v>0</v>
      </c>
      <c r="AB213">
        <v>0</v>
      </c>
      <c r="AC213">
        <v>0</v>
      </c>
      <c r="AD213">
        <v>1</v>
      </c>
      <c r="AE213">
        <v>0</v>
      </c>
      <c r="AF213" t="s">
        <v>6</v>
      </c>
      <c r="AG213">
        <v>0.04</v>
      </c>
      <c r="AH213">
        <v>2</v>
      </c>
      <c r="AI213">
        <v>66441733</v>
      </c>
      <c r="AJ213">
        <v>246</v>
      </c>
      <c r="AK213">
        <v>0</v>
      </c>
      <c r="AL213">
        <v>0</v>
      </c>
      <c r="AM213">
        <v>0</v>
      </c>
      <c r="AN213">
        <v>0</v>
      </c>
      <c r="AO213">
        <v>0</v>
      </c>
      <c r="AP213">
        <v>0</v>
      </c>
      <c r="AQ213">
        <v>0</v>
      </c>
      <c r="AR213">
        <v>0</v>
      </c>
    </row>
    <row r="214" spans="1:44" x14ac:dyDescent="0.25">
      <c r="A214">
        <f>ROW(Source!A158)</f>
        <v>158</v>
      </c>
      <c r="B214">
        <v>66441742</v>
      </c>
      <c r="C214">
        <v>66441728</v>
      </c>
      <c r="D214">
        <v>48073382</v>
      </c>
      <c r="E214">
        <v>1</v>
      </c>
      <c r="F214">
        <v>1</v>
      </c>
      <c r="G214">
        <v>1</v>
      </c>
      <c r="H214">
        <v>3</v>
      </c>
      <c r="I214" t="s">
        <v>397</v>
      </c>
      <c r="J214" t="s">
        <v>399</v>
      </c>
      <c r="K214" t="s">
        <v>398</v>
      </c>
      <c r="L214">
        <v>1348</v>
      </c>
      <c r="N214">
        <v>1009</v>
      </c>
      <c r="O214" t="s">
        <v>147</v>
      </c>
      <c r="P214" t="s">
        <v>147</v>
      </c>
      <c r="Q214">
        <v>1000</v>
      </c>
      <c r="X214">
        <v>1</v>
      </c>
      <c r="Y214">
        <v>10045</v>
      </c>
      <c r="Z214">
        <v>0</v>
      </c>
      <c r="AA214">
        <v>0</v>
      </c>
      <c r="AB214">
        <v>0</v>
      </c>
      <c r="AC214">
        <v>0</v>
      </c>
      <c r="AD214">
        <v>1</v>
      </c>
      <c r="AE214">
        <v>0</v>
      </c>
      <c r="AF214" t="s">
        <v>6</v>
      </c>
      <c r="AG214">
        <v>1</v>
      </c>
      <c r="AH214">
        <v>2</v>
      </c>
      <c r="AI214">
        <v>66441734</v>
      </c>
      <c r="AJ214">
        <v>247</v>
      </c>
      <c r="AK214">
        <v>0</v>
      </c>
      <c r="AL214">
        <v>0</v>
      </c>
      <c r="AM214">
        <v>0</v>
      </c>
      <c r="AN214">
        <v>0</v>
      </c>
      <c r="AO214">
        <v>0</v>
      </c>
      <c r="AP214">
        <v>0</v>
      </c>
      <c r="AQ214">
        <v>0</v>
      </c>
      <c r="AR214">
        <v>0</v>
      </c>
    </row>
    <row r="215" spans="1:44" x14ac:dyDescent="0.25">
      <c r="A215">
        <f>ROW(Source!A162)</f>
        <v>162</v>
      </c>
      <c r="B215">
        <v>66441763</v>
      </c>
      <c r="C215">
        <v>66441748</v>
      </c>
      <c r="D215">
        <v>49510773</v>
      </c>
      <c r="E215">
        <v>70</v>
      </c>
      <c r="F215">
        <v>1</v>
      </c>
      <c r="G215">
        <v>1</v>
      </c>
      <c r="H215">
        <v>1</v>
      </c>
      <c r="I215" t="s">
        <v>866</v>
      </c>
      <c r="J215" t="s">
        <v>6</v>
      </c>
      <c r="K215" t="s">
        <v>867</v>
      </c>
      <c r="L215">
        <v>1191</v>
      </c>
      <c r="N215">
        <v>1013</v>
      </c>
      <c r="O215" t="s">
        <v>766</v>
      </c>
      <c r="P215" t="s">
        <v>766</v>
      </c>
      <c r="Q215">
        <v>1</v>
      </c>
      <c r="X215">
        <v>42.7</v>
      </c>
      <c r="Y215">
        <v>0</v>
      </c>
      <c r="Z215">
        <v>0</v>
      </c>
      <c r="AA215">
        <v>0</v>
      </c>
      <c r="AB215">
        <v>10.210000000000001</v>
      </c>
      <c r="AC215">
        <v>0</v>
      </c>
      <c r="AD215">
        <v>1</v>
      </c>
      <c r="AE215">
        <v>1</v>
      </c>
      <c r="AF215" t="s">
        <v>6</v>
      </c>
      <c r="AG215">
        <v>42.7</v>
      </c>
      <c r="AH215">
        <v>2</v>
      </c>
      <c r="AI215">
        <v>66441749</v>
      </c>
      <c r="AJ215">
        <v>249</v>
      </c>
      <c r="AK215">
        <v>0</v>
      </c>
      <c r="AL215">
        <v>0</v>
      </c>
      <c r="AM215">
        <v>0</v>
      </c>
      <c r="AN215">
        <v>0</v>
      </c>
      <c r="AO215">
        <v>0</v>
      </c>
      <c r="AP215">
        <v>0</v>
      </c>
      <c r="AQ215">
        <v>0</v>
      </c>
      <c r="AR215">
        <v>0</v>
      </c>
    </row>
    <row r="216" spans="1:44" x14ac:dyDescent="0.25">
      <c r="A216">
        <f>ROW(Source!A162)</f>
        <v>162</v>
      </c>
      <c r="B216">
        <v>66441764</v>
      </c>
      <c r="C216">
        <v>66441748</v>
      </c>
      <c r="D216">
        <v>49510905</v>
      </c>
      <c r="E216">
        <v>70</v>
      </c>
      <c r="F216">
        <v>1</v>
      </c>
      <c r="G216">
        <v>1</v>
      </c>
      <c r="H216">
        <v>1</v>
      </c>
      <c r="I216" t="s">
        <v>767</v>
      </c>
      <c r="J216" t="s">
        <v>6</v>
      </c>
      <c r="K216" t="s">
        <v>768</v>
      </c>
      <c r="L216">
        <v>1191</v>
      </c>
      <c r="N216">
        <v>1013</v>
      </c>
      <c r="O216" t="s">
        <v>766</v>
      </c>
      <c r="P216" t="s">
        <v>766</v>
      </c>
      <c r="Q216">
        <v>1</v>
      </c>
      <c r="X216">
        <v>0.94</v>
      </c>
      <c r="Y216">
        <v>0</v>
      </c>
      <c r="Z216">
        <v>0</v>
      </c>
      <c r="AA216">
        <v>0</v>
      </c>
      <c r="AB216">
        <v>0</v>
      </c>
      <c r="AC216">
        <v>0</v>
      </c>
      <c r="AD216">
        <v>1</v>
      </c>
      <c r="AE216">
        <v>2</v>
      </c>
      <c r="AF216" t="s">
        <v>6</v>
      </c>
      <c r="AG216">
        <v>0.94</v>
      </c>
      <c r="AH216">
        <v>2</v>
      </c>
      <c r="AI216">
        <v>66441750</v>
      </c>
      <c r="AJ216">
        <v>250</v>
      </c>
      <c r="AK216">
        <v>0</v>
      </c>
      <c r="AL216">
        <v>0</v>
      </c>
      <c r="AM216">
        <v>0</v>
      </c>
      <c r="AN216">
        <v>0</v>
      </c>
      <c r="AO216">
        <v>0</v>
      </c>
      <c r="AP216">
        <v>0</v>
      </c>
      <c r="AQ216">
        <v>0</v>
      </c>
      <c r="AR216">
        <v>0</v>
      </c>
    </row>
    <row r="217" spans="1:44" x14ac:dyDescent="0.25">
      <c r="A217">
        <f>ROW(Source!A162)</f>
        <v>162</v>
      </c>
      <c r="B217">
        <v>66441765</v>
      </c>
      <c r="C217">
        <v>66441748</v>
      </c>
      <c r="D217">
        <v>49673503</v>
      </c>
      <c r="E217">
        <v>1</v>
      </c>
      <c r="F217">
        <v>1</v>
      </c>
      <c r="G217">
        <v>1</v>
      </c>
      <c r="H217">
        <v>2</v>
      </c>
      <c r="I217" t="s">
        <v>788</v>
      </c>
      <c r="J217" t="s">
        <v>789</v>
      </c>
      <c r="K217" t="s">
        <v>790</v>
      </c>
      <c r="L217">
        <v>1367</v>
      </c>
      <c r="N217">
        <v>1011</v>
      </c>
      <c r="O217" t="s">
        <v>772</v>
      </c>
      <c r="P217" t="s">
        <v>772</v>
      </c>
      <c r="Q217">
        <v>1</v>
      </c>
      <c r="X217">
        <v>0.94</v>
      </c>
      <c r="Y217">
        <v>0</v>
      </c>
      <c r="Z217">
        <v>65.709999999999994</v>
      </c>
      <c r="AA217">
        <v>11.6</v>
      </c>
      <c r="AB217">
        <v>0</v>
      </c>
      <c r="AC217">
        <v>0</v>
      </c>
      <c r="AD217">
        <v>1</v>
      </c>
      <c r="AE217">
        <v>0</v>
      </c>
      <c r="AF217" t="s">
        <v>6</v>
      </c>
      <c r="AG217">
        <v>0.94</v>
      </c>
      <c r="AH217">
        <v>2</v>
      </c>
      <c r="AI217">
        <v>66441751</v>
      </c>
      <c r="AJ217">
        <v>251</v>
      </c>
      <c r="AK217">
        <v>0</v>
      </c>
      <c r="AL217">
        <v>0</v>
      </c>
      <c r="AM217">
        <v>0</v>
      </c>
      <c r="AN217">
        <v>0</v>
      </c>
      <c r="AO217">
        <v>0</v>
      </c>
      <c r="AP217">
        <v>0</v>
      </c>
      <c r="AQ217">
        <v>0</v>
      </c>
      <c r="AR217">
        <v>0</v>
      </c>
    </row>
    <row r="218" spans="1:44" x14ac:dyDescent="0.25">
      <c r="A218">
        <f>ROW(Source!A162)</f>
        <v>162</v>
      </c>
      <c r="B218">
        <v>66441766</v>
      </c>
      <c r="C218">
        <v>66441748</v>
      </c>
      <c r="D218">
        <v>49673715</v>
      </c>
      <c r="E218">
        <v>1</v>
      </c>
      <c r="F218">
        <v>1</v>
      </c>
      <c r="G218">
        <v>1</v>
      </c>
      <c r="H218">
        <v>2</v>
      </c>
      <c r="I218" t="s">
        <v>868</v>
      </c>
      <c r="J218" t="s">
        <v>869</v>
      </c>
      <c r="K218" t="s">
        <v>870</v>
      </c>
      <c r="L218">
        <v>1367</v>
      </c>
      <c r="N218">
        <v>1011</v>
      </c>
      <c r="O218" t="s">
        <v>772</v>
      </c>
      <c r="P218" t="s">
        <v>772</v>
      </c>
      <c r="Q218">
        <v>1</v>
      </c>
      <c r="X218">
        <v>18.32</v>
      </c>
      <c r="Y218">
        <v>0</v>
      </c>
      <c r="Z218">
        <v>8.1</v>
      </c>
      <c r="AA218">
        <v>0</v>
      </c>
      <c r="AB218">
        <v>0</v>
      </c>
      <c r="AC218">
        <v>0</v>
      </c>
      <c r="AD218">
        <v>1</v>
      </c>
      <c r="AE218">
        <v>0</v>
      </c>
      <c r="AF218" t="s">
        <v>6</v>
      </c>
      <c r="AG218">
        <v>18.32</v>
      </c>
      <c r="AH218">
        <v>2</v>
      </c>
      <c r="AI218">
        <v>66441752</v>
      </c>
      <c r="AJ218">
        <v>252</v>
      </c>
      <c r="AK218">
        <v>0</v>
      </c>
      <c r="AL218">
        <v>0</v>
      </c>
      <c r="AM218">
        <v>0</v>
      </c>
      <c r="AN218">
        <v>0</v>
      </c>
      <c r="AO218">
        <v>0</v>
      </c>
      <c r="AP218">
        <v>0</v>
      </c>
      <c r="AQ218">
        <v>0</v>
      </c>
      <c r="AR218">
        <v>0</v>
      </c>
    </row>
    <row r="219" spans="1:44" x14ac:dyDescent="0.25">
      <c r="A219">
        <f>ROW(Source!A162)</f>
        <v>162</v>
      </c>
      <c r="B219">
        <v>66441767</v>
      </c>
      <c r="C219">
        <v>66441748</v>
      </c>
      <c r="D219">
        <v>49524310</v>
      </c>
      <c r="E219">
        <v>1</v>
      </c>
      <c r="F219">
        <v>1</v>
      </c>
      <c r="G219">
        <v>1</v>
      </c>
      <c r="H219">
        <v>3</v>
      </c>
      <c r="I219" t="s">
        <v>421</v>
      </c>
      <c r="J219" t="s">
        <v>423</v>
      </c>
      <c r="K219" t="s">
        <v>422</v>
      </c>
      <c r="L219">
        <v>1348</v>
      </c>
      <c r="N219">
        <v>1009</v>
      </c>
      <c r="O219" t="s">
        <v>147</v>
      </c>
      <c r="P219" t="s">
        <v>147</v>
      </c>
      <c r="Q219">
        <v>1000</v>
      </c>
      <c r="X219">
        <v>0.04</v>
      </c>
      <c r="Y219">
        <v>9424</v>
      </c>
      <c r="Z219">
        <v>0</v>
      </c>
      <c r="AA219">
        <v>0</v>
      </c>
      <c r="AB219">
        <v>0</v>
      </c>
      <c r="AC219">
        <v>0</v>
      </c>
      <c r="AD219">
        <v>1</v>
      </c>
      <c r="AE219">
        <v>0</v>
      </c>
      <c r="AF219" t="s">
        <v>6</v>
      </c>
      <c r="AG219">
        <v>0.04</v>
      </c>
      <c r="AH219">
        <v>2</v>
      </c>
      <c r="AI219">
        <v>66441753</v>
      </c>
      <c r="AJ219">
        <v>253</v>
      </c>
      <c r="AK219">
        <v>0</v>
      </c>
      <c r="AL219">
        <v>0</v>
      </c>
      <c r="AM219">
        <v>0</v>
      </c>
      <c r="AN219">
        <v>0</v>
      </c>
      <c r="AO219">
        <v>0</v>
      </c>
      <c r="AP219">
        <v>0</v>
      </c>
      <c r="AQ219">
        <v>0</v>
      </c>
      <c r="AR219">
        <v>0</v>
      </c>
    </row>
    <row r="220" spans="1:44" x14ac:dyDescent="0.25">
      <c r="A220">
        <f>ROW(Source!A162)</f>
        <v>162</v>
      </c>
      <c r="B220">
        <v>66441768</v>
      </c>
      <c r="C220">
        <v>66441748</v>
      </c>
      <c r="D220">
        <v>49540255</v>
      </c>
      <c r="E220">
        <v>1</v>
      </c>
      <c r="F220">
        <v>1</v>
      </c>
      <c r="G220">
        <v>1</v>
      </c>
      <c r="H220">
        <v>3</v>
      </c>
      <c r="I220" t="s">
        <v>397</v>
      </c>
      <c r="J220" t="s">
        <v>399</v>
      </c>
      <c r="K220" t="s">
        <v>398</v>
      </c>
      <c r="L220">
        <v>1348</v>
      </c>
      <c r="N220">
        <v>1009</v>
      </c>
      <c r="O220" t="s">
        <v>147</v>
      </c>
      <c r="P220" t="s">
        <v>147</v>
      </c>
      <c r="Q220">
        <v>1000</v>
      </c>
      <c r="X220">
        <v>1</v>
      </c>
      <c r="Y220">
        <v>10045</v>
      </c>
      <c r="Z220">
        <v>0</v>
      </c>
      <c r="AA220">
        <v>0</v>
      </c>
      <c r="AB220">
        <v>0</v>
      </c>
      <c r="AC220">
        <v>0</v>
      </c>
      <c r="AD220">
        <v>1</v>
      </c>
      <c r="AE220">
        <v>0</v>
      </c>
      <c r="AF220" t="s">
        <v>6</v>
      </c>
      <c r="AG220">
        <v>1</v>
      </c>
      <c r="AH220">
        <v>2</v>
      </c>
      <c r="AI220">
        <v>66441758</v>
      </c>
      <c r="AJ220">
        <v>256</v>
      </c>
      <c r="AK220">
        <v>0</v>
      </c>
      <c r="AL220">
        <v>0</v>
      </c>
      <c r="AM220">
        <v>0</v>
      </c>
      <c r="AN220">
        <v>0</v>
      </c>
      <c r="AO220">
        <v>0</v>
      </c>
      <c r="AP220">
        <v>0</v>
      </c>
      <c r="AQ220">
        <v>0</v>
      </c>
      <c r="AR220">
        <v>0</v>
      </c>
    </row>
    <row r="221" spans="1:44" x14ac:dyDescent="0.25">
      <c r="A221">
        <f>ROW(Source!A169)</f>
        <v>169</v>
      </c>
      <c r="B221">
        <v>66441787</v>
      </c>
      <c r="C221">
        <v>66441775</v>
      </c>
      <c r="D221">
        <v>49510695</v>
      </c>
      <c r="E221">
        <v>70</v>
      </c>
      <c r="F221">
        <v>1</v>
      </c>
      <c r="G221">
        <v>1</v>
      </c>
      <c r="H221">
        <v>1</v>
      </c>
      <c r="I221" t="s">
        <v>806</v>
      </c>
      <c r="J221" t="s">
        <v>6</v>
      </c>
      <c r="K221" t="s">
        <v>807</v>
      </c>
      <c r="L221">
        <v>1191</v>
      </c>
      <c r="N221">
        <v>1013</v>
      </c>
      <c r="O221" t="s">
        <v>766</v>
      </c>
      <c r="P221" t="s">
        <v>766</v>
      </c>
      <c r="Q221">
        <v>1</v>
      </c>
      <c r="X221">
        <v>75.22</v>
      </c>
      <c r="Y221">
        <v>0</v>
      </c>
      <c r="Z221">
        <v>0</v>
      </c>
      <c r="AA221">
        <v>0</v>
      </c>
      <c r="AB221">
        <v>8.09</v>
      </c>
      <c r="AC221">
        <v>0</v>
      </c>
      <c r="AD221">
        <v>1</v>
      </c>
      <c r="AE221">
        <v>1</v>
      </c>
      <c r="AF221" t="s">
        <v>6</v>
      </c>
      <c r="AG221">
        <v>75.22</v>
      </c>
      <c r="AH221">
        <v>2</v>
      </c>
      <c r="AI221">
        <v>66441776</v>
      </c>
      <c r="AJ221">
        <v>259</v>
      </c>
      <c r="AK221">
        <v>0</v>
      </c>
      <c r="AL221">
        <v>0</v>
      </c>
      <c r="AM221">
        <v>0</v>
      </c>
      <c r="AN221">
        <v>0</v>
      </c>
      <c r="AO221">
        <v>0</v>
      </c>
      <c r="AP221">
        <v>0</v>
      </c>
      <c r="AQ221">
        <v>0</v>
      </c>
      <c r="AR221">
        <v>0</v>
      </c>
    </row>
    <row r="222" spans="1:44" x14ac:dyDescent="0.25">
      <c r="A222">
        <f>ROW(Source!A169)</f>
        <v>169</v>
      </c>
      <c r="B222">
        <v>66441788</v>
      </c>
      <c r="C222">
        <v>66441775</v>
      </c>
      <c r="D222">
        <v>49510905</v>
      </c>
      <c r="E222">
        <v>70</v>
      </c>
      <c r="F222">
        <v>1</v>
      </c>
      <c r="G222">
        <v>1</v>
      </c>
      <c r="H222">
        <v>1</v>
      </c>
      <c r="I222" t="s">
        <v>767</v>
      </c>
      <c r="J222" t="s">
        <v>6</v>
      </c>
      <c r="K222" t="s">
        <v>768</v>
      </c>
      <c r="L222">
        <v>1191</v>
      </c>
      <c r="N222">
        <v>1013</v>
      </c>
      <c r="O222" t="s">
        <v>766</v>
      </c>
      <c r="P222" t="s">
        <v>766</v>
      </c>
      <c r="Q222">
        <v>1</v>
      </c>
      <c r="X222">
        <v>0.4</v>
      </c>
      <c r="Y222">
        <v>0</v>
      </c>
      <c r="Z222">
        <v>0</v>
      </c>
      <c r="AA222">
        <v>0</v>
      </c>
      <c r="AB222">
        <v>0</v>
      </c>
      <c r="AC222">
        <v>0</v>
      </c>
      <c r="AD222">
        <v>1</v>
      </c>
      <c r="AE222">
        <v>2</v>
      </c>
      <c r="AF222" t="s">
        <v>6</v>
      </c>
      <c r="AG222">
        <v>0.4</v>
      </c>
      <c r="AH222">
        <v>2</v>
      </c>
      <c r="AI222">
        <v>66441777</v>
      </c>
      <c r="AJ222">
        <v>260</v>
      </c>
      <c r="AK222">
        <v>0</v>
      </c>
      <c r="AL222">
        <v>0</v>
      </c>
      <c r="AM222">
        <v>0</v>
      </c>
      <c r="AN222">
        <v>0</v>
      </c>
      <c r="AO222">
        <v>0</v>
      </c>
      <c r="AP222">
        <v>0</v>
      </c>
      <c r="AQ222">
        <v>0</v>
      </c>
      <c r="AR222">
        <v>0</v>
      </c>
    </row>
    <row r="223" spans="1:44" x14ac:dyDescent="0.25">
      <c r="A223">
        <f>ROW(Source!A169)</f>
        <v>169</v>
      </c>
      <c r="B223">
        <v>66441789</v>
      </c>
      <c r="C223">
        <v>66441775</v>
      </c>
      <c r="D223">
        <v>49672708</v>
      </c>
      <c r="E223">
        <v>1</v>
      </c>
      <c r="F223">
        <v>1</v>
      </c>
      <c r="G223">
        <v>1</v>
      </c>
      <c r="H223">
        <v>2</v>
      </c>
      <c r="I223" t="s">
        <v>808</v>
      </c>
      <c r="J223" t="s">
        <v>809</v>
      </c>
      <c r="K223" t="s">
        <v>810</v>
      </c>
      <c r="L223">
        <v>1367</v>
      </c>
      <c r="N223">
        <v>1011</v>
      </c>
      <c r="O223" t="s">
        <v>772</v>
      </c>
      <c r="P223" t="s">
        <v>772</v>
      </c>
      <c r="Q223">
        <v>1</v>
      </c>
      <c r="X223">
        <v>0.21</v>
      </c>
      <c r="Y223">
        <v>0</v>
      </c>
      <c r="Z223">
        <v>1.7</v>
      </c>
      <c r="AA223">
        <v>0</v>
      </c>
      <c r="AB223">
        <v>0</v>
      </c>
      <c r="AC223">
        <v>0</v>
      </c>
      <c r="AD223">
        <v>1</v>
      </c>
      <c r="AE223">
        <v>0</v>
      </c>
      <c r="AF223" t="s">
        <v>6</v>
      </c>
      <c r="AG223">
        <v>0.21</v>
      </c>
      <c r="AH223">
        <v>2</v>
      </c>
      <c r="AI223">
        <v>66441778</v>
      </c>
      <c r="AJ223">
        <v>261</v>
      </c>
      <c r="AK223">
        <v>0</v>
      </c>
      <c r="AL223">
        <v>0</v>
      </c>
      <c r="AM223">
        <v>0</v>
      </c>
      <c r="AN223">
        <v>0</v>
      </c>
      <c r="AO223">
        <v>0</v>
      </c>
      <c r="AP223">
        <v>0</v>
      </c>
      <c r="AQ223">
        <v>0</v>
      </c>
      <c r="AR223">
        <v>0</v>
      </c>
    </row>
    <row r="224" spans="1:44" x14ac:dyDescent="0.25">
      <c r="A224">
        <f>ROW(Source!A169)</f>
        <v>169</v>
      </c>
      <c r="B224">
        <v>66441790</v>
      </c>
      <c r="C224">
        <v>66441775</v>
      </c>
      <c r="D224">
        <v>49673503</v>
      </c>
      <c r="E224">
        <v>1</v>
      </c>
      <c r="F224">
        <v>1</v>
      </c>
      <c r="G224">
        <v>1</v>
      </c>
      <c r="H224">
        <v>2</v>
      </c>
      <c r="I224" t="s">
        <v>788</v>
      </c>
      <c r="J224" t="s">
        <v>789</v>
      </c>
      <c r="K224" t="s">
        <v>790</v>
      </c>
      <c r="L224">
        <v>1367</v>
      </c>
      <c r="N224">
        <v>1011</v>
      </c>
      <c r="O224" t="s">
        <v>772</v>
      </c>
      <c r="P224" t="s">
        <v>772</v>
      </c>
      <c r="Q224">
        <v>1</v>
      </c>
      <c r="X224">
        <v>0.4</v>
      </c>
      <c r="Y224">
        <v>0</v>
      </c>
      <c r="Z224">
        <v>65.709999999999994</v>
      </c>
      <c r="AA224">
        <v>11.6</v>
      </c>
      <c r="AB224">
        <v>0</v>
      </c>
      <c r="AC224">
        <v>0</v>
      </c>
      <c r="AD224">
        <v>1</v>
      </c>
      <c r="AE224">
        <v>0</v>
      </c>
      <c r="AF224" t="s">
        <v>6</v>
      </c>
      <c r="AG224">
        <v>0.4</v>
      </c>
      <c r="AH224">
        <v>2</v>
      </c>
      <c r="AI224">
        <v>66441779</v>
      </c>
      <c r="AJ224">
        <v>262</v>
      </c>
      <c r="AK224">
        <v>0</v>
      </c>
      <c r="AL224">
        <v>0</v>
      </c>
      <c r="AM224">
        <v>0</v>
      </c>
      <c r="AN224">
        <v>0</v>
      </c>
      <c r="AO224">
        <v>0</v>
      </c>
      <c r="AP224">
        <v>0</v>
      </c>
      <c r="AQ224">
        <v>0</v>
      </c>
      <c r="AR224">
        <v>0</v>
      </c>
    </row>
    <row r="225" spans="1:44" x14ac:dyDescent="0.25">
      <c r="A225">
        <f>ROW(Source!A169)</f>
        <v>169</v>
      </c>
      <c r="B225">
        <v>66441791</v>
      </c>
      <c r="C225">
        <v>66441775</v>
      </c>
      <c r="D225">
        <v>49523203</v>
      </c>
      <c r="E225">
        <v>1</v>
      </c>
      <c r="F225">
        <v>1</v>
      </c>
      <c r="G225">
        <v>1</v>
      </c>
      <c r="H225">
        <v>3</v>
      </c>
      <c r="I225" t="s">
        <v>773</v>
      </c>
      <c r="J225" t="s">
        <v>774</v>
      </c>
      <c r="K225" t="s">
        <v>775</v>
      </c>
      <c r="L225">
        <v>1339</v>
      </c>
      <c r="N225">
        <v>1007</v>
      </c>
      <c r="O225" t="s">
        <v>22</v>
      </c>
      <c r="P225" t="s">
        <v>22</v>
      </c>
      <c r="Q225">
        <v>1</v>
      </c>
      <c r="X225">
        <v>1.37E-2</v>
      </c>
      <c r="Y225">
        <v>2.44</v>
      </c>
      <c r="Z225">
        <v>0</v>
      </c>
      <c r="AA225">
        <v>0</v>
      </c>
      <c r="AB225">
        <v>0</v>
      </c>
      <c r="AC225">
        <v>0</v>
      </c>
      <c r="AD225">
        <v>1</v>
      </c>
      <c r="AE225">
        <v>0</v>
      </c>
      <c r="AF225" t="s">
        <v>6</v>
      </c>
      <c r="AG225">
        <v>1.37E-2</v>
      </c>
      <c r="AH225">
        <v>2</v>
      </c>
      <c r="AI225">
        <v>66441780</v>
      </c>
      <c r="AJ225">
        <v>263</v>
      </c>
      <c r="AK225">
        <v>0</v>
      </c>
      <c r="AL225">
        <v>0</v>
      </c>
      <c r="AM225">
        <v>0</v>
      </c>
      <c r="AN225">
        <v>0</v>
      </c>
      <c r="AO225">
        <v>0</v>
      </c>
      <c r="AP225">
        <v>0</v>
      </c>
      <c r="AQ225">
        <v>0</v>
      </c>
      <c r="AR225">
        <v>0</v>
      </c>
    </row>
    <row r="226" spans="1:44" x14ac:dyDescent="0.25">
      <c r="A226">
        <f>ROW(Source!A169)</f>
        <v>169</v>
      </c>
      <c r="B226">
        <v>66441792</v>
      </c>
      <c r="C226">
        <v>66441775</v>
      </c>
      <c r="D226">
        <v>49525587</v>
      </c>
      <c r="E226">
        <v>1</v>
      </c>
      <c r="F226">
        <v>1</v>
      </c>
      <c r="G226">
        <v>1</v>
      </c>
      <c r="H226">
        <v>3</v>
      </c>
      <c r="I226" t="s">
        <v>640</v>
      </c>
      <c r="J226" t="s">
        <v>642</v>
      </c>
      <c r="K226" t="s">
        <v>641</v>
      </c>
      <c r="L226">
        <v>1348</v>
      </c>
      <c r="N226">
        <v>1009</v>
      </c>
      <c r="O226" t="s">
        <v>147</v>
      </c>
      <c r="P226" t="s">
        <v>147</v>
      </c>
      <c r="Q226">
        <v>1000</v>
      </c>
      <c r="X226">
        <v>5.8999999999999999E-3</v>
      </c>
      <c r="Y226">
        <v>11978</v>
      </c>
      <c r="Z226">
        <v>0</v>
      </c>
      <c r="AA226">
        <v>0</v>
      </c>
      <c r="AB226">
        <v>0</v>
      </c>
      <c r="AC226">
        <v>0</v>
      </c>
      <c r="AD226">
        <v>1</v>
      </c>
      <c r="AE226">
        <v>0</v>
      </c>
      <c r="AF226" t="s">
        <v>6</v>
      </c>
      <c r="AG226">
        <v>5.8999999999999999E-3</v>
      </c>
      <c r="AH226">
        <v>2</v>
      </c>
      <c r="AI226">
        <v>66441781</v>
      </c>
      <c r="AJ226">
        <v>264</v>
      </c>
      <c r="AK226">
        <v>0</v>
      </c>
      <c r="AL226">
        <v>0</v>
      </c>
      <c r="AM226">
        <v>0</v>
      </c>
      <c r="AN226">
        <v>0</v>
      </c>
      <c r="AO226">
        <v>0</v>
      </c>
      <c r="AP226">
        <v>0</v>
      </c>
      <c r="AQ226">
        <v>0</v>
      </c>
      <c r="AR226">
        <v>0</v>
      </c>
    </row>
    <row r="227" spans="1:44" x14ac:dyDescent="0.25">
      <c r="A227">
        <f>ROW(Source!A169)</f>
        <v>169</v>
      </c>
      <c r="B227">
        <v>66441793</v>
      </c>
      <c r="C227">
        <v>66441775</v>
      </c>
      <c r="D227">
        <v>49527726</v>
      </c>
      <c r="E227">
        <v>1</v>
      </c>
      <c r="F227">
        <v>1</v>
      </c>
      <c r="G227">
        <v>1</v>
      </c>
      <c r="H227">
        <v>3</v>
      </c>
      <c r="I227" t="s">
        <v>145</v>
      </c>
      <c r="J227" t="s">
        <v>148</v>
      </c>
      <c r="K227" t="s">
        <v>146</v>
      </c>
      <c r="L227">
        <v>1348</v>
      </c>
      <c r="N227">
        <v>1009</v>
      </c>
      <c r="O227" t="s">
        <v>147</v>
      </c>
      <c r="P227" t="s">
        <v>147</v>
      </c>
      <c r="Q227">
        <v>1000</v>
      </c>
      <c r="X227">
        <v>4.8999999999999998E-3</v>
      </c>
      <c r="Y227">
        <v>734.5</v>
      </c>
      <c r="Z227">
        <v>0</v>
      </c>
      <c r="AA227">
        <v>0</v>
      </c>
      <c r="AB227">
        <v>0</v>
      </c>
      <c r="AC227">
        <v>0</v>
      </c>
      <c r="AD227">
        <v>1</v>
      </c>
      <c r="AE227">
        <v>0</v>
      </c>
      <c r="AF227" t="s">
        <v>6</v>
      </c>
      <c r="AG227">
        <v>4.8999999999999998E-3</v>
      </c>
      <c r="AH227">
        <v>2</v>
      </c>
      <c r="AI227">
        <v>66441782</v>
      </c>
      <c r="AJ227">
        <v>265</v>
      </c>
      <c r="AK227">
        <v>0</v>
      </c>
      <c r="AL227">
        <v>0</v>
      </c>
      <c r="AM227">
        <v>0</v>
      </c>
      <c r="AN227">
        <v>0</v>
      </c>
      <c r="AO227">
        <v>0</v>
      </c>
      <c r="AP227">
        <v>0</v>
      </c>
      <c r="AQ227">
        <v>0</v>
      </c>
      <c r="AR227">
        <v>0</v>
      </c>
    </row>
    <row r="228" spans="1:44" x14ac:dyDescent="0.25">
      <c r="A228">
        <f>ROW(Source!A169)</f>
        <v>169</v>
      </c>
      <c r="B228">
        <v>66441794</v>
      </c>
      <c r="C228">
        <v>66441775</v>
      </c>
      <c r="D228">
        <v>49511719</v>
      </c>
      <c r="E228">
        <v>70</v>
      </c>
      <c r="F228">
        <v>1</v>
      </c>
      <c r="G228">
        <v>1</v>
      </c>
      <c r="H228">
        <v>3</v>
      </c>
      <c r="I228" t="s">
        <v>910</v>
      </c>
      <c r="J228" t="s">
        <v>6</v>
      </c>
      <c r="K228" t="s">
        <v>911</v>
      </c>
      <c r="L228">
        <v>1339</v>
      </c>
      <c r="N228">
        <v>1007</v>
      </c>
      <c r="O228" t="s">
        <v>22</v>
      </c>
      <c r="P228" t="s">
        <v>22</v>
      </c>
      <c r="Q228">
        <v>1</v>
      </c>
      <c r="X228">
        <v>1.04</v>
      </c>
      <c r="Y228">
        <v>0</v>
      </c>
      <c r="Z228">
        <v>0</v>
      </c>
      <c r="AA228">
        <v>0</v>
      </c>
      <c r="AB228">
        <v>0</v>
      </c>
      <c r="AC228">
        <v>0</v>
      </c>
      <c r="AD228">
        <v>0</v>
      </c>
      <c r="AE228">
        <v>0</v>
      </c>
      <c r="AF228" t="s">
        <v>6</v>
      </c>
      <c r="AG228">
        <v>1.04</v>
      </c>
      <c r="AH228">
        <v>3</v>
      </c>
      <c r="AI228">
        <v>-1</v>
      </c>
      <c r="AJ228" t="s">
        <v>6</v>
      </c>
      <c r="AK228">
        <v>0</v>
      </c>
      <c r="AL228">
        <v>0</v>
      </c>
      <c r="AM228">
        <v>0</v>
      </c>
      <c r="AN228">
        <v>0</v>
      </c>
      <c r="AO228">
        <v>0</v>
      </c>
      <c r="AP228">
        <v>0</v>
      </c>
      <c r="AQ228">
        <v>0</v>
      </c>
      <c r="AR228">
        <v>0</v>
      </c>
    </row>
    <row r="229" spans="1:44" x14ac:dyDescent="0.25">
      <c r="A229">
        <f>ROW(Source!A169)</f>
        <v>169</v>
      </c>
      <c r="B229">
        <v>66441795</v>
      </c>
      <c r="C229">
        <v>66441775</v>
      </c>
      <c r="D229">
        <v>49542647</v>
      </c>
      <c r="E229">
        <v>1</v>
      </c>
      <c r="F229">
        <v>1</v>
      </c>
      <c r="G229">
        <v>1</v>
      </c>
      <c r="H229">
        <v>3</v>
      </c>
      <c r="I229" t="s">
        <v>154</v>
      </c>
      <c r="J229" t="s">
        <v>156</v>
      </c>
      <c r="K229" t="s">
        <v>155</v>
      </c>
      <c r="L229">
        <v>1348</v>
      </c>
      <c r="N229">
        <v>1009</v>
      </c>
      <c r="O229" t="s">
        <v>147</v>
      </c>
      <c r="P229" t="s">
        <v>147</v>
      </c>
      <c r="Q229">
        <v>1000</v>
      </c>
      <c r="X229">
        <v>9.4999999999999998E-3</v>
      </c>
      <c r="Y229">
        <v>4455.2</v>
      </c>
      <c r="Z229">
        <v>0</v>
      </c>
      <c r="AA229">
        <v>0</v>
      </c>
      <c r="AB229">
        <v>0</v>
      </c>
      <c r="AC229">
        <v>0</v>
      </c>
      <c r="AD229">
        <v>1</v>
      </c>
      <c r="AE229">
        <v>0</v>
      </c>
      <c r="AF229" t="s">
        <v>6</v>
      </c>
      <c r="AG229">
        <v>9.4999999999999998E-3</v>
      </c>
      <c r="AH229">
        <v>2</v>
      </c>
      <c r="AI229">
        <v>66441784</v>
      </c>
      <c r="AJ229">
        <v>267</v>
      </c>
      <c r="AK229">
        <v>0</v>
      </c>
      <c r="AL229">
        <v>0</v>
      </c>
      <c r="AM229">
        <v>0</v>
      </c>
      <c r="AN229">
        <v>0</v>
      </c>
      <c r="AO229">
        <v>0</v>
      </c>
      <c r="AP229">
        <v>0</v>
      </c>
      <c r="AQ229">
        <v>0</v>
      </c>
      <c r="AR229">
        <v>0</v>
      </c>
    </row>
    <row r="230" spans="1:44" x14ac:dyDescent="0.25">
      <c r="A230">
        <f>ROW(Source!A169)</f>
        <v>169</v>
      </c>
      <c r="B230">
        <v>66441796</v>
      </c>
      <c r="C230">
        <v>66441775</v>
      </c>
      <c r="D230">
        <v>49546633</v>
      </c>
      <c r="E230">
        <v>1</v>
      </c>
      <c r="F230">
        <v>1</v>
      </c>
      <c r="G230">
        <v>1</v>
      </c>
      <c r="H230">
        <v>3</v>
      </c>
      <c r="I230" t="s">
        <v>871</v>
      </c>
      <c r="J230" t="s">
        <v>872</v>
      </c>
      <c r="K230" t="s">
        <v>873</v>
      </c>
      <c r="L230">
        <v>1339</v>
      </c>
      <c r="N230">
        <v>1007</v>
      </c>
      <c r="O230" t="s">
        <v>22</v>
      </c>
      <c r="P230" t="s">
        <v>22</v>
      </c>
      <c r="Q230">
        <v>1</v>
      </c>
      <c r="X230">
        <v>0.20799999999999999</v>
      </c>
      <c r="Y230">
        <v>1287</v>
      </c>
      <c r="Z230">
        <v>0</v>
      </c>
      <c r="AA230">
        <v>0</v>
      </c>
      <c r="AB230">
        <v>0</v>
      </c>
      <c r="AC230">
        <v>0</v>
      </c>
      <c r="AD230">
        <v>1</v>
      </c>
      <c r="AE230">
        <v>0</v>
      </c>
      <c r="AF230" t="s">
        <v>6</v>
      </c>
      <c r="AG230">
        <v>0.20799999999999999</v>
      </c>
      <c r="AH230">
        <v>2</v>
      </c>
      <c r="AI230">
        <v>66441785</v>
      </c>
      <c r="AJ230">
        <v>268</v>
      </c>
      <c r="AK230">
        <v>0</v>
      </c>
      <c r="AL230">
        <v>0</v>
      </c>
      <c r="AM230">
        <v>0</v>
      </c>
      <c r="AN230">
        <v>0</v>
      </c>
      <c r="AO230">
        <v>0</v>
      </c>
      <c r="AP230">
        <v>0</v>
      </c>
      <c r="AQ230">
        <v>0</v>
      </c>
      <c r="AR230">
        <v>0</v>
      </c>
    </row>
    <row r="231" spans="1:44" x14ac:dyDescent="0.25">
      <c r="A231">
        <f>ROW(Source!A169)</f>
        <v>169</v>
      </c>
      <c r="B231">
        <v>66441797</v>
      </c>
      <c r="C231">
        <v>66441775</v>
      </c>
      <c r="D231">
        <v>49546817</v>
      </c>
      <c r="E231">
        <v>1</v>
      </c>
      <c r="F231">
        <v>1</v>
      </c>
      <c r="G231">
        <v>1</v>
      </c>
      <c r="H231">
        <v>3</v>
      </c>
      <c r="I231" t="s">
        <v>162</v>
      </c>
      <c r="J231" t="s">
        <v>164</v>
      </c>
      <c r="K231" t="s">
        <v>163</v>
      </c>
      <c r="L231">
        <v>1339</v>
      </c>
      <c r="N231">
        <v>1007</v>
      </c>
      <c r="O231" t="s">
        <v>22</v>
      </c>
      <c r="P231" t="s">
        <v>22</v>
      </c>
      <c r="Q231">
        <v>1</v>
      </c>
      <c r="X231">
        <v>0.18</v>
      </c>
      <c r="Y231">
        <v>1155</v>
      </c>
      <c r="Z231">
        <v>0</v>
      </c>
      <c r="AA231">
        <v>0</v>
      </c>
      <c r="AB231">
        <v>0</v>
      </c>
      <c r="AC231">
        <v>0</v>
      </c>
      <c r="AD231">
        <v>1</v>
      </c>
      <c r="AE231">
        <v>0</v>
      </c>
      <c r="AF231" t="s">
        <v>6</v>
      </c>
      <c r="AG231">
        <v>0.18</v>
      </c>
      <c r="AH231">
        <v>2</v>
      </c>
      <c r="AI231">
        <v>66441786</v>
      </c>
      <c r="AJ231">
        <v>269</v>
      </c>
      <c r="AK231">
        <v>0</v>
      </c>
      <c r="AL231">
        <v>0</v>
      </c>
      <c r="AM231">
        <v>0</v>
      </c>
      <c r="AN231">
        <v>0</v>
      </c>
      <c r="AO231">
        <v>0</v>
      </c>
      <c r="AP231">
        <v>0</v>
      </c>
      <c r="AQ231">
        <v>0</v>
      </c>
      <c r="AR231">
        <v>0</v>
      </c>
    </row>
    <row r="232" spans="1:44" x14ac:dyDescent="0.25">
      <c r="A232">
        <f>ROW(Source!A171)</f>
        <v>171</v>
      </c>
      <c r="B232">
        <v>66441821</v>
      </c>
      <c r="C232">
        <v>66441814</v>
      </c>
      <c r="D232">
        <v>48043837</v>
      </c>
      <c r="E232">
        <v>68</v>
      </c>
      <c r="F232">
        <v>1</v>
      </c>
      <c r="G232">
        <v>1</v>
      </c>
      <c r="H232">
        <v>1</v>
      </c>
      <c r="I232" t="s">
        <v>791</v>
      </c>
      <c r="J232" t="s">
        <v>6</v>
      </c>
      <c r="K232" t="s">
        <v>792</v>
      </c>
      <c r="L232">
        <v>1191</v>
      </c>
      <c r="N232">
        <v>1013</v>
      </c>
      <c r="O232" t="s">
        <v>766</v>
      </c>
      <c r="P232" t="s">
        <v>766</v>
      </c>
      <c r="Q232">
        <v>1</v>
      </c>
      <c r="X232">
        <v>11</v>
      </c>
      <c r="Y232">
        <v>0</v>
      </c>
      <c r="Z232">
        <v>0</v>
      </c>
      <c r="AA232">
        <v>0</v>
      </c>
      <c r="AB232">
        <v>8.5299999999999994</v>
      </c>
      <c r="AC232">
        <v>0</v>
      </c>
      <c r="AD232">
        <v>1</v>
      </c>
      <c r="AE232">
        <v>1</v>
      </c>
      <c r="AF232" t="s">
        <v>6</v>
      </c>
      <c r="AG232">
        <v>11</v>
      </c>
      <c r="AH232">
        <v>2</v>
      </c>
      <c r="AI232">
        <v>66441815</v>
      </c>
      <c r="AJ232">
        <v>270</v>
      </c>
      <c r="AK232">
        <v>0</v>
      </c>
      <c r="AL232">
        <v>0</v>
      </c>
      <c r="AM232">
        <v>0</v>
      </c>
      <c r="AN232">
        <v>0</v>
      </c>
      <c r="AO232">
        <v>0</v>
      </c>
      <c r="AP232">
        <v>0</v>
      </c>
      <c r="AQ232">
        <v>0</v>
      </c>
      <c r="AR232">
        <v>0</v>
      </c>
    </row>
    <row r="233" spans="1:44" x14ac:dyDescent="0.25">
      <c r="A233">
        <f>ROW(Source!A171)</f>
        <v>171</v>
      </c>
      <c r="B233">
        <v>66441822</v>
      </c>
      <c r="C233">
        <v>66441814</v>
      </c>
      <c r="D233">
        <v>48044033</v>
      </c>
      <c r="E233">
        <v>68</v>
      </c>
      <c r="F233">
        <v>1</v>
      </c>
      <c r="G233">
        <v>1</v>
      </c>
      <c r="H233">
        <v>1</v>
      </c>
      <c r="I233" t="s">
        <v>767</v>
      </c>
      <c r="J233" t="s">
        <v>6</v>
      </c>
      <c r="K233" t="s">
        <v>768</v>
      </c>
      <c r="L233">
        <v>1191</v>
      </c>
      <c r="N233">
        <v>1013</v>
      </c>
      <c r="O233" t="s">
        <v>766</v>
      </c>
      <c r="P233" t="s">
        <v>766</v>
      </c>
      <c r="Q233">
        <v>1</v>
      </c>
      <c r="X233">
        <v>0.56000000000000005</v>
      </c>
      <c r="Y233">
        <v>0</v>
      </c>
      <c r="Z233">
        <v>0</v>
      </c>
      <c r="AA233">
        <v>0</v>
      </c>
      <c r="AB233">
        <v>0</v>
      </c>
      <c r="AC233">
        <v>0</v>
      </c>
      <c r="AD233">
        <v>1</v>
      </c>
      <c r="AE233">
        <v>2</v>
      </c>
      <c r="AF233" t="s">
        <v>6</v>
      </c>
      <c r="AG233">
        <v>0.56000000000000005</v>
      </c>
      <c r="AH233">
        <v>2</v>
      </c>
      <c r="AI233">
        <v>66441816</v>
      </c>
      <c r="AJ233">
        <v>271</v>
      </c>
      <c r="AK233">
        <v>0</v>
      </c>
      <c r="AL233">
        <v>0</v>
      </c>
      <c r="AM233">
        <v>0</v>
      </c>
      <c r="AN233">
        <v>0</v>
      </c>
      <c r="AO233">
        <v>0</v>
      </c>
      <c r="AP233">
        <v>0</v>
      </c>
      <c r="AQ233">
        <v>0</v>
      </c>
      <c r="AR233">
        <v>0</v>
      </c>
    </row>
    <row r="234" spans="1:44" x14ac:dyDescent="0.25">
      <c r="A234">
        <f>ROW(Source!A171)</f>
        <v>171</v>
      </c>
      <c r="B234">
        <v>66441823</v>
      </c>
      <c r="C234">
        <v>66441814</v>
      </c>
      <c r="D234">
        <v>48206504</v>
      </c>
      <c r="E234">
        <v>1</v>
      </c>
      <c r="F234">
        <v>1</v>
      </c>
      <c r="G234">
        <v>1</v>
      </c>
      <c r="H234">
        <v>2</v>
      </c>
      <c r="I234" t="s">
        <v>788</v>
      </c>
      <c r="J234" t="s">
        <v>789</v>
      </c>
      <c r="K234" t="s">
        <v>790</v>
      </c>
      <c r="L234">
        <v>1367</v>
      </c>
      <c r="N234">
        <v>1011</v>
      </c>
      <c r="O234" t="s">
        <v>772</v>
      </c>
      <c r="P234" t="s">
        <v>772</v>
      </c>
      <c r="Q234">
        <v>1</v>
      </c>
      <c r="X234">
        <v>0.56000000000000005</v>
      </c>
      <c r="Y234">
        <v>0</v>
      </c>
      <c r="Z234">
        <v>65.709999999999994</v>
      </c>
      <c r="AA234">
        <v>11.6</v>
      </c>
      <c r="AB234">
        <v>0</v>
      </c>
      <c r="AC234">
        <v>0</v>
      </c>
      <c r="AD234">
        <v>1</v>
      </c>
      <c r="AE234">
        <v>0</v>
      </c>
      <c r="AF234" t="s">
        <v>6</v>
      </c>
      <c r="AG234">
        <v>0.56000000000000005</v>
      </c>
      <c r="AH234">
        <v>2</v>
      </c>
      <c r="AI234">
        <v>66441817</v>
      </c>
      <c r="AJ234">
        <v>272</v>
      </c>
      <c r="AK234">
        <v>0</v>
      </c>
      <c r="AL234">
        <v>0</v>
      </c>
      <c r="AM234">
        <v>0</v>
      </c>
      <c r="AN234">
        <v>0</v>
      </c>
      <c r="AO234">
        <v>0</v>
      </c>
      <c r="AP234">
        <v>0</v>
      </c>
      <c r="AQ234">
        <v>0</v>
      </c>
      <c r="AR234">
        <v>0</v>
      </c>
    </row>
    <row r="235" spans="1:44" x14ac:dyDescent="0.25">
      <c r="A235">
        <f>ROW(Source!A171)</f>
        <v>171</v>
      </c>
      <c r="B235">
        <v>66441824</v>
      </c>
      <c r="C235">
        <v>66441814</v>
      </c>
      <c r="D235">
        <v>48045953</v>
      </c>
      <c r="E235">
        <v>68</v>
      </c>
      <c r="F235">
        <v>1</v>
      </c>
      <c r="G235">
        <v>1</v>
      </c>
      <c r="H235">
        <v>3</v>
      </c>
      <c r="I235" t="s">
        <v>924</v>
      </c>
      <c r="J235" t="s">
        <v>6</v>
      </c>
      <c r="K235" t="s">
        <v>925</v>
      </c>
      <c r="L235">
        <v>1327</v>
      </c>
      <c r="N235">
        <v>1005</v>
      </c>
      <c r="O235" t="s">
        <v>233</v>
      </c>
      <c r="P235" t="s">
        <v>233</v>
      </c>
      <c r="Q235">
        <v>1</v>
      </c>
      <c r="X235">
        <v>105</v>
      </c>
      <c r="Y235">
        <v>0</v>
      </c>
      <c r="Z235">
        <v>0</v>
      </c>
      <c r="AA235">
        <v>0</v>
      </c>
      <c r="AB235">
        <v>0</v>
      </c>
      <c r="AC235">
        <v>0</v>
      </c>
      <c r="AD235">
        <v>0</v>
      </c>
      <c r="AE235">
        <v>0</v>
      </c>
      <c r="AF235" t="s">
        <v>6</v>
      </c>
      <c r="AG235">
        <v>105</v>
      </c>
      <c r="AH235">
        <v>3</v>
      </c>
      <c r="AI235">
        <v>-1</v>
      </c>
      <c r="AJ235" t="s">
        <v>6</v>
      </c>
      <c r="AK235">
        <v>0</v>
      </c>
      <c r="AL235">
        <v>0</v>
      </c>
      <c r="AM235">
        <v>0</v>
      </c>
      <c r="AN235">
        <v>0</v>
      </c>
      <c r="AO235">
        <v>0</v>
      </c>
      <c r="AP235">
        <v>0</v>
      </c>
      <c r="AQ235">
        <v>0</v>
      </c>
      <c r="AR235">
        <v>0</v>
      </c>
    </row>
    <row r="236" spans="1:44" x14ac:dyDescent="0.25">
      <c r="A236">
        <f>ROW(Source!A171)</f>
        <v>171</v>
      </c>
      <c r="B236">
        <v>66441825</v>
      </c>
      <c r="C236">
        <v>66441814</v>
      </c>
      <c r="D236">
        <v>48075751</v>
      </c>
      <c r="E236">
        <v>1</v>
      </c>
      <c r="F236">
        <v>1</v>
      </c>
      <c r="G236">
        <v>1</v>
      </c>
      <c r="H236">
        <v>3</v>
      </c>
      <c r="I236" t="s">
        <v>874</v>
      </c>
      <c r="J236" t="s">
        <v>875</v>
      </c>
      <c r="K236" t="s">
        <v>876</v>
      </c>
      <c r="L236">
        <v>1348</v>
      </c>
      <c r="N236">
        <v>1009</v>
      </c>
      <c r="O236" t="s">
        <v>147</v>
      </c>
      <c r="P236" t="s">
        <v>147</v>
      </c>
      <c r="Q236">
        <v>1000</v>
      </c>
      <c r="X236">
        <v>3.0000000000000001E-3</v>
      </c>
      <c r="Y236">
        <v>10730</v>
      </c>
      <c r="Z236">
        <v>0</v>
      </c>
      <c r="AA236">
        <v>0</v>
      </c>
      <c r="AB236">
        <v>0</v>
      </c>
      <c r="AC236">
        <v>0</v>
      </c>
      <c r="AD236">
        <v>1</v>
      </c>
      <c r="AE236">
        <v>0</v>
      </c>
      <c r="AF236" t="s">
        <v>6</v>
      </c>
      <c r="AG236">
        <v>3.0000000000000001E-3</v>
      </c>
      <c r="AH236">
        <v>2</v>
      </c>
      <c r="AI236">
        <v>66441818</v>
      </c>
      <c r="AJ236">
        <v>273</v>
      </c>
      <c r="AK236">
        <v>0</v>
      </c>
      <c r="AL236">
        <v>0</v>
      </c>
      <c r="AM236">
        <v>0</v>
      </c>
      <c r="AN236">
        <v>0</v>
      </c>
      <c r="AO236">
        <v>0</v>
      </c>
      <c r="AP236">
        <v>0</v>
      </c>
      <c r="AQ236">
        <v>0</v>
      </c>
      <c r="AR236">
        <v>0</v>
      </c>
    </row>
    <row r="237" spans="1:44" x14ac:dyDescent="0.25">
      <c r="A237">
        <f>ROW(Source!A173)</f>
        <v>173</v>
      </c>
      <c r="B237">
        <v>66441835</v>
      </c>
      <c r="C237">
        <v>66441828</v>
      </c>
      <c r="D237">
        <v>48043837</v>
      </c>
      <c r="E237">
        <v>68</v>
      </c>
      <c r="F237">
        <v>1</v>
      </c>
      <c r="G237">
        <v>1</v>
      </c>
      <c r="H237">
        <v>1</v>
      </c>
      <c r="I237" t="s">
        <v>791</v>
      </c>
      <c r="J237" t="s">
        <v>6</v>
      </c>
      <c r="K237" t="s">
        <v>792</v>
      </c>
      <c r="L237">
        <v>1191</v>
      </c>
      <c r="N237">
        <v>1013</v>
      </c>
      <c r="O237" t="s">
        <v>766</v>
      </c>
      <c r="P237" t="s">
        <v>766</v>
      </c>
      <c r="Q237">
        <v>1</v>
      </c>
      <c r="X237">
        <v>7.54</v>
      </c>
      <c r="Y237">
        <v>0</v>
      </c>
      <c r="Z237">
        <v>0</v>
      </c>
      <c r="AA237">
        <v>0</v>
      </c>
      <c r="AB237">
        <v>8.5299999999999994</v>
      </c>
      <c r="AC237">
        <v>0</v>
      </c>
      <c r="AD237">
        <v>1</v>
      </c>
      <c r="AE237">
        <v>1</v>
      </c>
      <c r="AF237" t="s">
        <v>6</v>
      </c>
      <c r="AG237">
        <v>7.54</v>
      </c>
      <c r="AH237">
        <v>2</v>
      </c>
      <c r="AI237">
        <v>66441829</v>
      </c>
      <c r="AJ237">
        <v>275</v>
      </c>
      <c r="AK237">
        <v>0</v>
      </c>
      <c r="AL237">
        <v>0</v>
      </c>
      <c r="AM237">
        <v>0</v>
      </c>
      <c r="AN237">
        <v>0</v>
      </c>
      <c r="AO237">
        <v>0</v>
      </c>
      <c r="AP237">
        <v>0</v>
      </c>
      <c r="AQ237">
        <v>0</v>
      </c>
      <c r="AR237">
        <v>0</v>
      </c>
    </row>
    <row r="238" spans="1:44" x14ac:dyDescent="0.25">
      <c r="A238">
        <f>ROW(Source!A173)</f>
        <v>173</v>
      </c>
      <c r="B238">
        <v>66441836</v>
      </c>
      <c r="C238">
        <v>66441828</v>
      </c>
      <c r="D238">
        <v>48206735</v>
      </c>
      <c r="E238">
        <v>1</v>
      </c>
      <c r="F238">
        <v>1</v>
      </c>
      <c r="G238">
        <v>1</v>
      </c>
      <c r="H238">
        <v>2</v>
      </c>
      <c r="I238" t="s">
        <v>877</v>
      </c>
      <c r="J238" t="s">
        <v>878</v>
      </c>
      <c r="K238" t="s">
        <v>879</v>
      </c>
      <c r="L238">
        <v>1367</v>
      </c>
      <c r="N238">
        <v>1011</v>
      </c>
      <c r="O238" t="s">
        <v>772</v>
      </c>
      <c r="P238" t="s">
        <v>772</v>
      </c>
      <c r="Q238">
        <v>1</v>
      </c>
      <c r="X238">
        <v>0.24</v>
      </c>
      <c r="Y238">
        <v>0</v>
      </c>
      <c r="Z238">
        <v>32.5</v>
      </c>
      <c r="AA238">
        <v>0</v>
      </c>
      <c r="AB238">
        <v>0</v>
      </c>
      <c r="AC238">
        <v>0</v>
      </c>
      <c r="AD238">
        <v>1</v>
      </c>
      <c r="AE238">
        <v>0</v>
      </c>
      <c r="AF238" t="s">
        <v>6</v>
      </c>
      <c r="AG238">
        <v>0.24</v>
      </c>
      <c r="AH238">
        <v>2</v>
      </c>
      <c r="AI238">
        <v>66441830</v>
      </c>
      <c r="AJ238">
        <v>276</v>
      </c>
      <c r="AK238">
        <v>0</v>
      </c>
      <c r="AL238">
        <v>0</v>
      </c>
      <c r="AM238">
        <v>0</v>
      </c>
      <c r="AN238">
        <v>0</v>
      </c>
      <c r="AO238">
        <v>0</v>
      </c>
      <c r="AP238">
        <v>0</v>
      </c>
      <c r="AQ238">
        <v>0</v>
      </c>
      <c r="AR238">
        <v>0</v>
      </c>
    </row>
    <row r="239" spans="1:44" x14ac:dyDescent="0.25">
      <c r="A239">
        <f>ROW(Source!A173)</f>
        <v>173</v>
      </c>
      <c r="B239">
        <v>66441837</v>
      </c>
      <c r="C239">
        <v>66441828</v>
      </c>
      <c r="D239">
        <v>48056384</v>
      </c>
      <c r="E239">
        <v>1</v>
      </c>
      <c r="F239">
        <v>1</v>
      </c>
      <c r="G239">
        <v>1</v>
      </c>
      <c r="H239">
        <v>3</v>
      </c>
      <c r="I239" t="s">
        <v>382</v>
      </c>
      <c r="J239" t="s">
        <v>385</v>
      </c>
      <c r="K239" t="s">
        <v>383</v>
      </c>
      <c r="L239">
        <v>1374</v>
      </c>
      <c r="N239">
        <v>1013</v>
      </c>
      <c r="O239" t="s">
        <v>384</v>
      </c>
      <c r="P239" t="s">
        <v>384</v>
      </c>
      <c r="Q239">
        <v>1</v>
      </c>
      <c r="X239">
        <v>1.29</v>
      </c>
      <c r="Y239">
        <v>1</v>
      </c>
      <c r="Z239">
        <v>0</v>
      </c>
      <c r="AA239">
        <v>0</v>
      </c>
      <c r="AB239">
        <v>0</v>
      </c>
      <c r="AC239">
        <v>0</v>
      </c>
      <c r="AD239">
        <v>0</v>
      </c>
      <c r="AE239">
        <v>0</v>
      </c>
      <c r="AF239" t="s">
        <v>6</v>
      </c>
      <c r="AG239">
        <v>1.29</v>
      </c>
      <c r="AH239">
        <v>2</v>
      </c>
      <c r="AI239">
        <v>66441831</v>
      </c>
      <c r="AJ239">
        <v>277</v>
      </c>
      <c r="AK239">
        <v>0</v>
      </c>
      <c r="AL239">
        <v>0</v>
      </c>
      <c r="AM239">
        <v>0</v>
      </c>
      <c r="AN239">
        <v>0</v>
      </c>
      <c r="AO239">
        <v>0</v>
      </c>
      <c r="AP239">
        <v>0</v>
      </c>
      <c r="AQ239">
        <v>0</v>
      </c>
      <c r="AR239">
        <v>0</v>
      </c>
    </row>
    <row r="240" spans="1:44" x14ac:dyDescent="0.25">
      <c r="A240">
        <f>ROW(Source!A173)</f>
        <v>173</v>
      </c>
      <c r="B240">
        <v>66441838</v>
      </c>
      <c r="C240">
        <v>66441828</v>
      </c>
      <c r="D240">
        <v>48044422</v>
      </c>
      <c r="E240">
        <v>68</v>
      </c>
      <c r="F240">
        <v>1</v>
      </c>
      <c r="G240">
        <v>1</v>
      </c>
      <c r="H240">
        <v>3</v>
      </c>
      <c r="I240" t="s">
        <v>926</v>
      </c>
      <c r="J240" t="s">
        <v>6</v>
      </c>
      <c r="K240" t="s">
        <v>927</v>
      </c>
      <c r="L240">
        <v>1348</v>
      </c>
      <c r="N240">
        <v>1009</v>
      </c>
      <c r="O240" t="s">
        <v>147</v>
      </c>
      <c r="P240" t="s">
        <v>147</v>
      </c>
      <c r="Q240">
        <v>1000</v>
      </c>
      <c r="X240">
        <v>0</v>
      </c>
      <c r="Y240">
        <v>0</v>
      </c>
      <c r="Z240">
        <v>0</v>
      </c>
      <c r="AA240">
        <v>0</v>
      </c>
      <c r="AB240">
        <v>0</v>
      </c>
      <c r="AC240">
        <v>1</v>
      </c>
      <c r="AD240">
        <v>0</v>
      </c>
      <c r="AE240">
        <v>0</v>
      </c>
      <c r="AF240" t="s">
        <v>6</v>
      </c>
      <c r="AG240">
        <v>0</v>
      </c>
      <c r="AH240">
        <v>3</v>
      </c>
      <c r="AI240">
        <v>-1</v>
      </c>
      <c r="AJ240" t="s">
        <v>6</v>
      </c>
      <c r="AK240">
        <v>0</v>
      </c>
      <c r="AL240">
        <v>0</v>
      </c>
      <c r="AM240">
        <v>0</v>
      </c>
      <c r="AN240">
        <v>0</v>
      </c>
      <c r="AO240">
        <v>0</v>
      </c>
      <c r="AP240">
        <v>0</v>
      </c>
      <c r="AQ240">
        <v>0</v>
      </c>
      <c r="AR240">
        <v>0</v>
      </c>
    </row>
    <row r="241" spans="1:44" x14ac:dyDescent="0.25">
      <c r="A241">
        <f>ROW(Source!A173)</f>
        <v>173</v>
      </c>
      <c r="B241">
        <v>66441839</v>
      </c>
      <c r="C241">
        <v>66441828</v>
      </c>
      <c r="D241">
        <v>48047011</v>
      </c>
      <c r="E241">
        <v>68</v>
      </c>
      <c r="F241">
        <v>1</v>
      </c>
      <c r="G241">
        <v>1</v>
      </c>
      <c r="H241">
        <v>3</v>
      </c>
      <c r="I241" t="s">
        <v>928</v>
      </c>
      <c r="J241" t="s">
        <v>6</v>
      </c>
      <c r="K241" t="s">
        <v>929</v>
      </c>
      <c r="L241">
        <v>1346</v>
      </c>
      <c r="N241">
        <v>1009</v>
      </c>
      <c r="O241" t="s">
        <v>132</v>
      </c>
      <c r="P241" t="s">
        <v>132</v>
      </c>
      <c r="Q241">
        <v>1</v>
      </c>
      <c r="X241">
        <v>0</v>
      </c>
      <c r="Y241">
        <v>0</v>
      </c>
      <c r="Z241">
        <v>0</v>
      </c>
      <c r="AA241">
        <v>0</v>
      </c>
      <c r="AB241">
        <v>0</v>
      </c>
      <c r="AC241">
        <v>1</v>
      </c>
      <c r="AD241">
        <v>0</v>
      </c>
      <c r="AE241">
        <v>0</v>
      </c>
      <c r="AF241" t="s">
        <v>6</v>
      </c>
      <c r="AG241">
        <v>0</v>
      </c>
      <c r="AH241">
        <v>3</v>
      </c>
      <c r="AI241">
        <v>-1</v>
      </c>
      <c r="AJ241" t="s">
        <v>6</v>
      </c>
      <c r="AK241">
        <v>0</v>
      </c>
      <c r="AL241">
        <v>0</v>
      </c>
      <c r="AM241">
        <v>0</v>
      </c>
      <c r="AN241">
        <v>0</v>
      </c>
      <c r="AO241">
        <v>0</v>
      </c>
      <c r="AP241">
        <v>0</v>
      </c>
      <c r="AQ241">
        <v>0</v>
      </c>
      <c r="AR241">
        <v>0</v>
      </c>
    </row>
    <row r="242" spans="1:44" x14ac:dyDescent="0.25">
      <c r="A242">
        <f>ROW(Source!A177)</f>
        <v>177</v>
      </c>
      <c r="B242">
        <v>66441847</v>
      </c>
      <c r="C242">
        <v>66441843</v>
      </c>
      <c r="D242">
        <v>48043837</v>
      </c>
      <c r="E242">
        <v>68</v>
      </c>
      <c r="F242">
        <v>1</v>
      </c>
      <c r="G242">
        <v>1</v>
      </c>
      <c r="H242">
        <v>1</v>
      </c>
      <c r="I242" t="s">
        <v>791</v>
      </c>
      <c r="J242" t="s">
        <v>6</v>
      </c>
      <c r="K242" t="s">
        <v>792</v>
      </c>
      <c r="L242">
        <v>1191</v>
      </c>
      <c r="N242">
        <v>1013</v>
      </c>
      <c r="O242" t="s">
        <v>766</v>
      </c>
      <c r="P242" t="s">
        <v>766</v>
      </c>
      <c r="Q242">
        <v>1</v>
      </c>
      <c r="X242">
        <v>0.71</v>
      </c>
      <c r="Y242">
        <v>0</v>
      </c>
      <c r="Z242">
        <v>0</v>
      </c>
      <c r="AA242">
        <v>0</v>
      </c>
      <c r="AB242">
        <v>8.5299999999999994</v>
      </c>
      <c r="AC242">
        <v>0</v>
      </c>
      <c r="AD242">
        <v>1</v>
      </c>
      <c r="AE242">
        <v>1</v>
      </c>
      <c r="AF242" t="s">
        <v>483</v>
      </c>
      <c r="AG242">
        <v>2.13</v>
      </c>
      <c r="AH242">
        <v>2</v>
      </c>
      <c r="AI242">
        <v>66441844</v>
      </c>
      <c r="AJ242">
        <v>280</v>
      </c>
      <c r="AK242">
        <v>0</v>
      </c>
      <c r="AL242">
        <v>0</v>
      </c>
      <c r="AM242">
        <v>0</v>
      </c>
      <c r="AN242">
        <v>0</v>
      </c>
      <c r="AO242">
        <v>0</v>
      </c>
      <c r="AP242">
        <v>0</v>
      </c>
      <c r="AQ242">
        <v>0</v>
      </c>
      <c r="AR242">
        <v>0</v>
      </c>
    </row>
    <row r="243" spans="1:44" x14ac:dyDescent="0.25">
      <c r="A243">
        <f>ROW(Source!A177)</f>
        <v>177</v>
      </c>
      <c r="B243">
        <v>66441848</v>
      </c>
      <c r="C243">
        <v>66441843</v>
      </c>
      <c r="D243">
        <v>48206735</v>
      </c>
      <c r="E243">
        <v>1</v>
      </c>
      <c r="F243">
        <v>1</v>
      </c>
      <c r="G243">
        <v>1</v>
      </c>
      <c r="H243">
        <v>2</v>
      </c>
      <c r="I243" t="s">
        <v>877</v>
      </c>
      <c r="J243" t="s">
        <v>878</v>
      </c>
      <c r="K243" t="s">
        <v>879</v>
      </c>
      <c r="L243">
        <v>1367</v>
      </c>
      <c r="N243">
        <v>1011</v>
      </c>
      <c r="O243" t="s">
        <v>772</v>
      </c>
      <c r="P243" t="s">
        <v>772</v>
      </c>
      <c r="Q243">
        <v>1</v>
      </c>
      <c r="X243">
        <v>0.02</v>
      </c>
      <c r="Y243">
        <v>0</v>
      </c>
      <c r="Z243">
        <v>32.5</v>
      </c>
      <c r="AA243">
        <v>0</v>
      </c>
      <c r="AB243">
        <v>0</v>
      </c>
      <c r="AC243">
        <v>0</v>
      </c>
      <c r="AD243">
        <v>1</v>
      </c>
      <c r="AE243">
        <v>0</v>
      </c>
      <c r="AF243" t="s">
        <v>483</v>
      </c>
      <c r="AG243">
        <v>0.06</v>
      </c>
      <c r="AH243">
        <v>2</v>
      </c>
      <c r="AI243">
        <v>66441845</v>
      </c>
      <c r="AJ243">
        <v>281</v>
      </c>
      <c r="AK243">
        <v>0</v>
      </c>
      <c r="AL243">
        <v>0</v>
      </c>
      <c r="AM243">
        <v>0</v>
      </c>
      <c r="AN243">
        <v>0</v>
      </c>
      <c r="AO243">
        <v>0</v>
      </c>
      <c r="AP243">
        <v>0</v>
      </c>
      <c r="AQ243">
        <v>0</v>
      </c>
      <c r="AR243">
        <v>0</v>
      </c>
    </row>
    <row r="244" spans="1:44" x14ac:dyDescent="0.25">
      <c r="A244">
        <f>ROW(Source!A177)</f>
        <v>177</v>
      </c>
      <c r="B244">
        <v>66441849</v>
      </c>
      <c r="C244">
        <v>66441843</v>
      </c>
      <c r="D244">
        <v>48056384</v>
      </c>
      <c r="E244">
        <v>1</v>
      </c>
      <c r="F244">
        <v>1</v>
      </c>
      <c r="G244">
        <v>1</v>
      </c>
      <c r="H244">
        <v>3</v>
      </c>
      <c r="I244" t="s">
        <v>382</v>
      </c>
      <c r="J244" t="s">
        <v>385</v>
      </c>
      <c r="K244" t="s">
        <v>383</v>
      </c>
      <c r="L244">
        <v>1374</v>
      </c>
      <c r="N244">
        <v>1013</v>
      </c>
      <c r="O244" t="s">
        <v>384</v>
      </c>
      <c r="P244" t="s">
        <v>384</v>
      </c>
      <c r="Q244">
        <v>1</v>
      </c>
      <c r="X244">
        <v>0.12</v>
      </c>
      <c r="Y244">
        <v>1</v>
      </c>
      <c r="Z244">
        <v>0</v>
      </c>
      <c r="AA244">
        <v>0</v>
      </c>
      <c r="AB244">
        <v>0</v>
      </c>
      <c r="AC244">
        <v>0</v>
      </c>
      <c r="AD244">
        <v>0</v>
      </c>
      <c r="AE244">
        <v>0</v>
      </c>
      <c r="AF244" t="s">
        <v>483</v>
      </c>
      <c r="AG244">
        <v>0.36</v>
      </c>
      <c r="AH244">
        <v>2</v>
      </c>
      <c r="AI244">
        <v>66441846</v>
      </c>
      <c r="AJ244">
        <v>282</v>
      </c>
      <c r="AK244">
        <v>0</v>
      </c>
      <c r="AL244">
        <v>0</v>
      </c>
      <c r="AM244">
        <v>0</v>
      </c>
      <c r="AN244">
        <v>0</v>
      </c>
      <c r="AO244">
        <v>0</v>
      </c>
      <c r="AP244">
        <v>0</v>
      </c>
      <c r="AQ244">
        <v>0</v>
      </c>
      <c r="AR244">
        <v>0</v>
      </c>
    </row>
    <row r="245" spans="1:44" x14ac:dyDescent="0.25">
      <c r="A245">
        <f>ROW(Source!A177)</f>
        <v>177</v>
      </c>
      <c r="B245">
        <v>66441850</v>
      </c>
      <c r="C245">
        <v>66441843</v>
      </c>
      <c r="D245">
        <v>48044422</v>
      </c>
      <c r="E245">
        <v>68</v>
      </c>
      <c r="F245">
        <v>1</v>
      </c>
      <c r="G245">
        <v>1</v>
      </c>
      <c r="H245">
        <v>3</v>
      </c>
      <c r="I245" t="s">
        <v>926</v>
      </c>
      <c r="J245" t="s">
        <v>6</v>
      </c>
      <c r="K245" t="s">
        <v>927</v>
      </c>
      <c r="L245">
        <v>1348</v>
      </c>
      <c r="N245">
        <v>1009</v>
      </c>
      <c r="O245" t="s">
        <v>147</v>
      </c>
      <c r="P245" t="s">
        <v>147</v>
      </c>
      <c r="Q245">
        <v>1000</v>
      </c>
      <c r="X245">
        <v>0</v>
      </c>
      <c r="Y245">
        <v>0</v>
      </c>
      <c r="Z245">
        <v>0</v>
      </c>
      <c r="AA245">
        <v>0</v>
      </c>
      <c r="AB245">
        <v>0</v>
      </c>
      <c r="AC245">
        <v>1</v>
      </c>
      <c r="AD245">
        <v>0</v>
      </c>
      <c r="AE245">
        <v>0</v>
      </c>
      <c r="AF245" t="s">
        <v>483</v>
      </c>
      <c r="AG245">
        <v>0</v>
      </c>
      <c r="AH245">
        <v>3</v>
      </c>
      <c r="AI245">
        <v>-1</v>
      </c>
      <c r="AJ245" t="s">
        <v>6</v>
      </c>
      <c r="AK245">
        <v>0</v>
      </c>
      <c r="AL245">
        <v>0</v>
      </c>
      <c r="AM245">
        <v>0</v>
      </c>
      <c r="AN245">
        <v>0</v>
      </c>
      <c r="AO245">
        <v>0</v>
      </c>
      <c r="AP245">
        <v>0</v>
      </c>
      <c r="AQ245">
        <v>0</v>
      </c>
      <c r="AR245">
        <v>0</v>
      </c>
    </row>
    <row r="246" spans="1:44" x14ac:dyDescent="0.25">
      <c r="A246">
        <f>ROW(Source!A177)</f>
        <v>177</v>
      </c>
      <c r="B246">
        <v>66441851</v>
      </c>
      <c r="C246">
        <v>66441843</v>
      </c>
      <c r="D246">
        <v>48047011</v>
      </c>
      <c r="E246">
        <v>68</v>
      </c>
      <c r="F246">
        <v>1</v>
      </c>
      <c r="G246">
        <v>1</v>
      </c>
      <c r="H246">
        <v>3</v>
      </c>
      <c r="I246" t="s">
        <v>928</v>
      </c>
      <c r="J246" t="s">
        <v>6</v>
      </c>
      <c r="K246" t="s">
        <v>929</v>
      </c>
      <c r="L246">
        <v>1346</v>
      </c>
      <c r="N246">
        <v>1009</v>
      </c>
      <c r="O246" t="s">
        <v>132</v>
      </c>
      <c r="P246" t="s">
        <v>132</v>
      </c>
      <c r="Q246">
        <v>1</v>
      </c>
      <c r="X246">
        <v>0</v>
      </c>
      <c r="Y246">
        <v>0</v>
      </c>
      <c r="Z246">
        <v>0</v>
      </c>
      <c r="AA246">
        <v>0</v>
      </c>
      <c r="AB246">
        <v>0</v>
      </c>
      <c r="AC246">
        <v>1</v>
      </c>
      <c r="AD246">
        <v>0</v>
      </c>
      <c r="AE246">
        <v>0</v>
      </c>
      <c r="AF246" t="s">
        <v>483</v>
      </c>
      <c r="AG246">
        <v>0</v>
      </c>
      <c r="AH246">
        <v>3</v>
      </c>
      <c r="AI246">
        <v>-1</v>
      </c>
      <c r="AJ246" t="s">
        <v>6</v>
      </c>
      <c r="AK246">
        <v>0</v>
      </c>
      <c r="AL246">
        <v>0</v>
      </c>
      <c r="AM246">
        <v>0</v>
      </c>
      <c r="AN246">
        <v>0</v>
      </c>
      <c r="AO246">
        <v>0</v>
      </c>
      <c r="AP246">
        <v>0</v>
      </c>
      <c r="AQ246">
        <v>0</v>
      </c>
      <c r="AR246">
        <v>0</v>
      </c>
    </row>
    <row r="247" spans="1:44" x14ac:dyDescent="0.25">
      <c r="A247">
        <f>ROW(Source!A179)</f>
        <v>179</v>
      </c>
      <c r="B247">
        <v>66441878</v>
      </c>
      <c r="C247">
        <v>66441854</v>
      </c>
      <c r="D247">
        <v>48043841</v>
      </c>
      <c r="E247">
        <v>68</v>
      </c>
      <c r="F247">
        <v>1</v>
      </c>
      <c r="G247">
        <v>1</v>
      </c>
      <c r="H247">
        <v>1</v>
      </c>
      <c r="I247" t="s">
        <v>764</v>
      </c>
      <c r="J247" t="s">
        <v>6</v>
      </c>
      <c r="K247" t="s">
        <v>765</v>
      </c>
      <c r="L247">
        <v>1191</v>
      </c>
      <c r="N247">
        <v>1013</v>
      </c>
      <c r="O247" t="s">
        <v>766</v>
      </c>
      <c r="P247" t="s">
        <v>766</v>
      </c>
      <c r="Q247">
        <v>1</v>
      </c>
      <c r="X247">
        <v>43.26</v>
      </c>
      <c r="Y247">
        <v>0</v>
      </c>
      <c r="Z247">
        <v>0</v>
      </c>
      <c r="AA247">
        <v>0</v>
      </c>
      <c r="AB247">
        <v>8.74</v>
      </c>
      <c r="AC247">
        <v>0</v>
      </c>
      <c r="AD247">
        <v>1</v>
      </c>
      <c r="AE247">
        <v>1</v>
      </c>
      <c r="AF247" t="s">
        <v>6</v>
      </c>
      <c r="AG247">
        <v>43.26</v>
      </c>
      <c r="AH247">
        <v>2</v>
      </c>
      <c r="AI247">
        <v>66441855</v>
      </c>
      <c r="AJ247">
        <v>283</v>
      </c>
      <c r="AK247">
        <v>0</v>
      </c>
      <c r="AL247">
        <v>0</v>
      </c>
      <c r="AM247">
        <v>0</v>
      </c>
      <c r="AN247">
        <v>0</v>
      </c>
      <c r="AO247">
        <v>0</v>
      </c>
      <c r="AP247">
        <v>0</v>
      </c>
      <c r="AQ247">
        <v>0</v>
      </c>
      <c r="AR247">
        <v>0</v>
      </c>
    </row>
    <row r="248" spans="1:44" x14ac:dyDescent="0.25">
      <c r="A248">
        <f>ROW(Source!A179)</f>
        <v>179</v>
      </c>
      <c r="B248">
        <v>66441879</v>
      </c>
      <c r="C248">
        <v>66441854</v>
      </c>
      <c r="D248">
        <v>48044033</v>
      </c>
      <c r="E248">
        <v>68</v>
      </c>
      <c r="F248">
        <v>1</v>
      </c>
      <c r="G248">
        <v>1</v>
      </c>
      <c r="H248">
        <v>1</v>
      </c>
      <c r="I248" t="s">
        <v>767</v>
      </c>
      <c r="J248" t="s">
        <v>6</v>
      </c>
      <c r="K248" t="s">
        <v>768</v>
      </c>
      <c r="L248">
        <v>1191</v>
      </c>
      <c r="N248">
        <v>1013</v>
      </c>
      <c r="O248" t="s">
        <v>766</v>
      </c>
      <c r="P248" t="s">
        <v>766</v>
      </c>
      <c r="Q248">
        <v>1</v>
      </c>
      <c r="X248">
        <v>4.32</v>
      </c>
      <c r="Y248">
        <v>0</v>
      </c>
      <c r="Z248">
        <v>0</v>
      </c>
      <c r="AA248">
        <v>0</v>
      </c>
      <c r="AB248">
        <v>0</v>
      </c>
      <c r="AC248">
        <v>0</v>
      </c>
      <c r="AD248">
        <v>1</v>
      </c>
      <c r="AE248">
        <v>2</v>
      </c>
      <c r="AF248" t="s">
        <v>6</v>
      </c>
      <c r="AG248">
        <v>4.32</v>
      </c>
      <c r="AH248">
        <v>2</v>
      </c>
      <c r="AI248">
        <v>66441856</v>
      </c>
      <c r="AJ248">
        <v>284</v>
      </c>
      <c r="AK248">
        <v>0</v>
      </c>
      <c r="AL248">
        <v>0</v>
      </c>
      <c r="AM248">
        <v>0</v>
      </c>
      <c r="AN248">
        <v>0</v>
      </c>
      <c r="AO248">
        <v>0</v>
      </c>
      <c r="AP248">
        <v>0</v>
      </c>
      <c r="AQ248">
        <v>0</v>
      </c>
      <c r="AR248">
        <v>0</v>
      </c>
    </row>
    <row r="249" spans="1:44" x14ac:dyDescent="0.25">
      <c r="A249">
        <f>ROW(Source!A179)</f>
        <v>179</v>
      </c>
      <c r="B249">
        <v>66441880</v>
      </c>
      <c r="C249">
        <v>66441854</v>
      </c>
      <c r="D249">
        <v>48205529</v>
      </c>
      <c r="E249">
        <v>1</v>
      </c>
      <c r="F249">
        <v>1</v>
      </c>
      <c r="G249">
        <v>1</v>
      </c>
      <c r="H249">
        <v>2</v>
      </c>
      <c r="I249" t="s">
        <v>833</v>
      </c>
      <c r="J249" t="s">
        <v>834</v>
      </c>
      <c r="K249" t="s">
        <v>835</v>
      </c>
      <c r="L249">
        <v>1367</v>
      </c>
      <c r="N249">
        <v>1011</v>
      </c>
      <c r="O249" t="s">
        <v>772</v>
      </c>
      <c r="P249" t="s">
        <v>772</v>
      </c>
      <c r="Q249">
        <v>1</v>
      </c>
      <c r="X249">
        <v>0.1</v>
      </c>
      <c r="Y249">
        <v>0</v>
      </c>
      <c r="Z249">
        <v>120.24</v>
      </c>
      <c r="AA249">
        <v>15.42</v>
      </c>
      <c r="AB249">
        <v>0</v>
      </c>
      <c r="AC249">
        <v>0</v>
      </c>
      <c r="AD249">
        <v>1</v>
      </c>
      <c r="AE249">
        <v>0</v>
      </c>
      <c r="AF249" t="s">
        <v>6</v>
      </c>
      <c r="AG249">
        <v>0.1</v>
      </c>
      <c r="AH249">
        <v>2</v>
      </c>
      <c r="AI249">
        <v>66441857</v>
      </c>
      <c r="AJ249">
        <v>285</v>
      </c>
      <c r="AK249">
        <v>0</v>
      </c>
      <c r="AL249">
        <v>0</v>
      </c>
      <c r="AM249">
        <v>0</v>
      </c>
      <c r="AN249">
        <v>0</v>
      </c>
      <c r="AO249">
        <v>0</v>
      </c>
      <c r="AP249">
        <v>0</v>
      </c>
      <c r="AQ249">
        <v>0</v>
      </c>
      <c r="AR249">
        <v>0</v>
      </c>
    </row>
    <row r="250" spans="1:44" x14ac:dyDescent="0.25">
      <c r="A250">
        <f>ROW(Source!A179)</f>
        <v>179</v>
      </c>
      <c r="B250">
        <v>66441881</v>
      </c>
      <c r="C250">
        <v>66441854</v>
      </c>
      <c r="D250">
        <v>48205574</v>
      </c>
      <c r="E250">
        <v>1</v>
      </c>
      <c r="F250">
        <v>1</v>
      </c>
      <c r="G250">
        <v>1</v>
      </c>
      <c r="H250">
        <v>2</v>
      </c>
      <c r="I250" t="s">
        <v>816</v>
      </c>
      <c r="J250" t="s">
        <v>817</v>
      </c>
      <c r="K250" t="s">
        <v>818</v>
      </c>
      <c r="L250">
        <v>1367</v>
      </c>
      <c r="N250">
        <v>1011</v>
      </c>
      <c r="O250" t="s">
        <v>772</v>
      </c>
      <c r="P250" t="s">
        <v>772</v>
      </c>
      <c r="Q250">
        <v>1</v>
      </c>
      <c r="X250">
        <v>0.12</v>
      </c>
      <c r="Y250">
        <v>0</v>
      </c>
      <c r="Z250">
        <v>115.4</v>
      </c>
      <c r="AA250">
        <v>13.5</v>
      </c>
      <c r="AB250">
        <v>0</v>
      </c>
      <c r="AC250">
        <v>0</v>
      </c>
      <c r="AD250">
        <v>1</v>
      </c>
      <c r="AE250">
        <v>0</v>
      </c>
      <c r="AF250" t="s">
        <v>6</v>
      </c>
      <c r="AG250">
        <v>0.12</v>
      </c>
      <c r="AH250">
        <v>2</v>
      </c>
      <c r="AI250">
        <v>66441858</v>
      </c>
      <c r="AJ250">
        <v>286</v>
      </c>
      <c r="AK250">
        <v>0</v>
      </c>
      <c r="AL250">
        <v>0</v>
      </c>
      <c r="AM250">
        <v>0</v>
      </c>
      <c r="AN250">
        <v>0</v>
      </c>
      <c r="AO250">
        <v>0</v>
      </c>
      <c r="AP250">
        <v>0</v>
      </c>
      <c r="AQ250">
        <v>0</v>
      </c>
      <c r="AR250">
        <v>0</v>
      </c>
    </row>
    <row r="251" spans="1:44" x14ac:dyDescent="0.25">
      <c r="A251">
        <f>ROW(Source!A179)</f>
        <v>179</v>
      </c>
      <c r="B251">
        <v>66441882</v>
      </c>
      <c r="C251">
        <v>66441854</v>
      </c>
      <c r="D251">
        <v>48205581</v>
      </c>
      <c r="E251">
        <v>1</v>
      </c>
      <c r="F251">
        <v>1</v>
      </c>
      <c r="G251">
        <v>1</v>
      </c>
      <c r="H251">
        <v>2</v>
      </c>
      <c r="I251" t="s">
        <v>836</v>
      </c>
      <c r="J251" t="s">
        <v>837</v>
      </c>
      <c r="K251" t="s">
        <v>838</v>
      </c>
      <c r="L251">
        <v>1367</v>
      </c>
      <c r="N251">
        <v>1011</v>
      </c>
      <c r="O251" t="s">
        <v>772</v>
      </c>
      <c r="P251" t="s">
        <v>772</v>
      </c>
      <c r="Q251">
        <v>1</v>
      </c>
      <c r="X251">
        <v>3.91</v>
      </c>
      <c r="Y251">
        <v>0</v>
      </c>
      <c r="Z251">
        <v>175.56</v>
      </c>
      <c r="AA251">
        <v>14.4</v>
      </c>
      <c r="AB251">
        <v>0</v>
      </c>
      <c r="AC251">
        <v>0</v>
      </c>
      <c r="AD251">
        <v>1</v>
      </c>
      <c r="AE251">
        <v>0</v>
      </c>
      <c r="AF251" t="s">
        <v>6</v>
      </c>
      <c r="AG251">
        <v>3.91</v>
      </c>
      <c r="AH251">
        <v>2</v>
      </c>
      <c r="AI251">
        <v>66441859</v>
      </c>
      <c r="AJ251">
        <v>287</v>
      </c>
      <c r="AK251">
        <v>0</v>
      </c>
      <c r="AL251">
        <v>0</v>
      </c>
      <c r="AM251">
        <v>0</v>
      </c>
      <c r="AN251">
        <v>0</v>
      </c>
      <c r="AO251">
        <v>0</v>
      </c>
      <c r="AP251">
        <v>0</v>
      </c>
      <c r="AQ251">
        <v>0</v>
      </c>
      <c r="AR251">
        <v>0</v>
      </c>
    </row>
    <row r="252" spans="1:44" x14ac:dyDescent="0.25">
      <c r="A252">
        <f>ROW(Source!A179)</f>
        <v>179</v>
      </c>
      <c r="B252">
        <v>66441883</v>
      </c>
      <c r="C252">
        <v>66441854</v>
      </c>
      <c r="D252">
        <v>48206504</v>
      </c>
      <c r="E252">
        <v>1</v>
      </c>
      <c r="F252">
        <v>1</v>
      </c>
      <c r="G252">
        <v>1</v>
      </c>
      <c r="H252">
        <v>2</v>
      </c>
      <c r="I252" t="s">
        <v>788</v>
      </c>
      <c r="J252" t="s">
        <v>789</v>
      </c>
      <c r="K252" t="s">
        <v>790</v>
      </c>
      <c r="L252">
        <v>1367</v>
      </c>
      <c r="N252">
        <v>1011</v>
      </c>
      <c r="O252" t="s">
        <v>772</v>
      </c>
      <c r="P252" t="s">
        <v>772</v>
      </c>
      <c r="Q252">
        <v>1</v>
      </c>
      <c r="X252">
        <v>0.19</v>
      </c>
      <c r="Y252">
        <v>0</v>
      </c>
      <c r="Z252">
        <v>65.709999999999994</v>
      </c>
      <c r="AA252">
        <v>11.6</v>
      </c>
      <c r="AB252">
        <v>0</v>
      </c>
      <c r="AC252">
        <v>0</v>
      </c>
      <c r="AD252">
        <v>1</v>
      </c>
      <c r="AE252">
        <v>0</v>
      </c>
      <c r="AF252" t="s">
        <v>6</v>
      </c>
      <c r="AG252">
        <v>0.19</v>
      </c>
      <c r="AH252">
        <v>2</v>
      </c>
      <c r="AI252">
        <v>66441860</v>
      </c>
      <c r="AJ252">
        <v>288</v>
      </c>
      <c r="AK252">
        <v>0</v>
      </c>
      <c r="AL252">
        <v>0</v>
      </c>
      <c r="AM252">
        <v>0</v>
      </c>
      <c r="AN252">
        <v>0</v>
      </c>
      <c r="AO252">
        <v>0</v>
      </c>
      <c r="AP252">
        <v>0</v>
      </c>
      <c r="AQ252">
        <v>0</v>
      </c>
      <c r="AR252">
        <v>0</v>
      </c>
    </row>
    <row r="253" spans="1:44" x14ac:dyDescent="0.25">
      <c r="A253">
        <f>ROW(Source!A179)</f>
        <v>179</v>
      </c>
      <c r="B253">
        <v>66441884</v>
      </c>
      <c r="C253">
        <v>66441854</v>
      </c>
      <c r="D253">
        <v>48206659</v>
      </c>
      <c r="E253">
        <v>1</v>
      </c>
      <c r="F253">
        <v>1</v>
      </c>
      <c r="G253">
        <v>1</v>
      </c>
      <c r="H253">
        <v>2</v>
      </c>
      <c r="I253" t="s">
        <v>839</v>
      </c>
      <c r="J253" t="s">
        <v>840</v>
      </c>
      <c r="K253" t="s">
        <v>841</v>
      </c>
      <c r="L253">
        <v>1367</v>
      </c>
      <c r="N253">
        <v>1011</v>
      </c>
      <c r="O253" t="s">
        <v>772</v>
      </c>
      <c r="P253" t="s">
        <v>772</v>
      </c>
      <c r="Q253">
        <v>1</v>
      </c>
      <c r="X253">
        <v>1.34</v>
      </c>
      <c r="Y253">
        <v>0</v>
      </c>
      <c r="Z253">
        <v>1.2</v>
      </c>
      <c r="AA253">
        <v>0</v>
      </c>
      <c r="AB253">
        <v>0</v>
      </c>
      <c r="AC253">
        <v>0</v>
      </c>
      <c r="AD253">
        <v>1</v>
      </c>
      <c r="AE253">
        <v>0</v>
      </c>
      <c r="AF253" t="s">
        <v>6</v>
      </c>
      <c r="AG253">
        <v>1.34</v>
      </c>
      <c r="AH253">
        <v>2</v>
      </c>
      <c r="AI253">
        <v>66441861</v>
      </c>
      <c r="AJ253">
        <v>289</v>
      </c>
      <c r="AK253">
        <v>0</v>
      </c>
      <c r="AL253">
        <v>0</v>
      </c>
      <c r="AM253">
        <v>0</v>
      </c>
      <c r="AN253">
        <v>0</v>
      </c>
      <c r="AO253">
        <v>0</v>
      </c>
      <c r="AP253">
        <v>0</v>
      </c>
      <c r="AQ253">
        <v>0</v>
      </c>
      <c r="AR253">
        <v>0</v>
      </c>
    </row>
    <row r="254" spans="1:44" x14ac:dyDescent="0.25">
      <c r="A254">
        <f>ROW(Source!A179)</f>
        <v>179</v>
      </c>
      <c r="B254">
        <v>66441885</v>
      </c>
      <c r="C254">
        <v>66441854</v>
      </c>
      <c r="D254">
        <v>48206702</v>
      </c>
      <c r="E254">
        <v>1</v>
      </c>
      <c r="F254">
        <v>1</v>
      </c>
      <c r="G254">
        <v>1</v>
      </c>
      <c r="H254">
        <v>2</v>
      </c>
      <c r="I254" t="s">
        <v>842</v>
      </c>
      <c r="J254" t="s">
        <v>843</v>
      </c>
      <c r="K254" t="s">
        <v>844</v>
      </c>
      <c r="L254">
        <v>1367</v>
      </c>
      <c r="N254">
        <v>1011</v>
      </c>
      <c r="O254" t="s">
        <v>772</v>
      </c>
      <c r="P254" t="s">
        <v>772</v>
      </c>
      <c r="Q254">
        <v>1</v>
      </c>
      <c r="X254">
        <v>0.09</v>
      </c>
      <c r="Y254">
        <v>0</v>
      </c>
      <c r="Z254">
        <v>12.31</v>
      </c>
      <c r="AA254">
        <v>0</v>
      </c>
      <c r="AB254">
        <v>0</v>
      </c>
      <c r="AC254">
        <v>0</v>
      </c>
      <c r="AD254">
        <v>1</v>
      </c>
      <c r="AE254">
        <v>0</v>
      </c>
      <c r="AF254" t="s">
        <v>6</v>
      </c>
      <c r="AG254">
        <v>0.09</v>
      </c>
      <c r="AH254">
        <v>2</v>
      </c>
      <c r="AI254">
        <v>66441862</v>
      </c>
      <c r="AJ254">
        <v>290</v>
      </c>
      <c r="AK254">
        <v>0</v>
      </c>
      <c r="AL254">
        <v>0</v>
      </c>
      <c r="AM254">
        <v>0</v>
      </c>
      <c r="AN254">
        <v>0</v>
      </c>
      <c r="AO254">
        <v>0</v>
      </c>
      <c r="AP254">
        <v>0</v>
      </c>
      <c r="AQ254">
        <v>0</v>
      </c>
      <c r="AR254">
        <v>0</v>
      </c>
    </row>
    <row r="255" spans="1:44" x14ac:dyDescent="0.25">
      <c r="A255">
        <f>ROW(Source!A179)</f>
        <v>179</v>
      </c>
      <c r="B255">
        <v>66441886</v>
      </c>
      <c r="C255">
        <v>66441854</v>
      </c>
      <c r="D255">
        <v>48054722</v>
      </c>
      <c r="E255">
        <v>1</v>
      </c>
      <c r="F255">
        <v>1</v>
      </c>
      <c r="G255">
        <v>1</v>
      </c>
      <c r="H255">
        <v>3</v>
      </c>
      <c r="I255" t="s">
        <v>845</v>
      </c>
      <c r="J255" t="s">
        <v>846</v>
      </c>
      <c r="K255" t="s">
        <v>847</v>
      </c>
      <c r="L255">
        <v>1339</v>
      </c>
      <c r="N255">
        <v>1007</v>
      </c>
      <c r="O255" t="s">
        <v>22</v>
      </c>
      <c r="P255" t="s">
        <v>22</v>
      </c>
      <c r="Q255">
        <v>1</v>
      </c>
      <c r="X255">
        <v>1.1000000000000001</v>
      </c>
      <c r="Y255">
        <v>6.22</v>
      </c>
      <c r="Z255">
        <v>0</v>
      </c>
      <c r="AA255">
        <v>0</v>
      </c>
      <c r="AB255">
        <v>0</v>
      </c>
      <c r="AC255">
        <v>0</v>
      </c>
      <c r="AD255">
        <v>1</v>
      </c>
      <c r="AE255">
        <v>0</v>
      </c>
      <c r="AF255" t="s">
        <v>6</v>
      </c>
      <c r="AG255">
        <v>1.1000000000000001</v>
      </c>
      <c r="AH255">
        <v>2</v>
      </c>
      <c r="AI255">
        <v>66441863</v>
      </c>
      <c r="AJ255">
        <v>291</v>
      </c>
      <c r="AK255">
        <v>0</v>
      </c>
      <c r="AL255">
        <v>0</v>
      </c>
      <c r="AM255">
        <v>0</v>
      </c>
      <c r="AN255">
        <v>0</v>
      </c>
      <c r="AO255">
        <v>0</v>
      </c>
      <c r="AP255">
        <v>0</v>
      </c>
      <c r="AQ255">
        <v>0</v>
      </c>
      <c r="AR255">
        <v>0</v>
      </c>
    </row>
    <row r="256" spans="1:44" x14ac:dyDescent="0.25">
      <c r="A256">
        <f>ROW(Source!A179)</f>
        <v>179</v>
      </c>
      <c r="B256">
        <v>66441887</v>
      </c>
      <c r="C256">
        <v>66441854</v>
      </c>
      <c r="D256">
        <v>48054728</v>
      </c>
      <c r="E256">
        <v>1</v>
      </c>
      <c r="F256">
        <v>1</v>
      </c>
      <c r="G256">
        <v>1</v>
      </c>
      <c r="H256">
        <v>3</v>
      </c>
      <c r="I256" t="s">
        <v>822</v>
      </c>
      <c r="J256" t="s">
        <v>823</v>
      </c>
      <c r="K256" t="s">
        <v>824</v>
      </c>
      <c r="L256">
        <v>1346</v>
      </c>
      <c r="N256">
        <v>1009</v>
      </c>
      <c r="O256" t="s">
        <v>132</v>
      </c>
      <c r="P256" t="s">
        <v>132</v>
      </c>
      <c r="Q256">
        <v>1</v>
      </c>
      <c r="X256">
        <v>0.33</v>
      </c>
      <c r="Y256">
        <v>6.09</v>
      </c>
      <c r="Z256">
        <v>0</v>
      </c>
      <c r="AA256">
        <v>0</v>
      </c>
      <c r="AB256">
        <v>0</v>
      </c>
      <c r="AC256">
        <v>0</v>
      </c>
      <c r="AD256">
        <v>1</v>
      </c>
      <c r="AE256">
        <v>0</v>
      </c>
      <c r="AF256" t="s">
        <v>6</v>
      </c>
      <c r="AG256">
        <v>0.33</v>
      </c>
      <c r="AH256">
        <v>2</v>
      </c>
      <c r="AI256">
        <v>66441864</v>
      </c>
      <c r="AJ256">
        <v>292</v>
      </c>
      <c r="AK256">
        <v>0</v>
      </c>
      <c r="AL256">
        <v>0</v>
      </c>
      <c r="AM256">
        <v>0</v>
      </c>
      <c r="AN256">
        <v>0</v>
      </c>
      <c r="AO256">
        <v>0</v>
      </c>
      <c r="AP256">
        <v>0</v>
      </c>
      <c r="AQ256">
        <v>0</v>
      </c>
      <c r="AR256">
        <v>0</v>
      </c>
    </row>
    <row r="257" spans="1:44" x14ac:dyDescent="0.25">
      <c r="A257">
        <f>ROW(Source!A179)</f>
        <v>179</v>
      </c>
      <c r="B257">
        <v>66441888</v>
      </c>
      <c r="C257">
        <v>66441854</v>
      </c>
      <c r="D257">
        <v>48057456</v>
      </c>
      <c r="E257">
        <v>1</v>
      </c>
      <c r="F257">
        <v>1</v>
      </c>
      <c r="G257">
        <v>1</v>
      </c>
      <c r="H257">
        <v>3</v>
      </c>
      <c r="I257" t="s">
        <v>848</v>
      </c>
      <c r="J257" t="s">
        <v>849</v>
      </c>
      <c r="K257" t="s">
        <v>850</v>
      </c>
      <c r="L257">
        <v>1348</v>
      </c>
      <c r="N257">
        <v>1009</v>
      </c>
      <c r="O257" t="s">
        <v>147</v>
      </c>
      <c r="P257" t="s">
        <v>147</v>
      </c>
      <c r="Q257">
        <v>1000</v>
      </c>
      <c r="X257">
        <v>4.0999999999999999E-4</v>
      </c>
      <c r="Y257">
        <v>10315.01</v>
      </c>
      <c r="Z257">
        <v>0</v>
      </c>
      <c r="AA257">
        <v>0</v>
      </c>
      <c r="AB257">
        <v>0</v>
      </c>
      <c r="AC257">
        <v>0</v>
      </c>
      <c r="AD257">
        <v>1</v>
      </c>
      <c r="AE257">
        <v>0</v>
      </c>
      <c r="AF257" t="s">
        <v>6</v>
      </c>
      <c r="AG257">
        <v>4.0999999999999999E-4</v>
      </c>
      <c r="AH257">
        <v>2</v>
      </c>
      <c r="AI257">
        <v>66441865</v>
      </c>
      <c r="AJ257">
        <v>293</v>
      </c>
      <c r="AK257">
        <v>0</v>
      </c>
      <c r="AL257">
        <v>0</v>
      </c>
      <c r="AM257">
        <v>0</v>
      </c>
      <c r="AN257">
        <v>0</v>
      </c>
      <c r="AO257">
        <v>0</v>
      </c>
      <c r="AP257">
        <v>0</v>
      </c>
      <c r="AQ257">
        <v>0</v>
      </c>
      <c r="AR257">
        <v>0</v>
      </c>
    </row>
    <row r="258" spans="1:44" x14ac:dyDescent="0.25">
      <c r="A258">
        <f>ROW(Source!A179)</f>
        <v>179</v>
      </c>
      <c r="B258">
        <v>66441889</v>
      </c>
      <c r="C258">
        <v>66441854</v>
      </c>
      <c r="D258">
        <v>48058694</v>
      </c>
      <c r="E258">
        <v>1</v>
      </c>
      <c r="F258">
        <v>1</v>
      </c>
      <c r="G258">
        <v>1</v>
      </c>
      <c r="H258">
        <v>3</v>
      </c>
      <c r="I258" t="s">
        <v>490</v>
      </c>
      <c r="J258" t="s">
        <v>492</v>
      </c>
      <c r="K258" t="s">
        <v>491</v>
      </c>
      <c r="L258">
        <v>1346</v>
      </c>
      <c r="N258">
        <v>1009</v>
      </c>
      <c r="O258" t="s">
        <v>132</v>
      </c>
      <c r="P258" t="s">
        <v>132</v>
      </c>
      <c r="Q258">
        <v>1</v>
      </c>
      <c r="X258">
        <v>20</v>
      </c>
      <c r="Y258">
        <v>9.0399999999999991</v>
      </c>
      <c r="Z258">
        <v>0</v>
      </c>
      <c r="AA258">
        <v>0</v>
      </c>
      <c r="AB258">
        <v>0</v>
      </c>
      <c r="AC258">
        <v>0</v>
      </c>
      <c r="AD258">
        <v>1</v>
      </c>
      <c r="AE258">
        <v>0</v>
      </c>
      <c r="AF258" t="s">
        <v>6</v>
      </c>
      <c r="AG258">
        <v>20</v>
      </c>
      <c r="AH258">
        <v>2</v>
      </c>
      <c r="AI258">
        <v>66441866</v>
      </c>
      <c r="AJ258">
        <v>294</v>
      </c>
      <c r="AK258">
        <v>0</v>
      </c>
      <c r="AL258">
        <v>0</v>
      </c>
      <c r="AM258">
        <v>0</v>
      </c>
      <c r="AN258">
        <v>0</v>
      </c>
      <c r="AO258">
        <v>0</v>
      </c>
      <c r="AP258">
        <v>0</v>
      </c>
      <c r="AQ258">
        <v>0</v>
      </c>
      <c r="AR258">
        <v>0</v>
      </c>
    </row>
    <row r="259" spans="1:44" x14ac:dyDescent="0.25">
      <c r="A259">
        <f>ROW(Source!A179)</f>
        <v>179</v>
      </c>
      <c r="B259">
        <v>66441890</v>
      </c>
      <c r="C259">
        <v>66441854</v>
      </c>
      <c r="D259">
        <v>48058795</v>
      </c>
      <c r="E259">
        <v>1</v>
      </c>
      <c r="F259">
        <v>1</v>
      </c>
      <c r="G259">
        <v>1</v>
      </c>
      <c r="H259">
        <v>3</v>
      </c>
      <c r="I259" t="s">
        <v>640</v>
      </c>
      <c r="J259" t="s">
        <v>642</v>
      </c>
      <c r="K259" t="s">
        <v>641</v>
      </c>
      <c r="L259">
        <v>1348</v>
      </c>
      <c r="N259">
        <v>1009</v>
      </c>
      <c r="O259" t="s">
        <v>147</v>
      </c>
      <c r="P259" t="s">
        <v>147</v>
      </c>
      <c r="Q259">
        <v>1000</v>
      </c>
      <c r="X259">
        <v>1.0000000000000001E-5</v>
      </c>
      <c r="Y259">
        <v>11978</v>
      </c>
      <c r="Z259">
        <v>0</v>
      </c>
      <c r="AA259">
        <v>0</v>
      </c>
      <c r="AB259">
        <v>0</v>
      </c>
      <c r="AC259">
        <v>0</v>
      </c>
      <c r="AD259">
        <v>1</v>
      </c>
      <c r="AE259">
        <v>0</v>
      </c>
      <c r="AF259" t="s">
        <v>6</v>
      </c>
      <c r="AG259">
        <v>1.0000000000000001E-5</v>
      </c>
      <c r="AH259">
        <v>2</v>
      </c>
      <c r="AI259">
        <v>66441867</v>
      </c>
      <c r="AJ259">
        <v>295</v>
      </c>
      <c r="AK259">
        <v>0</v>
      </c>
      <c r="AL259">
        <v>0</v>
      </c>
      <c r="AM259">
        <v>0</v>
      </c>
      <c r="AN259">
        <v>0</v>
      </c>
      <c r="AO259">
        <v>0</v>
      </c>
      <c r="AP259">
        <v>0</v>
      </c>
      <c r="AQ259">
        <v>0</v>
      </c>
      <c r="AR259">
        <v>0</v>
      </c>
    </row>
    <row r="260" spans="1:44" x14ac:dyDescent="0.25">
      <c r="A260">
        <f>ROW(Source!A179)</f>
        <v>179</v>
      </c>
      <c r="B260">
        <v>66441891</v>
      </c>
      <c r="C260">
        <v>66441854</v>
      </c>
      <c r="D260">
        <v>48059892</v>
      </c>
      <c r="E260">
        <v>1</v>
      </c>
      <c r="F260">
        <v>1</v>
      </c>
      <c r="G260">
        <v>1</v>
      </c>
      <c r="H260">
        <v>3</v>
      </c>
      <c r="I260" t="s">
        <v>347</v>
      </c>
      <c r="J260" t="s">
        <v>349</v>
      </c>
      <c r="K260" t="s">
        <v>348</v>
      </c>
      <c r="L260">
        <v>1348</v>
      </c>
      <c r="N260">
        <v>1009</v>
      </c>
      <c r="O260" t="s">
        <v>147</v>
      </c>
      <c r="P260" t="s">
        <v>147</v>
      </c>
      <c r="Q260">
        <v>1000</v>
      </c>
      <c r="X260">
        <v>1E-4</v>
      </c>
      <c r="Y260">
        <v>37900</v>
      </c>
      <c r="Z260">
        <v>0</v>
      </c>
      <c r="AA260">
        <v>0</v>
      </c>
      <c r="AB260">
        <v>0</v>
      </c>
      <c r="AC260">
        <v>0</v>
      </c>
      <c r="AD260">
        <v>1</v>
      </c>
      <c r="AE260">
        <v>0</v>
      </c>
      <c r="AF260" t="s">
        <v>6</v>
      </c>
      <c r="AG260">
        <v>1E-4</v>
      </c>
      <c r="AH260">
        <v>2</v>
      </c>
      <c r="AI260">
        <v>66441868</v>
      </c>
      <c r="AJ260">
        <v>296</v>
      </c>
      <c r="AK260">
        <v>0</v>
      </c>
      <c r="AL260">
        <v>0</v>
      </c>
      <c r="AM260">
        <v>0</v>
      </c>
      <c r="AN260">
        <v>0</v>
      </c>
      <c r="AO260">
        <v>0</v>
      </c>
      <c r="AP260">
        <v>0</v>
      </c>
      <c r="AQ260">
        <v>0</v>
      </c>
      <c r="AR260">
        <v>0</v>
      </c>
    </row>
    <row r="261" spans="1:44" x14ac:dyDescent="0.25">
      <c r="A261">
        <f>ROW(Source!A179)</f>
        <v>179</v>
      </c>
      <c r="B261">
        <v>66441892</v>
      </c>
      <c r="C261">
        <v>66441854</v>
      </c>
      <c r="D261">
        <v>48045809</v>
      </c>
      <c r="E261">
        <v>68</v>
      </c>
      <c r="F261">
        <v>1</v>
      </c>
      <c r="G261">
        <v>1</v>
      </c>
      <c r="H261">
        <v>3</v>
      </c>
      <c r="I261" t="s">
        <v>920</v>
      </c>
      <c r="J261" t="s">
        <v>6</v>
      </c>
      <c r="K261" t="s">
        <v>921</v>
      </c>
      <c r="L261">
        <v>1348</v>
      </c>
      <c r="N261">
        <v>1009</v>
      </c>
      <c r="O261" t="s">
        <v>147</v>
      </c>
      <c r="P261" t="s">
        <v>147</v>
      </c>
      <c r="Q261">
        <v>1000</v>
      </c>
      <c r="X261">
        <v>1</v>
      </c>
      <c r="Y261">
        <v>0</v>
      </c>
      <c r="Z261">
        <v>0</v>
      </c>
      <c r="AA261">
        <v>0</v>
      </c>
      <c r="AB261">
        <v>0</v>
      </c>
      <c r="AC261">
        <v>0</v>
      </c>
      <c r="AD261">
        <v>0</v>
      </c>
      <c r="AE261">
        <v>0</v>
      </c>
      <c r="AF261" t="s">
        <v>6</v>
      </c>
      <c r="AG261">
        <v>1</v>
      </c>
      <c r="AH261">
        <v>3</v>
      </c>
      <c r="AI261">
        <v>-1</v>
      </c>
      <c r="AJ261" t="s">
        <v>6</v>
      </c>
      <c r="AK261">
        <v>0</v>
      </c>
      <c r="AL261">
        <v>0</v>
      </c>
      <c r="AM261">
        <v>0</v>
      </c>
      <c r="AN261">
        <v>0</v>
      </c>
      <c r="AO261">
        <v>0</v>
      </c>
      <c r="AP261">
        <v>0</v>
      </c>
      <c r="AQ261">
        <v>0</v>
      </c>
      <c r="AR261">
        <v>0</v>
      </c>
    </row>
    <row r="262" spans="1:44" x14ac:dyDescent="0.25">
      <c r="A262">
        <f>ROW(Source!A179)</f>
        <v>179</v>
      </c>
      <c r="B262">
        <v>66441893</v>
      </c>
      <c r="C262">
        <v>66441854</v>
      </c>
      <c r="D262">
        <v>48073392</v>
      </c>
      <c r="E262">
        <v>1</v>
      </c>
      <c r="F262">
        <v>1</v>
      </c>
      <c r="G262">
        <v>1</v>
      </c>
      <c r="H262">
        <v>3</v>
      </c>
      <c r="I262" t="s">
        <v>364</v>
      </c>
      <c r="J262" t="s">
        <v>366</v>
      </c>
      <c r="K262" t="s">
        <v>365</v>
      </c>
      <c r="L262">
        <v>1348</v>
      </c>
      <c r="N262">
        <v>1009</v>
      </c>
      <c r="O262" t="s">
        <v>147</v>
      </c>
      <c r="P262" t="s">
        <v>147</v>
      </c>
      <c r="Q262">
        <v>1000</v>
      </c>
      <c r="X262">
        <v>2.0000000000000001E-4</v>
      </c>
      <c r="Y262">
        <v>7712</v>
      </c>
      <c r="Z262">
        <v>0</v>
      </c>
      <c r="AA262">
        <v>0</v>
      </c>
      <c r="AB262">
        <v>0</v>
      </c>
      <c r="AC262">
        <v>0</v>
      </c>
      <c r="AD262">
        <v>1</v>
      </c>
      <c r="AE262">
        <v>0</v>
      </c>
      <c r="AF262" t="s">
        <v>6</v>
      </c>
      <c r="AG262">
        <v>2.0000000000000001E-4</v>
      </c>
      <c r="AH262">
        <v>2</v>
      </c>
      <c r="AI262">
        <v>66441869</v>
      </c>
      <c r="AJ262">
        <v>297</v>
      </c>
      <c r="AK262">
        <v>0</v>
      </c>
      <c r="AL262">
        <v>0</v>
      </c>
      <c r="AM262">
        <v>0</v>
      </c>
      <c r="AN262">
        <v>0</v>
      </c>
      <c r="AO262">
        <v>0</v>
      </c>
      <c r="AP262">
        <v>0</v>
      </c>
      <c r="AQ262">
        <v>0</v>
      </c>
      <c r="AR262">
        <v>0</v>
      </c>
    </row>
    <row r="263" spans="1:44" x14ac:dyDescent="0.25">
      <c r="A263">
        <f>ROW(Source!A179)</f>
        <v>179</v>
      </c>
      <c r="B263">
        <v>66441894</v>
      </c>
      <c r="C263">
        <v>66441854</v>
      </c>
      <c r="D263">
        <v>48075424</v>
      </c>
      <c r="E263">
        <v>1</v>
      </c>
      <c r="F263">
        <v>1</v>
      </c>
      <c r="G263">
        <v>1</v>
      </c>
      <c r="H263">
        <v>3</v>
      </c>
      <c r="I263" t="s">
        <v>351</v>
      </c>
      <c r="J263" t="s">
        <v>354</v>
      </c>
      <c r="K263" t="s">
        <v>352</v>
      </c>
      <c r="L263">
        <v>1302</v>
      </c>
      <c r="N263">
        <v>1003</v>
      </c>
      <c r="O263" t="s">
        <v>353</v>
      </c>
      <c r="P263" t="s">
        <v>353</v>
      </c>
      <c r="Q263">
        <v>10</v>
      </c>
      <c r="X263">
        <v>1.8700000000000001E-2</v>
      </c>
      <c r="Y263">
        <v>50.24</v>
      </c>
      <c r="Z263">
        <v>0</v>
      </c>
      <c r="AA263">
        <v>0</v>
      </c>
      <c r="AB263">
        <v>0</v>
      </c>
      <c r="AC263">
        <v>0</v>
      </c>
      <c r="AD263">
        <v>1</v>
      </c>
      <c r="AE263">
        <v>0</v>
      </c>
      <c r="AF263" t="s">
        <v>6</v>
      </c>
      <c r="AG263">
        <v>1.8700000000000001E-2</v>
      </c>
      <c r="AH263">
        <v>2</v>
      </c>
      <c r="AI263">
        <v>66441870</v>
      </c>
      <c r="AJ263">
        <v>298</v>
      </c>
      <c r="AK263">
        <v>0</v>
      </c>
      <c r="AL263">
        <v>0</v>
      </c>
      <c r="AM263">
        <v>0</v>
      </c>
      <c r="AN263">
        <v>0</v>
      </c>
      <c r="AO263">
        <v>0</v>
      </c>
      <c r="AP263">
        <v>0</v>
      </c>
      <c r="AQ263">
        <v>0</v>
      </c>
      <c r="AR263">
        <v>0</v>
      </c>
    </row>
    <row r="264" spans="1:44" x14ac:dyDescent="0.25">
      <c r="A264">
        <f>ROW(Source!A179)</f>
        <v>179</v>
      </c>
      <c r="B264">
        <v>66441895</v>
      </c>
      <c r="C264">
        <v>66441854</v>
      </c>
      <c r="D264">
        <v>48075779</v>
      </c>
      <c r="E264">
        <v>1</v>
      </c>
      <c r="F264">
        <v>1</v>
      </c>
      <c r="G264">
        <v>1</v>
      </c>
      <c r="H264">
        <v>3</v>
      </c>
      <c r="I264" t="s">
        <v>154</v>
      </c>
      <c r="J264" t="s">
        <v>156</v>
      </c>
      <c r="K264" t="s">
        <v>155</v>
      </c>
      <c r="L264">
        <v>1348</v>
      </c>
      <c r="N264">
        <v>1009</v>
      </c>
      <c r="O264" t="s">
        <v>147</v>
      </c>
      <c r="P264" t="s">
        <v>147</v>
      </c>
      <c r="Q264">
        <v>1000</v>
      </c>
      <c r="X264">
        <v>3.0000000000000001E-5</v>
      </c>
      <c r="Y264">
        <v>4455.2</v>
      </c>
      <c r="Z264">
        <v>0</v>
      </c>
      <c r="AA264">
        <v>0</v>
      </c>
      <c r="AB264">
        <v>0</v>
      </c>
      <c r="AC264">
        <v>0</v>
      </c>
      <c r="AD264">
        <v>1</v>
      </c>
      <c r="AE264">
        <v>0</v>
      </c>
      <c r="AF264" t="s">
        <v>6</v>
      </c>
      <c r="AG264">
        <v>3.0000000000000001E-5</v>
      </c>
      <c r="AH264">
        <v>2</v>
      </c>
      <c r="AI264">
        <v>66441871</v>
      </c>
      <c r="AJ264">
        <v>299</v>
      </c>
      <c r="AK264">
        <v>0</v>
      </c>
      <c r="AL264">
        <v>0</v>
      </c>
      <c r="AM264">
        <v>0</v>
      </c>
      <c r="AN264">
        <v>0</v>
      </c>
      <c r="AO264">
        <v>0</v>
      </c>
      <c r="AP264">
        <v>0</v>
      </c>
      <c r="AQ264">
        <v>0</v>
      </c>
      <c r="AR264">
        <v>0</v>
      </c>
    </row>
    <row r="265" spans="1:44" x14ac:dyDescent="0.25">
      <c r="A265">
        <f>ROW(Source!A179)</f>
        <v>179</v>
      </c>
      <c r="B265">
        <v>66441896</v>
      </c>
      <c r="C265">
        <v>66441854</v>
      </c>
      <c r="D265">
        <v>48076502</v>
      </c>
      <c r="E265">
        <v>1</v>
      </c>
      <c r="F265">
        <v>1</v>
      </c>
      <c r="G265">
        <v>1</v>
      </c>
      <c r="H265">
        <v>3</v>
      </c>
      <c r="I265" t="s">
        <v>356</v>
      </c>
      <c r="J265" t="s">
        <v>358</v>
      </c>
      <c r="K265" t="s">
        <v>357</v>
      </c>
      <c r="L265">
        <v>1348</v>
      </c>
      <c r="N265">
        <v>1009</v>
      </c>
      <c r="O265" t="s">
        <v>147</v>
      </c>
      <c r="P265" t="s">
        <v>147</v>
      </c>
      <c r="Q265">
        <v>1000</v>
      </c>
      <c r="X265">
        <v>1.9400000000000001E-3</v>
      </c>
      <c r="Y265">
        <v>4920</v>
      </c>
      <c r="Z265">
        <v>0</v>
      </c>
      <c r="AA265">
        <v>0</v>
      </c>
      <c r="AB265">
        <v>0</v>
      </c>
      <c r="AC265">
        <v>0</v>
      </c>
      <c r="AD265">
        <v>1</v>
      </c>
      <c r="AE265">
        <v>0</v>
      </c>
      <c r="AF265" t="s">
        <v>6</v>
      </c>
      <c r="AG265">
        <v>1.9400000000000001E-3</v>
      </c>
      <c r="AH265">
        <v>2</v>
      </c>
      <c r="AI265">
        <v>66441872</v>
      </c>
      <c r="AJ265">
        <v>300</v>
      </c>
      <c r="AK265">
        <v>0</v>
      </c>
      <c r="AL265">
        <v>0</v>
      </c>
      <c r="AM265">
        <v>0</v>
      </c>
      <c r="AN265">
        <v>0</v>
      </c>
      <c r="AO265">
        <v>0</v>
      </c>
      <c r="AP265">
        <v>0</v>
      </c>
      <c r="AQ265">
        <v>0</v>
      </c>
      <c r="AR265">
        <v>0</v>
      </c>
    </row>
    <row r="266" spans="1:44" x14ac:dyDescent="0.25">
      <c r="A266">
        <f>ROW(Source!A179)</f>
        <v>179</v>
      </c>
      <c r="B266">
        <v>66441897</v>
      </c>
      <c r="C266">
        <v>66441854</v>
      </c>
      <c r="D266">
        <v>48079767</v>
      </c>
      <c r="E266">
        <v>1</v>
      </c>
      <c r="F266">
        <v>1</v>
      </c>
      <c r="G266">
        <v>1</v>
      </c>
      <c r="H266">
        <v>3</v>
      </c>
      <c r="I266" t="s">
        <v>360</v>
      </c>
      <c r="J266" t="s">
        <v>362</v>
      </c>
      <c r="K266" t="s">
        <v>361</v>
      </c>
      <c r="L266">
        <v>1339</v>
      </c>
      <c r="N266">
        <v>1007</v>
      </c>
      <c r="O266" t="s">
        <v>22</v>
      </c>
      <c r="P266" t="s">
        <v>22</v>
      </c>
      <c r="Q266">
        <v>1</v>
      </c>
      <c r="X266">
        <v>1.0300000000000001E-3</v>
      </c>
      <c r="Y266">
        <v>1700</v>
      </c>
      <c r="Z266">
        <v>0</v>
      </c>
      <c r="AA266">
        <v>0</v>
      </c>
      <c r="AB266">
        <v>0</v>
      </c>
      <c r="AC266">
        <v>0</v>
      </c>
      <c r="AD266">
        <v>1</v>
      </c>
      <c r="AE266">
        <v>0</v>
      </c>
      <c r="AF266" t="s">
        <v>6</v>
      </c>
      <c r="AG266">
        <v>1.0300000000000001E-3</v>
      </c>
      <c r="AH266">
        <v>2</v>
      </c>
      <c r="AI266">
        <v>66441875</v>
      </c>
      <c r="AJ266">
        <v>301</v>
      </c>
      <c r="AK266">
        <v>0</v>
      </c>
      <c r="AL266">
        <v>0</v>
      </c>
      <c r="AM266">
        <v>0</v>
      </c>
      <c r="AN266">
        <v>0</v>
      </c>
      <c r="AO266">
        <v>0</v>
      </c>
      <c r="AP266">
        <v>0</v>
      </c>
      <c r="AQ266">
        <v>0</v>
      </c>
      <c r="AR266">
        <v>0</v>
      </c>
    </row>
    <row r="267" spans="1:44" x14ac:dyDescent="0.25">
      <c r="A267">
        <f>ROW(Source!A179)</f>
        <v>179</v>
      </c>
      <c r="B267">
        <v>66441898</v>
      </c>
      <c r="C267">
        <v>66441854</v>
      </c>
      <c r="D267">
        <v>48087405</v>
      </c>
      <c r="E267">
        <v>1</v>
      </c>
      <c r="F267">
        <v>1</v>
      </c>
      <c r="G267">
        <v>1</v>
      </c>
      <c r="H267">
        <v>3</v>
      </c>
      <c r="I267" t="s">
        <v>851</v>
      </c>
      <c r="J267" t="s">
        <v>852</v>
      </c>
      <c r="K267" t="s">
        <v>853</v>
      </c>
      <c r="L267">
        <v>1348</v>
      </c>
      <c r="N267">
        <v>1009</v>
      </c>
      <c r="O267" t="s">
        <v>147</v>
      </c>
      <c r="P267" t="s">
        <v>147</v>
      </c>
      <c r="Q267">
        <v>1000</v>
      </c>
      <c r="X267">
        <v>3.1E-4</v>
      </c>
      <c r="Y267">
        <v>15620</v>
      </c>
      <c r="Z267">
        <v>0</v>
      </c>
      <c r="AA267">
        <v>0</v>
      </c>
      <c r="AB267">
        <v>0</v>
      </c>
      <c r="AC267">
        <v>0</v>
      </c>
      <c r="AD267">
        <v>1</v>
      </c>
      <c r="AE267">
        <v>0</v>
      </c>
      <c r="AF267" t="s">
        <v>6</v>
      </c>
      <c r="AG267">
        <v>3.1E-4</v>
      </c>
      <c r="AH267">
        <v>2</v>
      </c>
      <c r="AI267">
        <v>66441876</v>
      </c>
      <c r="AJ267">
        <v>302</v>
      </c>
      <c r="AK267">
        <v>0</v>
      </c>
      <c r="AL267">
        <v>0</v>
      </c>
      <c r="AM267">
        <v>0</v>
      </c>
      <c r="AN267">
        <v>0</v>
      </c>
      <c r="AO267">
        <v>0</v>
      </c>
      <c r="AP267">
        <v>0</v>
      </c>
      <c r="AQ267">
        <v>0</v>
      </c>
      <c r="AR267">
        <v>0</v>
      </c>
    </row>
    <row r="268" spans="1:44" x14ac:dyDescent="0.25">
      <c r="A268">
        <f>ROW(Source!A179)</f>
        <v>179</v>
      </c>
      <c r="B268">
        <v>66441899</v>
      </c>
      <c r="C268">
        <v>66441854</v>
      </c>
      <c r="D268">
        <v>48088518</v>
      </c>
      <c r="E268">
        <v>1</v>
      </c>
      <c r="F268">
        <v>1</v>
      </c>
      <c r="G268">
        <v>1</v>
      </c>
      <c r="H268">
        <v>3</v>
      </c>
      <c r="I268" t="s">
        <v>854</v>
      </c>
      <c r="J268" t="s">
        <v>855</v>
      </c>
      <c r="K268" t="s">
        <v>856</v>
      </c>
      <c r="L268">
        <v>1346</v>
      </c>
      <c r="N268">
        <v>1009</v>
      </c>
      <c r="O268" t="s">
        <v>132</v>
      </c>
      <c r="P268" t="s">
        <v>132</v>
      </c>
      <c r="Q268">
        <v>1</v>
      </c>
      <c r="X268">
        <v>0.6</v>
      </c>
      <c r="Y268">
        <v>9.42</v>
      </c>
      <c r="Z268">
        <v>0</v>
      </c>
      <c r="AA268">
        <v>0</v>
      </c>
      <c r="AB268">
        <v>0</v>
      </c>
      <c r="AC268">
        <v>0</v>
      </c>
      <c r="AD268">
        <v>1</v>
      </c>
      <c r="AE268">
        <v>0</v>
      </c>
      <c r="AF268" t="s">
        <v>6</v>
      </c>
      <c r="AG268">
        <v>0.6</v>
      </c>
      <c r="AH268">
        <v>2</v>
      </c>
      <c r="AI268">
        <v>66441877</v>
      </c>
      <c r="AJ268">
        <v>303</v>
      </c>
      <c r="AK268">
        <v>0</v>
      </c>
      <c r="AL268">
        <v>0</v>
      </c>
      <c r="AM268">
        <v>0</v>
      </c>
      <c r="AN268">
        <v>0</v>
      </c>
      <c r="AO268">
        <v>0</v>
      </c>
      <c r="AP268">
        <v>0</v>
      </c>
      <c r="AQ268">
        <v>0</v>
      </c>
      <c r="AR268">
        <v>0</v>
      </c>
    </row>
    <row r="269" spans="1:44" x14ac:dyDescent="0.25">
      <c r="A269">
        <f>ROW(Source!A187)</f>
        <v>187</v>
      </c>
      <c r="B269">
        <v>66441934</v>
      </c>
      <c r="C269">
        <v>66441908</v>
      </c>
      <c r="D269">
        <v>48043841</v>
      </c>
      <c r="E269">
        <v>68</v>
      </c>
      <c r="F269">
        <v>1</v>
      </c>
      <c r="G269">
        <v>1</v>
      </c>
      <c r="H269">
        <v>1</v>
      </c>
      <c r="I269" t="s">
        <v>764</v>
      </c>
      <c r="J269" t="s">
        <v>6</v>
      </c>
      <c r="K269" t="s">
        <v>765</v>
      </c>
      <c r="L269">
        <v>1191</v>
      </c>
      <c r="N269">
        <v>1013</v>
      </c>
      <c r="O269" t="s">
        <v>766</v>
      </c>
      <c r="P269" t="s">
        <v>766</v>
      </c>
      <c r="Q269">
        <v>1</v>
      </c>
      <c r="X269">
        <v>43.26</v>
      </c>
      <c r="Y269">
        <v>0</v>
      </c>
      <c r="Z269">
        <v>0</v>
      </c>
      <c r="AA269">
        <v>0</v>
      </c>
      <c r="AB269">
        <v>8.74</v>
      </c>
      <c r="AC269">
        <v>0</v>
      </c>
      <c r="AD269">
        <v>1</v>
      </c>
      <c r="AE269">
        <v>1</v>
      </c>
      <c r="AF269" t="s">
        <v>6</v>
      </c>
      <c r="AG269">
        <v>43.26</v>
      </c>
      <c r="AH269">
        <v>2</v>
      </c>
      <c r="AI269">
        <v>66441909</v>
      </c>
      <c r="AJ269">
        <v>305</v>
      </c>
      <c r="AK269">
        <v>0</v>
      </c>
      <c r="AL269">
        <v>0</v>
      </c>
      <c r="AM269">
        <v>0</v>
      </c>
      <c r="AN269">
        <v>0</v>
      </c>
      <c r="AO269">
        <v>0</v>
      </c>
      <c r="AP269">
        <v>0</v>
      </c>
      <c r="AQ269">
        <v>0</v>
      </c>
      <c r="AR269">
        <v>0</v>
      </c>
    </row>
    <row r="270" spans="1:44" x14ac:dyDescent="0.25">
      <c r="A270">
        <f>ROW(Source!A187)</f>
        <v>187</v>
      </c>
      <c r="B270">
        <v>66441935</v>
      </c>
      <c r="C270">
        <v>66441908</v>
      </c>
      <c r="D270">
        <v>48044033</v>
      </c>
      <c r="E270">
        <v>68</v>
      </c>
      <c r="F270">
        <v>1</v>
      </c>
      <c r="G270">
        <v>1</v>
      </c>
      <c r="H270">
        <v>1</v>
      </c>
      <c r="I270" t="s">
        <v>767</v>
      </c>
      <c r="J270" t="s">
        <v>6</v>
      </c>
      <c r="K270" t="s">
        <v>768</v>
      </c>
      <c r="L270">
        <v>1191</v>
      </c>
      <c r="N270">
        <v>1013</v>
      </c>
      <c r="O270" t="s">
        <v>766</v>
      </c>
      <c r="P270" t="s">
        <v>766</v>
      </c>
      <c r="Q270">
        <v>1</v>
      </c>
      <c r="X270">
        <v>4.32</v>
      </c>
      <c r="Y270">
        <v>0</v>
      </c>
      <c r="Z270">
        <v>0</v>
      </c>
      <c r="AA270">
        <v>0</v>
      </c>
      <c r="AB270">
        <v>0</v>
      </c>
      <c r="AC270">
        <v>0</v>
      </c>
      <c r="AD270">
        <v>1</v>
      </c>
      <c r="AE270">
        <v>2</v>
      </c>
      <c r="AF270" t="s">
        <v>6</v>
      </c>
      <c r="AG270">
        <v>4.32</v>
      </c>
      <c r="AH270">
        <v>2</v>
      </c>
      <c r="AI270">
        <v>66441910</v>
      </c>
      <c r="AJ270">
        <v>306</v>
      </c>
      <c r="AK270">
        <v>0</v>
      </c>
      <c r="AL270">
        <v>0</v>
      </c>
      <c r="AM270">
        <v>0</v>
      </c>
      <c r="AN270">
        <v>0</v>
      </c>
      <c r="AO270">
        <v>0</v>
      </c>
      <c r="AP270">
        <v>0</v>
      </c>
      <c r="AQ270">
        <v>0</v>
      </c>
      <c r="AR270">
        <v>0</v>
      </c>
    </row>
    <row r="271" spans="1:44" x14ac:dyDescent="0.25">
      <c r="A271">
        <f>ROW(Source!A187)</f>
        <v>187</v>
      </c>
      <c r="B271">
        <v>66441936</v>
      </c>
      <c r="C271">
        <v>66441908</v>
      </c>
      <c r="D271">
        <v>48205529</v>
      </c>
      <c r="E271">
        <v>1</v>
      </c>
      <c r="F271">
        <v>1</v>
      </c>
      <c r="G271">
        <v>1</v>
      </c>
      <c r="H271">
        <v>2</v>
      </c>
      <c r="I271" t="s">
        <v>833</v>
      </c>
      <c r="J271" t="s">
        <v>834</v>
      </c>
      <c r="K271" t="s">
        <v>835</v>
      </c>
      <c r="L271">
        <v>1367</v>
      </c>
      <c r="N271">
        <v>1011</v>
      </c>
      <c r="O271" t="s">
        <v>772</v>
      </c>
      <c r="P271" t="s">
        <v>772</v>
      </c>
      <c r="Q271">
        <v>1</v>
      </c>
      <c r="X271">
        <v>0.1</v>
      </c>
      <c r="Y271">
        <v>0</v>
      </c>
      <c r="Z271">
        <v>120.24</v>
      </c>
      <c r="AA271">
        <v>15.42</v>
      </c>
      <c r="AB271">
        <v>0</v>
      </c>
      <c r="AC271">
        <v>0</v>
      </c>
      <c r="AD271">
        <v>1</v>
      </c>
      <c r="AE271">
        <v>0</v>
      </c>
      <c r="AF271" t="s">
        <v>6</v>
      </c>
      <c r="AG271">
        <v>0.1</v>
      </c>
      <c r="AH271">
        <v>2</v>
      </c>
      <c r="AI271">
        <v>66441911</v>
      </c>
      <c r="AJ271">
        <v>307</v>
      </c>
      <c r="AK271">
        <v>0</v>
      </c>
      <c r="AL271">
        <v>0</v>
      </c>
      <c r="AM271">
        <v>0</v>
      </c>
      <c r="AN271">
        <v>0</v>
      </c>
      <c r="AO271">
        <v>0</v>
      </c>
      <c r="AP271">
        <v>0</v>
      </c>
      <c r="AQ271">
        <v>0</v>
      </c>
      <c r="AR271">
        <v>0</v>
      </c>
    </row>
    <row r="272" spans="1:44" x14ac:dyDescent="0.25">
      <c r="A272">
        <f>ROW(Source!A187)</f>
        <v>187</v>
      </c>
      <c r="B272">
        <v>66441937</v>
      </c>
      <c r="C272">
        <v>66441908</v>
      </c>
      <c r="D272">
        <v>48205574</v>
      </c>
      <c r="E272">
        <v>1</v>
      </c>
      <c r="F272">
        <v>1</v>
      </c>
      <c r="G272">
        <v>1</v>
      </c>
      <c r="H272">
        <v>2</v>
      </c>
      <c r="I272" t="s">
        <v>816</v>
      </c>
      <c r="J272" t="s">
        <v>817</v>
      </c>
      <c r="K272" t="s">
        <v>818</v>
      </c>
      <c r="L272">
        <v>1367</v>
      </c>
      <c r="N272">
        <v>1011</v>
      </c>
      <c r="O272" t="s">
        <v>772</v>
      </c>
      <c r="P272" t="s">
        <v>772</v>
      </c>
      <c r="Q272">
        <v>1</v>
      </c>
      <c r="X272">
        <v>0.12</v>
      </c>
      <c r="Y272">
        <v>0</v>
      </c>
      <c r="Z272">
        <v>115.4</v>
      </c>
      <c r="AA272">
        <v>13.5</v>
      </c>
      <c r="AB272">
        <v>0</v>
      </c>
      <c r="AC272">
        <v>0</v>
      </c>
      <c r="AD272">
        <v>1</v>
      </c>
      <c r="AE272">
        <v>0</v>
      </c>
      <c r="AF272" t="s">
        <v>6</v>
      </c>
      <c r="AG272">
        <v>0.12</v>
      </c>
      <c r="AH272">
        <v>2</v>
      </c>
      <c r="AI272">
        <v>66441912</v>
      </c>
      <c r="AJ272">
        <v>308</v>
      </c>
      <c r="AK272">
        <v>0</v>
      </c>
      <c r="AL272">
        <v>0</v>
      </c>
      <c r="AM272">
        <v>0</v>
      </c>
      <c r="AN272">
        <v>0</v>
      </c>
      <c r="AO272">
        <v>0</v>
      </c>
      <c r="AP272">
        <v>0</v>
      </c>
      <c r="AQ272">
        <v>0</v>
      </c>
      <c r="AR272">
        <v>0</v>
      </c>
    </row>
    <row r="273" spans="1:44" x14ac:dyDescent="0.25">
      <c r="A273">
        <f>ROW(Source!A187)</f>
        <v>187</v>
      </c>
      <c r="B273">
        <v>66441938</v>
      </c>
      <c r="C273">
        <v>66441908</v>
      </c>
      <c r="D273">
        <v>48205581</v>
      </c>
      <c r="E273">
        <v>1</v>
      </c>
      <c r="F273">
        <v>1</v>
      </c>
      <c r="G273">
        <v>1</v>
      </c>
      <c r="H273">
        <v>2</v>
      </c>
      <c r="I273" t="s">
        <v>836</v>
      </c>
      <c r="J273" t="s">
        <v>837</v>
      </c>
      <c r="K273" t="s">
        <v>838</v>
      </c>
      <c r="L273">
        <v>1367</v>
      </c>
      <c r="N273">
        <v>1011</v>
      </c>
      <c r="O273" t="s">
        <v>772</v>
      </c>
      <c r="P273" t="s">
        <v>772</v>
      </c>
      <c r="Q273">
        <v>1</v>
      </c>
      <c r="X273">
        <v>3.91</v>
      </c>
      <c r="Y273">
        <v>0</v>
      </c>
      <c r="Z273">
        <v>175.56</v>
      </c>
      <c r="AA273">
        <v>14.4</v>
      </c>
      <c r="AB273">
        <v>0</v>
      </c>
      <c r="AC273">
        <v>0</v>
      </c>
      <c r="AD273">
        <v>1</v>
      </c>
      <c r="AE273">
        <v>0</v>
      </c>
      <c r="AF273" t="s">
        <v>6</v>
      </c>
      <c r="AG273">
        <v>3.91</v>
      </c>
      <c r="AH273">
        <v>2</v>
      </c>
      <c r="AI273">
        <v>66441913</v>
      </c>
      <c r="AJ273">
        <v>309</v>
      </c>
      <c r="AK273">
        <v>0</v>
      </c>
      <c r="AL273">
        <v>0</v>
      </c>
      <c r="AM273">
        <v>0</v>
      </c>
      <c r="AN273">
        <v>0</v>
      </c>
      <c r="AO273">
        <v>0</v>
      </c>
      <c r="AP273">
        <v>0</v>
      </c>
      <c r="AQ273">
        <v>0</v>
      </c>
      <c r="AR273">
        <v>0</v>
      </c>
    </row>
    <row r="274" spans="1:44" x14ac:dyDescent="0.25">
      <c r="A274">
        <f>ROW(Source!A187)</f>
        <v>187</v>
      </c>
      <c r="B274">
        <v>66441939</v>
      </c>
      <c r="C274">
        <v>66441908</v>
      </c>
      <c r="D274">
        <v>48206504</v>
      </c>
      <c r="E274">
        <v>1</v>
      </c>
      <c r="F274">
        <v>1</v>
      </c>
      <c r="G274">
        <v>1</v>
      </c>
      <c r="H274">
        <v>2</v>
      </c>
      <c r="I274" t="s">
        <v>788</v>
      </c>
      <c r="J274" t="s">
        <v>789</v>
      </c>
      <c r="K274" t="s">
        <v>790</v>
      </c>
      <c r="L274">
        <v>1367</v>
      </c>
      <c r="N274">
        <v>1011</v>
      </c>
      <c r="O274" t="s">
        <v>772</v>
      </c>
      <c r="P274" t="s">
        <v>772</v>
      </c>
      <c r="Q274">
        <v>1</v>
      </c>
      <c r="X274">
        <v>0.19</v>
      </c>
      <c r="Y274">
        <v>0</v>
      </c>
      <c r="Z274">
        <v>65.709999999999994</v>
      </c>
      <c r="AA274">
        <v>11.6</v>
      </c>
      <c r="AB274">
        <v>0</v>
      </c>
      <c r="AC274">
        <v>0</v>
      </c>
      <c r="AD274">
        <v>1</v>
      </c>
      <c r="AE274">
        <v>0</v>
      </c>
      <c r="AF274" t="s">
        <v>6</v>
      </c>
      <c r="AG274">
        <v>0.19</v>
      </c>
      <c r="AH274">
        <v>2</v>
      </c>
      <c r="AI274">
        <v>66441914</v>
      </c>
      <c r="AJ274">
        <v>310</v>
      </c>
      <c r="AK274">
        <v>0</v>
      </c>
      <c r="AL274">
        <v>0</v>
      </c>
      <c r="AM274">
        <v>0</v>
      </c>
      <c r="AN274">
        <v>0</v>
      </c>
      <c r="AO274">
        <v>0</v>
      </c>
      <c r="AP274">
        <v>0</v>
      </c>
      <c r="AQ274">
        <v>0</v>
      </c>
      <c r="AR274">
        <v>0</v>
      </c>
    </row>
    <row r="275" spans="1:44" x14ac:dyDescent="0.25">
      <c r="A275">
        <f>ROW(Source!A187)</f>
        <v>187</v>
      </c>
      <c r="B275">
        <v>66441940</v>
      </c>
      <c r="C275">
        <v>66441908</v>
      </c>
      <c r="D275">
        <v>48206659</v>
      </c>
      <c r="E275">
        <v>1</v>
      </c>
      <c r="F275">
        <v>1</v>
      </c>
      <c r="G275">
        <v>1</v>
      </c>
      <c r="H275">
        <v>2</v>
      </c>
      <c r="I275" t="s">
        <v>839</v>
      </c>
      <c r="J275" t="s">
        <v>840</v>
      </c>
      <c r="K275" t="s">
        <v>841</v>
      </c>
      <c r="L275">
        <v>1367</v>
      </c>
      <c r="N275">
        <v>1011</v>
      </c>
      <c r="O275" t="s">
        <v>772</v>
      </c>
      <c r="P275" t="s">
        <v>772</v>
      </c>
      <c r="Q275">
        <v>1</v>
      </c>
      <c r="X275">
        <v>1.34</v>
      </c>
      <c r="Y275">
        <v>0</v>
      </c>
      <c r="Z275">
        <v>1.2</v>
      </c>
      <c r="AA275">
        <v>0</v>
      </c>
      <c r="AB275">
        <v>0</v>
      </c>
      <c r="AC275">
        <v>0</v>
      </c>
      <c r="AD275">
        <v>1</v>
      </c>
      <c r="AE275">
        <v>0</v>
      </c>
      <c r="AF275" t="s">
        <v>6</v>
      </c>
      <c r="AG275">
        <v>1.34</v>
      </c>
      <c r="AH275">
        <v>2</v>
      </c>
      <c r="AI275">
        <v>66441915</v>
      </c>
      <c r="AJ275">
        <v>311</v>
      </c>
      <c r="AK275">
        <v>0</v>
      </c>
      <c r="AL275">
        <v>0</v>
      </c>
      <c r="AM275">
        <v>0</v>
      </c>
      <c r="AN275">
        <v>0</v>
      </c>
      <c r="AO275">
        <v>0</v>
      </c>
      <c r="AP275">
        <v>0</v>
      </c>
      <c r="AQ275">
        <v>0</v>
      </c>
      <c r="AR275">
        <v>0</v>
      </c>
    </row>
    <row r="276" spans="1:44" x14ac:dyDescent="0.25">
      <c r="A276">
        <f>ROW(Source!A187)</f>
        <v>187</v>
      </c>
      <c r="B276">
        <v>66441941</v>
      </c>
      <c r="C276">
        <v>66441908</v>
      </c>
      <c r="D276">
        <v>48206702</v>
      </c>
      <c r="E276">
        <v>1</v>
      </c>
      <c r="F276">
        <v>1</v>
      </c>
      <c r="G276">
        <v>1</v>
      </c>
      <c r="H276">
        <v>2</v>
      </c>
      <c r="I276" t="s">
        <v>842</v>
      </c>
      <c r="J276" t="s">
        <v>843</v>
      </c>
      <c r="K276" t="s">
        <v>844</v>
      </c>
      <c r="L276">
        <v>1367</v>
      </c>
      <c r="N276">
        <v>1011</v>
      </c>
      <c r="O276" t="s">
        <v>772</v>
      </c>
      <c r="P276" t="s">
        <v>772</v>
      </c>
      <c r="Q276">
        <v>1</v>
      </c>
      <c r="X276">
        <v>0.09</v>
      </c>
      <c r="Y276">
        <v>0</v>
      </c>
      <c r="Z276">
        <v>12.31</v>
      </c>
      <c r="AA276">
        <v>0</v>
      </c>
      <c r="AB276">
        <v>0</v>
      </c>
      <c r="AC276">
        <v>0</v>
      </c>
      <c r="AD276">
        <v>1</v>
      </c>
      <c r="AE276">
        <v>0</v>
      </c>
      <c r="AF276" t="s">
        <v>6</v>
      </c>
      <c r="AG276">
        <v>0.09</v>
      </c>
      <c r="AH276">
        <v>2</v>
      </c>
      <c r="AI276">
        <v>66441916</v>
      </c>
      <c r="AJ276">
        <v>312</v>
      </c>
      <c r="AK276">
        <v>0</v>
      </c>
      <c r="AL276">
        <v>0</v>
      </c>
      <c r="AM276">
        <v>0</v>
      </c>
      <c r="AN276">
        <v>0</v>
      </c>
      <c r="AO276">
        <v>0</v>
      </c>
      <c r="AP276">
        <v>0</v>
      </c>
      <c r="AQ276">
        <v>0</v>
      </c>
      <c r="AR276">
        <v>0</v>
      </c>
    </row>
    <row r="277" spans="1:44" x14ac:dyDescent="0.25">
      <c r="A277">
        <f>ROW(Source!A187)</f>
        <v>187</v>
      </c>
      <c r="B277">
        <v>66441942</v>
      </c>
      <c r="C277">
        <v>66441908</v>
      </c>
      <c r="D277">
        <v>48054722</v>
      </c>
      <c r="E277">
        <v>1</v>
      </c>
      <c r="F277">
        <v>1</v>
      </c>
      <c r="G277">
        <v>1</v>
      </c>
      <c r="H277">
        <v>3</v>
      </c>
      <c r="I277" t="s">
        <v>845</v>
      </c>
      <c r="J277" t="s">
        <v>846</v>
      </c>
      <c r="K277" t="s">
        <v>847</v>
      </c>
      <c r="L277">
        <v>1339</v>
      </c>
      <c r="N277">
        <v>1007</v>
      </c>
      <c r="O277" t="s">
        <v>22</v>
      </c>
      <c r="P277" t="s">
        <v>22</v>
      </c>
      <c r="Q277">
        <v>1</v>
      </c>
      <c r="X277">
        <v>1.1000000000000001</v>
      </c>
      <c r="Y277">
        <v>6.22</v>
      </c>
      <c r="Z277">
        <v>0</v>
      </c>
      <c r="AA277">
        <v>0</v>
      </c>
      <c r="AB277">
        <v>0</v>
      </c>
      <c r="AC277">
        <v>0</v>
      </c>
      <c r="AD277">
        <v>1</v>
      </c>
      <c r="AE277">
        <v>0</v>
      </c>
      <c r="AF277" t="s">
        <v>6</v>
      </c>
      <c r="AG277">
        <v>1.1000000000000001</v>
      </c>
      <c r="AH277">
        <v>2</v>
      </c>
      <c r="AI277">
        <v>66441917</v>
      </c>
      <c r="AJ277">
        <v>313</v>
      </c>
      <c r="AK277">
        <v>0</v>
      </c>
      <c r="AL277">
        <v>0</v>
      </c>
      <c r="AM277">
        <v>0</v>
      </c>
      <c r="AN277">
        <v>0</v>
      </c>
      <c r="AO277">
        <v>0</v>
      </c>
      <c r="AP277">
        <v>0</v>
      </c>
      <c r="AQ277">
        <v>0</v>
      </c>
      <c r="AR277">
        <v>0</v>
      </c>
    </row>
    <row r="278" spans="1:44" x14ac:dyDescent="0.25">
      <c r="A278">
        <f>ROW(Source!A187)</f>
        <v>187</v>
      </c>
      <c r="B278">
        <v>66441943</v>
      </c>
      <c r="C278">
        <v>66441908</v>
      </c>
      <c r="D278">
        <v>48054728</v>
      </c>
      <c r="E278">
        <v>1</v>
      </c>
      <c r="F278">
        <v>1</v>
      </c>
      <c r="G278">
        <v>1</v>
      </c>
      <c r="H278">
        <v>3</v>
      </c>
      <c r="I278" t="s">
        <v>822</v>
      </c>
      <c r="J278" t="s">
        <v>823</v>
      </c>
      <c r="K278" t="s">
        <v>824</v>
      </c>
      <c r="L278">
        <v>1346</v>
      </c>
      <c r="N278">
        <v>1009</v>
      </c>
      <c r="O278" t="s">
        <v>132</v>
      </c>
      <c r="P278" t="s">
        <v>132</v>
      </c>
      <c r="Q278">
        <v>1</v>
      </c>
      <c r="X278">
        <v>0.33</v>
      </c>
      <c r="Y278">
        <v>6.09</v>
      </c>
      <c r="Z278">
        <v>0</v>
      </c>
      <c r="AA278">
        <v>0</v>
      </c>
      <c r="AB278">
        <v>0</v>
      </c>
      <c r="AC278">
        <v>0</v>
      </c>
      <c r="AD278">
        <v>1</v>
      </c>
      <c r="AE278">
        <v>0</v>
      </c>
      <c r="AF278" t="s">
        <v>6</v>
      </c>
      <c r="AG278">
        <v>0.33</v>
      </c>
      <c r="AH278">
        <v>2</v>
      </c>
      <c r="AI278">
        <v>66441918</v>
      </c>
      <c r="AJ278">
        <v>314</v>
      </c>
      <c r="AK278">
        <v>0</v>
      </c>
      <c r="AL278">
        <v>0</v>
      </c>
      <c r="AM278">
        <v>0</v>
      </c>
      <c r="AN278">
        <v>0</v>
      </c>
      <c r="AO278">
        <v>0</v>
      </c>
      <c r="AP278">
        <v>0</v>
      </c>
      <c r="AQ278">
        <v>0</v>
      </c>
      <c r="AR278">
        <v>0</v>
      </c>
    </row>
    <row r="279" spans="1:44" x14ac:dyDescent="0.25">
      <c r="A279">
        <f>ROW(Source!A187)</f>
        <v>187</v>
      </c>
      <c r="B279">
        <v>66441944</v>
      </c>
      <c r="C279">
        <v>66441908</v>
      </c>
      <c r="D279">
        <v>48057456</v>
      </c>
      <c r="E279">
        <v>1</v>
      </c>
      <c r="F279">
        <v>1</v>
      </c>
      <c r="G279">
        <v>1</v>
      </c>
      <c r="H279">
        <v>3</v>
      </c>
      <c r="I279" t="s">
        <v>848</v>
      </c>
      <c r="J279" t="s">
        <v>849</v>
      </c>
      <c r="K279" t="s">
        <v>850</v>
      </c>
      <c r="L279">
        <v>1348</v>
      </c>
      <c r="N279">
        <v>1009</v>
      </c>
      <c r="O279" t="s">
        <v>147</v>
      </c>
      <c r="P279" t="s">
        <v>147</v>
      </c>
      <c r="Q279">
        <v>1000</v>
      </c>
      <c r="X279">
        <v>4.0999999999999999E-4</v>
      </c>
      <c r="Y279">
        <v>10315.01</v>
      </c>
      <c r="Z279">
        <v>0</v>
      </c>
      <c r="AA279">
        <v>0</v>
      </c>
      <c r="AB279">
        <v>0</v>
      </c>
      <c r="AC279">
        <v>0</v>
      </c>
      <c r="AD279">
        <v>1</v>
      </c>
      <c r="AE279">
        <v>0</v>
      </c>
      <c r="AF279" t="s">
        <v>6</v>
      </c>
      <c r="AG279">
        <v>4.0999999999999999E-4</v>
      </c>
      <c r="AH279">
        <v>2</v>
      </c>
      <c r="AI279">
        <v>66441919</v>
      </c>
      <c r="AJ279">
        <v>315</v>
      </c>
      <c r="AK279">
        <v>0</v>
      </c>
      <c r="AL279">
        <v>0</v>
      </c>
      <c r="AM279">
        <v>0</v>
      </c>
      <c r="AN279">
        <v>0</v>
      </c>
      <c r="AO279">
        <v>0</v>
      </c>
      <c r="AP279">
        <v>0</v>
      </c>
      <c r="AQ279">
        <v>0</v>
      </c>
      <c r="AR279">
        <v>0</v>
      </c>
    </row>
    <row r="280" spans="1:44" x14ac:dyDescent="0.25">
      <c r="A280">
        <f>ROW(Source!A187)</f>
        <v>187</v>
      </c>
      <c r="B280">
        <v>66441945</v>
      </c>
      <c r="C280">
        <v>66441908</v>
      </c>
      <c r="D280">
        <v>48058694</v>
      </c>
      <c r="E280">
        <v>1</v>
      </c>
      <c r="F280">
        <v>1</v>
      </c>
      <c r="G280">
        <v>1</v>
      </c>
      <c r="H280">
        <v>3</v>
      </c>
      <c r="I280" t="s">
        <v>490</v>
      </c>
      <c r="J280" t="s">
        <v>492</v>
      </c>
      <c r="K280" t="s">
        <v>491</v>
      </c>
      <c r="L280">
        <v>1346</v>
      </c>
      <c r="N280">
        <v>1009</v>
      </c>
      <c r="O280" t="s">
        <v>132</v>
      </c>
      <c r="P280" t="s">
        <v>132</v>
      </c>
      <c r="Q280">
        <v>1</v>
      </c>
      <c r="X280">
        <v>20</v>
      </c>
      <c r="Y280">
        <v>9.0399999999999991</v>
      </c>
      <c r="Z280">
        <v>0</v>
      </c>
      <c r="AA280">
        <v>0</v>
      </c>
      <c r="AB280">
        <v>0</v>
      </c>
      <c r="AC280">
        <v>0</v>
      </c>
      <c r="AD280">
        <v>1</v>
      </c>
      <c r="AE280">
        <v>0</v>
      </c>
      <c r="AF280" t="s">
        <v>6</v>
      </c>
      <c r="AG280">
        <v>20</v>
      </c>
      <c r="AH280">
        <v>2</v>
      </c>
      <c r="AI280">
        <v>66441920</v>
      </c>
      <c r="AJ280">
        <v>317</v>
      </c>
      <c r="AK280">
        <v>0</v>
      </c>
      <c r="AL280">
        <v>0</v>
      </c>
      <c r="AM280">
        <v>0</v>
      </c>
      <c r="AN280">
        <v>0</v>
      </c>
      <c r="AO280">
        <v>0</v>
      </c>
      <c r="AP280">
        <v>0</v>
      </c>
      <c r="AQ280">
        <v>0</v>
      </c>
      <c r="AR280">
        <v>0</v>
      </c>
    </row>
    <row r="281" spans="1:44" x14ac:dyDescent="0.25">
      <c r="A281">
        <f>ROW(Source!A187)</f>
        <v>187</v>
      </c>
      <c r="B281">
        <v>66441946</v>
      </c>
      <c r="C281">
        <v>66441908</v>
      </c>
      <c r="D281">
        <v>48058795</v>
      </c>
      <c r="E281">
        <v>1</v>
      </c>
      <c r="F281">
        <v>1</v>
      </c>
      <c r="G281">
        <v>1</v>
      </c>
      <c r="H281">
        <v>3</v>
      </c>
      <c r="I281" t="s">
        <v>640</v>
      </c>
      <c r="J281" t="s">
        <v>642</v>
      </c>
      <c r="K281" t="s">
        <v>641</v>
      </c>
      <c r="L281">
        <v>1348</v>
      </c>
      <c r="N281">
        <v>1009</v>
      </c>
      <c r="O281" t="s">
        <v>147</v>
      </c>
      <c r="P281" t="s">
        <v>147</v>
      </c>
      <c r="Q281">
        <v>1000</v>
      </c>
      <c r="X281">
        <v>1.0000000000000001E-5</v>
      </c>
      <c r="Y281">
        <v>11978</v>
      </c>
      <c r="Z281">
        <v>0</v>
      </c>
      <c r="AA281">
        <v>0</v>
      </c>
      <c r="AB281">
        <v>0</v>
      </c>
      <c r="AC281">
        <v>0</v>
      </c>
      <c r="AD281">
        <v>1</v>
      </c>
      <c r="AE281">
        <v>0</v>
      </c>
      <c r="AF281" t="s">
        <v>6</v>
      </c>
      <c r="AG281">
        <v>1.0000000000000001E-5</v>
      </c>
      <c r="AH281">
        <v>2</v>
      </c>
      <c r="AI281">
        <v>66441921</v>
      </c>
      <c r="AJ281">
        <v>318</v>
      </c>
      <c r="AK281">
        <v>0</v>
      </c>
      <c r="AL281">
        <v>0</v>
      </c>
      <c r="AM281">
        <v>0</v>
      </c>
      <c r="AN281">
        <v>0</v>
      </c>
      <c r="AO281">
        <v>0</v>
      </c>
      <c r="AP281">
        <v>0</v>
      </c>
      <c r="AQ281">
        <v>0</v>
      </c>
      <c r="AR281">
        <v>0</v>
      </c>
    </row>
    <row r="282" spans="1:44" x14ac:dyDescent="0.25">
      <c r="A282">
        <f>ROW(Source!A187)</f>
        <v>187</v>
      </c>
      <c r="B282">
        <v>66441947</v>
      </c>
      <c r="C282">
        <v>66441908</v>
      </c>
      <c r="D282">
        <v>48059892</v>
      </c>
      <c r="E282">
        <v>1</v>
      </c>
      <c r="F282">
        <v>1</v>
      </c>
      <c r="G282">
        <v>1</v>
      </c>
      <c r="H282">
        <v>3</v>
      </c>
      <c r="I282" t="s">
        <v>347</v>
      </c>
      <c r="J282" t="s">
        <v>349</v>
      </c>
      <c r="K282" t="s">
        <v>348</v>
      </c>
      <c r="L282">
        <v>1348</v>
      </c>
      <c r="N282">
        <v>1009</v>
      </c>
      <c r="O282" t="s">
        <v>147</v>
      </c>
      <c r="P282" t="s">
        <v>147</v>
      </c>
      <c r="Q282">
        <v>1000</v>
      </c>
      <c r="X282">
        <v>1E-4</v>
      </c>
      <c r="Y282">
        <v>37900</v>
      </c>
      <c r="Z282">
        <v>0</v>
      </c>
      <c r="AA282">
        <v>0</v>
      </c>
      <c r="AB282">
        <v>0</v>
      </c>
      <c r="AC282">
        <v>0</v>
      </c>
      <c r="AD282">
        <v>1</v>
      </c>
      <c r="AE282">
        <v>0</v>
      </c>
      <c r="AF282" t="s">
        <v>6</v>
      </c>
      <c r="AG282">
        <v>1E-4</v>
      </c>
      <c r="AH282">
        <v>2</v>
      </c>
      <c r="AI282">
        <v>66441922</v>
      </c>
      <c r="AJ282">
        <v>319</v>
      </c>
      <c r="AK282">
        <v>0</v>
      </c>
      <c r="AL282">
        <v>0</v>
      </c>
      <c r="AM282">
        <v>0</v>
      </c>
      <c r="AN282">
        <v>0</v>
      </c>
      <c r="AO282">
        <v>0</v>
      </c>
      <c r="AP282">
        <v>0</v>
      </c>
      <c r="AQ282">
        <v>0</v>
      </c>
      <c r="AR282">
        <v>0</v>
      </c>
    </row>
    <row r="283" spans="1:44" x14ac:dyDescent="0.25">
      <c r="A283">
        <f>ROW(Source!A187)</f>
        <v>187</v>
      </c>
      <c r="B283">
        <v>66441948</v>
      </c>
      <c r="C283">
        <v>66441908</v>
      </c>
      <c r="D283">
        <v>48045809</v>
      </c>
      <c r="E283">
        <v>68</v>
      </c>
      <c r="F283">
        <v>1</v>
      </c>
      <c r="G283">
        <v>1</v>
      </c>
      <c r="H283">
        <v>3</v>
      </c>
      <c r="I283" t="s">
        <v>920</v>
      </c>
      <c r="J283" t="s">
        <v>6</v>
      </c>
      <c r="K283" t="s">
        <v>921</v>
      </c>
      <c r="L283">
        <v>1348</v>
      </c>
      <c r="N283">
        <v>1009</v>
      </c>
      <c r="O283" t="s">
        <v>147</v>
      </c>
      <c r="P283" t="s">
        <v>147</v>
      </c>
      <c r="Q283">
        <v>1000</v>
      </c>
      <c r="X283">
        <v>1</v>
      </c>
      <c r="Y283">
        <v>0</v>
      </c>
      <c r="Z283">
        <v>0</v>
      </c>
      <c r="AA283">
        <v>0</v>
      </c>
      <c r="AB283">
        <v>0</v>
      </c>
      <c r="AC283">
        <v>0</v>
      </c>
      <c r="AD283">
        <v>0</v>
      </c>
      <c r="AE283">
        <v>0</v>
      </c>
      <c r="AF283" t="s">
        <v>6</v>
      </c>
      <c r="AG283">
        <v>1</v>
      </c>
      <c r="AH283">
        <v>3</v>
      </c>
      <c r="AI283">
        <v>-1</v>
      </c>
      <c r="AJ283" t="s">
        <v>6</v>
      </c>
      <c r="AK283">
        <v>0</v>
      </c>
      <c r="AL283">
        <v>0</v>
      </c>
      <c r="AM283">
        <v>0</v>
      </c>
      <c r="AN283">
        <v>0</v>
      </c>
      <c r="AO283">
        <v>0</v>
      </c>
      <c r="AP283">
        <v>0</v>
      </c>
      <c r="AQ283">
        <v>0</v>
      </c>
      <c r="AR283">
        <v>0</v>
      </c>
    </row>
    <row r="284" spans="1:44" x14ac:dyDescent="0.25">
      <c r="A284">
        <f>ROW(Source!A187)</f>
        <v>187</v>
      </c>
      <c r="B284">
        <v>66441949</v>
      </c>
      <c r="C284">
        <v>66441908</v>
      </c>
      <c r="D284">
        <v>48073392</v>
      </c>
      <c r="E284">
        <v>1</v>
      </c>
      <c r="F284">
        <v>1</v>
      </c>
      <c r="G284">
        <v>1</v>
      </c>
      <c r="H284">
        <v>3</v>
      </c>
      <c r="I284" t="s">
        <v>364</v>
      </c>
      <c r="J284" t="s">
        <v>366</v>
      </c>
      <c r="K284" t="s">
        <v>365</v>
      </c>
      <c r="L284">
        <v>1348</v>
      </c>
      <c r="N284">
        <v>1009</v>
      </c>
      <c r="O284" t="s">
        <v>147</v>
      </c>
      <c r="P284" t="s">
        <v>147</v>
      </c>
      <c r="Q284">
        <v>1000</v>
      </c>
      <c r="X284">
        <v>2.0000000000000001E-4</v>
      </c>
      <c r="Y284">
        <v>7712</v>
      </c>
      <c r="Z284">
        <v>0</v>
      </c>
      <c r="AA284">
        <v>0</v>
      </c>
      <c r="AB284">
        <v>0</v>
      </c>
      <c r="AC284">
        <v>0</v>
      </c>
      <c r="AD284">
        <v>1</v>
      </c>
      <c r="AE284">
        <v>0</v>
      </c>
      <c r="AF284" t="s">
        <v>6</v>
      </c>
      <c r="AG284">
        <v>2.0000000000000001E-4</v>
      </c>
      <c r="AH284">
        <v>2</v>
      </c>
      <c r="AI284">
        <v>66441923</v>
      </c>
      <c r="AJ284">
        <v>320</v>
      </c>
      <c r="AK284">
        <v>0</v>
      </c>
      <c r="AL284">
        <v>0</v>
      </c>
      <c r="AM284">
        <v>0</v>
      </c>
      <c r="AN284">
        <v>0</v>
      </c>
      <c r="AO284">
        <v>0</v>
      </c>
      <c r="AP284">
        <v>0</v>
      </c>
      <c r="AQ284">
        <v>0</v>
      </c>
      <c r="AR284">
        <v>0</v>
      </c>
    </row>
    <row r="285" spans="1:44" x14ac:dyDescent="0.25">
      <c r="A285">
        <f>ROW(Source!A187)</f>
        <v>187</v>
      </c>
      <c r="B285">
        <v>66441950</v>
      </c>
      <c r="C285">
        <v>66441908</v>
      </c>
      <c r="D285">
        <v>48075424</v>
      </c>
      <c r="E285">
        <v>1</v>
      </c>
      <c r="F285">
        <v>1</v>
      </c>
      <c r="G285">
        <v>1</v>
      </c>
      <c r="H285">
        <v>3</v>
      </c>
      <c r="I285" t="s">
        <v>351</v>
      </c>
      <c r="J285" t="s">
        <v>354</v>
      </c>
      <c r="K285" t="s">
        <v>352</v>
      </c>
      <c r="L285">
        <v>1302</v>
      </c>
      <c r="N285">
        <v>1003</v>
      </c>
      <c r="O285" t="s">
        <v>353</v>
      </c>
      <c r="P285" t="s">
        <v>353</v>
      </c>
      <c r="Q285">
        <v>10</v>
      </c>
      <c r="X285">
        <v>1.8700000000000001E-2</v>
      </c>
      <c r="Y285">
        <v>50.24</v>
      </c>
      <c r="Z285">
        <v>0</v>
      </c>
      <c r="AA285">
        <v>0</v>
      </c>
      <c r="AB285">
        <v>0</v>
      </c>
      <c r="AC285">
        <v>0</v>
      </c>
      <c r="AD285">
        <v>1</v>
      </c>
      <c r="AE285">
        <v>0</v>
      </c>
      <c r="AF285" t="s">
        <v>6</v>
      </c>
      <c r="AG285">
        <v>1.8700000000000001E-2</v>
      </c>
      <c r="AH285">
        <v>2</v>
      </c>
      <c r="AI285">
        <v>66441924</v>
      </c>
      <c r="AJ285">
        <v>321</v>
      </c>
      <c r="AK285">
        <v>0</v>
      </c>
      <c r="AL285">
        <v>0</v>
      </c>
      <c r="AM285">
        <v>0</v>
      </c>
      <c r="AN285">
        <v>0</v>
      </c>
      <c r="AO285">
        <v>0</v>
      </c>
      <c r="AP285">
        <v>0</v>
      </c>
      <c r="AQ285">
        <v>0</v>
      </c>
      <c r="AR285">
        <v>0</v>
      </c>
    </row>
    <row r="286" spans="1:44" x14ac:dyDescent="0.25">
      <c r="A286">
        <f>ROW(Source!A187)</f>
        <v>187</v>
      </c>
      <c r="B286">
        <v>66441951</v>
      </c>
      <c r="C286">
        <v>66441908</v>
      </c>
      <c r="D286">
        <v>48075779</v>
      </c>
      <c r="E286">
        <v>1</v>
      </c>
      <c r="F286">
        <v>1</v>
      </c>
      <c r="G286">
        <v>1</v>
      </c>
      <c r="H286">
        <v>3</v>
      </c>
      <c r="I286" t="s">
        <v>154</v>
      </c>
      <c r="J286" t="s">
        <v>156</v>
      </c>
      <c r="K286" t="s">
        <v>155</v>
      </c>
      <c r="L286">
        <v>1348</v>
      </c>
      <c r="N286">
        <v>1009</v>
      </c>
      <c r="O286" t="s">
        <v>147</v>
      </c>
      <c r="P286" t="s">
        <v>147</v>
      </c>
      <c r="Q286">
        <v>1000</v>
      </c>
      <c r="X286">
        <v>3.0000000000000001E-5</v>
      </c>
      <c r="Y286">
        <v>4455.2</v>
      </c>
      <c r="Z286">
        <v>0</v>
      </c>
      <c r="AA286">
        <v>0</v>
      </c>
      <c r="AB286">
        <v>0</v>
      </c>
      <c r="AC286">
        <v>0</v>
      </c>
      <c r="AD286">
        <v>1</v>
      </c>
      <c r="AE286">
        <v>0</v>
      </c>
      <c r="AF286" t="s">
        <v>6</v>
      </c>
      <c r="AG286">
        <v>3.0000000000000001E-5</v>
      </c>
      <c r="AH286">
        <v>2</v>
      </c>
      <c r="AI286">
        <v>66441925</v>
      </c>
      <c r="AJ286">
        <v>322</v>
      </c>
      <c r="AK286">
        <v>0</v>
      </c>
      <c r="AL286">
        <v>0</v>
      </c>
      <c r="AM286">
        <v>0</v>
      </c>
      <c r="AN286">
        <v>0</v>
      </c>
      <c r="AO286">
        <v>0</v>
      </c>
      <c r="AP286">
        <v>0</v>
      </c>
      <c r="AQ286">
        <v>0</v>
      </c>
      <c r="AR286">
        <v>0</v>
      </c>
    </row>
    <row r="287" spans="1:44" x14ac:dyDescent="0.25">
      <c r="A287">
        <f>ROW(Source!A187)</f>
        <v>187</v>
      </c>
      <c r="B287">
        <v>66441952</v>
      </c>
      <c r="C287">
        <v>66441908</v>
      </c>
      <c r="D287">
        <v>48076502</v>
      </c>
      <c r="E287">
        <v>1</v>
      </c>
      <c r="F287">
        <v>1</v>
      </c>
      <c r="G287">
        <v>1</v>
      </c>
      <c r="H287">
        <v>3</v>
      </c>
      <c r="I287" t="s">
        <v>356</v>
      </c>
      <c r="J287" t="s">
        <v>358</v>
      </c>
      <c r="K287" t="s">
        <v>357</v>
      </c>
      <c r="L287">
        <v>1348</v>
      </c>
      <c r="N287">
        <v>1009</v>
      </c>
      <c r="O287" t="s">
        <v>147</v>
      </c>
      <c r="P287" t="s">
        <v>147</v>
      </c>
      <c r="Q287">
        <v>1000</v>
      </c>
      <c r="X287">
        <v>1.9400000000000001E-3</v>
      </c>
      <c r="Y287">
        <v>4920</v>
      </c>
      <c r="Z287">
        <v>0</v>
      </c>
      <c r="AA287">
        <v>0</v>
      </c>
      <c r="AB287">
        <v>0</v>
      </c>
      <c r="AC287">
        <v>0</v>
      </c>
      <c r="AD287">
        <v>1</v>
      </c>
      <c r="AE287">
        <v>0</v>
      </c>
      <c r="AF287" t="s">
        <v>6</v>
      </c>
      <c r="AG287">
        <v>1.9400000000000001E-3</v>
      </c>
      <c r="AH287">
        <v>2</v>
      </c>
      <c r="AI287">
        <v>66441926</v>
      </c>
      <c r="AJ287">
        <v>323</v>
      </c>
      <c r="AK287">
        <v>0</v>
      </c>
      <c r="AL287">
        <v>0</v>
      </c>
      <c r="AM287">
        <v>0</v>
      </c>
      <c r="AN287">
        <v>0</v>
      </c>
      <c r="AO287">
        <v>0</v>
      </c>
      <c r="AP287">
        <v>0</v>
      </c>
      <c r="AQ287">
        <v>0</v>
      </c>
      <c r="AR287">
        <v>0</v>
      </c>
    </row>
    <row r="288" spans="1:44" x14ac:dyDescent="0.25">
      <c r="A288">
        <f>ROW(Source!A187)</f>
        <v>187</v>
      </c>
      <c r="B288">
        <v>66441953</v>
      </c>
      <c r="C288">
        <v>66441908</v>
      </c>
      <c r="D288">
        <v>48079767</v>
      </c>
      <c r="E288">
        <v>1</v>
      </c>
      <c r="F288">
        <v>1</v>
      </c>
      <c r="G288">
        <v>1</v>
      </c>
      <c r="H288">
        <v>3</v>
      </c>
      <c r="I288" t="s">
        <v>360</v>
      </c>
      <c r="J288" t="s">
        <v>362</v>
      </c>
      <c r="K288" t="s">
        <v>361</v>
      </c>
      <c r="L288">
        <v>1339</v>
      </c>
      <c r="N288">
        <v>1007</v>
      </c>
      <c r="O288" t="s">
        <v>22</v>
      </c>
      <c r="P288" t="s">
        <v>22</v>
      </c>
      <c r="Q288">
        <v>1</v>
      </c>
      <c r="X288">
        <v>1.0300000000000001E-3</v>
      </c>
      <c r="Y288">
        <v>1700</v>
      </c>
      <c r="Z288">
        <v>0</v>
      </c>
      <c r="AA288">
        <v>0</v>
      </c>
      <c r="AB288">
        <v>0</v>
      </c>
      <c r="AC288">
        <v>0</v>
      </c>
      <c r="AD288">
        <v>1</v>
      </c>
      <c r="AE288">
        <v>0</v>
      </c>
      <c r="AF288" t="s">
        <v>6</v>
      </c>
      <c r="AG288">
        <v>1.0300000000000001E-3</v>
      </c>
      <c r="AH288">
        <v>2</v>
      </c>
      <c r="AI288">
        <v>66441927</v>
      </c>
      <c r="AJ288">
        <v>324</v>
      </c>
      <c r="AK288">
        <v>0</v>
      </c>
      <c r="AL288">
        <v>0</v>
      </c>
      <c r="AM288">
        <v>0</v>
      </c>
      <c r="AN288">
        <v>0</v>
      </c>
      <c r="AO288">
        <v>0</v>
      </c>
      <c r="AP288">
        <v>0</v>
      </c>
      <c r="AQ288">
        <v>0</v>
      </c>
      <c r="AR288">
        <v>0</v>
      </c>
    </row>
    <row r="289" spans="1:44" x14ac:dyDescent="0.25">
      <c r="A289">
        <f>ROW(Source!A187)</f>
        <v>187</v>
      </c>
      <c r="B289">
        <v>66441954</v>
      </c>
      <c r="C289">
        <v>66441908</v>
      </c>
      <c r="D289">
        <v>48087405</v>
      </c>
      <c r="E289">
        <v>1</v>
      </c>
      <c r="F289">
        <v>1</v>
      </c>
      <c r="G289">
        <v>1</v>
      </c>
      <c r="H289">
        <v>3</v>
      </c>
      <c r="I289" t="s">
        <v>851</v>
      </c>
      <c r="J289" t="s">
        <v>852</v>
      </c>
      <c r="K289" t="s">
        <v>853</v>
      </c>
      <c r="L289">
        <v>1348</v>
      </c>
      <c r="N289">
        <v>1009</v>
      </c>
      <c r="O289" t="s">
        <v>147</v>
      </c>
      <c r="P289" t="s">
        <v>147</v>
      </c>
      <c r="Q289">
        <v>1000</v>
      </c>
      <c r="X289">
        <v>3.1E-4</v>
      </c>
      <c r="Y289">
        <v>15620</v>
      </c>
      <c r="Z289">
        <v>0</v>
      </c>
      <c r="AA289">
        <v>0</v>
      </c>
      <c r="AB289">
        <v>0</v>
      </c>
      <c r="AC289">
        <v>0</v>
      </c>
      <c r="AD289">
        <v>1</v>
      </c>
      <c r="AE289">
        <v>0</v>
      </c>
      <c r="AF289" t="s">
        <v>6</v>
      </c>
      <c r="AG289">
        <v>3.1E-4</v>
      </c>
      <c r="AH289">
        <v>2</v>
      </c>
      <c r="AI289">
        <v>66441928</v>
      </c>
      <c r="AJ289">
        <v>325</v>
      </c>
      <c r="AK289">
        <v>0</v>
      </c>
      <c r="AL289">
        <v>0</v>
      </c>
      <c r="AM289">
        <v>0</v>
      </c>
      <c r="AN289">
        <v>0</v>
      </c>
      <c r="AO289">
        <v>0</v>
      </c>
      <c r="AP289">
        <v>0</v>
      </c>
      <c r="AQ289">
        <v>0</v>
      </c>
      <c r="AR289">
        <v>0</v>
      </c>
    </row>
    <row r="290" spans="1:44" x14ac:dyDescent="0.25">
      <c r="A290">
        <f>ROW(Source!A187)</f>
        <v>187</v>
      </c>
      <c r="B290">
        <v>66441955</v>
      </c>
      <c r="C290">
        <v>66441908</v>
      </c>
      <c r="D290">
        <v>48088518</v>
      </c>
      <c r="E290">
        <v>1</v>
      </c>
      <c r="F290">
        <v>1</v>
      </c>
      <c r="G290">
        <v>1</v>
      </c>
      <c r="H290">
        <v>3</v>
      </c>
      <c r="I290" t="s">
        <v>854</v>
      </c>
      <c r="J290" t="s">
        <v>855</v>
      </c>
      <c r="K290" t="s">
        <v>856</v>
      </c>
      <c r="L290">
        <v>1346</v>
      </c>
      <c r="N290">
        <v>1009</v>
      </c>
      <c r="O290" t="s">
        <v>132</v>
      </c>
      <c r="P290" t="s">
        <v>132</v>
      </c>
      <c r="Q290">
        <v>1</v>
      </c>
      <c r="X290">
        <v>0.6</v>
      </c>
      <c r="Y290">
        <v>9.42</v>
      </c>
      <c r="Z290">
        <v>0</v>
      </c>
      <c r="AA290">
        <v>0</v>
      </c>
      <c r="AB290">
        <v>0</v>
      </c>
      <c r="AC290">
        <v>0</v>
      </c>
      <c r="AD290">
        <v>1</v>
      </c>
      <c r="AE290">
        <v>0</v>
      </c>
      <c r="AF290" t="s">
        <v>6</v>
      </c>
      <c r="AG290">
        <v>0.6</v>
      </c>
      <c r="AH290">
        <v>2</v>
      </c>
      <c r="AI290">
        <v>66441929</v>
      </c>
      <c r="AJ290">
        <v>326</v>
      </c>
      <c r="AK290">
        <v>0</v>
      </c>
      <c r="AL290">
        <v>0</v>
      </c>
      <c r="AM290">
        <v>0</v>
      </c>
      <c r="AN290">
        <v>0</v>
      </c>
      <c r="AO290">
        <v>0</v>
      </c>
      <c r="AP290">
        <v>0</v>
      </c>
      <c r="AQ290">
        <v>0</v>
      </c>
      <c r="AR290">
        <v>0</v>
      </c>
    </row>
    <row r="291" spans="1:44" x14ac:dyDescent="0.25">
      <c r="A291">
        <f>ROW(Source!A196)</f>
        <v>196</v>
      </c>
      <c r="B291">
        <v>66441973</v>
      </c>
      <c r="C291">
        <v>66441964</v>
      </c>
      <c r="D291">
        <v>48043853</v>
      </c>
      <c r="E291">
        <v>68</v>
      </c>
      <c r="F291">
        <v>1</v>
      </c>
      <c r="G291">
        <v>1</v>
      </c>
      <c r="H291">
        <v>1</v>
      </c>
      <c r="I291" t="s">
        <v>811</v>
      </c>
      <c r="J291" t="s">
        <v>6</v>
      </c>
      <c r="K291" t="s">
        <v>812</v>
      </c>
      <c r="L291">
        <v>1191</v>
      </c>
      <c r="N291">
        <v>1013</v>
      </c>
      <c r="O291" t="s">
        <v>766</v>
      </c>
      <c r="P291" t="s">
        <v>766</v>
      </c>
      <c r="Q291">
        <v>1</v>
      </c>
      <c r="X291">
        <v>2.13</v>
      </c>
      <c r="Y291">
        <v>0</v>
      </c>
      <c r="Z291">
        <v>0</v>
      </c>
      <c r="AA291">
        <v>0</v>
      </c>
      <c r="AB291">
        <v>9.07</v>
      </c>
      <c r="AC291">
        <v>0</v>
      </c>
      <c r="AD291">
        <v>1</v>
      </c>
      <c r="AE291">
        <v>1</v>
      </c>
      <c r="AF291" t="s">
        <v>250</v>
      </c>
      <c r="AG291">
        <v>4.26</v>
      </c>
      <c r="AH291">
        <v>2</v>
      </c>
      <c r="AI291">
        <v>66441965</v>
      </c>
      <c r="AJ291">
        <v>328</v>
      </c>
      <c r="AK291">
        <v>0</v>
      </c>
      <c r="AL291">
        <v>0</v>
      </c>
      <c r="AM291">
        <v>0</v>
      </c>
      <c r="AN291">
        <v>0</v>
      </c>
      <c r="AO291">
        <v>0</v>
      </c>
      <c r="AP291">
        <v>0</v>
      </c>
      <c r="AQ291">
        <v>0</v>
      </c>
      <c r="AR291">
        <v>0</v>
      </c>
    </row>
    <row r="292" spans="1:44" x14ac:dyDescent="0.25">
      <c r="A292">
        <f>ROW(Source!A196)</f>
        <v>196</v>
      </c>
      <c r="B292">
        <v>66441974</v>
      </c>
      <c r="C292">
        <v>66441964</v>
      </c>
      <c r="D292">
        <v>48044033</v>
      </c>
      <c r="E292">
        <v>68</v>
      </c>
      <c r="F292">
        <v>1</v>
      </c>
      <c r="G292">
        <v>1</v>
      </c>
      <c r="H292">
        <v>1</v>
      </c>
      <c r="I292" t="s">
        <v>767</v>
      </c>
      <c r="J292" t="s">
        <v>6</v>
      </c>
      <c r="K292" t="s">
        <v>768</v>
      </c>
      <c r="L292">
        <v>1191</v>
      </c>
      <c r="N292">
        <v>1013</v>
      </c>
      <c r="O292" t="s">
        <v>766</v>
      </c>
      <c r="P292" t="s">
        <v>766</v>
      </c>
      <c r="Q292">
        <v>1</v>
      </c>
      <c r="X292">
        <v>0.02</v>
      </c>
      <c r="Y292">
        <v>0</v>
      </c>
      <c r="Z292">
        <v>0</v>
      </c>
      <c r="AA292">
        <v>0</v>
      </c>
      <c r="AB292">
        <v>0</v>
      </c>
      <c r="AC292">
        <v>0</v>
      </c>
      <c r="AD292">
        <v>1</v>
      </c>
      <c r="AE292">
        <v>2</v>
      </c>
      <c r="AF292" t="s">
        <v>250</v>
      </c>
      <c r="AG292">
        <v>0.04</v>
      </c>
      <c r="AH292">
        <v>2</v>
      </c>
      <c r="AI292">
        <v>66441966</v>
      </c>
      <c r="AJ292">
        <v>329</v>
      </c>
      <c r="AK292">
        <v>0</v>
      </c>
      <c r="AL292">
        <v>0</v>
      </c>
      <c r="AM292">
        <v>0</v>
      </c>
      <c r="AN292">
        <v>0</v>
      </c>
      <c r="AO292">
        <v>0</v>
      </c>
      <c r="AP292">
        <v>0</v>
      </c>
      <c r="AQ292">
        <v>0</v>
      </c>
      <c r="AR292">
        <v>0</v>
      </c>
    </row>
    <row r="293" spans="1:44" x14ac:dyDescent="0.25">
      <c r="A293">
        <f>ROW(Source!A196)</f>
        <v>196</v>
      </c>
      <c r="B293">
        <v>66441975</v>
      </c>
      <c r="C293">
        <v>66441964</v>
      </c>
      <c r="D293">
        <v>48205709</v>
      </c>
      <c r="E293">
        <v>1</v>
      </c>
      <c r="F293">
        <v>1</v>
      </c>
      <c r="G293">
        <v>1</v>
      </c>
      <c r="H293">
        <v>2</v>
      </c>
      <c r="I293" t="s">
        <v>808</v>
      </c>
      <c r="J293" t="s">
        <v>809</v>
      </c>
      <c r="K293" t="s">
        <v>810</v>
      </c>
      <c r="L293">
        <v>1367</v>
      </c>
      <c r="N293">
        <v>1011</v>
      </c>
      <c r="O293" t="s">
        <v>772</v>
      </c>
      <c r="P293" t="s">
        <v>772</v>
      </c>
      <c r="Q293">
        <v>1</v>
      </c>
      <c r="X293">
        <v>0.01</v>
      </c>
      <c r="Y293">
        <v>0</v>
      </c>
      <c r="Z293">
        <v>1.7</v>
      </c>
      <c r="AA293">
        <v>0</v>
      </c>
      <c r="AB293">
        <v>0</v>
      </c>
      <c r="AC293">
        <v>0</v>
      </c>
      <c r="AD293">
        <v>1</v>
      </c>
      <c r="AE293">
        <v>0</v>
      </c>
      <c r="AF293" t="s">
        <v>250</v>
      </c>
      <c r="AG293">
        <v>0.02</v>
      </c>
      <c r="AH293">
        <v>2</v>
      </c>
      <c r="AI293">
        <v>66441967</v>
      </c>
      <c r="AJ293">
        <v>330</v>
      </c>
      <c r="AK293">
        <v>0</v>
      </c>
      <c r="AL293">
        <v>0</v>
      </c>
      <c r="AM293">
        <v>0</v>
      </c>
      <c r="AN293">
        <v>0</v>
      </c>
      <c r="AO293">
        <v>0</v>
      </c>
      <c r="AP293">
        <v>0</v>
      </c>
      <c r="AQ293">
        <v>0</v>
      </c>
      <c r="AR293">
        <v>0</v>
      </c>
    </row>
    <row r="294" spans="1:44" x14ac:dyDescent="0.25">
      <c r="A294">
        <f>ROW(Source!A196)</f>
        <v>196</v>
      </c>
      <c r="B294">
        <v>66441976</v>
      </c>
      <c r="C294">
        <v>66441964</v>
      </c>
      <c r="D294">
        <v>48205728</v>
      </c>
      <c r="E294">
        <v>1</v>
      </c>
      <c r="F294">
        <v>1</v>
      </c>
      <c r="G294">
        <v>1</v>
      </c>
      <c r="H294">
        <v>2</v>
      </c>
      <c r="I294" t="s">
        <v>857</v>
      </c>
      <c r="J294" t="s">
        <v>858</v>
      </c>
      <c r="K294" t="s">
        <v>859</v>
      </c>
      <c r="L294">
        <v>1367</v>
      </c>
      <c r="N294">
        <v>1011</v>
      </c>
      <c r="O294" t="s">
        <v>772</v>
      </c>
      <c r="P294" t="s">
        <v>772</v>
      </c>
      <c r="Q294">
        <v>1</v>
      </c>
      <c r="X294">
        <v>0.01</v>
      </c>
      <c r="Y294">
        <v>0</v>
      </c>
      <c r="Z294">
        <v>89.99</v>
      </c>
      <c r="AA294">
        <v>10.06</v>
      </c>
      <c r="AB294">
        <v>0</v>
      </c>
      <c r="AC294">
        <v>0</v>
      </c>
      <c r="AD294">
        <v>1</v>
      </c>
      <c r="AE294">
        <v>0</v>
      </c>
      <c r="AF294" t="s">
        <v>250</v>
      </c>
      <c r="AG294">
        <v>0.02</v>
      </c>
      <c r="AH294">
        <v>2</v>
      </c>
      <c r="AI294">
        <v>66441968</v>
      </c>
      <c r="AJ294">
        <v>331</v>
      </c>
      <c r="AK294">
        <v>0</v>
      </c>
      <c r="AL294">
        <v>0</v>
      </c>
      <c r="AM294">
        <v>0</v>
      </c>
      <c r="AN294">
        <v>0</v>
      </c>
      <c r="AO294">
        <v>0</v>
      </c>
      <c r="AP294">
        <v>0</v>
      </c>
      <c r="AQ294">
        <v>0</v>
      </c>
      <c r="AR294">
        <v>0</v>
      </c>
    </row>
    <row r="295" spans="1:44" x14ac:dyDescent="0.25">
      <c r="A295">
        <f>ROW(Source!A196)</f>
        <v>196</v>
      </c>
      <c r="B295">
        <v>66441977</v>
      </c>
      <c r="C295">
        <v>66441964</v>
      </c>
      <c r="D295">
        <v>48206504</v>
      </c>
      <c r="E295">
        <v>1</v>
      </c>
      <c r="F295">
        <v>1</v>
      </c>
      <c r="G295">
        <v>1</v>
      </c>
      <c r="H295">
        <v>2</v>
      </c>
      <c r="I295" t="s">
        <v>788</v>
      </c>
      <c r="J295" t="s">
        <v>789</v>
      </c>
      <c r="K295" t="s">
        <v>790</v>
      </c>
      <c r="L295">
        <v>1367</v>
      </c>
      <c r="N295">
        <v>1011</v>
      </c>
      <c r="O295" t="s">
        <v>772</v>
      </c>
      <c r="P295" t="s">
        <v>772</v>
      </c>
      <c r="Q295">
        <v>1</v>
      </c>
      <c r="X295">
        <v>0.01</v>
      </c>
      <c r="Y295">
        <v>0</v>
      </c>
      <c r="Z295">
        <v>65.709999999999994</v>
      </c>
      <c r="AA295">
        <v>11.6</v>
      </c>
      <c r="AB295">
        <v>0</v>
      </c>
      <c r="AC295">
        <v>0</v>
      </c>
      <c r="AD295">
        <v>1</v>
      </c>
      <c r="AE295">
        <v>0</v>
      </c>
      <c r="AF295" t="s">
        <v>250</v>
      </c>
      <c r="AG295">
        <v>0.02</v>
      </c>
      <c r="AH295">
        <v>2</v>
      </c>
      <c r="AI295">
        <v>66441969</v>
      </c>
      <c r="AJ295">
        <v>332</v>
      </c>
      <c r="AK295">
        <v>0</v>
      </c>
      <c r="AL295">
        <v>0</v>
      </c>
      <c r="AM295">
        <v>0</v>
      </c>
      <c r="AN295">
        <v>0</v>
      </c>
      <c r="AO295">
        <v>0</v>
      </c>
      <c r="AP295">
        <v>0</v>
      </c>
      <c r="AQ295">
        <v>0</v>
      </c>
      <c r="AR295">
        <v>0</v>
      </c>
    </row>
    <row r="296" spans="1:44" x14ac:dyDescent="0.25">
      <c r="A296">
        <f>ROW(Source!A196)</f>
        <v>196</v>
      </c>
      <c r="B296">
        <v>66441978</v>
      </c>
      <c r="C296">
        <v>66441964</v>
      </c>
      <c r="D296">
        <v>48207143</v>
      </c>
      <c r="E296">
        <v>1</v>
      </c>
      <c r="F296">
        <v>1</v>
      </c>
      <c r="G296">
        <v>1</v>
      </c>
      <c r="H296">
        <v>2</v>
      </c>
      <c r="I296" t="s">
        <v>803</v>
      </c>
      <c r="J296" t="s">
        <v>804</v>
      </c>
      <c r="K296" t="s">
        <v>805</v>
      </c>
      <c r="L296">
        <v>1367</v>
      </c>
      <c r="N296">
        <v>1011</v>
      </c>
      <c r="O296" t="s">
        <v>772</v>
      </c>
      <c r="P296" t="s">
        <v>772</v>
      </c>
      <c r="Q296">
        <v>1</v>
      </c>
      <c r="X296">
        <v>0.65</v>
      </c>
      <c r="Y296">
        <v>0</v>
      </c>
      <c r="Z296">
        <v>6.82</v>
      </c>
      <c r="AA296">
        <v>0</v>
      </c>
      <c r="AB296">
        <v>0</v>
      </c>
      <c r="AC296">
        <v>0</v>
      </c>
      <c r="AD296">
        <v>1</v>
      </c>
      <c r="AE296">
        <v>0</v>
      </c>
      <c r="AF296" t="s">
        <v>250</v>
      </c>
      <c r="AG296">
        <v>1.3</v>
      </c>
      <c r="AH296">
        <v>2</v>
      </c>
      <c r="AI296">
        <v>66441970</v>
      </c>
      <c r="AJ296">
        <v>333</v>
      </c>
      <c r="AK296">
        <v>0</v>
      </c>
      <c r="AL296">
        <v>0</v>
      </c>
      <c r="AM296">
        <v>0</v>
      </c>
      <c r="AN296">
        <v>0</v>
      </c>
      <c r="AO296">
        <v>0</v>
      </c>
      <c r="AP296">
        <v>0</v>
      </c>
      <c r="AQ296">
        <v>0</v>
      </c>
      <c r="AR296">
        <v>0</v>
      </c>
    </row>
    <row r="297" spans="1:44" x14ac:dyDescent="0.25">
      <c r="A297">
        <f>ROW(Source!A196)</f>
        <v>196</v>
      </c>
      <c r="B297">
        <v>66441979</v>
      </c>
      <c r="C297">
        <v>66441964</v>
      </c>
      <c r="D297">
        <v>48087948</v>
      </c>
      <c r="E297">
        <v>1</v>
      </c>
      <c r="F297">
        <v>1</v>
      </c>
      <c r="G297">
        <v>1</v>
      </c>
      <c r="H297">
        <v>3</v>
      </c>
      <c r="I297" t="s">
        <v>860</v>
      </c>
      <c r="J297" t="s">
        <v>861</v>
      </c>
      <c r="K297" t="s">
        <v>862</v>
      </c>
      <c r="L297">
        <v>1348</v>
      </c>
      <c r="N297">
        <v>1009</v>
      </c>
      <c r="O297" t="s">
        <v>147</v>
      </c>
      <c r="P297" t="s">
        <v>147</v>
      </c>
      <c r="Q297">
        <v>1000</v>
      </c>
      <c r="X297">
        <v>8.9999999999999993E-3</v>
      </c>
      <c r="Y297">
        <v>14312.87</v>
      </c>
      <c r="Z297">
        <v>0</v>
      </c>
      <c r="AA297">
        <v>0</v>
      </c>
      <c r="AB297">
        <v>0</v>
      </c>
      <c r="AC297">
        <v>0</v>
      </c>
      <c r="AD297">
        <v>1</v>
      </c>
      <c r="AE297">
        <v>0</v>
      </c>
      <c r="AF297" t="s">
        <v>250</v>
      </c>
      <c r="AG297">
        <v>1.7999999999999999E-2</v>
      </c>
      <c r="AH297">
        <v>2</v>
      </c>
      <c r="AI297">
        <v>66441971</v>
      </c>
      <c r="AJ297">
        <v>334</v>
      </c>
      <c r="AK297">
        <v>0</v>
      </c>
      <c r="AL297">
        <v>0</v>
      </c>
      <c r="AM297">
        <v>0</v>
      </c>
      <c r="AN297">
        <v>0</v>
      </c>
      <c r="AO297">
        <v>0</v>
      </c>
      <c r="AP297">
        <v>0</v>
      </c>
      <c r="AQ297">
        <v>0</v>
      </c>
      <c r="AR297">
        <v>0</v>
      </c>
    </row>
    <row r="298" spans="1:44" x14ac:dyDescent="0.25">
      <c r="A298">
        <f>ROW(Source!A196)</f>
        <v>196</v>
      </c>
      <c r="B298">
        <v>66441980</v>
      </c>
      <c r="C298">
        <v>66441964</v>
      </c>
      <c r="D298">
        <v>48088557</v>
      </c>
      <c r="E298">
        <v>1</v>
      </c>
      <c r="F298">
        <v>1</v>
      </c>
      <c r="G298">
        <v>1</v>
      </c>
      <c r="H298">
        <v>3</v>
      </c>
      <c r="I298" t="s">
        <v>863</v>
      </c>
      <c r="J298" t="s">
        <v>864</v>
      </c>
      <c r="K298" t="s">
        <v>865</v>
      </c>
      <c r="L298">
        <v>1346</v>
      </c>
      <c r="N298">
        <v>1009</v>
      </c>
      <c r="O298" t="s">
        <v>132</v>
      </c>
      <c r="P298" t="s">
        <v>132</v>
      </c>
      <c r="Q298">
        <v>1</v>
      </c>
      <c r="X298">
        <v>1.4</v>
      </c>
      <c r="Y298">
        <v>6.67</v>
      </c>
      <c r="Z298">
        <v>0</v>
      </c>
      <c r="AA298">
        <v>0</v>
      </c>
      <c r="AB298">
        <v>0</v>
      </c>
      <c r="AC298">
        <v>0</v>
      </c>
      <c r="AD298">
        <v>1</v>
      </c>
      <c r="AE298">
        <v>0</v>
      </c>
      <c r="AF298" t="s">
        <v>250</v>
      </c>
      <c r="AG298">
        <v>2.8</v>
      </c>
      <c r="AH298">
        <v>2</v>
      </c>
      <c r="AI298">
        <v>66441972</v>
      </c>
      <c r="AJ298">
        <v>335</v>
      </c>
      <c r="AK298">
        <v>0</v>
      </c>
      <c r="AL298">
        <v>0</v>
      </c>
      <c r="AM298">
        <v>0</v>
      </c>
      <c r="AN298">
        <v>0</v>
      </c>
      <c r="AO298">
        <v>0</v>
      </c>
      <c r="AP298">
        <v>0</v>
      </c>
      <c r="AQ298">
        <v>0</v>
      </c>
      <c r="AR298">
        <v>0</v>
      </c>
    </row>
    <row r="299" spans="1:44" x14ac:dyDescent="0.25">
      <c r="A299">
        <f>ROW(Source!A198)</f>
        <v>198</v>
      </c>
      <c r="B299">
        <v>66441995</v>
      </c>
      <c r="C299">
        <v>66441984</v>
      </c>
      <c r="D299">
        <v>48043837</v>
      </c>
      <c r="E299">
        <v>68</v>
      </c>
      <c r="F299">
        <v>1</v>
      </c>
      <c r="G299">
        <v>1</v>
      </c>
      <c r="H299">
        <v>1</v>
      </c>
      <c r="I299" t="s">
        <v>791</v>
      </c>
      <c r="J299" t="s">
        <v>6</v>
      </c>
      <c r="K299" t="s">
        <v>792</v>
      </c>
      <c r="L299">
        <v>1191</v>
      </c>
      <c r="N299">
        <v>1013</v>
      </c>
      <c r="O299" t="s">
        <v>766</v>
      </c>
      <c r="P299" t="s">
        <v>766</v>
      </c>
      <c r="Q299">
        <v>1</v>
      </c>
      <c r="X299">
        <v>121</v>
      </c>
      <c r="Y299">
        <v>0</v>
      </c>
      <c r="Z299">
        <v>0</v>
      </c>
      <c r="AA299">
        <v>0</v>
      </c>
      <c r="AB299">
        <v>8.5299999999999994</v>
      </c>
      <c r="AC299">
        <v>0</v>
      </c>
      <c r="AD299">
        <v>1</v>
      </c>
      <c r="AE299">
        <v>1</v>
      </c>
      <c r="AF299" t="s">
        <v>6</v>
      </c>
      <c r="AG299">
        <v>121</v>
      </c>
      <c r="AH299">
        <v>2</v>
      </c>
      <c r="AI299">
        <v>66441985</v>
      </c>
      <c r="AJ299">
        <v>336</v>
      </c>
      <c r="AK299">
        <v>0</v>
      </c>
      <c r="AL299">
        <v>0</v>
      </c>
      <c r="AM299">
        <v>0</v>
      </c>
      <c r="AN299">
        <v>0</v>
      </c>
      <c r="AO299">
        <v>0</v>
      </c>
      <c r="AP299">
        <v>0</v>
      </c>
      <c r="AQ299">
        <v>0</v>
      </c>
      <c r="AR299">
        <v>0</v>
      </c>
    </row>
    <row r="300" spans="1:44" x14ac:dyDescent="0.25">
      <c r="A300">
        <f>ROW(Source!A198)</f>
        <v>198</v>
      </c>
      <c r="B300">
        <v>66441996</v>
      </c>
      <c r="C300">
        <v>66441984</v>
      </c>
      <c r="D300">
        <v>48044033</v>
      </c>
      <c r="E300">
        <v>68</v>
      </c>
      <c r="F300">
        <v>1</v>
      </c>
      <c r="G300">
        <v>1</v>
      </c>
      <c r="H300">
        <v>1</v>
      </c>
      <c r="I300" t="s">
        <v>767</v>
      </c>
      <c r="J300" t="s">
        <v>6</v>
      </c>
      <c r="K300" t="s">
        <v>768</v>
      </c>
      <c r="L300">
        <v>1191</v>
      </c>
      <c r="N300">
        <v>1013</v>
      </c>
      <c r="O300" t="s">
        <v>766</v>
      </c>
      <c r="P300" t="s">
        <v>766</v>
      </c>
      <c r="Q300">
        <v>1</v>
      </c>
      <c r="X300">
        <v>4.1100000000000003</v>
      </c>
      <c r="Y300">
        <v>0</v>
      </c>
      <c r="Z300">
        <v>0</v>
      </c>
      <c r="AA300">
        <v>0</v>
      </c>
      <c r="AB300">
        <v>0</v>
      </c>
      <c r="AC300">
        <v>0</v>
      </c>
      <c r="AD300">
        <v>1</v>
      </c>
      <c r="AE300">
        <v>2</v>
      </c>
      <c r="AF300" t="s">
        <v>6</v>
      </c>
      <c r="AG300">
        <v>4.1100000000000003</v>
      </c>
      <c r="AH300">
        <v>2</v>
      </c>
      <c r="AI300">
        <v>66441986</v>
      </c>
      <c r="AJ300">
        <v>337</v>
      </c>
      <c r="AK300">
        <v>0</v>
      </c>
      <c r="AL300">
        <v>0</v>
      </c>
      <c r="AM300">
        <v>0</v>
      </c>
      <c r="AN300">
        <v>0</v>
      </c>
      <c r="AO300">
        <v>0</v>
      </c>
      <c r="AP300">
        <v>0</v>
      </c>
      <c r="AQ300">
        <v>0</v>
      </c>
      <c r="AR300">
        <v>0</v>
      </c>
    </row>
    <row r="301" spans="1:44" x14ac:dyDescent="0.25">
      <c r="A301">
        <f>ROW(Source!A198)</f>
        <v>198</v>
      </c>
      <c r="B301">
        <v>66441997</v>
      </c>
      <c r="C301">
        <v>66441984</v>
      </c>
      <c r="D301">
        <v>48205516</v>
      </c>
      <c r="E301">
        <v>1</v>
      </c>
      <c r="F301">
        <v>1</v>
      </c>
      <c r="G301">
        <v>1</v>
      </c>
      <c r="H301">
        <v>2</v>
      </c>
      <c r="I301" t="s">
        <v>769</v>
      </c>
      <c r="J301" t="s">
        <v>770</v>
      </c>
      <c r="K301" t="s">
        <v>771</v>
      </c>
      <c r="L301">
        <v>1367</v>
      </c>
      <c r="N301">
        <v>1011</v>
      </c>
      <c r="O301" t="s">
        <v>772</v>
      </c>
      <c r="P301" t="s">
        <v>772</v>
      </c>
      <c r="Q301">
        <v>1</v>
      </c>
      <c r="X301">
        <v>4.1100000000000003</v>
      </c>
      <c r="Y301">
        <v>0</v>
      </c>
      <c r="Z301">
        <v>86.4</v>
      </c>
      <c r="AA301">
        <v>13.5</v>
      </c>
      <c r="AB301">
        <v>0</v>
      </c>
      <c r="AC301">
        <v>0</v>
      </c>
      <c r="AD301">
        <v>1</v>
      </c>
      <c r="AE301">
        <v>0</v>
      </c>
      <c r="AF301" t="s">
        <v>6</v>
      </c>
      <c r="AG301">
        <v>4.1100000000000003</v>
      </c>
      <c r="AH301">
        <v>2</v>
      </c>
      <c r="AI301">
        <v>66441987</v>
      </c>
      <c r="AJ301">
        <v>338</v>
      </c>
      <c r="AK301">
        <v>0</v>
      </c>
      <c r="AL301">
        <v>0</v>
      </c>
      <c r="AM301">
        <v>0</v>
      </c>
      <c r="AN301">
        <v>0</v>
      </c>
      <c r="AO301">
        <v>0</v>
      </c>
      <c r="AP301">
        <v>0</v>
      </c>
      <c r="AQ301">
        <v>0</v>
      </c>
      <c r="AR301">
        <v>0</v>
      </c>
    </row>
    <row r="302" spans="1:44" x14ac:dyDescent="0.25">
      <c r="A302">
        <f>ROW(Source!A198)</f>
        <v>198</v>
      </c>
      <c r="B302">
        <v>66441998</v>
      </c>
      <c r="C302">
        <v>66441984</v>
      </c>
      <c r="D302">
        <v>48056368</v>
      </c>
      <c r="E302">
        <v>1</v>
      </c>
      <c r="F302">
        <v>1</v>
      </c>
      <c r="G302">
        <v>1</v>
      </c>
      <c r="H302">
        <v>3</v>
      </c>
      <c r="I302" t="s">
        <v>773</v>
      </c>
      <c r="J302" t="s">
        <v>774</v>
      </c>
      <c r="K302" t="s">
        <v>775</v>
      </c>
      <c r="L302">
        <v>1339</v>
      </c>
      <c r="N302">
        <v>1007</v>
      </c>
      <c r="O302" t="s">
        <v>22</v>
      </c>
      <c r="P302" t="s">
        <v>22</v>
      </c>
      <c r="Q302">
        <v>1</v>
      </c>
      <c r="X302">
        <v>0.3</v>
      </c>
      <c r="Y302">
        <v>2.44</v>
      </c>
      <c r="Z302">
        <v>0</v>
      </c>
      <c r="AA302">
        <v>0</v>
      </c>
      <c r="AB302">
        <v>0</v>
      </c>
      <c r="AC302">
        <v>0</v>
      </c>
      <c r="AD302">
        <v>1</v>
      </c>
      <c r="AE302">
        <v>0</v>
      </c>
      <c r="AF302" t="s">
        <v>6</v>
      </c>
      <c r="AG302">
        <v>0.3</v>
      </c>
      <c r="AH302">
        <v>2</v>
      </c>
      <c r="AI302">
        <v>66441988</v>
      </c>
      <c r="AJ302">
        <v>339</v>
      </c>
      <c r="AK302">
        <v>0</v>
      </c>
      <c r="AL302">
        <v>0</v>
      </c>
      <c r="AM302">
        <v>0</v>
      </c>
      <c r="AN302">
        <v>0</v>
      </c>
      <c r="AO302">
        <v>0</v>
      </c>
      <c r="AP302">
        <v>0</v>
      </c>
      <c r="AQ302">
        <v>0</v>
      </c>
      <c r="AR302">
        <v>0</v>
      </c>
    </row>
    <row r="303" spans="1:44" x14ac:dyDescent="0.25">
      <c r="A303">
        <f>ROW(Source!A198)</f>
        <v>198</v>
      </c>
      <c r="B303">
        <v>66441999</v>
      </c>
      <c r="C303">
        <v>66441984</v>
      </c>
      <c r="D303">
        <v>48044933</v>
      </c>
      <c r="E303">
        <v>68</v>
      </c>
      <c r="F303">
        <v>1</v>
      </c>
      <c r="G303">
        <v>1</v>
      </c>
      <c r="H303">
        <v>3</v>
      </c>
      <c r="I303" t="s">
        <v>900</v>
      </c>
      <c r="J303" t="s">
        <v>6</v>
      </c>
      <c r="K303" t="s">
        <v>901</v>
      </c>
      <c r="L303">
        <v>1339</v>
      </c>
      <c r="N303">
        <v>1007</v>
      </c>
      <c r="O303" t="s">
        <v>22</v>
      </c>
      <c r="P303" t="s">
        <v>22</v>
      </c>
      <c r="Q303">
        <v>1</v>
      </c>
      <c r="X303">
        <v>2.2999999999999998</v>
      </c>
      <c r="Y303">
        <v>0</v>
      </c>
      <c r="Z303">
        <v>0</v>
      </c>
      <c r="AA303">
        <v>0</v>
      </c>
      <c r="AB303">
        <v>0</v>
      </c>
      <c r="AC303">
        <v>0</v>
      </c>
      <c r="AD303">
        <v>0</v>
      </c>
      <c r="AE303">
        <v>0</v>
      </c>
      <c r="AF303" t="s">
        <v>6</v>
      </c>
      <c r="AG303">
        <v>2.2999999999999998</v>
      </c>
      <c r="AH303">
        <v>3</v>
      </c>
      <c r="AI303">
        <v>-1</v>
      </c>
      <c r="AJ303" t="s">
        <v>6</v>
      </c>
      <c r="AK303">
        <v>0</v>
      </c>
      <c r="AL303">
        <v>0</v>
      </c>
      <c r="AM303">
        <v>0</v>
      </c>
      <c r="AN303">
        <v>0</v>
      </c>
      <c r="AO303">
        <v>0</v>
      </c>
      <c r="AP303">
        <v>0</v>
      </c>
      <c r="AQ303">
        <v>0</v>
      </c>
      <c r="AR303">
        <v>0</v>
      </c>
    </row>
    <row r="304" spans="1:44" x14ac:dyDescent="0.25">
      <c r="A304">
        <f>ROW(Source!A198)</f>
        <v>198</v>
      </c>
      <c r="B304">
        <v>66442000</v>
      </c>
      <c r="C304">
        <v>66441984</v>
      </c>
      <c r="D304">
        <v>48045579</v>
      </c>
      <c r="E304">
        <v>68</v>
      </c>
      <c r="F304">
        <v>1</v>
      </c>
      <c r="G304">
        <v>1</v>
      </c>
      <c r="H304">
        <v>3</v>
      </c>
      <c r="I304" t="s">
        <v>902</v>
      </c>
      <c r="J304" t="s">
        <v>6</v>
      </c>
      <c r="K304" t="s">
        <v>903</v>
      </c>
      <c r="L304">
        <v>1407</v>
      </c>
      <c r="N304">
        <v>1013</v>
      </c>
      <c r="O304" t="s">
        <v>39</v>
      </c>
      <c r="P304" t="s">
        <v>39</v>
      </c>
      <c r="Q304">
        <v>1</v>
      </c>
      <c r="X304">
        <v>5</v>
      </c>
      <c r="Y304">
        <v>0</v>
      </c>
      <c r="Z304">
        <v>0</v>
      </c>
      <c r="AA304">
        <v>0</v>
      </c>
      <c r="AB304">
        <v>0</v>
      </c>
      <c r="AC304">
        <v>0</v>
      </c>
      <c r="AD304">
        <v>0</v>
      </c>
      <c r="AE304">
        <v>0</v>
      </c>
      <c r="AF304" t="s">
        <v>6</v>
      </c>
      <c r="AG304">
        <v>5</v>
      </c>
      <c r="AH304">
        <v>3</v>
      </c>
      <c r="AI304">
        <v>-1</v>
      </c>
      <c r="AJ304" t="s">
        <v>6</v>
      </c>
      <c r="AK304">
        <v>0</v>
      </c>
      <c r="AL304">
        <v>0</v>
      </c>
      <c r="AM304">
        <v>0</v>
      </c>
      <c r="AN304">
        <v>0</v>
      </c>
      <c r="AO304">
        <v>0</v>
      </c>
      <c r="AP304">
        <v>0</v>
      </c>
      <c r="AQ304">
        <v>0</v>
      </c>
      <c r="AR304">
        <v>0</v>
      </c>
    </row>
    <row r="305" spans="1:44" x14ac:dyDescent="0.25">
      <c r="A305">
        <f>ROW(Source!A198)</f>
        <v>198</v>
      </c>
      <c r="B305">
        <v>66442001</v>
      </c>
      <c r="C305">
        <v>66441984</v>
      </c>
      <c r="D305">
        <v>48074349</v>
      </c>
      <c r="E305">
        <v>1</v>
      </c>
      <c r="F305">
        <v>1</v>
      </c>
      <c r="G305">
        <v>1</v>
      </c>
      <c r="H305">
        <v>3</v>
      </c>
      <c r="I305" t="s">
        <v>793</v>
      </c>
      <c r="J305" t="s">
        <v>794</v>
      </c>
      <c r="K305" t="s">
        <v>795</v>
      </c>
      <c r="L305">
        <v>1348</v>
      </c>
      <c r="N305">
        <v>1009</v>
      </c>
      <c r="O305" t="s">
        <v>147</v>
      </c>
      <c r="P305" t="s">
        <v>147</v>
      </c>
      <c r="Q305">
        <v>1000</v>
      </c>
      <c r="X305">
        <v>2.3E-3</v>
      </c>
      <c r="Y305">
        <v>5989</v>
      </c>
      <c r="Z305">
        <v>0</v>
      </c>
      <c r="AA305">
        <v>0</v>
      </c>
      <c r="AB305">
        <v>0</v>
      </c>
      <c r="AC305">
        <v>0</v>
      </c>
      <c r="AD305">
        <v>1</v>
      </c>
      <c r="AE305">
        <v>0</v>
      </c>
      <c r="AF305" t="s">
        <v>6</v>
      </c>
      <c r="AG305">
        <v>2.3E-3</v>
      </c>
      <c r="AH305">
        <v>2</v>
      </c>
      <c r="AI305">
        <v>66441989</v>
      </c>
      <c r="AJ305">
        <v>340</v>
      </c>
      <c r="AK305">
        <v>0</v>
      </c>
      <c r="AL305">
        <v>0</v>
      </c>
      <c r="AM305">
        <v>0</v>
      </c>
      <c r="AN305">
        <v>0</v>
      </c>
      <c r="AO305">
        <v>0</v>
      </c>
      <c r="AP305">
        <v>0</v>
      </c>
      <c r="AQ305">
        <v>0</v>
      </c>
      <c r="AR305">
        <v>0</v>
      </c>
    </row>
    <row r="306" spans="1:44" x14ac:dyDescent="0.25">
      <c r="A306">
        <f>ROW(Source!A198)</f>
        <v>198</v>
      </c>
      <c r="B306">
        <v>66442002</v>
      </c>
      <c r="C306">
        <v>66441984</v>
      </c>
      <c r="D306">
        <v>48079770</v>
      </c>
      <c r="E306">
        <v>1</v>
      </c>
      <c r="F306">
        <v>1</v>
      </c>
      <c r="G306">
        <v>1</v>
      </c>
      <c r="H306">
        <v>3</v>
      </c>
      <c r="I306" t="s">
        <v>776</v>
      </c>
      <c r="J306" t="s">
        <v>777</v>
      </c>
      <c r="K306" t="s">
        <v>778</v>
      </c>
      <c r="L306">
        <v>1339</v>
      </c>
      <c r="N306">
        <v>1007</v>
      </c>
      <c r="O306" t="s">
        <v>22</v>
      </c>
      <c r="P306" t="s">
        <v>22</v>
      </c>
      <c r="Q306">
        <v>1</v>
      </c>
      <c r="X306">
        <v>1.6E-2</v>
      </c>
      <c r="Y306">
        <v>1056</v>
      </c>
      <c r="Z306">
        <v>0</v>
      </c>
      <c r="AA306">
        <v>0</v>
      </c>
      <c r="AB306">
        <v>0</v>
      </c>
      <c r="AC306">
        <v>0</v>
      </c>
      <c r="AD306">
        <v>1</v>
      </c>
      <c r="AE306">
        <v>0</v>
      </c>
      <c r="AF306" t="s">
        <v>6</v>
      </c>
      <c r="AG306">
        <v>1.6E-2</v>
      </c>
      <c r="AH306">
        <v>2</v>
      </c>
      <c r="AI306">
        <v>66441990</v>
      </c>
      <c r="AJ306">
        <v>341</v>
      </c>
      <c r="AK306">
        <v>0</v>
      </c>
      <c r="AL306">
        <v>0</v>
      </c>
      <c r="AM306">
        <v>0</v>
      </c>
      <c r="AN306">
        <v>0</v>
      </c>
      <c r="AO306">
        <v>0</v>
      </c>
      <c r="AP306">
        <v>0</v>
      </c>
      <c r="AQ306">
        <v>0</v>
      </c>
      <c r="AR306">
        <v>0</v>
      </c>
    </row>
    <row r="307" spans="1:44" x14ac:dyDescent="0.25">
      <c r="A307">
        <f>ROW(Source!A203)</f>
        <v>203</v>
      </c>
      <c r="B307">
        <v>66442009</v>
      </c>
      <c r="C307">
        <v>66442007</v>
      </c>
      <c r="D307">
        <v>48043879</v>
      </c>
      <c r="E307">
        <v>68</v>
      </c>
      <c r="F307">
        <v>1</v>
      </c>
      <c r="G307">
        <v>1</v>
      </c>
      <c r="H307">
        <v>1</v>
      </c>
      <c r="I307" t="s">
        <v>796</v>
      </c>
      <c r="J307" t="s">
        <v>6</v>
      </c>
      <c r="K307" t="s">
        <v>797</v>
      </c>
      <c r="L307">
        <v>1191</v>
      </c>
      <c r="N307">
        <v>1013</v>
      </c>
      <c r="O307" t="s">
        <v>766</v>
      </c>
      <c r="P307" t="s">
        <v>766</v>
      </c>
      <c r="Q307">
        <v>1</v>
      </c>
      <c r="X307">
        <v>21.9</v>
      </c>
      <c r="Y307">
        <v>0</v>
      </c>
      <c r="Z307">
        <v>0</v>
      </c>
      <c r="AA307">
        <v>0</v>
      </c>
      <c r="AB307">
        <v>9.6199999999999992</v>
      </c>
      <c r="AC307">
        <v>0</v>
      </c>
      <c r="AD307">
        <v>1</v>
      </c>
      <c r="AE307">
        <v>1</v>
      </c>
      <c r="AF307" t="s">
        <v>123</v>
      </c>
      <c r="AG307">
        <v>16.424999999999997</v>
      </c>
      <c r="AH307">
        <v>2</v>
      </c>
      <c r="AI307">
        <v>66442008</v>
      </c>
      <c r="AJ307">
        <v>346</v>
      </c>
      <c r="AK307">
        <v>0</v>
      </c>
      <c r="AL307">
        <v>0</v>
      </c>
      <c r="AM307">
        <v>0</v>
      </c>
      <c r="AN307">
        <v>0</v>
      </c>
      <c r="AO307">
        <v>0</v>
      </c>
      <c r="AP307">
        <v>0</v>
      </c>
      <c r="AQ307">
        <v>0</v>
      </c>
      <c r="AR307">
        <v>0</v>
      </c>
    </row>
    <row r="308" spans="1:44" x14ac:dyDescent="0.25">
      <c r="A308">
        <f>ROW(Source!A204)</f>
        <v>204</v>
      </c>
      <c r="B308">
        <v>66442017</v>
      </c>
      <c r="C308">
        <v>66442011</v>
      </c>
      <c r="D308">
        <v>48043811</v>
      </c>
      <c r="E308">
        <v>68</v>
      </c>
      <c r="F308">
        <v>1</v>
      </c>
      <c r="G308">
        <v>1</v>
      </c>
      <c r="H308">
        <v>1</v>
      </c>
      <c r="I308" t="s">
        <v>798</v>
      </c>
      <c r="J308" t="s">
        <v>6</v>
      </c>
      <c r="K308" t="s">
        <v>799</v>
      </c>
      <c r="L308">
        <v>1191</v>
      </c>
      <c r="N308">
        <v>1013</v>
      </c>
      <c r="O308" t="s">
        <v>766</v>
      </c>
      <c r="P308" t="s">
        <v>766</v>
      </c>
      <c r="Q308">
        <v>1</v>
      </c>
      <c r="X308">
        <v>56.4</v>
      </c>
      <c r="Y308">
        <v>0</v>
      </c>
      <c r="Z308">
        <v>0</v>
      </c>
      <c r="AA308">
        <v>0</v>
      </c>
      <c r="AB308">
        <v>7.94</v>
      </c>
      <c r="AC308">
        <v>0</v>
      </c>
      <c r="AD308">
        <v>1</v>
      </c>
      <c r="AE308">
        <v>1</v>
      </c>
      <c r="AF308" t="s">
        <v>6</v>
      </c>
      <c r="AG308">
        <v>56.4</v>
      </c>
      <c r="AH308">
        <v>2</v>
      </c>
      <c r="AI308">
        <v>66442012</v>
      </c>
      <c r="AJ308">
        <v>347</v>
      </c>
      <c r="AK308">
        <v>0</v>
      </c>
      <c r="AL308">
        <v>0</v>
      </c>
      <c r="AM308">
        <v>0</v>
      </c>
      <c r="AN308">
        <v>0</v>
      </c>
      <c r="AO308">
        <v>0</v>
      </c>
      <c r="AP308">
        <v>0</v>
      </c>
      <c r="AQ308">
        <v>0</v>
      </c>
      <c r="AR308">
        <v>0</v>
      </c>
    </row>
    <row r="309" spans="1:44" x14ac:dyDescent="0.25">
      <c r="A309">
        <f>ROW(Source!A204)</f>
        <v>204</v>
      </c>
      <c r="B309">
        <v>66442018</v>
      </c>
      <c r="C309">
        <v>66442011</v>
      </c>
      <c r="D309">
        <v>48044033</v>
      </c>
      <c r="E309">
        <v>68</v>
      </c>
      <c r="F309">
        <v>1</v>
      </c>
      <c r="G309">
        <v>1</v>
      </c>
      <c r="H309">
        <v>1</v>
      </c>
      <c r="I309" t="s">
        <v>767</v>
      </c>
      <c r="J309" t="s">
        <v>6</v>
      </c>
      <c r="K309" t="s">
        <v>768</v>
      </c>
      <c r="L309">
        <v>1191</v>
      </c>
      <c r="N309">
        <v>1013</v>
      </c>
      <c r="O309" t="s">
        <v>766</v>
      </c>
      <c r="P309" t="s">
        <v>766</v>
      </c>
      <c r="Q309">
        <v>1</v>
      </c>
      <c r="X309">
        <v>0.51</v>
      </c>
      <c r="Y309">
        <v>0</v>
      </c>
      <c r="Z309">
        <v>0</v>
      </c>
      <c r="AA309">
        <v>0</v>
      </c>
      <c r="AB309">
        <v>0</v>
      </c>
      <c r="AC309">
        <v>0</v>
      </c>
      <c r="AD309">
        <v>1</v>
      </c>
      <c r="AE309">
        <v>2</v>
      </c>
      <c r="AF309" t="s">
        <v>6</v>
      </c>
      <c r="AG309">
        <v>0.51</v>
      </c>
      <c r="AH309">
        <v>2</v>
      </c>
      <c r="AI309">
        <v>66442013</v>
      </c>
      <c r="AJ309">
        <v>348</v>
      </c>
      <c r="AK309">
        <v>0</v>
      </c>
      <c r="AL309">
        <v>0</v>
      </c>
      <c r="AM309">
        <v>0</v>
      </c>
      <c r="AN309">
        <v>0</v>
      </c>
      <c r="AO309">
        <v>0</v>
      </c>
      <c r="AP309">
        <v>0</v>
      </c>
      <c r="AQ309">
        <v>0</v>
      </c>
      <c r="AR309">
        <v>0</v>
      </c>
    </row>
    <row r="310" spans="1:44" x14ac:dyDescent="0.25">
      <c r="A310">
        <f>ROW(Source!A204)</f>
        <v>204</v>
      </c>
      <c r="B310">
        <v>66442019</v>
      </c>
      <c r="C310">
        <v>66442011</v>
      </c>
      <c r="D310">
        <v>48205516</v>
      </c>
      <c r="E310">
        <v>1</v>
      </c>
      <c r="F310">
        <v>1</v>
      </c>
      <c r="G310">
        <v>1</v>
      </c>
      <c r="H310">
        <v>2</v>
      </c>
      <c r="I310" t="s">
        <v>769</v>
      </c>
      <c r="J310" t="s">
        <v>770</v>
      </c>
      <c r="K310" t="s">
        <v>771</v>
      </c>
      <c r="L310">
        <v>1367</v>
      </c>
      <c r="N310">
        <v>1011</v>
      </c>
      <c r="O310" t="s">
        <v>772</v>
      </c>
      <c r="P310" t="s">
        <v>772</v>
      </c>
      <c r="Q310">
        <v>1</v>
      </c>
      <c r="X310">
        <v>0.23</v>
      </c>
      <c r="Y310">
        <v>0</v>
      </c>
      <c r="Z310">
        <v>86.4</v>
      </c>
      <c r="AA310">
        <v>13.5</v>
      </c>
      <c r="AB310">
        <v>0</v>
      </c>
      <c r="AC310">
        <v>0</v>
      </c>
      <c r="AD310">
        <v>1</v>
      </c>
      <c r="AE310">
        <v>0</v>
      </c>
      <c r="AF310" t="s">
        <v>6</v>
      </c>
      <c r="AG310">
        <v>0.23</v>
      </c>
      <c r="AH310">
        <v>2</v>
      </c>
      <c r="AI310">
        <v>66442014</v>
      </c>
      <c r="AJ310">
        <v>349</v>
      </c>
      <c r="AK310">
        <v>0</v>
      </c>
      <c r="AL310">
        <v>0</v>
      </c>
      <c r="AM310">
        <v>0</v>
      </c>
      <c r="AN310">
        <v>0</v>
      </c>
      <c r="AO310">
        <v>0</v>
      </c>
      <c r="AP310">
        <v>0</v>
      </c>
      <c r="AQ310">
        <v>0</v>
      </c>
      <c r="AR310">
        <v>0</v>
      </c>
    </row>
    <row r="311" spans="1:44" x14ac:dyDescent="0.25">
      <c r="A311">
        <f>ROW(Source!A204)</f>
        <v>204</v>
      </c>
      <c r="B311">
        <v>66442020</v>
      </c>
      <c r="C311">
        <v>66442011</v>
      </c>
      <c r="D311">
        <v>48206504</v>
      </c>
      <c r="E311">
        <v>1</v>
      </c>
      <c r="F311">
        <v>1</v>
      </c>
      <c r="G311">
        <v>1</v>
      </c>
      <c r="H311">
        <v>2</v>
      </c>
      <c r="I311" t="s">
        <v>788</v>
      </c>
      <c r="J311" t="s">
        <v>789</v>
      </c>
      <c r="K311" t="s">
        <v>790</v>
      </c>
      <c r="L311">
        <v>1367</v>
      </c>
      <c r="N311">
        <v>1011</v>
      </c>
      <c r="O311" t="s">
        <v>772</v>
      </c>
      <c r="P311" t="s">
        <v>772</v>
      </c>
      <c r="Q311">
        <v>1</v>
      </c>
      <c r="X311">
        <v>0.28000000000000003</v>
      </c>
      <c r="Y311">
        <v>0</v>
      </c>
      <c r="Z311">
        <v>65.709999999999994</v>
      </c>
      <c r="AA311">
        <v>11.6</v>
      </c>
      <c r="AB311">
        <v>0</v>
      </c>
      <c r="AC311">
        <v>0</v>
      </c>
      <c r="AD311">
        <v>1</v>
      </c>
      <c r="AE311">
        <v>0</v>
      </c>
      <c r="AF311" t="s">
        <v>6</v>
      </c>
      <c r="AG311">
        <v>0.28000000000000003</v>
      </c>
      <c r="AH311">
        <v>2</v>
      </c>
      <c r="AI311">
        <v>66442015</v>
      </c>
      <c r="AJ311">
        <v>350</v>
      </c>
      <c r="AK311">
        <v>0</v>
      </c>
      <c r="AL311">
        <v>0</v>
      </c>
      <c r="AM311">
        <v>0</v>
      </c>
      <c r="AN311">
        <v>0</v>
      </c>
      <c r="AO311">
        <v>0</v>
      </c>
      <c r="AP311">
        <v>0</v>
      </c>
      <c r="AQ311">
        <v>0</v>
      </c>
      <c r="AR311">
        <v>0</v>
      </c>
    </row>
    <row r="312" spans="1:44" x14ac:dyDescent="0.25">
      <c r="A312">
        <f>ROW(Source!A204)</f>
        <v>204</v>
      </c>
      <c r="B312">
        <v>66442021</v>
      </c>
      <c r="C312">
        <v>66442011</v>
      </c>
      <c r="D312">
        <v>48046204</v>
      </c>
      <c r="E312">
        <v>68</v>
      </c>
      <c r="F312">
        <v>1</v>
      </c>
      <c r="G312">
        <v>1</v>
      </c>
      <c r="H312">
        <v>3</v>
      </c>
      <c r="I312" t="s">
        <v>930</v>
      </c>
      <c r="J312" t="s">
        <v>6</v>
      </c>
      <c r="K312" t="s">
        <v>931</v>
      </c>
      <c r="L312">
        <v>1348</v>
      </c>
      <c r="N312">
        <v>1009</v>
      </c>
      <c r="O312" t="s">
        <v>147</v>
      </c>
      <c r="P312" t="s">
        <v>147</v>
      </c>
      <c r="Q312">
        <v>1000</v>
      </c>
      <c r="X312">
        <v>1</v>
      </c>
      <c r="Y312">
        <v>0</v>
      </c>
      <c r="Z312">
        <v>0</v>
      </c>
      <c r="AA312">
        <v>0</v>
      </c>
      <c r="AB312">
        <v>0</v>
      </c>
      <c r="AC312">
        <v>0</v>
      </c>
      <c r="AD312">
        <v>0</v>
      </c>
      <c r="AE312">
        <v>0</v>
      </c>
      <c r="AF312" t="s">
        <v>6</v>
      </c>
      <c r="AG312">
        <v>1</v>
      </c>
      <c r="AH312">
        <v>3</v>
      </c>
      <c r="AI312">
        <v>-1</v>
      </c>
      <c r="AJ312" t="s">
        <v>6</v>
      </c>
      <c r="AK312">
        <v>0</v>
      </c>
      <c r="AL312">
        <v>0</v>
      </c>
      <c r="AM312">
        <v>0</v>
      </c>
      <c r="AN312">
        <v>0</v>
      </c>
      <c r="AO312">
        <v>0</v>
      </c>
      <c r="AP312">
        <v>0</v>
      </c>
      <c r="AQ312">
        <v>0</v>
      </c>
      <c r="AR312">
        <v>0</v>
      </c>
    </row>
    <row r="313" spans="1:44" x14ac:dyDescent="0.25">
      <c r="A313">
        <f>ROW(Source!A206)</f>
        <v>206</v>
      </c>
      <c r="B313">
        <v>66442026</v>
      </c>
      <c r="C313">
        <v>66442023</v>
      </c>
      <c r="D313">
        <v>49510715</v>
      </c>
      <c r="E313">
        <v>70</v>
      </c>
      <c r="F313">
        <v>1</v>
      </c>
      <c r="G313">
        <v>1</v>
      </c>
      <c r="H313">
        <v>1</v>
      </c>
      <c r="I313" t="s">
        <v>791</v>
      </c>
      <c r="J313" t="s">
        <v>6</v>
      </c>
      <c r="K313" t="s">
        <v>792</v>
      </c>
      <c r="L313">
        <v>1191</v>
      </c>
      <c r="N313">
        <v>1013</v>
      </c>
      <c r="O313" t="s">
        <v>766</v>
      </c>
      <c r="P313" t="s">
        <v>766</v>
      </c>
      <c r="Q313">
        <v>1</v>
      </c>
      <c r="X313">
        <v>5.54</v>
      </c>
      <c r="Y313">
        <v>0</v>
      </c>
      <c r="Z313">
        <v>0</v>
      </c>
      <c r="AA313">
        <v>0</v>
      </c>
      <c r="AB313">
        <v>8.5299999999999994</v>
      </c>
      <c r="AC313">
        <v>0</v>
      </c>
      <c r="AD313">
        <v>1</v>
      </c>
      <c r="AE313">
        <v>1</v>
      </c>
      <c r="AF313" t="s">
        <v>6</v>
      </c>
      <c r="AG313">
        <v>5.54</v>
      </c>
      <c r="AH313">
        <v>2</v>
      </c>
      <c r="AI313">
        <v>66442024</v>
      </c>
      <c r="AJ313">
        <v>352</v>
      </c>
      <c r="AK313">
        <v>0</v>
      </c>
      <c r="AL313">
        <v>0</v>
      </c>
      <c r="AM313">
        <v>0</v>
      </c>
      <c r="AN313">
        <v>0</v>
      </c>
      <c r="AO313">
        <v>0</v>
      </c>
      <c r="AP313">
        <v>0</v>
      </c>
      <c r="AQ313">
        <v>0</v>
      </c>
      <c r="AR313">
        <v>0</v>
      </c>
    </row>
    <row r="314" spans="1:44" x14ac:dyDescent="0.25">
      <c r="A314">
        <f>ROW(Source!A206)</f>
        <v>206</v>
      </c>
      <c r="B314">
        <v>66442027</v>
      </c>
      <c r="C314">
        <v>66442023</v>
      </c>
      <c r="D314">
        <v>49523219</v>
      </c>
      <c r="E314">
        <v>1</v>
      </c>
      <c r="F314">
        <v>1</v>
      </c>
      <c r="G314">
        <v>1</v>
      </c>
      <c r="H314">
        <v>3</v>
      </c>
      <c r="I314" t="s">
        <v>382</v>
      </c>
      <c r="J314" t="s">
        <v>385</v>
      </c>
      <c r="K314" t="s">
        <v>383</v>
      </c>
      <c r="L314">
        <v>1374</v>
      </c>
      <c r="N314">
        <v>1013</v>
      </c>
      <c r="O314" t="s">
        <v>384</v>
      </c>
      <c r="P314" t="s">
        <v>384</v>
      </c>
      <c r="Q314">
        <v>1</v>
      </c>
      <c r="X314">
        <v>0.95</v>
      </c>
      <c r="Y314">
        <v>1</v>
      </c>
      <c r="Z314">
        <v>0</v>
      </c>
      <c r="AA314">
        <v>0</v>
      </c>
      <c r="AB314">
        <v>0</v>
      </c>
      <c r="AC314">
        <v>0</v>
      </c>
      <c r="AD314">
        <v>0</v>
      </c>
      <c r="AE314">
        <v>0</v>
      </c>
      <c r="AF314" t="s">
        <v>6</v>
      </c>
      <c r="AG314">
        <v>0.95</v>
      </c>
      <c r="AH314">
        <v>2</v>
      </c>
      <c r="AI314">
        <v>66442025</v>
      </c>
      <c r="AJ314">
        <v>353</v>
      </c>
      <c r="AK314">
        <v>0</v>
      </c>
      <c r="AL314">
        <v>0</v>
      </c>
      <c r="AM314">
        <v>0</v>
      </c>
      <c r="AN314">
        <v>0</v>
      </c>
      <c r="AO314">
        <v>0</v>
      </c>
      <c r="AP314">
        <v>0</v>
      </c>
      <c r="AQ314">
        <v>0</v>
      </c>
      <c r="AR314">
        <v>0</v>
      </c>
    </row>
    <row r="315" spans="1:44" x14ac:dyDescent="0.25">
      <c r="A315">
        <f>ROW(Source!A206)</f>
        <v>206</v>
      </c>
      <c r="B315">
        <v>66442028</v>
      </c>
      <c r="C315">
        <v>66442023</v>
      </c>
      <c r="D315">
        <v>49511390</v>
      </c>
      <c r="E315">
        <v>70</v>
      </c>
      <c r="F315">
        <v>1</v>
      </c>
      <c r="G315">
        <v>1</v>
      </c>
      <c r="H315">
        <v>3</v>
      </c>
      <c r="I315" t="s">
        <v>922</v>
      </c>
      <c r="J315" t="s">
        <v>6</v>
      </c>
      <c r="K315" t="s">
        <v>923</v>
      </c>
      <c r="L315">
        <v>1371</v>
      </c>
      <c r="N315">
        <v>1013</v>
      </c>
      <c r="O315" t="s">
        <v>278</v>
      </c>
      <c r="P315" t="s">
        <v>278</v>
      </c>
      <c r="Q315">
        <v>1</v>
      </c>
      <c r="X315">
        <v>0</v>
      </c>
      <c r="Y315">
        <v>0</v>
      </c>
      <c r="Z315">
        <v>0</v>
      </c>
      <c r="AA315">
        <v>0</v>
      </c>
      <c r="AB315">
        <v>0</v>
      </c>
      <c r="AC315">
        <v>1</v>
      </c>
      <c r="AD315">
        <v>0</v>
      </c>
      <c r="AE315">
        <v>0</v>
      </c>
      <c r="AF315" t="s">
        <v>6</v>
      </c>
      <c r="AG315">
        <v>0</v>
      </c>
      <c r="AH315">
        <v>3</v>
      </c>
      <c r="AI315">
        <v>-1</v>
      </c>
      <c r="AJ315" t="s">
        <v>6</v>
      </c>
      <c r="AK315">
        <v>0</v>
      </c>
      <c r="AL315">
        <v>0</v>
      </c>
      <c r="AM315">
        <v>0</v>
      </c>
      <c r="AN315">
        <v>0</v>
      </c>
      <c r="AO315">
        <v>0</v>
      </c>
      <c r="AP315">
        <v>0</v>
      </c>
      <c r="AQ315">
        <v>0</v>
      </c>
      <c r="AR315">
        <v>0</v>
      </c>
    </row>
    <row r="316" spans="1:44" x14ac:dyDescent="0.25">
      <c r="A316">
        <f>ROW(Source!A208)</f>
        <v>208</v>
      </c>
      <c r="B316">
        <v>66442061</v>
      </c>
      <c r="C316">
        <v>66442031</v>
      </c>
      <c r="D316">
        <v>48043841</v>
      </c>
      <c r="E316">
        <v>68</v>
      </c>
      <c r="F316">
        <v>1</v>
      </c>
      <c r="G316">
        <v>1</v>
      </c>
      <c r="H316">
        <v>1</v>
      </c>
      <c r="I316" t="s">
        <v>764</v>
      </c>
      <c r="J316" t="s">
        <v>6</v>
      </c>
      <c r="K316" t="s">
        <v>765</v>
      </c>
      <c r="L316">
        <v>1191</v>
      </c>
      <c r="N316">
        <v>1013</v>
      </c>
      <c r="O316" t="s">
        <v>766</v>
      </c>
      <c r="P316" t="s">
        <v>766</v>
      </c>
      <c r="Q316">
        <v>1</v>
      </c>
      <c r="X316">
        <v>39.549999999999997</v>
      </c>
      <c r="Y316">
        <v>0</v>
      </c>
      <c r="Z316">
        <v>0</v>
      </c>
      <c r="AA316">
        <v>0</v>
      </c>
      <c r="AB316">
        <v>8.74</v>
      </c>
      <c r="AC316">
        <v>0</v>
      </c>
      <c r="AD316">
        <v>1</v>
      </c>
      <c r="AE316">
        <v>1</v>
      </c>
      <c r="AF316" t="s">
        <v>6</v>
      </c>
      <c r="AG316">
        <v>39.549999999999997</v>
      </c>
      <c r="AH316">
        <v>2</v>
      </c>
      <c r="AI316">
        <v>66442032</v>
      </c>
      <c r="AJ316">
        <v>354</v>
      </c>
      <c r="AK316">
        <v>0</v>
      </c>
      <c r="AL316">
        <v>0</v>
      </c>
      <c r="AM316">
        <v>0</v>
      </c>
      <c r="AN316">
        <v>0</v>
      </c>
      <c r="AO316">
        <v>0</v>
      </c>
      <c r="AP316">
        <v>0</v>
      </c>
      <c r="AQ316">
        <v>0</v>
      </c>
      <c r="AR316">
        <v>0</v>
      </c>
    </row>
    <row r="317" spans="1:44" x14ac:dyDescent="0.25">
      <c r="A317">
        <f>ROW(Source!A208)</f>
        <v>208</v>
      </c>
      <c r="B317">
        <v>66442062</v>
      </c>
      <c r="C317">
        <v>66442031</v>
      </c>
      <c r="D317">
        <v>48044033</v>
      </c>
      <c r="E317">
        <v>68</v>
      </c>
      <c r="F317">
        <v>1</v>
      </c>
      <c r="G317">
        <v>1</v>
      </c>
      <c r="H317">
        <v>1</v>
      </c>
      <c r="I317" t="s">
        <v>767</v>
      </c>
      <c r="J317" t="s">
        <v>6</v>
      </c>
      <c r="K317" t="s">
        <v>768</v>
      </c>
      <c r="L317">
        <v>1191</v>
      </c>
      <c r="N317">
        <v>1013</v>
      </c>
      <c r="O317" t="s">
        <v>766</v>
      </c>
      <c r="P317" t="s">
        <v>766</v>
      </c>
      <c r="Q317">
        <v>1</v>
      </c>
      <c r="X317">
        <v>4.01</v>
      </c>
      <c r="Y317">
        <v>0</v>
      </c>
      <c r="Z317">
        <v>0</v>
      </c>
      <c r="AA317">
        <v>0</v>
      </c>
      <c r="AB317">
        <v>0</v>
      </c>
      <c r="AC317">
        <v>0</v>
      </c>
      <c r="AD317">
        <v>1</v>
      </c>
      <c r="AE317">
        <v>2</v>
      </c>
      <c r="AF317" t="s">
        <v>6</v>
      </c>
      <c r="AG317">
        <v>4.01</v>
      </c>
      <c r="AH317">
        <v>2</v>
      </c>
      <c r="AI317">
        <v>66442033</v>
      </c>
      <c r="AJ317">
        <v>355</v>
      </c>
      <c r="AK317">
        <v>0</v>
      </c>
      <c r="AL317">
        <v>0</v>
      </c>
      <c r="AM317">
        <v>0</v>
      </c>
      <c r="AN317">
        <v>0</v>
      </c>
      <c r="AO317">
        <v>0</v>
      </c>
      <c r="AP317">
        <v>0</v>
      </c>
      <c r="AQ317">
        <v>0</v>
      </c>
      <c r="AR317">
        <v>0</v>
      </c>
    </row>
    <row r="318" spans="1:44" x14ac:dyDescent="0.25">
      <c r="A318">
        <f>ROW(Source!A208)</f>
        <v>208</v>
      </c>
      <c r="B318">
        <v>66442063</v>
      </c>
      <c r="C318">
        <v>66442031</v>
      </c>
      <c r="D318">
        <v>48205529</v>
      </c>
      <c r="E318">
        <v>1</v>
      </c>
      <c r="F318">
        <v>1</v>
      </c>
      <c r="G318">
        <v>1</v>
      </c>
      <c r="H318">
        <v>2</v>
      </c>
      <c r="I318" t="s">
        <v>833</v>
      </c>
      <c r="J318" t="s">
        <v>834</v>
      </c>
      <c r="K318" t="s">
        <v>835</v>
      </c>
      <c r="L318">
        <v>1367</v>
      </c>
      <c r="N318">
        <v>1011</v>
      </c>
      <c r="O318" t="s">
        <v>772</v>
      </c>
      <c r="P318" t="s">
        <v>772</v>
      </c>
      <c r="Q318">
        <v>1</v>
      </c>
      <c r="X318">
        <v>0.1</v>
      </c>
      <c r="Y318">
        <v>0</v>
      </c>
      <c r="Z318">
        <v>120.24</v>
      </c>
      <c r="AA318">
        <v>15.42</v>
      </c>
      <c r="AB318">
        <v>0</v>
      </c>
      <c r="AC318">
        <v>0</v>
      </c>
      <c r="AD318">
        <v>1</v>
      </c>
      <c r="AE318">
        <v>0</v>
      </c>
      <c r="AF318" t="s">
        <v>6</v>
      </c>
      <c r="AG318">
        <v>0.1</v>
      </c>
      <c r="AH318">
        <v>2</v>
      </c>
      <c r="AI318">
        <v>66442034</v>
      </c>
      <c r="AJ318">
        <v>356</v>
      </c>
      <c r="AK318">
        <v>0</v>
      </c>
      <c r="AL318">
        <v>0</v>
      </c>
      <c r="AM318">
        <v>0</v>
      </c>
      <c r="AN318">
        <v>0</v>
      </c>
      <c r="AO318">
        <v>0</v>
      </c>
      <c r="AP318">
        <v>0</v>
      </c>
      <c r="AQ318">
        <v>0</v>
      </c>
      <c r="AR318">
        <v>0</v>
      </c>
    </row>
    <row r="319" spans="1:44" x14ac:dyDescent="0.25">
      <c r="A319">
        <f>ROW(Source!A208)</f>
        <v>208</v>
      </c>
      <c r="B319">
        <v>66442064</v>
      </c>
      <c r="C319">
        <v>66442031</v>
      </c>
      <c r="D319">
        <v>48205574</v>
      </c>
      <c r="E319">
        <v>1</v>
      </c>
      <c r="F319">
        <v>1</v>
      </c>
      <c r="G319">
        <v>1</v>
      </c>
      <c r="H319">
        <v>2</v>
      </c>
      <c r="I319" t="s">
        <v>816</v>
      </c>
      <c r="J319" t="s">
        <v>817</v>
      </c>
      <c r="K319" t="s">
        <v>818</v>
      </c>
      <c r="L319">
        <v>1367</v>
      </c>
      <c r="N319">
        <v>1011</v>
      </c>
      <c r="O319" t="s">
        <v>772</v>
      </c>
      <c r="P319" t="s">
        <v>772</v>
      </c>
      <c r="Q319">
        <v>1</v>
      </c>
      <c r="X319">
        <v>0.12</v>
      </c>
      <c r="Y319">
        <v>0</v>
      </c>
      <c r="Z319">
        <v>115.4</v>
      </c>
      <c r="AA319">
        <v>13.5</v>
      </c>
      <c r="AB319">
        <v>0</v>
      </c>
      <c r="AC319">
        <v>0</v>
      </c>
      <c r="AD319">
        <v>1</v>
      </c>
      <c r="AE319">
        <v>0</v>
      </c>
      <c r="AF319" t="s">
        <v>6</v>
      </c>
      <c r="AG319">
        <v>0.12</v>
      </c>
      <c r="AH319">
        <v>2</v>
      </c>
      <c r="AI319">
        <v>66442035</v>
      </c>
      <c r="AJ319">
        <v>357</v>
      </c>
      <c r="AK319">
        <v>0</v>
      </c>
      <c r="AL319">
        <v>0</v>
      </c>
      <c r="AM319">
        <v>0</v>
      </c>
      <c r="AN319">
        <v>0</v>
      </c>
      <c r="AO319">
        <v>0</v>
      </c>
      <c r="AP319">
        <v>0</v>
      </c>
      <c r="AQ319">
        <v>0</v>
      </c>
      <c r="AR319">
        <v>0</v>
      </c>
    </row>
    <row r="320" spans="1:44" x14ac:dyDescent="0.25">
      <c r="A320">
        <f>ROW(Source!A208)</f>
        <v>208</v>
      </c>
      <c r="B320">
        <v>66442065</v>
      </c>
      <c r="C320">
        <v>66442031</v>
      </c>
      <c r="D320">
        <v>48205580</v>
      </c>
      <c r="E320">
        <v>1</v>
      </c>
      <c r="F320">
        <v>1</v>
      </c>
      <c r="G320">
        <v>1</v>
      </c>
      <c r="H320">
        <v>2</v>
      </c>
      <c r="I320" t="s">
        <v>880</v>
      </c>
      <c r="J320" t="s">
        <v>881</v>
      </c>
      <c r="K320" t="s">
        <v>882</v>
      </c>
      <c r="L320">
        <v>1367</v>
      </c>
      <c r="N320">
        <v>1011</v>
      </c>
      <c r="O320" t="s">
        <v>772</v>
      </c>
      <c r="P320" t="s">
        <v>772</v>
      </c>
      <c r="Q320">
        <v>1</v>
      </c>
      <c r="X320">
        <v>3.6</v>
      </c>
      <c r="Y320">
        <v>0</v>
      </c>
      <c r="Z320">
        <v>120.04</v>
      </c>
      <c r="AA320">
        <v>13.5</v>
      </c>
      <c r="AB320">
        <v>0</v>
      </c>
      <c r="AC320">
        <v>0</v>
      </c>
      <c r="AD320">
        <v>1</v>
      </c>
      <c r="AE320">
        <v>0</v>
      </c>
      <c r="AF320" t="s">
        <v>6</v>
      </c>
      <c r="AG320">
        <v>3.6</v>
      </c>
      <c r="AH320">
        <v>2</v>
      </c>
      <c r="AI320">
        <v>66442036</v>
      </c>
      <c r="AJ320">
        <v>358</v>
      </c>
      <c r="AK320">
        <v>0</v>
      </c>
      <c r="AL320">
        <v>0</v>
      </c>
      <c r="AM320">
        <v>0</v>
      </c>
      <c r="AN320">
        <v>0</v>
      </c>
      <c r="AO320">
        <v>0</v>
      </c>
      <c r="AP320">
        <v>0</v>
      </c>
      <c r="AQ320">
        <v>0</v>
      </c>
      <c r="AR320">
        <v>0</v>
      </c>
    </row>
    <row r="321" spans="1:44" x14ac:dyDescent="0.25">
      <c r="A321">
        <f>ROW(Source!A208)</f>
        <v>208</v>
      </c>
      <c r="B321">
        <v>66442066</v>
      </c>
      <c r="C321">
        <v>66442031</v>
      </c>
      <c r="D321">
        <v>48206504</v>
      </c>
      <c r="E321">
        <v>1</v>
      </c>
      <c r="F321">
        <v>1</v>
      </c>
      <c r="G321">
        <v>1</v>
      </c>
      <c r="H321">
        <v>2</v>
      </c>
      <c r="I321" t="s">
        <v>788</v>
      </c>
      <c r="J321" t="s">
        <v>789</v>
      </c>
      <c r="K321" t="s">
        <v>790</v>
      </c>
      <c r="L321">
        <v>1367</v>
      </c>
      <c r="N321">
        <v>1011</v>
      </c>
      <c r="O321" t="s">
        <v>772</v>
      </c>
      <c r="P321" t="s">
        <v>772</v>
      </c>
      <c r="Q321">
        <v>1</v>
      </c>
      <c r="X321">
        <v>0.19</v>
      </c>
      <c r="Y321">
        <v>0</v>
      </c>
      <c r="Z321">
        <v>65.709999999999994</v>
      </c>
      <c r="AA321">
        <v>11.6</v>
      </c>
      <c r="AB321">
        <v>0</v>
      </c>
      <c r="AC321">
        <v>0</v>
      </c>
      <c r="AD321">
        <v>1</v>
      </c>
      <c r="AE321">
        <v>0</v>
      </c>
      <c r="AF321" t="s">
        <v>6</v>
      </c>
      <c r="AG321">
        <v>0.19</v>
      </c>
      <c r="AH321">
        <v>2</v>
      </c>
      <c r="AI321">
        <v>66442037</v>
      </c>
      <c r="AJ321">
        <v>359</v>
      </c>
      <c r="AK321">
        <v>0</v>
      </c>
      <c r="AL321">
        <v>0</v>
      </c>
      <c r="AM321">
        <v>0</v>
      </c>
      <c r="AN321">
        <v>0</v>
      </c>
      <c r="AO321">
        <v>0</v>
      </c>
      <c r="AP321">
        <v>0</v>
      </c>
      <c r="AQ321">
        <v>0</v>
      </c>
      <c r="AR321">
        <v>0</v>
      </c>
    </row>
    <row r="322" spans="1:44" x14ac:dyDescent="0.25">
      <c r="A322">
        <f>ROW(Source!A208)</f>
        <v>208</v>
      </c>
      <c r="B322">
        <v>66442067</v>
      </c>
      <c r="C322">
        <v>66442031</v>
      </c>
      <c r="D322">
        <v>48206659</v>
      </c>
      <c r="E322">
        <v>1</v>
      </c>
      <c r="F322">
        <v>1</v>
      </c>
      <c r="G322">
        <v>1</v>
      </c>
      <c r="H322">
        <v>2</v>
      </c>
      <c r="I322" t="s">
        <v>839</v>
      </c>
      <c r="J322" t="s">
        <v>840</v>
      </c>
      <c r="K322" t="s">
        <v>841</v>
      </c>
      <c r="L322">
        <v>1367</v>
      </c>
      <c r="N322">
        <v>1011</v>
      </c>
      <c r="O322" t="s">
        <v>772</v>
      </c>
      <c r="P322" t="s">
        <v>772</v>
      </c>
      <c r="Q322">
        <v>1</v>
      </c>
      <c r="X322">
        <v>1.46</v>
      </c>
      <c r="Y322">
        <v>0</v>
      </c>
      <c r="Z322">
        <v>1.2</v>
      </c>
      <c r="AA322">
        <v>0</v>
      </c>
      <c r="AB322">
        <v>0</v>
      </c>
      <c r="AC322">
        <v>0</v>
      </c>
      <c r="AD322">
        <v>1</v>
      </c>
      <c r="AE322">
        <v>0</v>
      </c>
      <c r="AF322" t="s">
        <v>6</v>
      </c>
      <c r="AG322">
        <v>1.46</v>
      </c>
      <c r="AH322">
        <v>2</v>
      </c>
      <c r="AI322">
        <v>66442038</v>
      </c>
      <c r="AJ322">
        <v>360</v>
      </c>
      <c r="AK322">
        <v>0</v>
      </c>
      <c r="AL322">
        <v>0</v>
      </c>
      <c r="AM322">
        <v>0</v>
      </c>
      <c r="AN322">
        <v>0</v>
      </c>
      <c r="AO322">
        <v>0</v>
      </c>
      <c r="AP322">
        <v>0</v>
      </c>
      <c r="AQ322">
        <v>0</v>
      </c>
      <c r="AR322">
        <v>0</v>
      </c>
    </row>
    <row r="323" spans="1:44" x14ac:dyDescent="0.25">
      <c r="A323">
        <f>ROW(Source!A208)</f>
        <v>208</v>
      </c>
      <c r="B323">
        <v>66442068</v>
      </c>
      <c r="C323">
        <v>66442031</v>
      </c>
      <c r="D323">
        <v>48206702</v>
      </c>
      <c r="E323">
        <v>1</v>
      </c>
      <c r="F323">
        <v>1</v>
      </c>
      <c r="G323">
        <v>1</v>
      </c>
      <c r="H323">
        <v>2</v>
      </c>
      <c r="I323" t="s">
        <v>842</v>
      </c>
      <c r="J323" t="s">
        <v>843</v>
      </c>
      <c r="K323" t="s">
        <v>844</v>
      </c>
      <c r="L323">
        <v>1367</v>
      </c>
      <c r="N323">
        <v>1011</v>
      </c>
      <c r="O323" t="s">
        <v>772</v>
      </c>
      <c r="P323" t="s">
        <v>772</v>
      </c>
      <c r="Q323">
        <v>1</v>
      </c>
      <c r="X323">
        <v>0.1</v>
      </c>
      <c r="Y323">
        <v>0</v>
      </c>
      <c r="Z323">
        <v>12.31</v>
      </c>
      <c r="AA323">
        <v>0</v>
      </c>
      <c r="AB323">
        <v>0</v>
      </c>
      <c r="AC323">
        <v>0</v>
      </c>
      <c r="AD323">
        <v>1</v>
      </c>
      <c r="AE323">
        <v>0</v>
      </c>
      <c r="AF323" t="s">
        <v>6</v>
      </c>
      <c r="AG323">
        <v>0.1</v>
      </c>
      <c r="AH323">
        <v>2</v>
      </c>
      <c r="AI323">
        <v>66442039</v>
      </c>
      <c r="AJ323">
        <v>361</v>
      </c>
      <c r="AK323">
        <v>0</v>
      </c>
      <c r="AL323">
        <v>0</v>
      </c>
      <c r="AM323">
        <v>0</v>
      </c>
      <c r="AN323">
        <v>0</v>
      </c>
      <c r="AO323">
        <v>0</v>
      </c>
      <c r="AP323">
        <v>0</v>
      </c>
      <c r="AQ323">
        <v>0</v>
      </c>
      <c r="AR323">
        <v>0</v>
      </c>
    </row>
    <row r="324" spans="1:44" x14ac:dyDescent="0.25">
      <c r="A324">
        <f>ROW(Source!A208)</f>
        <v>208</v>
      </c>
      <c r="B324">
        <v>66442069</v>
      </c>
      <c r="C324">
        <v>66442031</v>
      </c>
      <c r="D324">
        <v>48054722</v>
      </c>
      <c r="E324">
        <v>1</v>
      </c>
      <c r="F324">
        <v>1</v>
      </c>
      <c r="G324">
        <v>1</v>
      </c>
      <c r="H324">
        <v>3</v>
      </c>
      <c r="I324" t="s">
        <v>845</v>
      </c>
      <c r="J324" t="s">
        <v>846</v>
      </c>
      <c r="K324" t="s">
        <v>847</v>
      </c>
      <c r="L324">
        <v>1339</v>
      </c>
      <c r="N324">
        <v>1007</v>
      </c>
      <c r="O324" t="s">
        <v>22</v>
      </c>
      <c r="P324" t="s">
        <v>22</v>
      </c>
      <c r="Q324">
        <v>1</v>
      </c>
      <c r="X324">
        <v>1.2</v>
      </c>
      <c r="Y324">
        <v>6.22</v>
      </c>
      <c r="Z324">
        <v>0</v>
      </c>
      <c r="AA324">
        <v>0</v>
      </c>
      <c r="AB324">
        <v>0</v>
      </c>
      <c r="AC324">
        <v>0</v>
      </c>
      <c r="AD324">
        <v>1</v>
      </c>
      <c r="AE324">
        <v>0</v>
      </c>
      <c r="AF324" t="s">
        <v>6</v>
      </c>
      <c r="AG324">
        <v>1.2</v>
      </c>
      <c r="AH324">
        <v>2</v>
      </c>
      <c r="AI324">
        <v>66442040</v>
      </c>
      <c r="AJ324">
        <v>362</v>
      </c>
      <c r="AK324">
        <v>0</v>
      </c>
      <c r="AL324">
        <v>0</v>
      </c>
      <c r="AM324">
        <v>0</v>
      </c>
      <c r="AN324">
        <v>0</v>
      </c>
      <c r="AO324">
        <v>0</v>
      </c>
      <c r="AP324">
        <v>0</v>
      </c>
      <c r="AQ324">
        <v>0</v>
      </c>
      <c r="AR324">
        <v>0</v>
      </c>
    </row>
    <row r="325" spans="1:44" x14ac:dyDescent="0.25">
      <c r="A325">
        <f>ROW(Source!A208)</f>
        <v>208</v>
      </c>
      <c r="B325">
        <v>66442070</v>
      </c>
      <c r="C325">
        <v>66442031</v>
      </c>
      <c r="D325">
        <v>48054728</v>
      </c>
      <c r="E325">
        <v>1</v>
      </c>
      <c r="F325">
        <v>1</v>
      </c>
      <c r="G325">
        <v>1</v>
      </c>
      <c r="H325">
        <v>3</v>
      </c>
      <c r="I325" t="s">
        <v>822</v>
      </c>
      <c r="J325" t="s">
        <v>823</v>
      </c>
      <c r="K325" t="s">
        <v>824</v>
      </c>
      <c r="L325">
        <v>1346</v>
      </c>
      <c r="N325">
        <v>1009</v>
      </c>
      <c r="O325" t="s">
        <v>132</v>
      </c>
      <c r="P325" t="s">
        <v>132</v>
      </c>
      <c r="Q325">
        <v>1</v>
      </c>
      <c r="X325">
        <v>0.36</v>
      </c>
      <c r="Y325">
        <v>6.09</v>
      </c>
      <c r="Z325">
        <v>0</v>
      </c>
      <c r="AA325">
        <v>0</v>
      </c>
      <c r="AB325">
        <v>0</v>
      </c>
      <c r="AC325">
        <v>0</v>
      </c>
      <c r="AD325">
        <v>1</v>
      </c>
      <c r="AE325">
        <v>0</v>
      </c>
      <c r="AF325" t="s">
        <v>6</v>
      </c>
      <c r="AG325">
        <v>0.36</v>
      </c>
      <c r="AH325">
        <v>2</v>
      </c>
      <c r="AI325">
        <v>66442041</v>
      </c>
      <c r="AJ325">
        <v>363</v>
      </c>
      <c r="AK325">
        <v>0</v>
      </c>
      <c r="AL325">
        <v>0</v>
      </c>
      <c r="AM325">
        <v>0</v>
      </c>
      <c r="AN325">
        <v>0</v>
      </c>
      <c r="AO325">
        <v>0</v>
      </c>
      <c r="AP325">
        <v>0</v>
      </c>
      <c r="AQ325">
        <v>0</v>
      </c>
      <c r="AR325">
        <v>0</v>
      </c>
    </row>
    <row r="326" spans="1:44" x14ac:dyDescent="0.25">
      <c r="A326">
        <f>ROW(Source!A208)</f>
        <v>208</v>
      </c>
      <c r="B326">
        <v>66442071</v>
      </c>
      <c r="C326">
        <v>66442031</v>
      </c>
      <c r="D326">
        <v>48057456</v>
      </c>
      <c r="E326">
        <v>1</v>
      </c>
      <c r="F326">
        <v>1</v>
      </c>
      <c r="G326">
        <v>1</v>
      </c>
      <c r="H326">
        <v>3</v>
      </c>
      <c r="I326" t="s">
        <v>848</v>
      </c>
      <c r="J326" t="s">
        <v>849</v>
      </c>
      <c r="K326" t="s">
        <v>850</v>
      </c>
      <c r="L326">
        <v>1348</v>
      </c>
      <c r="N326">
        <v>1009</v>
      </c>
      <c r="O326" t="s">
        <v>147</v>
      </c>
      <c r="P326" t="s">
        <v>147</v>
      </c>
      <c r="Q326">
        <v>1000</v>
      </c>
      <c r="X326">
        <v>4.4000000000000002E-4</v>
      </c>
      <c r="Y326">
        <v>10315.01</v>
      </c>
      <c r="Z326">
        <v>0</v>
      </c>
      <c r="AA326">
        <v>0</v>
      </c>
      <c r="AB326">
        <v>0</v>
      </c>
      <c r="AC326">
        <v>0</v>
      </c>
      <c r="AD326">
        <v>1</v>
      </c>
      <c r="AE326">
        <v>0</v>
      </c>
      <c r="AF326" t="s">
        <v>6</v>
      </c>
      <c r="AG326">
        <v>4.4000000000000002E-4</v>
      </c>
      <c r="AH326">
        <v>2</v>
      </c>
      <c r="AI326">
        <v>66442042</v>
      </c>
      <c r="AJ326">
        <v>364</v>
      </c>
      <c r="AK326">
        <v>0</v>
      </c>
      <c r="AL326">
        <v>0</v>
      </c>
      <c r="AM326">
        <v>0</v>
      </c>
      <c r="AN326">
        <v>0</v>
      </c>
      <c r="AO326">
        <v>0</v>
      </c>
      <c r="AP326">
        <v>0</v>
      </c>
      <c r="AQ326">
        <v>0</v>
      </c>
      <c r="AR326">
        <v>0</v>
      </c>
    </row>
    <row r="327" spans="1:44" x14ac:dyDescent="0.25">
      <c r="A327">
        <f>ROW(Source!A208)</f>
        <v>208</v>
      </c>
      <c r="B327">
        <v>66442072</v>
      </c>
      <c r="C327">
        <v>66442031</v>
      </c>
      <c r="D327">
        <v>48058694</v>
      </c>
      <c r="E327">
        <v>1</v>
      </c>
      <c r="F327">
        <v>1</v>
      </c>
      <c r="G327">
        <v>1</v>
      </c>
      <c r="H327">
        <v>3</v>
      </c>
      <c r="I327" t="s">
        <v>490</v>
      </c>
      <c r="J327" t="s">
        <v>492</v>
      </c>
      <c r="K327" t="s">
        <v>491</v>
      </c>
      <c r="L327">
        <v>1346</v>
      </c>
      <c r="N327">
        <v>1009</v>
      </c>
      <c r="O327" t="s">
        <v>132</v>
      </c>
      <c r="P327" t="s">
        <v>132</v>
      </c>
      <c r="Q327">
        <v>1</v>
      </c>
      <c r="X327">
        <v>21</v>
      </c>
      <c r="Y327">
        <v>9.0399999999999991</v>
      </c>
      <c r="Z327">
        <v>0</v>
      </c>
      <c r="AA327">
        <v>0</v>
      </c>
      <c r="AB327">
        <v>0</v>
      </c>
      <c r="AC327">
        <v>0</v>
      </c>
      <c r="AD327">
        <v>1</v>
      </c>
      <c r="AE327">
        <v>0</v>
      </c>
      <c r="AF327" t="s">
        <v>6</v>
      </c>
      <c r="AG327">
        <v>21</v>
      </c>
      <c r="AH327">
        <v>2</v>
      </c>
      <c r="AI327">
        <v>66442043</v>
      </c>
      <c r="AJ327">
        <v>366</v>
      </c>
      <c r="AK327">
        <v>0</v>
      </c>
      <c r="AL327">
        <v>0</v>
      </c>
      <c r="AM327">
        <v>0</v>
      </c>
      <c r="AN327">
        <v>0</v>
      </c>
      <c r="AO327">
        <v>0</v>
      </c>
      <c r="AP327">
        <v>0</v>
      </c>
      <c r="AQ327">
        <v>0</v>
      </c>
      <c r="AR327">
        <v>0</v>
      </c>
    </row>
    <row r="328" spans="1:44" x14ac:dyDescent="0.25">
      <c r="A328">
        <f>ROW(Source!A208)</f>
        <v>208</v>
      </c>
      <c r="B328">
        <v>66442073</v>
      </c>
      <c r="C328">
        <v>66442031</v>
      </c>
      <c r="D328">
        <v>48058795</v>
      </c>
      <c r="E328">
        <v>1</v>
      </c>
      <c r="F328">
        <v>1</v>
      </c>
      <c r="G328">
        <v>1</v>
      </c>
      <c r="H328">
        <v>3</v>
      </c>
      <c r="I328" t="s">
        <v>640</v>
      </c>
      <c r="J328" t="s">
        <v>642</v>
      </c>
      <c r="K328" t="s">
        <v>641</v>
      </c>
      <c r="L328">
        <v>1348</v>
      </c>
      <c r="N328">
        <v>1009</v>
      </c>
      <c r="O328" t="s">
        <v>147</v>
      </c>
      <c r="P328" t="s">
        <v>147</v>
      </c>
      <c r="Q328">
        <v>1000</v>
      </c>
      <c r="X328">
        <v>1.0000000000000001E-5</v>
      </c>
      <c r="Y328">
        <v>11978</v>
      </c>
      <c r="Z328">
        <v>0</v>
      </c>
      <c r="AA328">
        <v>0</v>
      </c>
      <c r="AB328">
        <v>0</v>
      </c>
      <c r="AC328">
        <v>0</v>
      </c>
      <c r="AD328">
        <v>1</v>
      </c>
      <c r="AE328">
        <v>0</v>
      </c>
      <c r="AF328" t="s">
        <v>6</v>
      </c>
      <c r="AG328">
        <v>1.0000000000000001E-5</v>
      </c>
      <c r="AH328">
        <v>2</v>
      </c>
      <c r="AI328">
        <v>66442044</v>
      </c>
      <c r="AJ328">
        <v>367</v>
      </c>
      <c r="AK328">
        <v>0</v>
      </c>
      <c r="AL328">
        <v>0</v>
      </c>
      <c r="AM328">
        <v>0</v>
      </c>
      <c r="AN328">
        <v>0</v>
      </c>
      <c r="AO328">
        <v>0</v>
      </c>
      <c r="AP328">
        <v>0</v>
      </c>
      <c r="AQ328">
        <v>0</v>
      </c>
      <c r="AR328">
        <v>0</v>
      </c>
    </row>
    <row r="329" spans="1:44" x14ac:dyDescent="0.25">
      <c r="A329">
        <f>ROW(Source!A208)</f>
        <v>208</v>
      </c>
      <c r="B329">
        <v>66442074</v>
      </c>
      <c r="C329">
        <v>66442031</v>
      </c>
      <c r="D329">
        <v>48059892</v>
      </c>
      <c r="E329">
        <v>1</v>
      </c>
      <c r="F329">
        <v>1</v>
      </c>
      <c r="G329">
        <v>1</v>
      </c>
      <c r="H329">
        <v>3</v>
      </c>
      <c r="I329" t="s">
        <v>347</v>
      </c>
      <c r="J329" t="s">
        <v>349</v>
      </c>
      <c r="K329" t="s">
        <v>348</v>
      </c>
      <c r="L329">
        <v>1348</v>
      </c>
      <c r="N329">
        <v>1009</v>
      </c>
      <c r="O329" t="s">
        <v>147</v>
      </c>
      <c r="P329" t="s">
        <v>147</v>
      </c>
      <c r="Q329">
        <v>1000</v>
      </c>
      <c r="X329">
        <v>1E-4</v>
      </c>
      <c r="Y329">
        <v>37900</v>
      </c>
      <c r="Z329">
        <v>0</v>
      </c>
      <c r="AA329">
        <v>0</v>
      </c>
      <c r="AB329">
        <v>0</v>
      </c>
      <c r="AC329">
        <v>0</v>
      </c>
      <c r="AD329">
        <v>1</v>
      </c>
      <c r="AE329">
        <v>0</v>
      </c>
      <c r="AF329" t="s">
        <v>6</v>
      </c>
      <c r="AG329">
        <v>1E-4</v>
      </c>
      <c r="AH329">
        <v>2</v>
      </c>
      <c r="AI329">
        <v>66442045</v>
      </c>
      <c r="AJ329">
        <v>368</v>
      </c>
      <c r="AK329">
        <v>0</v>
      </c>
      <c r="AL329">
        <v>0</v>
      </c>
      <c r="AM329">
        <v>0</v>
      </c>
      <c r="AN329">
        <v>0</v>
      </c>
      <c r="AO329">
        <v>0</v>
      </c>
      <c r="AP329">
        <v>0</v>
      </c>
      <c r="AQ329">
        <v>0</v>
      </c>
      <c r="AR329">
        <v>0</v>
      </c>
    </row>
    <row r="330" spans="1:44" x14ac:dyDescent="0.25">
      <c r="A330">
        <f>ROW(Source!A208)</f>
        <v>208</v>
      </c>
      <c r="B330">
        <v>66442075</v>
      </c>
      <c r="C330">
        <v>66442031</v>
      </c>
      <c r="D330">
        <v>48045809</v>
      </c>
      <c r="E330">
        <v>68</v>
      </c>
      <c r="F330">
        <v>1</v>
      </c>
      <c r="G330">
        <v>1</v>
      </c>
      <c r="H330">
        <v>3</v>
      </c>
      <c r="I330" t="s">
        <v>920</v>
      </c>
      <c r="J330" t="s">
        <v>6</v>
      </c>
      <c r="K330" t="s">
        <v>921</v>
      </c>
      <c r="L330">
        <v>1348</v>
      </c>
      <c r="N330">
        <v>1009</v>
      </c>
      <c r="O330" t="s">
        <v>147</v>
      </c>
      <c r="P330" t="s">
        <v>147</v>
      </c>
      <c r="Q330">
        <v>1000</v>
      </c>
      <c r="X330">
        <v>1</v>
      </c>
      <c r="Y330">
        <v>0</v>
      </c>
      <c r="Z330">
        <v>0</v>
      </c>
      <c r="AA330">
        <v>0</v>
      </c>
      <c r="AB330">
        <v>0</v>
      </c>
      <c r="AC330">
        <v>0</v>
      </c>
      <c r="AD330">
        <v>0</v>
      </c>
      <c r="AE330">
        <v>0</v>
      </c>
      <c r="AF330" t="s">
        <v>6</v>
      </c>
      <c r="AG330">
        <v>1</v>
      </c>
      <c r="AH330">
        <v>3</v>
      </c>
      <c r="AI330">
        <v>-1</v>
      </c>
      <c r="AJ330" t="s">
        <v>6</v>
      </c>
      <c r="AK330">
        <v>0</v>
      </c>
      <c r="AL330">
        <v>0</v>
      </c>
      <c r="AM330">
        <v>0</v>
      </c>
      <c r="AN330">
        <v>0</v>
      </c>
      <c r="AO330">
        <v>0</v>
      </c>
      <c r="AP330">
        <v>0</v>
      </c>
      <c r="AQ330">
        <v>0</v>
      </c>
      <c r="AR330">
        <v>0</v>
      </c>
    </row>
    <row r="331" spans="1:44" x14ac:dyDescent="0.25">
      <c r="A331">
        <f>ROW(Source!A208)</f>
        <v>208</v>
      </c>
      <c r="B331">
        <v>66442076</v>
      </c>
      <c r="C331">
        <v>66442031</v>
      </c>
      <c r="D331">
        <v>48073392</v>
      </c>
      <c r="E331">
        <v>1</v>
      </c>
      <c r="F331">
        <v>1</v>
      </c>
      <c r="G331">
        <v>1</v>
      </c>
      <c r="H331">
        <v>3</v>
      </c>
      <c r="I331" t="s">
        <v>364</v>
      </c>
      <c r="J331" t="s">
        <v>366</v>
      </c>
      <c r="K331" t="s">
        <v>365</v>
      </c>
      <c r="L331">
        <v>1348</v>
      </c>
      <c r="N331">
        <v>1009</v>
      </c>
      <c r="O331" t="s">
        <v>147</v>
      </c>
      <c r="P331" t="s">
        <v>147</v>
      </c>
      <c r="Q331">
        <v>1000</v>
      </c>
      <c r="X331">
        <v>2.0000000000000001E-4</v>
      </c>
      <c r="Y331">
        <v>7712</v>
      </c>
      <c r="Z331">
        <v>0</v>
      </c>
      <c r="AA331">
        <v>0</v>
      </c>
      <c r="AB331">
        <v>0</v>
      </c>
      <c r="AC331">
        <v>0</v>
      </c>
      <c r="AD331">
        <v>1</v>
      </c>
      <c r="AE331">
        <v>0</v>
      </c>
      <c r="AF331" t="s">
        <v>6</v>
      </c>
      <c r="AG331">
        <v>2.0000000000000001E-4</v>
      </c>
      <c r="AH331">
        <v>2</v>
      </c>
      <c r="AI331">
        <v>66442048</v>
      </c>
      <c r="AJ331">
        <v>369</v>
      </c>
      <c r="AK331">
        <v>0</v>
      </c>
      <c r="AL331">
        <v>0</v>
      </c>
      <c r="AM331">
        <v>0</v>
      </c>
      <c r="AN331">
        <v>0</v>
      </c>
      <c r="AO331">
        <v>0</v>
      </c>
      <c r="AP331">
        <v>0</v>
      </c>
      <c r="AQ331">
        <v>0</v>
      </c>
      <c r="AR331">
        <v>0</v>
      </c>
    </row>
    <row r="332" spans="1:44" x14ac:dyDescent="0.25">
      <c r="A332">
        <f>ROW(Source!A208)</f>
        <v>208</v>
      </c>
      <c r="B332">
        <v>66442077</v>
      </c>
      <c r="C332">
        <v>66442031</v>
      </c>
      <c r="D332">
        <v>48075424</v>
      </c>
      <c r="E332">
        <v>1</v>
      </c>
      <c r="F332">
        <v>1</v>
      </c>
      <c r="G332">
        <v>1</v>
      </c>
      <c r="H332">
        <v>3</v>
      </c>
      <c r="I332" t="s">
        <v>351</v>
      </c>
      <c r="J332" t="s">
        <v>354</v>
      </c>
      <c r="K332" t="s">
        <v>352</v>
      </c>
      <c r="L332">
        <v>1302</v>
      </c>
      <c r="N332">
        <v>1003</v>
      </c>
      <c r="O332" t="s">
        <v>353</v>
      </c>
      <c r="P332" t="s">
        <v>353</v>
      </c>
      <c r="Q332">
        <v>10</v>
      </c>
      <c r="X332">
        <v>1.8700000000000001E-2</v>
      </c>
      <c r="Y332">
        <v>50.24</v>
      </c>
      <c r="Z332">
        <v>0</v>
      </c>
      <c r="AA332">
        <v>0</v>
      </c>
      <c r="AB332">
        <v>0</v>
      </c>
      <c r="AC332">
        <v>0</v>
      </c>
      <c r="AD332">
        <v>1</v>
      </c>
      <c r="AE332">
        <v>0</v>
      </c>
      <c r="AF332" t="s">
        <v>6</v>
      </c>
      <c r="AG332">
        <v>1.8700000000000001E-2</v>
      </c>
      <c r="AH332">
        <v>2</v>
      </c>
      <c r="AI332">
        <v>66442049</v>
      </c>
      <c r="AJ332">
        <v>370</v>
      </c>
      <c r="AK332">
        <v>0</v>
      </c>
      <c r="AL332">
        <v>0</v>
      </c>
      <c r="AM332">
        <v>0</v>
      </c>
      <c r="AN332">
        <v>0</v>
      </c>
      <c r="AO332">
        <v>0</v>
      </c>
      <c r="AP332">
        <v>0</v>
      </c>
      <c r="AQ332">
        <v>0</v>
      </c>
      <c r="AR332">
        <v>0</v>
      </c>
    </row>
    <row r="333" spans="1:44" x14ac:dyDescent="0.25">
      <c r="A333">
        <f>ROW(Source!A208)</f>
        <v>208</v>
      </c>
      <c r="B333">
        <v>66442078</v>
      </c>
      <c r="C333">
        <v>66442031</v>
      </c>
      <c r="D333">
        <v>48075779</v>
      </c>
      <c r="E333">
        <v>1</v>
      </c>
      <c r="F333">
        <v>1</v>
      </c>
      <c r="G333">
        <v>1</v>
      </c>
      <c r="H333">
        <v>3</v>
      </c>
      <c r="I333" t="s">
        <v>154</v>
      </c>
      <c r="J333" t="s">
        <v>156</v>
      </c>
      <c r="K333" t="s">
        <v>155</v>
      </c>
      <c r="L333">
        <v>1348</v>
      </c>
      <c r="N333">
        <v>1009</v>
      </c>
      <c r="O333" t="s">
        <v>147</v>
      </c>
      <c r="P333" t="s">
        <v>147</v>
      </c>
      <c r="Q333">
        <v>1000</v>
      </c>
      <c r="X333">
        <v>3.0000000000000001E-5</v>
      </c>
      <c r="Y333">
        <v>4455.2</v>
      </c>
      <c r="Z333">
        <v>0</v>
      </c>
      <c r="AA333">
        <v>0</v>
      </c>
      <c r="AB333">
        <v>0</v>
      </c>
      <c r="AC333">
        <v>0</v>
      </c>
      <c r="AD333">
        <v>1</v>
      </c>
      <c r="AE333">
        <v>0</v>
      </c>
      <c r="AF333" t="s">
        <v>6</v>
      </c>
      <c r="AG333">
        <v>3.0000000000000001E-5</v>
      </c>
      <c r="AH333">
        <v>2</v>
      </c>
      <c r="AI333">
        <v>66442050</v>
      </c>
      <c r="AJ333">
        <v>371</v>
      </c>
      <c r="AK333">
        <v>0</v>
      </c>
      <c r="AL333">
        <v>0</v>
      </c>
      <c r="AM333">
        <v>0</v>
      </c>
      <c r="AN333">
        <v>0</v>
      </c>
      <c r="AO333">
        <v>0</v>
      </c>
      <c r="AP333">
        <v>0</v>
      </c>
      <c r="AQ333">
        <v>0</v>
      </c>
      <c r="AR333">
        <v>0</v>
      </c>
    </row>
    <row r="334" spans="1:44" x14ac:dyDescent="0.25">
      <c r="A334">
        <f>ROW(Source!A208)</f>
        <v>208</v>
      </c>
      <c r="B334">
        <v>66442079</v>
      </c>
      <c r="C334">
        <v>66442031</v>
      </c>
      <c r="D334">
        <v>48076502</v>
      </c>
      <c r="E334">
        <v>1</v>
      </c>
      <c r="F334">
        <v>1</v>
      </c>
      <c r="G334">
        <v>1</v>
      </c>
      <c r="H334">
        <v>3</v>
      </c>
      <c r="I334" t="s">
        <v>356</v>
      </c>
      <c r="J334" t="s">
        <v>358</v>
      </c>
      <c r="K334" t="s">
        <v>357</v>
      </c>
      <c r="L334">
        <v>1348</v>
      </c>
      <c r="N334">
        <v>1009</v>
      </c>
      <c r="O334" t="s">
        <v>147</v>
      </c>
      <c r="P334" t="s">
        <v>147</v>
      </c>
      <c r="Q334">
        <v>1000</v>
      </c>
      <c r="X334">
        <v>1.9400000000000001E-3</v>
      </c>
      <c r="Y334">
        <v>4920</v>
      </c>
      <c r="Z334">
        <v>0</v>
      </c>
      <c r="AA334">
        <v>0</v>
      </c>
      <c r="AB334">
        <v>0</v>
      </c>
      <c r="AC334">
        <v>0</v>
      </c>
      <c r="AD334">
        <v>1</v>
      </c>
      <c r="AE334">
        <v>0</v>
      </c>
      <c r="AF334" t="s">
        <v>6</v>
      </c>
      <c r="AG334">
        <v>1.9400000000000001E-3</v>
      </c>
      <c r="AH334">
        <v>2</v>
      </c>
      <c r="AI334">
        <v>66442051</v>
      </c>
      <c r="AJ334">
        <v>372</v>
      </c>
      <c r="AK334">
        <v>0</v>
      </c>
      <c r="AL334">
        <v>0</v>
      </c>
      <c r="AM334">
        <v>0</v>
      </c>
      <c r="AN334">
        <v>0</v>
      </c>
      <c r="AO334">
        <v>0</v>
      </c>
      <c r="AP334">
        <v>0</v>
      </c>
      <c r="AQ334">
        <v>0</v>
      </c>
      <c r="AR334">
        <v>0</v>
      </c>
    </row>
    <row r="335" spans="1:44" x14ac:dyDescent="0.25">
      <c r="A335">
        <f>ROW(Source!A208)</f>
        <v>208</v>
      </c>
      <c r="B335">
        <v>66442080</v>
      </c>
      <c r="C335">
        <v>66442031</v>
      </c>
      <c r="D335">
        <v>48079767</v>
      </c>
      <c r="E335">
        <v>1</v>
      </c>
      <c r="F335">
        <v>1</v>
      </c>
      <c r="G335">
        <v>1</v>
      </c>
      <c r="H335">
        <v>3</v>
      </c>
      <c r="I335" t="s">
        <v>360</v>
      </c>
      <c r="J335" t="s">
        <v>362</v>
      </c>
      <c r="K335" t="s">
        <v>361</v>
      </c>
      <c r="L335">
        <v>1339</v>
      </c>
      <c r="N335">
        <v>1007</v>
      </c>
      <c r="O335" t="s">
        <v>22</v>
      </c>
      <c r="P335" t="s">
        <v>22</v>
      </c>
      <c r="Q335">
        <v>1</v>
      </c>
      <c r="X335">
        <v>1.0300000000000001E-3</v>
      </c>
      <c r="Y335">
        <v>1700</v>
      </c>
      <c r="Z335">
        <v>0</v>
      </c>
      <c r="AA335">
        <v>0</v>
      </c>
      <c r="AB335">
        <v>0</v>
      </c>
      <c r="AC335">
        <v>0</v>
      </c>
      <c r="AD335">
        <v>1</v>
      </c>
      <c r="AE335">
        <v>0</v>
      </c>
      <c r="AF335" t="s">
        <v>6</v>
      </c>
      <c r="AG335">
        <v>1.0300000000000001E-3</v>
      </c>
      <c r="AH335">
        <v>2</v>
      </c>
      <c r="AI335">
        <v>66442052</v>
      </c>
      <c r="AJ335">
        <v>373</v>
      </c>
      <c r="AK335">
        <v>0</v>
      </c>
      <c r="AL335">
        <v>0</v>
      </c>
      <c r="AM335">
        <v>0</v>
      </c>
      <c r="AN335">
        <v>0</v>
      </c>
      <c r="AO335">
        <v>0</v>
      </c>
      <c r="AP335">
        <v>0</v>
      </c>
      <c r="AQ335">
        <v>0</v>
      </c>
      <c r="AR335">
        <v>0</v>
      </c>
    </row>
    <row r="336" spans="1:44" x14ac:dyDescent="0.25">
      <c r="A336">
        <f>ROW(Source!A208)</f>
        <v>208</v>
      </c>
      <c r="B336">
        <v>66442081</v>
      </c>
      <c r="C336">
        <v>66442031</v>
      </c>
      <c r="D336">
        <v>48087405</v>
      </c>
      <c r="E336">
        <v>1</v>
      </c>
      <c r="F336">
        <v>1</v>
      </c>
      <c r="G336">
        <v>1</v>
      </c>
      <c r="H336">
        <v>3</v>
      </c>
      <c r="I336" t="s">
        <v>851</v>
      </c>
      <c r="J336" t="s">
        <v>852</v>
      </c>
      <c r="K336" t="s">
        <v>853</v>
      </c>
      <c r="L336">
        <v>1348</v>
      </c>
      <c r="N336">
        <v>1009</v>
      </c>
      <c r="O336" t="s">
        <v>147</v>
      </c>
      <c r="P336" t="s">
        <v>147</v>
      </c>
      <c r="Q336">
        <v>1000</v>
      </c>
      <c r="X336">
        <v>3.1E-4</v>
      </c>
      <c r="Y336">
        <v>15620</v>
      </c>
      <c r="Z336">
        <v>0</v>
      </c>
      <c r="AA336">
        <v>0</v>
      </c>
      <c r="AB336">
        <v>0</v>
      </c>
      <c r="AC336">
        <v>0</v>
      </c>
      <c r="AD336">
        <v>1</v>
      </c>
      <c r="AE336">
        <v>0</v>
      </c>
      <c r="AF336" t="s">
        <v>6</v>
      </c>
      <c r="AG336">
        <v>3.1E-4</v>
      </c>
      <c r="AH336">
        <v>2</v>
      </c>
      <c r="AI336">
        <v>66442053</v>
      </c>
      <c r="AJ336">
        <v>374</v>
      </c>
      <c r="AK336">
        <v>0</v>
      </c>
      <c r="AL336">
        <v>0</v>
      </c>
      <c r="AM336">
        <v>0</v>
      </c>
      <c r="AN336">
        <v>0</v>
      </c>
      <c r="AO336">
        <v>0</v>
      </c>
      <c r="AP336">
        <v>0</v>
      </c>
      <c r="AQ336">
        <v>0</v>
      </c>
      <c r="AR336">
        <v>0</v>
      </c>
    </row>
    <row r="337" spans="1:44" x14ac:dyDescent="0.25">
      <c r="A337">
        <f>ROW(Source!A208)</f>
        <v>208</v>
      </c>
      <c r="B337">
        <v>66442082</v>
      </c>
      <c r="C337">
        <v>66442031</v>
      </c>
      <c r="D337">
        <v>48088518</v>
      </c>
      <c r="E337">
        <v>1</v>
      </c>
      <c r="F337">
        <v>1</v>
      </c>
      <c r="G337">
        <v>1</v>
      </c>
      <c r="H337">
        <v>3</v>
      </c>
      <c r="I337" t="s">
        <v>854</v>
      </c>
      <c r="J337" t="s">
        <v>855</v>
      </c>
      <c r="K337" t="s">
        <v>856</v>
      </c>
      <c r="L337">
        <v>1346</v>
      </c>
      <c r="N337">
        <v>1009</v>
      </c>
      <c r="O337" t="s">
        <v>132</v>
      </c>
      <c r="P337" t="s">
        <v>132</v>
      </c>
      <c r="Q337">
        <v>1</v>
      </c>
      <c r="X337">
        <v>0.6</v>
      </c>
      <c r="Y337">
        <v>9.42</v>
      </c>
      <c r="Z337">
        <v>0</v>
      </c>
      <c r="AA337">
        <v>0</v>
      </c>
      <c r="AB337">
        <v>0</v>
      </c>
      <c r="AC337">
        <v>0</v>
      </c>
      <c r="AD337">
        <v>1</v>
      </c>
      <c r="AE337">
        <v>0</v>
      </c>
      <c r="AF337" t="s">
        <v>6</v>
      </c>
      <c r="AG337">
        <v>0.6</v>
      </c>
      <c r="AH337">
        <v>2</v>
      </c>
      <c r="AI337">
        <v>66442054</v>
      </c>
      <c r="AJ337">
        <v>375</v>
      </c>
      <c r="AK337">
        <v>0</v>
      </c>
      <c r="AL337">
        <v>0</v>
      </c>
      <c r="AM337">
        <v>0</v>
      </c>
      <c r="AN337">
        <v>0</v>
      </c>
      <c r="AO337">
        <v>0</v>
      </c>
      <c r="AP337">
        <v>0</v>
      </c>
      <c r="AQ337">
        <v>0</v>
      </c>
      <c r="AR337">
        <v>0</v>
      </c>
    </row>
    <row r="338" spans="1:44" x14ac:dyDescent="0.25">
      <c r="A338">
        <f>ROW(Source!A219)</f>
        <v>219</v>
      </c>
      <c r="B338">
        <v>66442102</v>
      </c>
      <c r="C338">
        <v>66442093</v>
      </c>
      <c r="D338">
        <v>48043853</v>
      </c>
      <c r="E338">
        <v>68</v>
      </c>
      <c r="F338">
        <v>1</v>
      </c>
      <c r="G338">
        <v>1</v>
      </c>
      <c r="H338">
        <v>1</v>
      </c>
      <c r="I338" t="s">
        <v>811</v>
      </c>
      <c r="J338" t="s">
        <v>6</v>
      </c>
      <c r="K338" t="s">
        <v>812</v>
      </c>
      <c r="L338">
        <v>1191</v>
      </c>
      <c r="N338">
        <v>1013</v>
      </c>
      <c r="O338" t="s">
        <v>766</v>
      </c>
      <c r="P338" t="s">
        <v>766</v>
      </c>
      <c r="Q338">
        <v>1</v>
      </c>
      <c r="X338">
        <v>2.13</v>
      </c>
      <c r="Y338">
        <v>0</v>
      </c>
      <c r="Z338">
        <v>0</v>
      </c>
      <c r="AA338">
        <v>0</v>
      </c>
      <c r="AB338">
        <v>9.07</v>
      </c>
      <c r="AC338">
        <v>0</v>
      </c>
      <c r="AD338">
        <v>1</v>
      </c>
      <c r="AE338">
        <v>1</v>
      </c>
      <c r="AF338" t="s">
        <v>250</v>
      </c>
      <c r="AG338">
        <v>4.26</v>
      </c>
      <c r="AH338">
        <v>2</v>
      </c>
      <c r="AI338">
        <v>66442094</v>
      </c>
      <c r="AJ338">
        <v>379</v>
      </c>
      <c r="AK338">
        <v>0</v>
      </c>
      <c r="AL338">
        <v>0</v>
      </c>
      <c r="AM338">
        <v>0</v>
      </c>
      <c r="AN338">
        <v>0</v>
      </c>
      <c r="AO338">
        <v>0</v>
      </c>
      <c r="AP338">
        <v>0</v>
      </c>
      <c r="AQ338">
        <v>0</v>
      </c>
      <c r="AR338">
        <v>0</v>
      </c>
    </row>
    <row r="339" spans="1:44" x14ac:dyDescent="0.25">
      <c r="A339">
        <f>ROW(Source!A219)</f>
        <v>219</v>
      </c>
      <c r="B339">
        <v>66442103</v>
      </c>
      <c r="C339">
        <v>66442093</v>
      </c>
      <c r="D339">
        <v>48044033</v>
      </c>
      <c r="E339">
        <v>68</v>
      </c>
      <c r="F339">
        <v>1</v>
      </c>
      <c r="G339">
        <v>1</v>
      </c>
      <c r="H339">
        <v>1</v>
      </c>
      <c r="I339" t="s">
        <v>767</v>
      </c>
      <c r="J339" t="s">
        <v>6</v>
      </c>
      <c r="K339" t="s">
        <v>768</v>
      </c>
      <c r="L339">
        <v>1191</v>
      </c>
      <c r="N339">
        <v>1013</v>
      </c>
      <c r="O339" t="s">
        <v>766</v>
      </c>
      <c r="P339" t="s">
        <v>766</v>
      </c>
      <c r="Q339">
        <v>1</v>
      </c>
      <c r="X339">
        <v>0.02</v>
      </c>
      <c r="Y339">
        <v>0</v>
      </c>
      <c r="Z339">
        <v>0</v>
      </c>
      <c r="AA339">
        <v>0</v>
      </c>
      <c r="AB339">
        <v>0</v>
      </c>
      <c r="AC339">
        <v>0</v>
      </c>
      <c r="AD339">
        <v>1</v>
      </c>
      <c r="AE339">
        <v>2</v>
      </c>
      <c r="AF339" t="s">
        <v>250</v>
      </c>
      <c r="AG339">
        <v>0.04</v>
      </c>
      <c r="AH339">
        <v>2</v>
      </c>
      <c r="AI339">
        <v>66442095</v>
      </c>
      <c r="AJ339">
        <v>380</v>
      </c>
      <c r="AK339">
        <v>0</v>
      </c>
      <c r="AL339">
        <v>0</v>
      </c>
      <c r="AM339">
        <v>0</v>
      </c>
      <c r="AN339">
        <v>0</v>
      </c>
      <c r="AO339">
        <v>0</v>
      </c>
      <c r="AP339">
        <v>0</v>
      </c>
      <c r="AQ339">
        <v>0</v>
      </c>
      <c r="AR339">
        <v>0</v>
      </c>
    </row>
    <row r="340" spans="1:44" x14ac:dyDescent="0.25">
      <c r="A340">
        <f>ROW(Source!A219)</f>
        <v>219</v>
      </c>
      <c r="B340">
        <v>66442104</v>
      </c>
      <c r="C340">
        <v>66442093</v>
      </c>
      <c r="D340">
        <v>48205709</v>
      </c>
      <c r="E340">
        <v>1</v>
      </c>
      <c r="F340">
        <v>1</v>
      </c>
      <c r="G340">
        <v>1</v>
      </c>
      <c r="H340">
        <v>2</v>
      </c>
      <c r="I340" t="s">
        <v>808</v>
      </c>
      <c r="J340" t="s">
        <v>809</v>
      </c>
      <c r="K340" t="s">
        <v>810</v>
      </c>
      <c r="L340">
        <v>1367</v>
      </c>
      <c r="N340">
        <v>1011</v>
      </c>
      <c r="O340" t="s">
        <v>772</v>
      </c>
      <c r="P340" t="s">
        <v>772</v>
      </c>
      <c r="Q340">
        <v>1</v>
      </c>
      <c r="X340">
        <v>0.01</v>
      </c>
      <c r="Y340">
        <v>0</v>
      </c>
      <c r="Z340">
        <v>1.7</v>
      </c>
      <c r="AA340">
        <v>0</v>
      </c>
      <c r="AB340">
        <v>0</v>
      </c>
      <c r="AC340">
        <v>0</v>
      </c>
      <c r="AD340">
        <v>1</v>
      </c>
      <c r="AE340">
        <v>0</v>
      </c>
      <c r="AF340" t="s">
        <v>250</v>
      </c>
      <c r="AG340">
        <v>0.02</v>
      </c>
      <c r="AH340">
        <v>2</v>
      </c>
      <c r="AI340">
        <v>66442096</v>
      </c>
      <c r="AJ340">
        <v>381</v>
      </c>
      <c r="AK340">
        <v>0</v>
      </c>
      <c r="AL340">
        <v>0</v>
      </c>
      <c r="AM340">
        <v>0</v>
      </c>
      <c r="AN340">
        <v>0</v>
      </c>
      <c r="AO340">
        <v>0</v>
      </c>
      <c r="AP340">
        <v>0</v>
      </c>
      <c r="AQ340">
        <v>0</v>
      </c>
      <c r="AR340">
        <v>0</v>
      </c>
    </row>
    <row r="341" spans="1:44" x14ac:dyDescent="0.25">
      <c r="A341">
        <f>ROW(Source!A219)</f>
        <v>219</v>
      </c>
      <c r="B341">
        <v>66442105</v>
      </c>
      <c r="C341">
        <v>66442093</v>
      </c>
      <c r="D341">
        <v>48205728</v>
      </c>
      <c r="E341">
        <v>1</v>
      </c>
      <c r="F341">
        <v>1</v>
      </c>
      <c r="G341">
        <v>1</v>
      </c>
      <c r="H341">
        <v>2</v>
      </c>
      <c r="I341" t="s">
        <v>857</v>
      </c>
      <c r="J341" t="s">
        <v>858</v>
      </c>
      <c r="K341" t="s">
        <v>859</v>
      </c>
      <c r="L341">
        <v>1367</v>
      </c>
      <c r="N341">
        <v>1011</v>
      </c>
      <c r="O341" t="s">
        <v>772</v>
      </c>
      <c r="P341" t="s">
        <v>772</v>
      </c>
      <c r="Q341">
        <v>1</v>
      </c>
      <c r="X341">
        <v>0.01</v>
      </c>
      <c r="Y341">
        <v>0</v>
      </c>
      <c r="Z341">
        <v>89.99</v>
      </c>
      <c r="AA341">
        <v>10.06</v>
      </c>
      <c r="AB341">
        <v>0</v>
      </c>
      <c r="AC341">
        <v>0</v>
      </c>
      <c r="AD341">
        <v>1</v>
      </c>
      <c r="AE341">
        <v>0</v>
      </c>
      <c r="AF341" t="s">
        <v>250</v>
      </c>
      <c r="AG341">
        <v>0.02</v>
      </c>
      <c r="AH341">
        <v>2</v>
      </c>
      <c r="AI341">
        <v>66442097</v>
      </c>
      <c r="AJ341">
        <v>382</v>
      </c>
      <c r="AK341">
        <v>0</v>
      </c>
      <c r="AL341">
        <v>0</v>
      </c>
      <c r="AM341">
        <v>0</v>
      </c>
      <c r="AN341">
        <v>0</v>
      </c>
      <c r="AO341">
        <v>0</v>
      </c>
      <c r="AP341">
        <v>0</v>
      </c>
      <c r="AQ341">
        <v>0</v>
      </c>
      <c r="AR341">
        <v>0</v>
      </c>
    </row>
    <row r="342" spans="1:44" x14ac:dyDescent="0.25">
      <c r="A342">
        <f>ROW(Source!A219)</f>
        <v>219</v>
      </c>
      <c r="B342">
        <v>66442106</v>
      </c>
      <c r="C342">
        <v>66442093</v>
      </c>
      <c r="D342">
        <v>48206504</v>
      </c>
      <c r="E342">
        <v>1</v>
      </c>
      <c r="F342">
        <v>1</v>
      </c>
      <c r="G342">
        <v>1</v>
      </c>
      <c r="H342">
        <v>2</v>
      </c>
      <c r="I342" t="s">
        <v>788</v>
      </c>
      <c r="J342" t="s">
        <v>789</v>
      </c>
      <c r="K342" t="s">
        <v>790</v>
      </c>
      <c r="L342">
        <v>1367</v>
      </c>
      <c r="N342">
        <v>1011</v>
      </c>
      <c r="O342" t="s">
        <v>772</v>
      </c>
      <c r="P342" t="s">
        <v>772</v>
      </c>
      <c r="Q342">
        <v>1</v>
      </c>
      <c r="X342">
        <v>0.01</v>
      </c>
      <c r="Y342">
        <v>0</v>
      </c>
      <c r="Z342">
        <v>65.709999999999994</v>
      </c>
      <c r="AA342">
        <v>11.6</v>
      </c>
      <c r="AB342">
        <v>0</v>
      </c>
      <c r="AC342">
        <v>0</v>
      </c>
      <c r="AD342">
        <v>1</v>
      </c>
      <c r="AE342">
        <v>0</v>
      </c>
      <c r="AF342" t="s">
        <v>250</v>
      </c>
      <c r="AG342">
        <v>0.02</v>
      </c>
      <c r="AH342">
        <v>2</v>
      </c>
      <c r="AI342">
        <v>66442098</v>
      </c>
      <c r="AJ342">
        <v>383</v>
      </c>
      <c r="AK342">
        <v>0</v>
      </c>
      <c r="AL342">
        <v>0</v>
      </c>
      <c r="AM342">
        <v>0</v>
      </c>
      <c r="AN342">
        <v>0</v>
      </c>
      <c r="AO342">
        <v>0</v>
      </c>
      <c r="AP342">
        <v>0</v>
      </c>
      <c r="AQ342">
        <v>0</v>
      </c>
      <c r="AR342">
        <v>0</v>
      </c>
    </row>
    <row r="343" spans="1:44" x14ac:dyDescent="0.25">
      <c r="A343">
        <f>ROW(Source!A219)</f>
        <v>219</v>
      </c>
      <c r="B343">
        <v>66442107</v>
      </c>
      <c r="C343">
        <v>66442093</v>
      </c>
      <c r="D343">
        <v>48207143</v>
      </c>
      <c r="E343">
        <v>1</v>
      </c>
      <c r="F343">
        <v>1</v>
      </c>
      <c r="G343">
        <v>1</v>
      </c>
      <c r="H343">
        <v>2</v>
      </c>
      <c r="I343" t="s">
        <v>803</v>
      </c>
      <c r="J343" t="s">
        <v>804</v>
      </c>
      <c r="K343" t="s">
        <v>805</v>
      </c>
      <c r="L343">
        <v>1367</v>
      </c>
      <c r="N343">
        <v>1011</v>
      </c>
      <c r="O343" t="s">
        <v>772</v>
      </c>
      <c r="P343" t="s">
        <v>772</v>
      </c>
      <c r="Q343">
        <v>1</v>
      </c>
      <c r="X343">
        <v>0.65</v>
      </c>
      <c r="Y343">
        <v>0</v>
      </c>
      <c r="Z343">
        <v>6.82</v>
      </c>
      <c r="AA343">
        <v>0</v>
      </c>
      <c r="AB343">
        <v>0</v>
      </c>
      <c r="AC343">
        <v>0</v>
      </c>
      <c r="AD343">
        <v>1</v>
      </c>
      <c r="AE343">
        <v>0</v>
      </c>
      <c r="AF343" t="s">
        <v>250</v>
      </c>
      <c r="AG343">
        <v>1.3</v>
      </c>
      <c r="AH343">
        <v>2</v>
      </c>
      <c r="AI343">
        <v>66442099</v>
      </c>
      <c r="AJ343">
        <v>384</v>
      </c>
      <c r="AK343">
        <v>0</v>
      </c>
      <c r="AL343">
        <v>0</v>
      </c>
      <c r="AM343">
        <v>0</v>
      </c>
      <c r="AN343">
        <v>0</v>
      </c>
      <c r="AO343">
        <v>0</v>
      </c>
      <c r="AP343">
        <v>0</v>
      </c>
      <c r="AQ343">
        <v>0</v>
      </c>
      <c r="AR343">
        <v>0</v>
      </c>
    </row>
    <row r="344" spans="1:44" x14ac:dyDescent="0.25">
      <c r="A344">
        <f>ROW(Source!A219)</f>
        <v>219</v>
      </c>
      <c r="B344">
        <v>66442108</v>
      </c>
      <c r="C344">
        <v>66442093</v>
      </c>
      <c r="D344">
        <v>48087948</v>
      </c>
      <c r="E344">
        <v>1</v>
      </c>
      <c r="F344">
        <v>1</v>
      </c>
      <c r="G344">
        <v>1</v>
      </c>
      <c r="H344">
        <v>3</v>
      </c>
      <c r="I344" t="s">
        <v>860</v>
      </c>
      <c r="J344" t="s">
        <v>861</v>
      </c>
      <c r="K344" t="s">
        <v>862</v>
      </c>
      <c r="L344">
        <v>1348</v>
      </c>
      <c r="N344">
        <v>1009</v>
      </c>
      <c r="O344" t="s">
        <v>147</v>
      </c>
      <c r="P344" t="s">
        <v>147</v>
      </c>
      <c r="Q344">
        <v>1000</v>
      </c>
      <c r="X344">
        <v>8.9999999999999993E-3</v>
      </c>
      <c r="Y344">
        <v>14312.87</v>
      </c>
      <c r="Z344">
        <v>0</v>
      </c>
      <c r="AA344">
        <v>0</v>
      </c>
      <c r="AB344">
        <v>0</v>
      </c>
      <c r="AC344">
        <v>0</v>
      </c>
      <c r="AD344">
        <v>1</v>
      </c>
      <c r="AE344">
        <v>0</v>
      </c>
      <c r="AF344" t="s">
        <v>250</v>
      </c>
      <c r="AG344">
        <v>1.7999999999999999E-2</v>
      </c>
      <c r="AH344">
        <v>2</v>
      </c>
      <c r="AI344">
        <v>66442100</v>
      </c>
      <c r="AJ344">
        <v>385</v>
      </c>
      <c r="AK344">
        <v>0</v>
      </c>
      <c r="AL344">
        <v>0</v>
      </c>
      <c r="AM344">
        <v>0</v>
      </c>
      <c r="AN344">
        <v>0</v>
      </c>
      <c r="AO344">
        <v>0</v>
      </c>
      <c r="AP344">
        <v>0</v>
      </c>
      <c r="AQ344">
        <v>0</v>
      </c>
      <c r="AR344">
        <v>0</v>
      </c>
    </row>
    <row r="345" spans="1:44" x14ac:dyDescent="0.25">
      <c r="A345">
        <f>ROW(Source!A219)</f>
        <v>219</v>
      </c>
      <c r="B345">
        <v>66442109</v>
      </c>
      <c r="C345">
        <v>66442093</v>
      </c>
      <c r="D345">
        <v>48088557</v>
      </c>
      <c r="E345">
        <v>1</v>
      </c>
      <c r="F345">
        <v>1</v>
      </c>
      <c r="G345">
        <v>1</v>
      </c>
      <c r="H345">
        <v>3</v>
      </c>
      <c r="I345" t="s">
        <v>863</v>
      </c>
      <c r="J345" t="s">
        <v>864</v>
      </c>
      <c r="K345" t="s">
        <v>865</v>
      </c>
      <c r="L345">
        <v>1346</v>
      </c>
      <c r="N345">
        <v>1009</v>
      </c>
      <c r="O345" t="s">
        <v>132</v>
      </c>
      <c r="P345" t="s">
        <v>132</v>
      </c>
      <c r="Q345">
        <v>1</v>
      </c>
      <c r="X345">
        <v>1.4</v>
      </c>
      <c r="Y345">
        <v>6.67</v>
      </c>
      <c r="Z345">
        <v>0</v>
      </c>
      <c r="AA345">
        <v>0</v>
      </c>
      <c r="AB345">
        <v>0</v>
      </c>
      <c r="AC345">
        <v>0</v>
      </c>
      <c r="AD345">
        <v>1</v>
      </c>
      <c r="AE345">
        <v>0</v>
      </c>
      <c r="AF345" t="s">
        <v>250</v>
      </c>
      <c r="AG345">
        <v>2.8</v>
      </c>
      <c r="AH345">
        <v>2</v>
      </c>
      <c r="AI345">
        <v>66442101</v>
      </c>
      <c r="AJ345">
        <v>386</v>
      </c>
      <c r="AK345">
        <v>0</v>
      </c>
      <c r="AL345">
        <v>0</v>
      </c>
      <c r="AM345">
        <v>0</v>
      </c>
      <c r="AN345">
        <v>0</v>
      </c>
      <c r="AO345">
        <v>0</v>
      </c>
      <c r="AP345">
        <v>0</v>
      </c>
      <c r="AQ345">
        <v>0</v>
      </c>
      <c r="AR345">
        <v>0</v>
      </c>
    </row>
    <row r="346" spans="1:44" x14ac:dyDescent="0.25">
      <c r="A346">
        <f>ROW(Source!A220)</f>
        <v>220</v>
      </c>
      <c r="B346">
        <v>66442122</v>
      </c>
      <c r="C346">
        <v>66442111</v>
      </c>
      <c r="D346">
        <v>48043859</v>
      </c>
      <c r="E346">
        <v>68</v>
      </c>
      <c r="F346">
        <v>1</v>
      </c>
      <c r="G346">
        <v>1</v>
      </c>
      <c r="H346">
        <v>1</v>
      </c>
      <c r="I346" t="s">
        <v>883</v>
      </c>
      <c r="J346" t="s">
        <v>6</v>
      </c>
      <c r="K346" t="s">
        <v>884</v>
      </c>
      <c r="L346">
        <v>1191</v>
      </c>
      <c r="N346">
        <v>1013</v>
      </c>
      <c r="O346" t="s">
        <v>766</v>
      </c>
      <c r="P346" t="s">
        <v>766</v>
      </c>
      <c r="Q346">
        <v>1</v>
      </c>
      <c r="X346">
        <v>115</v>
      </c>
      <c r="Y346">
        <v>0</v>
      </c>
      <c r="Z346">
        <v>0</v>
      </c>
      <c r="AA346">
        <v>0</v>
      </c>
      <c r="AB346">
        <v>9.18</v>
      </c>
      <c r="AC346">
        <v>0</v>
      </c>
      <c r="AD346">
        <v>1</v>
      </c>
      <c r="AE346">
        <v>1</v>
      </c>
      <c r="AF346" t="s">
        <v>555</v>
      </c>
      <c r="AG346">
        <v>253.00000000000003</v>
      </c>
      <c r="AH346">
        <v>2</v>
      </c>
      <c r="AI346">
        <v>66442112</v>
      </c>
      <c r="AJ346">
        <v>387</v>
      </c>
      <c r="AK346">
        <v>0</v>
      </c>
      <c r="AL346">
        <v>0</v>
      </c>
      <c r="AM346">
        <v>0</v>
      </c>
      <c r="AN346">
        <v>0</v>
      </c>
      <c r="AO346">
        <v>0</v>
      </c>
      <c r="AP346">
        <v>0</v>
      </c>
      <c r="AQ346">
        <v>0</v>
      </c>
      <c r="AR346">
        <v>0</v>
      </c>
    </row>
    <row r="347" spans="1:44" x14ac:dyDescent="0.25">
      <c r="A347">
        <f>ROW(Source!A220)</f>
        <v>220</v>
      </c>
      <c r="B347">
        <v>66442123</v>
      </c>
      <c r="C347">
        <v>66442111</v>
      </c>
      <c r="D347">
        <v>48044033</v>
      </c>
      <c r="E347">
        <v>68</v>
      </c>
      <c r="F347">
        <v>1</v>
      </c>
      <c r="G347">
        <v>1</v>
      </c>
      <c r="H347">
        <v>1</v>
      </c>
      <c r="I347" t="s">
        <v>767</v>
      </c>
      <c r="J347" t="s">
        <v>6</v>
      </c>
      <c r="K347" t="s">
        <v>768</v>
      </c>
      <c r="L347">
        <v>1191</v>
      </c>
      <c r="N347">
        <v>1013</v>
      </c>
      <c r="O347" t="s">
        <v>766</v>
      </c>
      <c r="P347" t="s">
        <v>766</v>
      </c>
      <c r="Q347">
        <v>1</v>
      </c>
      <c r="X347">
        <v>1.44</v>
      </c>
      <c r="Y347">
        <v>0</v>
      </c>
      <c r="Z347">
        <v>0</v>
      </c>
      <c r="AA347">
        <v>0</v>
      </c>
      <c r="AB347">
        <v>0</v>
      </c>
      <c r="AC347">
        <v>0</v>
      </c>
      <c r="AD347">
        <v>1</v>
      </c>
      <c r="AE347">
        <v>2</v>
      </c>
      <c r="AF347" t="s">
        <v>555</v>
      </c>
      <c r="AG347">
        <v>3.1680000000000001</v>
      </c>
      <c r="AH347">
        <v>2</v>
      </c>
      <c r="AI347">
        <v>66442113</v>
      </c>
      <c r="AJ347">
        <v>388</v>
      </c>
      <c r="AK347">
        <v>0</v>
      </c>
      <c r="AL347">
        <v>0</v>
      </c>
      <c r="AM347">
        <v>0</v>
      </c>
      <c r="AN347">
        <v>0</v>
      </c>
      <c r="AO347">
        <v>0</v>
      </c>
      <c r="AP347">
        <v>0</v>
      </c>
      <c r="AQ347">
        <v>0</v>
      </c>
      <c r="AR347">
        <v>0</v>
      </c>
    </row>
    <row r="348" spans="1:44" x14ac:dyDescent="0.25">
      <c r="A348">
        <f>ROW(Source!A220)</f>
        <v>220</v>
      </c>
      <c r="B348">
        <v>66442124</v>
      </c>
      <c r="C348">
        <v>66442111</v>
      </c>
      <c r="D348">
        <v>48205728</v>
      </c>
      <c r="E348">
        <v>1</v>
      </c>
      <c r="F348">
        <v>1</v>
      </c>
      <c r="G348">
        <v>1</v>
      </c>
      <c r="H348">
        <v>2</v>
      </c>
      <c r="I348" t="s">
        <v>857</v>
      </c>
      <c r="J348" t="s">
        <v>858</v>
      </c>
      <c r="K348" t="s">
        <v>859</v>
      </c>
      <c r="L348">
        <v>1367</v>
      </c>
      <c r="N348">
        <v>1011</v>
      </c>
      <c r="O348" t="s">
        <v>772</v>
      </c>
      <c r="P348" t="s">
        <v>772</v>
      </c>
      <c r="Q348">
        <v>1</v>
      </c>
      <c r="X348">
        <v>0.14000000000000001</v>
      </c>
      <c r="Y348">
        <v>0</v>
      </c>
      <c r="Z348">
        <v>89.99</v>
      </c>
      <c r="AA348">
        <v>10.06</v>
      </c>
      <c r="AB348">
        <v>0</v>
      </c>
      <c r="AC348">
        <v>0</v>
      </c>
      <c r="AD348">
        <v>1</v>
      </c>
      <c r="AE348">
        <v>0</v>
      </c>
      <c r="AF348" t="s">
        <v>555</v>
      </c>
      <c r="AG348">
        <v>0.30800000000000005</v>
      </c>
      <c r="AH348">
        <v>2</v>
      </c>
      <c r="AI348">
        <v>66442114</v>
      </c>
      <c r="AJ348">
        <v>389</v>
      </c>
      <c r="AK348">
        <v>0</v>
      </c>
      <c r="AL348">
        <v>0</v>
      </c>
      <c r="AM348">
        <v>0</v>
      </c>
      <c r="AN348">
        <v>0</v>
      </c>
      <c r="AO348">
        <v>0</v>
      </c>
      <c r="AP348">
        <v>0</v>
      </c>
      <c r="AQ348">
        <v>0</v>
      </c>
      <c r="AR348">
        <v>0</v>
      </c>
    </row>
    <row r="349" spans="1:44" x14ac:dyDescent="0.25">
      <c r="A349">
        <f>ROW(Source!A220)</f>
        <v>220</v>
      </c>
      <c r="B349">
        <v>66442125</v>
      </c>
      <c r="C349">
        <v>66442111</v>
      </c>
      <c r="D349">
        <v>48205768</v>
      </c>
      <c r="E349">
        <v>1</v>
      </c>
      <c r="F349">
        <v>1</v>
      </c>
      <c r="G349">
        <v>1</v>
      </c>
      <c r="H349">
        <v>2</v>
      </c>
      <c r="I349" t="s">
        <v>825</v>
      </c>
      <c r="J349" t="s">
        <v>826</v>
      </c>
      <c r="K349" t="s">
        <v>827</v>
      </c>
      <c r="L349">
        <v>1367</v>
      </c>
      <c r="N349">
        <v>1011</v>
      </c>
      <c r="O349" t="s">
        <v>772</v>
      </c>
      <c r="P349" t="s">
        <v>772</v>
      </c>
      <c r="Q349">
        <v>1</v>
      </c>
      <c r="X349">
        <v>1.3</v>
      </c>
      <c r="Y349">
        <v>0</v>
      </c>
      <c r="Z349">
        <v>31.26</v>
      </c>
      <c r="AA349">
        <v>13.5</v>
      </c>
      <c r="AB349">
        <v>0</v>
      </c>
      <c r="AC349">
        <v>0</v>
      </c>
      <c r="AD349">
        <v>1</v>
      </c>
      <c r="AE349">
        <v>0</v>
      </c>
      <c r="AF349" t="s">
        <v>555</v>
      </c>
      <c r="AG349">
        <v>2.8600000000000003</v>
      </c>
      <c r="AH349">
        <v>2</v>
      </c>
      <c r="AI349">
        <v>66442115</v>
      </c>
      <c r="AJ349">
        <v>390</v>
      </c>
      <c r="AK349">
        <v>0</v>
      </c>
      <c r="AL349">
        <v>0</v>
      </c>
      <c r="AM349">
        <v>0</v>
      </c>
      <c r="AN349">
        <v>0</v>
      </c>
      <c r="AO349">
        <v>0</v>
      </c>
      <c r="AP349">
        <v>0</v>
      </c>
      <c r="AQ349">
        <v>0</v>
      </c>
      <c r="AR349">
        <v>0</v>
      </c>
    </row>
    <row r="350" spans="1:44" x14ac:dyDescent="0.25">
      <c r="A350">
        <f>ROW(Source!A220)</f>
        <v>220</v>
      </c>
      <c r="B350">
        <v>66442126</v>
      </c>
      <c r="C350">
        <v>66442111</v>
      </c>
      <c r="D350">
        <v>48056368</v>
      </c>
      <c r="E350">
        <v>1</v>
      </c>
      <c r="F350">
        <v>1</v>
      </c>
      <c r="G350">
        <v>1</v>
      </c>
      <c r="H350">
        <v>3</v>
      </c>
      <c r="I350" t="s">
        <v>773</v>
      </c>
      <c r="J350" t="s">
        <v>774</v>
      </c>
      <c r="K350" t="s">
        <v>775</v>
      </c>
      <c r="L350">
        <v>1339</v>
      </c>
      <c r="N350">
        <v>1007</v>
      </c>
      <c r="O350" t="s">
        <v>22</v>
      </c>
      <c r="P350" t="s">
        <v>22</v>
      </c>
      <c r="Q350">
        <v>1</v>
      </c>
      <c r="X350">
        <v>0.01</v>
      </c>
      <c r="Y350">
        <v>2.44</v>
      </c>
      <c r="Z350">
        <v>0</v>
      </c>
      <c r="AA350">
        <v>0</v>
      </c>
      <c r="AB350">
        <v>0</v>
      </c>
      <c r="AC350">
        <v>0</v>
      </c>
      <c r="AD350">
        <v>1</v>
      </c>
      <c r="AE350">
        <v>0</v>
      </c>
      <c r="AF350" t="s">
        <v>555</v>
      </c>
      <c r="AG350">
        <v>2.2000000000000002E-2</v>
      </c>
      <c r="AH350">
        <v>2</v>
      </c>
      <c r="AI350">
        <v>66442116</v>
      </c>
      <c r="AJ350">
        <v>391</v>
      </c>
      <c r="AK350">
        <v>0</v>
      </c>
      <c r="AL350">
        <v>0</v>
      </c>
      <c r="AM350">
        <v>0</v>
      </c>
      <c r="AN350">
        <v>0</v>
      </c>
      <c r="AO350">
        <v>0</v>
      </c>
      <c r="AP350">
        <v>0</v>
      </c>
      <c r="AQ350">
        <v>0</v>
      </c>
      <c r="AR350">
        <v>0</v>
      </c>
    </row>
    <row r="351" spans="1:44" x14ac:dyDescent="0.25">
      <c r="A351">
        <f>ROW(Source!A220)</f>
        <v>220</v>
      </c>
      <c r="B351">
        <v>66442127</v>
      </c>
      <c r="C351">
        <v>66442111</v>
      </c>
      <c r="D351">
        <v>48057017</v>
      </c>
      <c r="E351">
        <v>1</v>
      </c>
      <c r="F351">
        <v>1</v>
      </c>
      <c r="G351">
        <v>1</v>
      </c>
      <c r="H351">
        <v>3</v>
      </c>
      <c r="I351" t="s">
        <v>561</v>
      </c>
      <c r="J351" t="s">
        <v>563</v>
      </c>
      <c r="K351" t="s">
        <v>562</v>
      </c>
      <c r="L351">
        <v>1346</v>
      </c>
      <c r="N351">
        <v>1009</v>
      </c>
      <c r="O351" t="s">
        <v>132</v>
      </c>
      <c r="P351" t="s">
        <v>132</v>
      </c>
      <c r="Q351">
        <v>1</v>
      </c>
      <c r="X351">
        <v>12</v>
      </c>
      <c r="Y351">
        <v>9.0399999999999991</v>
      </c>
      <c r="Z351">
        <v>0</v>
      </c>
      <c r="AA351">
        <v>0</v>
      </c>
      <c r="AB351">
        <v>0</v>
      </c>
      <c r="AC351">
        <v>0</v>
      </c>
      <c r="AD351">
        <v>1</v>
      </c>
      <c r="AE351">
        <v>0</v>
      </c>
      <c r="AF351" t="s">
        <v>555</v>
      </c>
      <c r="AG351">
        <v>26.400000000000002</v>
      </c>
      <c r="AH351">
        <v>2</v>
      </c>
      <c r="AI351">
        <v>66442117</v>
      </c>
      <c r="AJ351">
        <v>392</v>
      </c>
      <c r="AK351">
        <v>0</v>
      </c>
      <c r="AL351">
        <v>0</v>
      </c>
      <c r="AM351">
        <v>0</v>
      </c>
      <c r="AN351">
        <v>0</v>
      </c>
      <c r="AO351">
        <v>0</v>
      </c>
      <c r="AP351">
        <v>0</v>
      </c>
      <c r="AQ351">
        <v>0</v>
      </c>
      <c r="AR351">
        <v>0</v>
      </c>
    </row>
    <row r="352" spans="1:44" x14ac:dyDescent="0.25">
      <c r="A352">
        <f>ROW(Source!A220)</f>
        <v>220</v>
      </c>
      <c r="B352">
        <v>66442128</v>
      </c>
      <c r="C352">
        <v>66442111</v>
      </c>
      <c r="D352">
        <v>48058796</v>
      </c>
      <c r="E352">
        <v>1</v>
      </c>
      <c r="F352">
        <v>1</v>
      </c>
      <c r="G352">
        <v>1</v>
      </c>
      <c r="H352">
        <v>3</v>
      </c>
      <c r="I352" t="s">
        <v>885</v>
      </c>
      <c r="J352" t="s">
        <v>886</v>
      </c>
      <c r="K352" t="s">
        <v>887</v>
      </c>
      <c r="L352">
        <v>1348</v>
      </c>
      <c r="N352">
        <v>1009</v>
      </c>
      <c r="O352" t="s">
        <v>147</v>
      </c>
      <c r="P352" t="s">
        <v>147</v>
      </c>
      <c r="Q352">
        <v>1000</v>
      </c>
      <c r="X352">
        <v>2.5000000000000001E-3</v>
      </c>
      <c r="Y352">
        <v>8475</v>
      </c>
      <c r="Z352">
        <v>0</v>
      </c>
      <c r="AA352">
        <v>0</v>
      </c>
      <c r="AB352">
        <v>0</v>
      </c>
      <c r="AC352">
        <v>0</v>
      </c>
      <c r="AD352">
        <v>1</v>
      </c>
      <c r="AE352">
        <v>0</v>
      </c>
      <c r="AF352" t="s">
        <v>555</v>
      </c>
      <c r="AG352">
        <v>5.5000000000000005E-3</v>
      </c>
      <c r="AH352">
        <v>2</v>
      </c>
      <c r="AI352">
        <v>66442118</v>
      </c>
      <c r="AJ352">
        <v>393</v>
      </c>
      <c r="AK352">
        <v>0</v>
      </c>
      <c r="AL352">
        <v>0</v>
      </c>
      <c r="AM352">
        <v>0</v>
      </c>
      <c r="AN352">
        <v>0</v>
      </c>
      <c r="AO352">
        <v>0</v>
      </c>
      <c r="AP352">
        <v>0</v>
      </c>
      <c r="AQ352">
        <v>0</v>
      </c>
      <c r="AR352">
        <v>0</v>
      </c>
    </row>
    <row r="353" spans="1:44" x14ac:dyDescent="0.25">
      <c r="A353">
        <f>ROW(Source!A220)</f>
        <v>220</v>
      </c>
      <c r="B353">
        <v>66442129</v>
      </c>
      <c r="C353">
        <v>66442111</v>
      </c>
      <c r="D353">
        <v>48060872</v>
      </c>
      <c r="E353">
        <v>1</v>
      </c>
      <c r="F353">
        <v>1</v>
      </c>
      <c r="G353">
        <v>1</v>
      </c>
      <c r="H353">
        <v>3</v>
      </c>
      <c r="I353" t="s">
        <v>888</v>
      </c>
      <c r="J353" t="s">
        <v>889</v>
      </c>
      <c r="K353" t="s">
        <v>890</v>
      </c>
      <c r="L353">
        <v>1348</v>
      </c>
      <c r="N353">
        <v>1009</v>
      </c>
      <c r="O353" t="s">
        <v>147</v>
      </c>
      <c r="P353" t="s">
        <v>147</v>
      </c>
      <c r="Q353">
        <v>1000</v>
      </c>
      <c r="X353">
        <v>1.2999999999999999E-2</v>
      </c>
      <c r="Y353">
        <v>412</v>
      </c>
      <c r="Z353">
        <v>0</v>
      </c>
      <c r="AA353">
        <v>0</v>
      </c>
      <c r="AB353">
        <v>0</v>
      </c>
      <c r="AC353">
        <v>0</v>
      </c>
      <c r="AD353">
        <v>1</v>
      </c>
      <c r="AE353">
        <v>0</v>
      </c>
      <c r="AF353" t="s">
        <v>555</v>
      </c>
      <c r="AG353">
        <v>2.86E-2</v>
      </c>
      <c r="AH353">
        <v>2</v>
      </c>
      <c r="AI353">
        <v>66442119</v>
      </c>
      <c r="AJ353">
        <v>394</v>
      </c>
      <c r="AK353">
        <v>0</v>
      </c>
      <c r="AL353">
        <v>0</v>
      </c>
      <c r="AM353">
        <v>0</v>
      </c>
      <c r="AN353">
        <v>0</v>
      </c>
      <c r="AO353">
        <v>0</v>
      </c>
      <c r="AP353">
        <v>0</v>
      </c>
      <c r="AQ353">
        <v>0</v>
      </c>
      <c r="AR353">
        <v>0</v>
      </c>
    </row>
    <row r="354" spans="1:44" x14ac:dyDescent="0.25">
      <c r="A354">
        <f>ROW(Source!A220)</f>
        <v>220</v>
      </c>
      <c r="B354">
        <v>66442130</v>
      </c>
      <c r="C354">
        <v>66442111</v>
      </c>
      <c r="D354">
        <v>48061635</v>
      </c>
      <c r="E354">
        <v>1</v>
      </c>
      <c r="F354">
        <v>1</v>
      </c>
      <c r="G354">
        <v>1</v>
      </c>
      <c r="H354">
        <v>3</v>
      </c>
      <c r="I354" t="s">
        <v>891</v>
      </c>
      <c r="J354" t="s">
        <v>892</v>
      </c>
      <c r="K354" t="s">
        <v>893</v>
      </c>
      <c r="L354">
        <v>1339</v>
      </c>
      <c r="N354">
        <v>1007</v>
      </c>
      <c r="O354" t="s">
        <v>22</v>
      </c>
      <c r="P354" t="s">
        <v>22</v>
      </c>
      <c r="Q354">
        <v>1</v>
      </c>
      <c r="X354">
        <v>3.1</v>
      </c>
      <c r="Y354">
        <v>510.4</v>
      </c>
      <c r="Z354">
        <v>0</v>
      </c>
      <c r="AA354">
        <v>0</v>
      </c>
      <c r="AB354">
        <v>0</v>
      </c>
      <c r="AC354">
        <v>0</v>
      </c>
      <c r="AD354">
        <v>1</v>
      </c>
      <c r="AE354">
        <v>0</v>
      </c>
      <c r="AF354" t="s">
        <v>555</v>
      </c>
      <c r="AG354">
        <v>6.8200000000000012</v>
      </c>
      <c r="AH354">
        <v>2</v>
      </c>
      <c r="AI354">
        <v>66442120</v>
      </c>
      <c r="AJ354">
        <v>395</v>
      </c>
      <c r="AK354">
        <v>0</v>
      </c>
      <c r="AL354">
        <v>0</v>
      </c>
      <c r="AM354">
        <v>0</v>
      </c>
      <c r="AN354">
        <v>0</v>
      </c>
      <c r="AO354">
        <v>0</v>
      </c>
      <c r="AP354">
        <v>0</v>
      </c>
      <c r="AQ354">
        <v>0</v>
      </c>
      <c r="AR354">
        <v>0</v>
      </c>
    </row>
    <row r="355" spans="1:44" x14ac:dyDescent="0.25">
      <c r="A355">
        <f>ROW(Source!A220)</f>
        <v>220</v>
      </c>
      <c r="B355">
        <v>66442131</v>
      </c>
      <c r="C355">
        <v>66442111</v>
      </c>
      <c r="D355">
        <v>48074568</v>
      </c>
      <c r="E355">
        <v>1</v>
      </c>
      <c r="F355">
        <v>1</v>
      </c>
      <c r="G355">
        <v>1</v>
      </c>
      <c r="H355">
        <v>3</v>
      </c>
      <c r="I355" t="s">
        <v>894</v>
      </c>
      <c r="J355" t="s">
        <v>895</v>
      </c>
      <c r="K355" t="s">
        <v>896</v>
      </c>
      <c r="L355">
        <v>1327</v>
      </c>
      <c r="N355">
        <v>1005</v>
      </c>
      <c r="O355" t="s">
        <v>233</v>
      </c>
      <c r="P355" t="s">
        <v>233</v>
      </c>
      <c r="Q355">
        <v>1</v>
      </c>
      <c r="X355">
        <v>108</v>
      </c>
      <c r="Y355">
        <v>28.25</v>
      </c>
      <c r="Z355">
        <v>0</v>
      </c>
      <c r="AA355">
        <v>0</v>
      </c>
      <c r="AB355">
        <v>0</v>
      </c>
      <c r="AC355">
        <v>0</v>
      </c>
      <c r="AD355">
        <v>1</v>
      </c>
      <c r="AE355">
        <v>0</v>
      </c>
      <c r="AF355" t="s">
        <v>555</v>
      </c>
      <c r="AG355">
        <v>237.60000000000002</v>
      </c>
      <c r="AH355">
        <v>2</v>
      </c>
      <c r="AI355">
        <v>66442121</v>
      </c>
      <c r="AJ355">
        <v>396</v>
      </c>
      <c r="AK355">
        <v>0</v>
      </c>
      <c r="AL355">
        <v>0</v>
      </c>
      <c r="AM355">
        <v>0</v>
      </c>
      <c r="AN355">
        <v>0</v>
      </c>
      <c r="AO355">
        <v>0</v>
      </c>
      <c r="AP355">
        <v>0</v>
      </c>
      <c r="AQ355">
        <v>0</v>
      </c>
      <c r="AR355">
        <v>0</v>
      </c>
    </row>
    <row r="356" spans="1:44" x14ac:dyDescent="0.25">
      <c r="A356">
        <f>ROW(Source!A222)</f>
        <v>222</v>
      </c>
      <c r="B356">
        <v>66442149</v>
      </c>
      <c r="C356">
        <v>66442133</v>
      </c>
      <c r="D356">
        <v>49510715</v>
      </c>
      <c r="E356">
        <v>70</v>
      </c>
      <c r="F356">
        <v>1</v>
      </c>
      <c r="G356">
        <v>1</v>
      </c>
      <c r="H356">
        <v>1</v>
      </c>
      <c r="I356" t="s">
        <v>791</v>
      </c>
      <c r="J356" t="s">
        <v>6</v>
      </c>
      <c r="K356" t="s">
        <v>792</v>
      </c>
      <c r="L356">
        <v>1191</v>
      </c>
      <c r="N356">
        <v>1013</v>
      </c>
      <c r="O356" t="s">
        <v>766</v>
      </c>
      <c r="P356" t="s">
        <v>766</v>
      </c>
      <c r="Q356">
        <v>1</v>
      </c>
      <c r="X356">
        <v>75</v>
      </c>
      <c r="Y356">
        <v>0</v>
      </c>
      <c r="Z356">
        <v>0</v>
      </c>
      <c r="AA356">
        <v>0</v>
      </c>
      <c r="AB356">
        <v>8.5299999999999994</v>
      </c>
      <c r="AC356">
        <v>0</v>
      </c>
      <c r="AD356">
        <v>1</v>
      </c>
      <c r="AE356">
        <v>1</v>
      </c>
      <c r="AF356" t="s">
        <v>6</v>
      </c>
      <c r="AG356">
        <v>75</v>
      </c>
      <c r="AH356">
        <v>2</v>
      </c>
      <c r="AI356">
        <v>66442134</v>
      </c>
      <c r="AJ356">
        <v>397</v>
      </c>
      <c r="AK356">
        <v>0</v>
      </c>
      <c r="AL356">
        <v>0</v>
      </c>
      <c r="AM356">
        <v>0</v>
      </c>
      <c r="AN356">
        <v>0</v>
      </c>
      <c r="AO356">
        <v>0</v>
      </c>
      <c r="AP356">
        <v>0</v>
      </c>
      <c r="AQ356">
        <v>0</v>
      </c>
      <c r="AR356">
        <v>0</v>
      </c>
    </row>
    <row r="357" spans="1:44" x14ac:dyDescent="0.25">
      <c r="A357">
        <f>ROW(Source!A222)</f>
        <v>222</v>
      </c>
      <c r="B357">
        <v>66442150</v>
      </c>
      <c r="C357">
        <v>66442133</v>
      </c>
      <c r="D357">
        <v>49510905</v>
      </c>
      <c r="E357">
        <v>70</v>
      </c>
      <c r="F357">
        <v>1</v>
      </c>
      <c r="G357">
        <v>1</v>
      </c>
      <c r="H357">
        <v>1</v>
      </c>
      <c r="I357" t="s">
        <v>767</v>
      </c>
      <c r="J357" t="s">
        <v>6</v>
      </c>
      <c r="K357" t="s">
        <v>768</v>
      </c>
      <c r="L357">
        <v>1191</v>
      </c>
      <c r="N357">
        <v>1013</v>
      </c>
      <c r="O357" t="s">
        <v>766</v>
      </c>
      <c r="P357" t="s">
        <v>766</v>
      </c>
      <c r="Q357">
        <v>1</v>
      </c>
      <c r="X357">
        <v>3.19</v>
      </c>
      <c r="Y357">
        <v>0</v>
      </c>
      <c r="Z357">
        <v>0</v>
      </c>
      <c r="AA357">
        <v>0</v>
      </c>
      <c r="AB357">
        <v>0</v>
      </c>
      <c r="AC357">
        <v>0</v>
      </c>
      <c r="AD357">
        <v>1</v>
      </c>
      <c r="AE357">
        <v>2</v>
      </c>
      <c r="AF357" t="s">
        <v>6</v>
      </c>
      <c r="AG357">
        <v>3.19</v>
      </c>
      <c r="AH357">
        <v>2</v>
      </c>
      <c r="AI357">
        <v>66442135</v>
      </c>
      <c r="AJ357">
        <v>398</v>
      </c>
      <c r="AK357">
        <v>0</v>
      </c>
      <c r="AL357">
        <v>0</v>
      </c>
      <c r="AM357">
        <v>0</v>
      </c>
      <c r="AN357">
        <v>0</v>
      </c>
      <c r="AO357">
        <v>0</v>
      </c>
      <c r="AP357">
        <v>0</v>
      </c>
      <c r="AQ357">
        <v>0</v>
      </c>
      <c r="AR357">
        <v>0</v>
      </c>
    </row>
    <row r="358" spans="1:44" x14ac:dyDescent="0.25">
      <c r="A358">
        <f>ROW(Source!A222)</f>
        <v>222</v>
      </c>
      <c r="B358">
        <v>66442151</v>
      </c>
      <c r="C358">
        <v>66442133</v>
      </c>
      <c r="D358">
        <v>49672515</v>
      </c>
      <c r="E358">
        <v>1</v>
      </c>
      <c r="F358">
        <v>1</v>
      </c>
      <c r="G358">
        <v>1</v>
      </c>
      <c r="H358">
        <v>2</v>
      </c>
      <c r="I358" t="s">
        <v>769</v>
      </c>
      <c r="J358" t="s">
        <v>770</v>
      </c>
      <c r="K358" t="s">
        <v>771</v>
      </c>
      <c r="L358">
        <v>1367</v>
      </c>
      <c r="N358">
        <v>1011</v>
      </c>
      <c r="O358" t="s">
        <v>772</v>
      </c>
      <c r="P358" t="s">
        <v>772</v>
      </c>
      <c r="Q358">
        <v>1</v>
      </c>
      <c r="X358">
        <v>1.34</v>
      </c>
      <c r="Y358">
        <v>0</v>
      </c>
      <c r="Z358">
        <v>86.4</v>
      </c>
      <c r="AA358">
        <v>13.5</v>
      </c>
      <c r="AB358">
        <v>0</v>
      </c>
      <c r="AC358">
        <v>0</v>
      </c>
      <c r="AD358">
        <v>1</v>
      </c>
      <c r="AE358">
        <v>0</v>
      </c>
      <c r="AF358" t="s">
        <v>6</v>
      </c>
      <c r="AG358">
        <v>1.34</v>
      </c>
      <c r="AH358">
        <v>2</v>
      </c>
      <c r="AI358">
        <v>66442136</v>
      </c>
      <c r="AJ358">
        <v>399</v>
      </c>
      <c r="AK358">
        <v>0</v>
      </c>
      <c r="AL358">
        <v>0</v>
      </c>
      <c r="AM358">
        <v>0</v>
      </c>
      <c r="AN358">
        <v>0</v>
      </c>
      <c r="AO358">
        <v>0</v>
      </c>
      <c r="AP358">
        <v>0</v>
      </c>
      <c r="AQ358">
        <v>0</v>
      </c>
      <c r="AR358">
        <v>0</v>
      </c>
    </row>
    <row r="359" spans="1:44" x14ac:dyDescent="0.25">
      <c r="A359">
        <f>ROW(Source!A222)</f>
        <v>222</v>
      </c>
      <c r="B359">
        <v>66442152</v>
      </c>
      <c r="C359">
        <v>66442133</v>
      </c>
      <c r="D359">
        <v>49672573</v>
      </c>
      <c r="E359">
        <v>1</v>
      </c>
      <c r="F359">
        <v>1</v>
      </c>
      <c r="G359">
        <v>1</v>
      </c>
      <c r="H359">
        <v>2</v>
      </c>
      <c r="I359" t="s">
        <v>816</v>
      </c>
      <c r="J359" t="s">
        <v>817</v>
      </c>
      <c r="K359" t="s">
        <v>818</v>
      </c>
      <c r="L359">
        <v>1367</v>
      </c>
      <c r="N359">
        <v>1011</v>
      </c>
      <c r="O359" t="s">
        <v>772</v>
      </c>
      <c r="P359" t="s">
        <v>772</v>
      </c>
      <c r="Q359">
        <v>1</v>
      </c>
      <c r="X359">
        <v>0.77</v>
      </c>
      <c r="Y359">
        <v>0</v>
      </c>
      <c r="Z359">
        <v>115.4</v>
      </c>
      <c r="AA359">
        <v>13.5</v>
      </c>
      <c r="AB359">
        <v>0</v>
      </c>
      <c r="AC359">
        <v>0</v>
      </c>
      <c r="AD359">
        <v>1</v>
      </c>
      <c r="AE359">
        <v>0</v>
      </c>
      <c r="AF359" t="s">
        <v>6</v>
      </c>
      <c r="AG359">
        <v>0.77</v>
      </c>
      <c r="AH359">
        <v>2</v>
      </c>
      <c r="AI359">
        <v>66442137</v>
      </c>
      <c r="AJ359">
        <v>400</v>
      </c>
      <c r="AK359">
        <v>0</v>
      </c>
      <c r="AL359">
        <v>0</v>
      </c>
      <c r="AM359">
        <v>0</v>
      </c>
      <c r="AN359">
        <v>0</v>
      </c>
      <c r="AO359">
        <v>0</v>
      </c>
      <c r="AP359">
        <v>0</v>
      </c>
      <c r="AQ359">
        <v>0</v>
      </c>
      <c r="AR359">
        <v>0</v>
      </c>
    </row>
    <row r="360" spans="1:44" x14ac:dyDescent="0.25">
      <c r="A360">
        <f>ROW(Source!A222)</f>
        <v>222</v>
      </c>
      <c r="B360">
        <v>66442153</v>
      </c>
      <c r="C360">
        <v>66442133</v>
      </c>
      <c r="D360">
        <v>49673503</v>
      </c>
      <c r="E360">
        <v>1</v>
      </c>
      <c r="F360">
        <v>1</v>
      </c>
      <c r="G360">
        <v>1</v>
      </c>
      <c r="H360">
        <v>2</v>
      </c>
      <c r="I360" t="s">
        <v>788</v>
      </c>
      <c r="J360" t="s">
        <v>789</v>
      </c>
      <c r="K360" t="s">
        <v>790</v>
      </c>
      <c r="L360">
        <v>1367</v>
      </c>
      <c r="N360">
        <v>1011</v>
      </c>
      <c r="O360" t="s">
        <v>772</v>
      </c>
      <c r="P360" t="s">
        <v>772</v>
      </c>
      <c r="Q360">
        <v>1</v>
      </c>
      <c r="X360">
        <v>1.08</v>
      </c>
      <c r="Y360">
        <v>0</v>
      </c>
      <c r="Z360">
        <v>65.709999999999994</v>
      </c>
      <c r="AA360">
        <v>11.6</v>
      </c>
      <c r="AB360">
        <v>0</v>
      </c>
      <c r="AC360">
        <v>0</v>
      </c>
      <c r="AD360">
        <v>1</v>
      </c>
      <c r="AE360">
        <v>0</v>
      </c>
      <c r="AF360" t="s">
        <v>6</v>
      </c>
      <c r="AG360">
        <v>1.08</v>
      </c>
      <c r="AH360">
        <v>2</v>
      </c>
      <c r="AI360">
        <v>66442138</v>
      </c>
      <c r="AJ360">
        <v>401</v>
      </c>
      <c r="AK360">
        <v>0</v>
      </c>
      <c r="AL360">
        <v>0</v>
      </c>
      <c r="AM360">
        <v>0</v>
      </c>
      <c r="AN360">
        <v>0</v>
      </c>
      <c r="AO360">
        <v>0</v>
      </c>
      <c r="AP360">
        <v>0</v>
      </c>
      <c r="AQ360">
        <v>0</v>
      </c>
      <c r="AR360">
        <v>0</v>
      </c>
    </row>
    <row r="361" spans="1:44" x14ac:dyDescent="0.25">
      <c r="A361">
        <f>ROW(Source!A222)</f>
        <v>222</v>
      </c>
      <c r="B361">
        <v>66442154</v>
      </c>
      <c r="C361">
        <v>66442133</v>
      </c>
      <c r="D361">
        <v>49525581</v>
      </c>
      <c r="E361">
        <v>1</v>
      </c>
      <c r="F361">
        <v>1</v>
      </c>
      <c r="G361">
        <v>1</v>
      </c>
      <c r="H361">
        <v>3</v>
      </c>
      <c r="I361" t="s">
        <v>573</v>
      </c>
      <c r="J361" t="s">
        <v>575</v>
      </c>
      <c r="K361" t="s">
        <v>574</v>
      </c>
      <c r="L361">
        <v>1348</v>
      </c>
      <c r="N361">
        <v>1009</v>
      </c>
      <c r="O361" t="s">
        <v>147</v>
      </c>
      <c r="P361" t="s">
        <v>147</v>
      </c>
      <c r="Q361">
        <v>1000</v>
      </c>
      <c r="X361">
        <v>1.14E-2</v>
      </c>
      <c r="Y361">
        <v>11978</v>
      </c>
      <c r="Z361">
        <v>0</v>
      </c>
      <c r="AA361">
        <v>0</v>
      </c>
      <c r="AB361">
        <v>0</v>
      </c>
      <c r="AC361">
        <v>0</v>
      </c>
      <c r="AD361">
        <v>1</v>
      </c>
      <c r="AE361">
        <v>0</v>
      </c>
      <c r="AF361" t="s">
        <v>6</v>
      </c>
      <c r="AG361">
        <v>1.14E-2</v>
      </c>
      <c r="AH361">
        <v>2</v>
      </c>
      <c r="AI361">
        <v>66442139</v>
      </c>
      <c r="AJ361">
        <v>402</v>
      </c>
      <c r="AK361">
        <v>0</v>
      </c>
      <c r="AL361">
        <v>0</v>
      </c>
      <c r="AM361">
        <v>0</v>
      </c>
      <c r="AN361">
        <v>0</v>
      </c>
      <c r="AO361">
        <v>0</v>
      </c>
      <c r="AP361">
        <v>0</v>
      </c>
      <c r="AQ361">
        <v>0</v>
      </c>
      <c r="AR361">
        <v>0</v>
      </c>
    </row>
    <row r="362" spans="1:44" x14ac:dyDescent="0.25">
      <c r="A362">
        <f>ROW(Source!A222)</f>
        <v>222</v>
      </c>
      <c r="B362">
        <v>66442155</v>
      </c>
      <c r="C362">
        <v>66442133</v>
      </c>
      <c r="D362">
        <v>49525605</v>
      </c>
      <c r="E362">
        <v>1</v>
      </c>
      <c r="F362">
        <v>1</v>
      </c>
      <c r="G362">
        <v>1</v>
      </c>
      <c r="H362">
        <v>3</v>
      </c>
      <c r="I362" t="s">
        <v>577</v>
      </c>
      <c r="J362" t="s">
        <v>579</v>
      </c>
      <c r="K362" t="s">
        <v>578</v>
      </c>
      <c r="L362">
        <v>1348</v>
      </c>
      <c r="N362">
        <v>1009</v>
      </c>
      <c r="O362" t="s">
        <v>147</v>
      </c>
      <c r="P362" t="s">
        <v>147</v>
      </c>
      <c r="Q362">
        <v>1000</v>
      </c>
      <c r="X362">
        <v>2.5000000000000001E-3</v>
      </c>
      <c r="Y362">
        <v>8475</v>
      </c>
      <c r="Z362">
        <v>0</v>
      </c>
      <c r="AA362">
        <v>0</v>
      </c>
      <c r="AB362">
        <v>0</v>
      </c>
      <c r="AC362">
        <v>0</v>
      </c>
      <c r="AD362">
        <v>1</v>
      </c>
      <c r="AE362">
        <v>0</v>
      </c>
      <c r="AF362" t="s">
        <v>6</v>
      </c>
      <c r="AG362">
        <v>2.5000000000000001E-3</v>
      </c>
      <c r="AH362">
        <v>2</v>
      </c>
      <c r="AI362">
        <v>66442140</v>
      </c>
      <c r="AJ362">
        <v>403</v>
      </c>
      <c r="AK362">
        <v>0</v>
      </c>
      <c r="AL362">
        <v>0</v>
      </c>
      <c r="AM362">
        <v>0</v>
      </c>
      <c r="AN362">
        <v>0</v>
      </c>
      <c r="AO362">
        <v>0</v>
      </c>
      <c r="AP362">
        <v>0</v>
      </c>
      <c r="AQ362">
        <v>0</v>
      </c>
      <c r="AR362">
        <v>0</v>
      </c>
    </row>
    <row r="363" spans="1:44" x14ac:dyDescent="0.25">
      <c r="A363">
        <f>ROW(Source!A222)</f>
        <v>222</v>
      </c>
      <c r="B363">
        <v>66442156</v>
      </c>
      <c r="C363">
        <v>66442133</v>
      </c>
      <c r="D363">
        <v>49541223</v>
      </c>
      <c r="E363">
        <v>1</v>
      </c>
      <c r="F363">
        <v>1</v>
      </c>
      <c r="G363">
        <v>1</v>
      </c>
      <c r="H363">
        <v>3</v>
      </c>
      <c r="I363" t="s">
        <v>581</v>
      </c>
      <c r="J363" t="s">
        <v>583</v>
      </c>
      <c r="K363" t="s">
        <v>582</v>
      </c>
      <c r="L363">
        <v>1348</v>
      </c>
      <c r="N363">
        <v>1009</v>
      </c>
      <c r="O363" t="s">
        <v>147</v>
      </c>
      <c r="P363" t="s">
        <v>147</v>
      </c>
      <c r="Q363">
        <v>1000</v>
      </c>
      <c r="X363">
        <v>0.1</v>
      </c>
      <c r="Y363">
        <v>7977</v>
      </c>
      <c r="Z363">
        <v>0</v>
      </c>
      <c r="AA363">
        <v>0</v>
      </c>
      <c r="AB363">
        <v>0</v>
      </c>
      <c r="AC363">
        <v>0</v>
      </c>
      <c r="AD363">
        <v>1</v>
      </c>
      <c r="AE363">
        <v>0</v>
      </c>
      <c r="AF363" t="s">
        <v>6</v>
      </c>
      <c r="AG363">
        <v>0.1</v>
      </c>
      <c r="AH363">
        <v>2</v>
      </c>
      <c r="AI363">
        <v>66442141</v>
      </c>
      <c r="AJ363">
        <v>405</v>
      </c>
      <c r="AK363">
        <v>0</v>
      </c>
      <c r="AL363">
        <v>0</v>
      </c>
      <c r="AM363">
        <v>0</v>
      </c>
      <c r="AN363">
        <v>0</v>
      </c>
      <c r="AO363">
        <v>0</v>
      </c>
      <c r="AP363">
        <v>0</v>
      </c>
      <c r="AQ363">
        <v>0</v>
      </c>
      <c r="AR363">
        <v>0</v>
      </c>
    </row>
    <row r="364" spans="1:44" x14ac:dyDescent="0.25">
      <c r="A364">
        <f>ROW(Source!A222)</f>
        <v>222</v>
      </c>
      <c r="B364">
        <v>66442157</v>
      </c>
      <c r="C364">
        <v>66442133</v>
      </c>
      <c r="D364">
        <v>49542878</v>
      </c>
      <c r="E364">
        <v>1</v>
      </c>
      <c r="F364">
        <v>1</v>
      </c>
      <c r="G364">
        <v>1</v>
      </c>
      <c r="H364">
        <v>3</v>
      </c>
      <c r="I364" t="s">
        <v>601</v>
      </c>
      <c r="J364" t="s">
        <v>603</v>
      </c>
      <c r="K364" t="s">
        <v>602</v>
      </c>
      <c r="L364">
        <v>1348</v>
      </c>
      <c r="N364">
        <v>1009</v>
      </c>
      <c r="O364" t="s">
        <v>147</v>
      </c>
      <c r="P364" t="s">
        <v>147</v>
      </c>
      <c r="Q364">
        <v>1000</v>
      </c>
      <c r="X364">
        <v>0.81</v>
      </c>
      <c r="Y364">
        <v>11200</v>
      </c>
      <c r="Z364">
        <v>0</v>
      </c>
      <c r="AA364">
        <v>0</v>
      </c>
      <c r="AB364">
        <v>0</v>
      </c>
      <c r="AC364">
        <v>0</v>
      </c>
      <c r="AD364">
        <v>1</v>
      </c>
      <c r="AE364">
        <v>0</v>
      </c>
      <c r="AF364" t="s">
        <v>6</v>
      </c>
      <c r="AG364">
        <v>0.81</v>
      </c>
      <c r="AH364">
        <v>2</v>
      </c>
      <c r="AI364">
        <v>66442142</v>
      </c>
      <c r="AJ364">
        <v>406</v>
      </c>
      <c r="AK364">
        <v>0</v>
      </c>
      <c r="AL364">
        <v>0</v>
      </c>
      <c r="AM364">
        <v>0</v>
      </c>
      <c r="AN364">
        <v>0</v>
      </c>
      <c r="AO364">
        <v>0</v>
      </c>
      <c r="AP364">
        <v>0</v>
      </c>
      <c r="AQ364">
        <v>0</v>
      </c>
      <c r="AR364">
        <v>0</v>
      </c>
    </row>
    <row r="365" spans="1:44" x14ac:dyDescent="0.25">
      <c r="A365">
        <f>ROW(Source!A222)</f>
        <v>222</v>
      </c>
      <c r="B365">
        <v>66442158</v>
      </c>
      <c r="C365">
        <v>66442133</v>
      </c>
      <c r="D365">
        <v>49546805</v>
      </c>
      <c r="E365">
        <v>1</v>
      </c>
      <c r="F365">
        <v>1</v>
      </c>
      <c r="G365">
        <v>1</v>
      </c>
      <c r="H365">
        <v>3</v>
      </c>
      <c r="I365" t="s">
        <v>585</v>
      </c>
      <c r="J365" t="s">
        <v>587</v>
      </c>
      <c r="K365" t="s">
        <v>586</v>
      </c>
      <c r="L365">
        <v>1339</v>
      </c>
      <c r="N365">
        <v>1007</v>
      </c>
      <c r="O365" t="s">
        <v>22</v>
      </c>
      <c r="P365" t="s">
        <v>22</v>
      </c>
      <c r="Q365">
        <v>1</v>
      </c>
      <c r="X365">
        <v>4.45</v>
      </c>
      <c r="Y365">
        <v>968</v>
      </c>
      <c r="Z365">
        <v>0</v>
      </c>
      <c r="AA365">
        <v>0</v>
      </c>
      <c r="AB365">
        <v>0</v>
      </c>
      <c r="AC365">
        <v>0</v>
      </c>
      <c r="AD365">
        <v>1</v>
      </c>
      <c r="AE365">
        <v>0</v>
      </c>
      <c r="AF365" t="s">
        <v>6</v>
      </c>
      <c r="AG365">
        <v>4.45</v>
      </c>
      <c r="AH365">
        <v>2</v>
      </c>
      <c r="AI365">
        <v>66442143</v>
      </c>
      <c r="AJ365">
        <v>408</v>
      </c>
      <c r="AK365">
        <v>0</v>
      </c>
      <c r="AL365">
        <v>0</v>
      </c>
      <c r="AM365">
        <v>0</v>
      </c>
      <c r="AN365">
        <v>0</v>
      </c>
      <c r="AO365">
        <v>0</v>
      </c>
      <c r="AP365">
        <v>0</v>
      </c>
      <c r="AQ365">
        <v>0</v>
      </c>
      <c r="AR365">
        <v>0</v>
      </c>
    </row>
    <row r="366" spans="1:44" x14ac:dyDescent="0.25">
      <c r="A366">
        <f>ROW(Source!A222)</f>
        <v>222</v>
      </c>
      <c r="B366">
        <v>66442159</v>
      </c>
      <c r="C366">
        <v>66442133</v>
      </c>
      <c r="D366">
        <v>49549206</v>
      </c>
      <c r="E366">
        <v>1</v>
      </c>
      <c r="F366">
        <v>1</v>
      </c>
      <c r="G366">
        <v>1</v>
      </c>
      <c r="H366">
        <v>3</v>
      </c>
      <c r="I366" t="s">
        <v>589</v>
      </c>
      <c r="J366" t="s">
        <v>591</v>
      </c>
      <c r="K366" t="s">
        <v>590</v>
      </c>
      <c r="L366">
        <v>1327</v>
      </c>
      <c r="N366">
        <v>1005</v>
      </c>
      <c r="O366" t="s">
        <v>233</v>
      </c>
      <c r="P366" t="s">
        <v>233</v>
      </c>
      <c r="Q366">
        <v>1</v>
      </c>
      <c r="X366">
        <v>20.100000000000001</v>
      </c>
      <c r="Y366">
        <v>7.46</v>
      </c>
      <c r="Z366">
        <v>0</v>
      </c>
      <c r="AA366">
        <v>0</v>
      </c>
      <c r="AB366">
        <v>0</v>
      </c>
      <c r="AC366">
        <v>0</v>
      </c>
      <c r="AD366">
        <v>1</v>
      </c>
      <c r="AE366">
        <v>0</v>
      </c>
      <c r="AF366" t="s">
        <v>6</v>
      </c>
      <c r="AG366">
        <v>20.100000000000001</v>
      </c>
      <c r="AH366">
        <v>2</v>
      </c>
      <c r="AI366">
        <v>66442144</v>
      </c>
      <c r="AJ366">
        <v>409</v>
      </c>
      <c r="AK366">
        <v>0</v>
      </c>
      <c r="AL366">
        <v>0</v>
      </c>
      <c r="AM366">
        <v>0</v>
      </c>
      <c r="AN366">
        <v>0</v>
      </c>
      <c r="AO366">
        <v>0</v>
      </c>
      <c r="AP366">
        <v>0</v>
      </c>
      <c r="AQ366">
        <v>0</v>
      </c>
      <c r="AR366">
        <v>0</v>
      </c>
    </row>
    <row r="367" spans="1:44" x14ac:dyDescent="0.25">
      <c r="A367">
        <f>ROW(Source!A222)</f>
        <v>222</v>
      </c>
      <c r="B367">
        <v>66442160</v>
      </c>
      <c r="C367">
        <v>66442133</v>
      </c>
      <c r="D367">
        <v>49553783</v>
      </c>
      <c r="E367">
        <v>1</v>
      </c>
      <c r="F367">
        <v>1</v>
      </c>
      <c r="G367">
        <v>1</v>
      </c>
      <c r="H367">
        <v>3</v>
      </c>
      <c r="I367" t="s">
        <v>593</v>
      </c>
      <c r="J367" t="s">
        <v>595</v>
      </c>
      <c r="K367" t="s">
        <v>594</v>
      </c>
      <c r="L367">
        <v>1348</v>
      </c>
      <c r="N367">
        <v>1009</v>
      </c>
      <c r="O367" t="s">
        <v>147</v>
      </c>
      <c r="P367" t="s">
        <v>147</v>
      </c>
      <c r="Q367">
        <v>1000</v>
      </c>
      <c r="X367">
        <v>6.7000000000000004E-2</v>
      </c>
      <c r="Y367">
        <v>1695</v>
      </c>
      <c r="Z367">
        <v>0</v>
      </c>
      <c r="AA367">
        <v>0</v>
      </c>
      <c r="AB367">
        <v>0</v>
      </c>
      <c r="AC367">
        <v>0</v>
      </c>
      <c r="AD367">
        <v>1</v>
      </c>
      <c r="AE367">
        <v>0</v>
      </c>
      <c r="AF367" t="s">
        <v>6</v>
      </c>
      <c r="AG367">
        <v>6.7000000000000004E-2</v>
      </c>
      <c r="AH367">
        <v>2</v>
      </c>
      <c r="AI367">
        <v>66442145</v>
      </c>
      <c r="AJ367">
        <v>410</v>
      </c>
      <c r="AK367">
        <v>0</v>
      </c>
      <c r="AL367">
        <v>0</v>
      </c>
      <c r="AM367">
        <v>0</v>
      </c>
      <c r="AN367">
        <v>0</v>
      </c>
      <c r="AO367">
        <v>0</v>
      </c>
      <c r="AP367">
        <v>0</v>
      </c>
      <c r="AQ367">
        <v>0</v>
      </c>
      <c r="AR367">
        <v>0</v>
      </c>
    </row>
    <row r="368" spans="1:44" x14ac:dyDescent="0.25">
      <c r="A368">
        <f>ROW(Source!A232)</f>
        <v>232</v>
      </c>
      <c r="B368">
        <v>66442173</v>
      </c>
      <c r="C368">
        <v>66442170</v>
      </c>
      <c r="D368">
        <v>49510715</v>
      </c>
      <c r="E368">
        <v>70</v>
      </c>
      <c r="F368">
        <v>1</v>
      </c>
      <c r="G368">
        <v>1</v>
      </c>
      <c r="H368">
        <v>1</v>
      </c>
      <c r="I368" t="s">
        <v>791</v>
      </c>
      <c r="J368" t="s">
        <v>6</v>
      </c>
      <c r="K368" t="s">
        <v>792</v>
      </c>
      <c r="L368">
        <v>1191</v>
      </c>
      <c r="N368">
        <v>1013</v>
      </c>
      <c r="O368" t="s">
        <v>766</v>
      </c>
      <c r="P368" t="s">
        <v>766</v>
      </c>
      <c r="Q368">
        <v>1</v>
      </c>
      <c r="X368">
        <v>5.54</v>
      </c>
      <c r="Y368">
        <v>0</v>
      </c>
      <c r="Z368">
        <v>0</v>
      </c>
      <c r="AA368">
        <v>0</v>
      </c>
      <c r="AB368">
        <v>8.5299999999999994</v>
      </c>
      <c r="AC368">
        <v>0</v>
      </c>
      <c r="AD368">
        <v>1</v>
      </c>
      <c r="AE368">
        <v>1</v>
      </c>
      <c r="AF368" t="s">
        <v>6</v>
      </c>
      <c r="AG368">
        <v>5.54</v>
      </c>
      <c r="AH368">
        <v>2</v>
      </c>
      <c r="AI368">
        <v>66442171</v>
      </c>
      <c r="AJ368">
        <v>411</v>
      </c>
      <c r="AK368">
        <v>0</v>
      </c>
      <c r="AL368">
        <v>0</v>
      </c>
      <c r="AM368">
        <v>0</v>
      </c>
      <c r="AN368">
        <v>0</v>
      </c>
      <c r="AO368">
        <v>0</v>
      </c>
      <c r="AP368">
        <v>0</v>
      </c>
      <c r="AQ368">
        <v>0</v>
      </c>
      <c r="AR368">
        <v>0</v>
      </c>
    </row>
    <row r="369" spans="1:44" x14ac:dyDescent="0.25">
      <c r="A369">
        <f>ROW(Source!A232)</f>
        <v>232</v>
      </c>
      <c r="B369">
        <v>66442174</v>
      </c>
      <c r="C369">
        <v>66442170</v>
      </c>
      <c r="D369">
        <v>49523219</v>
      </c>
      <c r="E369">
        <v>1</v>
      </c>
      <c r="F369">
        <v>1</v>
      </c>
      <c r="G369">
        <v>1</v>
      </c>
      <c r="H369">
        <v>3</v>
      </c>
      <c r="I369" t="s">
        <v>382</v>
      </c>
      <c r="J369" t="s">
        <v>385</v>
      </c>
      <c r="K369" t="s">
        <v>383</v>
      </c>
      <c r="L369">
        <v>1374</v>
      </c>
      <c r="N369">
        <v>1013</v>
      </c>
      <c r="O369" t="s">
        <v>384</v>
      </c>
      <c r="P369" t="s">
        <v>384</v>
      </c>
      <c r="Q369">
        <v>1</v>
      </c>
      <c r="X369">
        <v>0.95</v>
      </c>
      <c r="Y369">
        <v>1</v>
      </c>
      <c r="Z369">
        <v>0</v>
      </c>
      <c r="AA369">
        <v>0</v>
      </c>
      <c r="AB369">
        <v>0</v>
      </c>
      <c r="AC369">
        <v>0</v>
      </c>
      <c r="AD369">
        <v>0</v>
      </c>
      <c r="AE369">
        <v>0</v>
      </c>
      <c r="AF369" t="s">
        <v>6</v>
      </c>
      <c r="AG369">
        <v>0.95</v>
      </c>
      <c r="AH369">
        <v>2</v>
      </c>
      <c r="AI369">
        <v>66442172</v>
      </c>
      <c r="AJ369">
        <v>412</v>
      </c>
      <c r="AK369">
        <v>0</v>
      </c>
      <c r="AL369">
        <v>0</v>
      </c>
      <c r="AM369">
        <v>0</v>
      </c>
      <c r="AN369">
        <v>0</v>
      </c>
      <c r="AO369">
        <v>0</v>
      </c>
      <c r="AP369">
        <v>0</v>
      </c>
      <c r="AQ369">
        <v>0</v>
      </c>
      <c r="AR369">
        <v>0</v>
      </c>
    </row>
    <row r="370" spans="1:44" x14ac:dyDescent="0.25">
      <c r="A370">
        <f>ROW(Source!A232)</f>
        <v>232</v>
      </c>
      <c r="B370">
        <v>66442175</v>
      </c>
      <c r="C370">
        <v>66442170</v>
      </c>
      <c r="D370">
        <v>49511390</v>
      </c>
      <c r="E370">
        <v>70</v>
      </c>
      <c r="F370">
        <v>1</v>
      </c>
      <c r="G370">
        <v>1</v>
      </c>
      <c r="H370">
        <v>3</v>
      </c>
      <c r="I370" t="s">
        <v>922</v>
      </c>
      <c r="J370" t="s">
        <v>6</v>
      </c>
      <c r="K370" t="s">
        <v>923</v>
      </c>
      <c r="L370">
        <v>1371</v>
      </c>
      <c r="N370">
        <v>1013</v>
      </c>
      <c r="O370" t="s">
        <v>278</v>
      </c>
      <c r="P370" t="s">
        <v>278</v>
      </c>
      <c r="Q370">
        <v>1</v>
      </c>
      <c r="X370">
        <v>0</v>
      </c>
      <c r="Y370">
        <v>0</v>
      </c>
      <c r="Z370">
        <v>0</v>
      </c>
      <c r="AA370">
        <v>0</v>
      </c>
      <c r="AB370">
        <v>0</v>
      </c>
      <c r="AC370">
        <v>1</v>
      </c>
      <c r="AD370">
        <v>0</v>
      </c>
      <c r="AE370">
        <v>0</v>
      </c>
      <c r="AF370" t="s">
        <v>6</v>
      </c>
      <c r="AG370">
        <v>0</v>
      </c>
      <c r="AH370">
        <v>3</v>
      </c>
      <c r="AI370">
        <v>-1</v>
      </c>
      <c r="AJ370" t="s">
        <v>6</v>
      </c>
      <c r="AK370">
        <v>0</v>
      </c>
      <c r="AL370">
        <v>0</v>
      </c>
      <c r="AM370">
        <v>0</v>
      </c>
      <c r="AN370">
        <v>0</v>
      </c>
      <c r="AO370">
        <v>0</v>
      </c>
      <c r="AP370">
        <v>0</v>
      </c>
      <c r="AQ370">
        <v>0</v>
      </c>
      <c r="AR370">
        <v>0</v>
      </c>
    </row>
    <row r="371" spans="1:44" x14ac:dyDescent="0.25">
      <c r="A371">
        <f>ROW(Source!A234)</f>
        <v>234</v>
      </c>
      <c r="B371">
        <v>66442196</v>
      </c>
      <c r="C371">
        <v>66442178</v>
      </c>
      <c r="D371">
        <v>48043843</v>
      </c>
      <c r="E371">
        <v>68</v>
      </c>
      <c r="F371">
        <v>1</v>
      </c>
      <c r="G371">
        <v>1</v>
      </c>
      <c r="H371">
        <v>1</v>
      </c>
      <c r="I371" t="s">
        <v>831</v>
      </c>
      <c r="J371" t="s">
        <v>6</v>
      </c>
      <c r="K371" t="s">
        <v>832</v>
      </c>
      <c r="L371">
        <v>1191</v>
      </c>
      <c r="N371">
        <v>1013</v>
      </c>
      <c r="O371" t="s">
        <v>766</v>
      </c>
      <c r="P371" t="s">
        <v>766</v>
      </c>
      <c r="Q371">
        <v>1</v>
      </c>
      <c r="X371">
        <v>86.5</v>
      </c>
      <c r="Y371">
        <v>0</v>
      </c>
      <c r="Z371">
        <v>0</v>
      </c>
      <c r="AA371">
        <v>0</v>
      </c>
      <c r="AB371">
        <v>8.86</v>
      </c>
      <c r="AC371">
        <v>0</v>
      </c>
      <c r="AD371">
        <v>1</v>
      </c>
      <c r="AE371">
        <v>1</v>
      </c>
      <c r="AF371" t="s">
        <v>6</v>
      </c>
      <c r="AG371">
        <v>86.5</v>
      </c>
      <c r="AH371">
        <v>2</v>
      </c>
      <c r="AI371">
        <v>66442179</v>
      </c>
      <c r="AJ371">
        <v>413</v>
      </c>
      <c r="AK371">
        <v>0</v>
      </c>
      <c r="AL371">
        <v>0</v>
      </c>
      <c r="AM371">
        <v>0</v>
      </c>
      <c r="AN371">
        <v>0</v>
      </c>
      <c r="AO371">
        <v>0</v>
      </c>
      <c r="AP371">
        <v>0</v>
      </c>
      <c r="AQ371">
        <v>0</v>
      </c>
      <c r="AR371">
        <v>0</v>
      </c>
    </row>
    <row r="372" spans="1:44" x14ac:dyDescent="0.25">
      <c r="A372">
        <f>ROW(Source!A234)</f>
        <v>234</v>
      </c>
      <c r="B372">
        <v>66442197</v>
      </c>
      <c r="C372">
        <v>66442178</v>
      </c>
      <c r="D372">
        <v>48044033</v>
      </c>
      <c r="E372">
        <v>68</v>
      </c>
      <c r="F372">
        <v>1</v>
      </c>
      <c r="G372">
        <v>1</v>
      </c>
      <c r="H372">
        <v>1</v>
      </c>
      <c r="I372" t="s">
        <v>767</v>
      </c>
      <c r="J372" t="s">
        <v>6</v>
      </c>
      <c r="K372" t="s">
        <v>768</v>
      </c>
      <c r="L372">
        <v>1191</v>
      </c>
      <c r="N372">
        <v>1013</v>
      </c>
      <c r="O372" t="s">
        <v>766</v>
      </c>
      <c r="P372" t="s">
        <v>766</v>
      </c>
      <c r="Q372">
        <v>1</v>
      </c>
      <c r="X372">
        <v>0.31</v>
      </c>
      <c r="Y372">
        <v>0</v>
      </c>
      <c r="Z372">
        <v>0</v>
      </c>
      <c r="AA372">
        <v>0</v>
      </c>
      <c r="AB372">
        <v>0</v>
      </c>
      <c r="AC372">
        <v>0</v>
      </c>
      <c r="AD372">
        <v>1</v>
      </c>
      <c r="AE372">
        <v>2</v>
      </c>
      <c r="AF372" t="s">
        <v>6</v>
      </c>
      <c r="AG372">
        <v>0.31</v>
      </c>
      <c r="AH372">
        <v>2</v>
      </c>
      <c r="AI372">
        <v>66442180</v>
      </c>
      <c r="AJ372">
        <v>414</v>
      </c>
      <c r="AK372">
        <v>0</v>
      </c>
      <c r="AL372">
        <v>0</v>
      </c>
      <c r="AM372">
        <v>0</v>
      </c>
      <c r="AN372">
        <v>0</v>
      </c>
      <c r="AO372">
        <v>0</v>
      </c>
      <c r="AP372">
        <v>0</v>
      </c>
      <c r="AQ372">
        <v>0</v>
      </c>
      <c r="AR372">
        <v>0</v>
      </c>
    </row>
    <row r="373" spans="1:44" x14ac:dyDescent="0.25">
      <c r="A373">
        <f>ROW(Source!A234)</f>
        <v>234</v>
      </c>
      <c r="B373">
        <v>66442198</v>
      </c>
      <c r="C373">
        <v>66442178</v>
      </c>
      <c r="D373">
        <v>48205574</v>
      </c>
      <c r="E373">
        <v>1</v>
      </c>
      <c r="F373">
        <v>1</v>
      </c>
      <c r="G373">
        <v>1</v>
      </c>
      <c r="H373">
        <v>2</v>
      </c>
      <c r="I373" t="s">
        <v>816</v>
      </c>
      <c r="J373" t="s">
        <v>817</v>
      </c>
      <c r="K373" t="s">
        <v>818</v>
      </c>
      <c r="L373">
        <v>1367</v>
      </c>
      <c r="N373">
        <v>1011</v>
      </c>
      <c r="O373" t="s">
        <v>772</v>
      </c>
      <c r="P373" t="s">
        <v>772</v>
      </c>
      <c r="Q373">
        <v>1</v>
      </c>
      <c r="X373">
        <v>0.12</v>
      </c>
      <c r="Y373">
        <v>0</v>
      </c>
      <c r="Z373">
        <v>115.4</v>
      </c>
      <c r="AA373">
        <v>13.5</v>
      </c>
      <c r="AB373">
        <v>0</v>
      </c>
      <c r="AC373">
        <v>0</v>
      </c>
      <c r="AD373">
        <v>1</v>
      </c>
      <c r="AE373">
        <v>0</v>
      </c>
      <c r="AF373" t="s">
        <v>6</v>
      </c>
      <c r="AG373">
        <v>0.12</v>
      </c>
      <c r="AH373">
        <v>2</v>
      </c>
      <c r="AI373">
        <v>66442181</v>
      </c>
      <c r="AJ373">
        <v>415</v>
      </c>
      <c r="AK373">
        <v>0</v>
      </c>
      <c r="AL373">
        <v>0</v>
      </c>
      <c r="AM373">
        <v>0</v>
      </c>
      <c r="AN373">
        <v>0</v>
      </c>
      <c r="AO373">
        <v>0</v>
      </c>
      <c r="AP373">
        <v>0</v>
      </c>
      <c r="AQ373">
        <v>0</v>
      </c>
      <c r="AR373">
        <v>0</v>
      </c>
    </row>
    <row r="374" spans="1:44" x14ac:dyDescent="0.25">
      <c r="A374">
        <f>ROW(Source!A234)</f>
        <v>234</v>
      </c>
      <c r="B374">
        <v>66442199</v>
      </c>
      <c r="C374">
        <v>66442178</v>
      </c>
      <c r="D374">
        <v>48205711</v>
      </c>
      <c r="E374">
        <v>1</v>
      </c>
      <c r="F374">
        <v>1</v>
      </c>
      <c r="G374">
        <v>1</v>
      </c>
      <c r="H374">
        <v>2</v>
      </c>
      <c r="I374" t="s">
        <v>897</v>
      </c>
      <c r="J374" t="s">
        <v>898</v>
      </c>
      <c r="K374" t="s">
        <v>899</v>
      </c>
      <c r="L374">
        <v>1367</v>
      </c>
      <c r="N374">
        <v>1011</v>
      </c>
      <c r="O374" t="s">
        <v>772</v>
      </c>
      <c r="P374" t="s">
        <v>772</v>
      </c>
      <c r="Q374">
        <v>1</v>
      </c>
      <c r="X374">
        <v>4.42</v>
      </c>
      <c r="Y374">
        <v>0</v>
      </c>
      <c r="Z374">
        <v>6.9</v>
      </c>
      <c r="AA374">
        <v>0</v>
      </c>
      <c r="AB374">
        <v>0</v>
      </c>
      <c r="AC374">
        <v>0</v>
      </c>
      <c r="AD374">
        <v>1</v>
      </c>
      <c r="AE374">
        <v>0</v>
      </c>
      <c r="AF374" t="s">
        <v>6</v>
      </c>
      <c r="AG374">
        <v>4.42</v>
      </c>
      <c r="AH374">
        <v>2</v>
      </c>
      <c r="AI374">
        <v>66442182</v>
      </c>
      <c r="AJ374">
        <v>416</v>
      </c>
      <c r="AK374">
        <v>0</v>
      </c>
      <c r="AL374">
        <v>0</v>
      </c>
      <c r="AM374">
        <v>0</v>
      </c>
      <c r="AN374">
        <v>0</v>
      </c>
      <c r="AO374">
        <v>0</v>
      </c>
      <c r="AP374">
        <v>0</v>
      </c>
      <c r="AQ374">
        <v>0</v>
      </c>
      <c r="AR374">
        <v>0</v>
      </c>
    </row>
    <row r="375" spans="1:44" x14ac:dyDescent="0.25">
      <c r="A375">
        <f>ROW(Source!A234)</f>
        <v>234</v>
      </c>
      <c r="B375">
        <v>66442200</v>
      </c>
      <c r="C375">
        <v>66442178</v>
      </c>
      <c r="D375">
        <v>48206504</v>
      </c>
      <c r="E375">
        <v>1</v>
      </c>
      <c r="F375">
        <v>1</v>
      </c>
      <c r="G375">
        <v>1</v>
      </c>
      <c r="H375">
        <v>2</v>
      </c>
      <c r="I375" t="s">
        <v>788</v>
      </c>
      <c r="J375" t="s">
        <v>789</v>
      </c>
      <c r="K375" t="s">
        <v>790</v>
      </c>
      <c r="L375">
        <v>1367</v>
      </c>
      <c r="N375">
        <v>1011</v>
      </c>
      <c r="O375" t="s">
        <v>772</v>
      </c>
      <c r="P375" t="s">
        <v>772</v>
      </c>
      <c r="Q375">
        <v>1</v>
      </c>
      <c r="X375">
        <v>0.19</v>
      </c>
      <c r="Y375">
        <v>0</v>
      </c>
      <c r="Z375">
        <v>65.709999999999994</v>
      </c>
      <c r="AA375">
        <v>11.6</v>
      </c>
      <c r="AB375">
        <v>0</v>
      </c>
      <c r="AC375">
        <v>0</v>
      </c>
      <c r="AD375">
        <v>1</v>
      </c>
      <c r="AE375">
        <v>0</v>
      </c>
      <c r="AF375" t="s">
        <v>6</v>
      </c>
      <c r="AG375">
        <v>0.19</v>
      </c>
      <c r="AH375">
        <v>2</v>
      </c>
      <c r="AI375">
        <v>66442183</v>
      </c>
      <c r="AJ375">
        <v>417</v>
      </c>
      <c r="AK375">
        <v>0</v>
      </c>
      <c r="AL375">
        <v>0</v>
      </c>
      <c r="AM375">
        <v>0</v>
      </c>
      <c r="AN375">
        <v>0</v>
      </c>
      <c r="AO375">
        <v>0</v>
      </c>
      <c r="AP375">
        <v>0</v>
      </c>
      <c r="AQ375">
        <v>0</v>
      </c>
      <c r="AR375">
        <v>0</v>
      </c>
    </row>
    <row r="376" spans="1:44" x14ac:dyDescent="0.25">
      <c r="A376">
        <f>ROW(Source!A234)</f>
        <v>234</v>
      </c>
      <c r="B376">
        <v>66442201</v>
      </c>
      <c r="C376">
        <v>66442178</v>
      </c>
      <c r="D376">
        <v>48058694</v>
      </c>
      <c r="E376">
        <v>1</v>
      </c>
      <c r="F376">
        <v>1</v>
      </c>
      <c r="G376">
        <v>1</v>
      </c>
      <c r="H376">
        <v>3</v>
      </c>
      <c r="I376" t="s">
        <v>490</v>
      </c>
      <c r="J376" t="s">
        <v>492</v>
      </c>
      <c r="K376" t="s">
        <v>491</v>
      </c>
      <c r="L376">
        <v>1346</v>
      </c>
      <c r="N376">
        <v>1009</v>
      </c>
      <c r="O376" t="s">
        <v>132</v>
      </c>
      <c r="P376" t="s">
        <v>132</v>
      </c>
      <c r="Q376">
        <v>1</v>
      </c>
      <c r="X376">
        <v>16</v>
      </c>
      <c r="Y376">
        <v>9.0399999999999991</v>
      </c>
      <c r="Z376">
        <v>0</v>
      </c>
      <c r="AA376">
        <v>0</v>
      </c>
      <c r="AB376">
        <v>0</v>
      </c>
      <c r="AC376">
        <v>0</v>
      </c>
      <c r="AD376">
        <v>1</v>
      </c>
      <c r="AE376">
        <v>0</v>
      </c>
      <c r="AF376" t="s">
        <v>6</v>
      </c>
      <c r="AG376">
        <v>16</v>
      </c>
      <c r="AH376">
        <v>2</v>
      </c>
      <c r="AI376">
        <v>66442184</v>
      </c>
      <c r="AJ376">
        <v>419</v>
      </c>
      <c r="AK376">
        <v>0</v>
      </c>
      <c r="AL376">
        <v>0</v>
      </c>
      <c r="AM376">
        <v>0</v>
      </c>
      <c r="AN376">
        <v>0</v>
      </c>
      <c r="AO376">
        <v>0</v>
      </c>
      <c r="AP376">
        <v>0</v>
      </c>
      <c r="AQ376">
        <v>0</v>
      </c>
      <c r="AR376">
        <v>0</v>
      </c>
    </row>
    <row r="377" spans="1:44" x14ac:dyDescent="0.25">
      <c r="A377">
        <f>ROW(Source!A234)</f>
        <v>234</v>
      </c>
      <c r="B377">
        <v>66442202</v>
      </c>
      <c r="C377">
        <v>66442178</v>
      </c>
      <c r="D377">
        <v>48058795</v>
      </c>
      <c r="E377">
        <v>1</v>
      </c>
      <c r="F377">
        <v>1</v>
      </c>
      <c r="G377">
        <v>1</v>
      </c>
      <c r="H377">
        <v>3</v>
      </c>
      <c r="I377" t="s">
        <v>640</v>
      </c>
      <c r="J377" t="s">
        <v>642</v>
      </c>
      <c r="K377" t="s">
        <v>641</v>
      </c>
      <c r="L377">
        <v>1348</v>
      </c>
      <c r="N377">
        <v>1009</v>
      </c>
      <c r="O377" t="s">
        <v>147</v>
      </c>
      <c r="P377" t="s">
        <v>147</v>
      </c>
      <c r="Q377">
        <v>1000</v>
      </c>
      <c r="X377">
        <v>1.0000000000000001E-5</v>
      </c>
      <c r="Y377">
        <v>11978</v>
      </c>
      <c r="Z377">
        <v>0</v>
      </c>
      <c r="AA377">
        <v>0</v>
      </c>
      <c r="AB377">
        <v>0</v>
      </c>
      <c r="AC377">
        <v>0</v>
      </c>
      <c r="AD377">
        <v>1</v>
      </c>
      <c r="AE377">
        <v>0</v>
      </c>
      <c r="AF377" t="s">
        <v>6</v>
      </c>
      <c r="AG377">
        <v>1.0000000000000001E-5</v>
      </c>
      <c r="AH377">
        <v>2</v>
      </c>
      <c r="AI377">
        <v>66442185</v>
      </c>
      <c r="AJ377">
        <v>420</v>
      </c>
      <c r="AK377">
        <v>0</v>
      </c>
      <c r="AL377">
        <v>0</v>
      </c>
      <c r="AM377">
        <v>0</v>
      </c>
      <c r="AN377">
        <v>0</v>
      </c>
      <c r="AO377">
        <v>0</v>
      </c>
      <c r="AP377">
        <v>0</v>
      </c>
      <c r="AQ377">
        <v>0</v>
      </c>
      <c r="AR377">
        <v>0</v>
      </c>
    </row>
    <row r="378" spans="1:44" x14ac:dyDescent="0.25">
      <c r="A378">
        <f>ROW(Source!A234)</f>
        <v>234</v>
      </c>
      <c r="B378">
        <v>66442203</v>
      </c>
      <c r="C378">
        <v>66442178</v>
      </c>
      <c r="D378">
        <v>48059892</v>
      </c>
      <c r="E378">
        <v>1</v>
      </c>
      <c r="F378">
        <v>1</v>
      </c>
      <c r="G378">
        <v>1</v>
      </c>
      <c r="H378">
        <v>3</v>
      </c>
      <c r="I378" t="s">
        <v>347</v>
      </c>
      <c r="J378" t="s">
        <v>349</v>
      </c>
      <c r="K378" t="s">
        <v>348</v>
      </c>
      <c r="L378">
        <v>1348</v>
      </c>
      <c r="N378">
        <v>1009</v>
      </c>
      <c r="O378" t="s">
        <v>147</v>
      </c>
      <c r="P378" t="s">
        <v>147</v>
      </c>
      <c r="Q378">
        <v>1000</v>
      </c>
      <c r="X378">
        <v>1E-4</v>
      </c>
      <c r="Y378">
        <v>37900</v>
      </c>
      <c r="Z378">
        <v>0</v>
      </c>
      <c r="AA378">
        <v>0</v>
      </c>
      <c r="AB378">
        <v>0</v>
      </c>
      <c r="AC378">
        <v>0</v>
      </c>
      <c r="AD378">
        <v>1</v>
      </c>
      <c r="AE378">
        <v>0</v>
      </c>
      <c r="AF378" t="s">
        <v>6</v>
      </c>
      <c r="AG378">
        <v>1E-4</v>
      </c>
      <c r="AH378">
        <v>2</v>
      </c>
      <c r="AI378">
        <v>66442186</v>
      </c>
      <c r="AJ378">
        <v>421</v>
      </c>
      <c r="AK378">
        <v>0</v>
      </c>
      <c r="AL378">
        <v>0</v>
      </c>
      <c r="AM378">
        <v>0</v>
      </c>
      <c r="AN378">
        <v>0</v>
      </c>
      <c r="AO378">
        <v>0</v>
      </c>
      <c r="AP378">
        <v>0</v>
      </c>
      <c r="AQ378">
        <v>0</v>
      </c>
      <c r="AR378">
        <v>0</v>
      </c>
    </row>
    <row r="379" spans="1:44" x14ac:dyDescent="0.25">
      <c r="A379">
        <f>ROW(Source!A234)</f>
        <v>234</v>
      </c>
      <c r="B379">
        <v>66442204</v>
      </c>
      <c r="C379">
        <v>66442178</v>
      </c>
      <c r="D379">
        <v>48045817</v>
      </c>
      <c r="E379">
        <v>68</v>
      </c>
      <c r="F379">
        <v>1</v>
      </c>
      <c r="G379">
        <v>1</v>
      </c>
      <c r="H379">
        <v>3</v>
      </c>
      <c r="I379" t="s">
        <v>932</v>
      </c>
      <c r="J379" t="s">
        <v>6</v>
      </c>
      <c r="K379" t="s">
        <v>921</v>
      </c>
      <c r="L379">
        <v>1348</v>
      </c>
      <c r="N379">
        <v>1009</v>
      </c>
      <c r="O379" t="s">
        <v>147</v>
      </c>
      <c r="P379" t="s">
        <v>147</v>
      </c>
      <c r="Q379">
        <v>1000</v>
      </c>
      <c r="X379">
        <v>1</v>
      </c>
      <c r="Y379">
        <v>0</v>
      </c>
      <c r="Z379">
        <v>0</v>
      </c>
      <c r="AA379">
        <v>0</v>
      </c>
      <c r="AB379">
        <v>0</v>
      </c>
      <c r="AC379">
        <v>0</v>
      </c>
      <c r="AD379">
        <v>0</v>
      </c>
      <c r="AE379">
        <v>0</v>
      </c>
      <c r="AF379" t="s">
        <v>6</v>
      </c>
      <c r="AG379">
        <v>1</v>
      </c>
      <c r="AH379">
        <v>3</v>
      </c>
      <c r="AI379">
        <v>-1</v>
      </c>
      <c r="AJ379" t="s">
        <v>6</v>
      </c>
      <c r="AK379">
        <v>0</v>
      </c>
      <c r="AL379">
        <v>0</v>
      </c>
      <c r="AM379">
        <v>0</v>
      </c>
      <c r="AN379">
        <v>0</v>
      </c>
      <c r="AO379">
        <v>0</v>
      </c>
      <c r="AP379">
        <v>0</v>
      </c>
      <c r="AQ379">
        <v>0</v>
      </c>
      <c r="AR379">
        <v>0</v>
      </c>
    </row>
    <row r="380" spans="1:44" x14ac:dyDescent="0.25">
      <c r="A380">
        <f>ROW(Source!A234)</f>
        <v>234</v>
      </c>
      <c r="B380">
        <v>66442205</v>
      </c>
      <c r="C380">
        <v>66442178</v>
      </c>
      <c r="D380">
        <v>48075424</v>
      </c>
      <c r="E380">
        <v>1</v>
      </c>
      <c r="F380">
        <v>1</v>
      </c>
      <c r="G380">
        <v>1</v>
      </c>
      <c r="H380">
        <v>3</v>
      </c>
      <c r="I380" t="s">
        <v>351</v>
      </c>
      <c r="J380" t="s">
        <v>354</v>
      </c>
      <c r="K380" t="s">
        <v>352</v>
      </c>
      <c r="L380">
        <v>1302</v>
      </c>
      <c r="N380">
        <v>1003</v>
      </c>
      <c r="O380" t="s">
        <v>353</v>
      </c>
      <c r="P380" t="s">
        <v>353</v>
      </c>
      <c r="Q380">
        <v>10</v>
      </c>
      <c r="X380">
        <v>1.8700000000000001E-2</v>
      </c>
      <c r="Y380">
        <v>50.24</v>
      </c>
      <c r="Z380">
        <v>0</v>
      </c>
      <c r="AA380">
        <v>0</v>
      </c>
      <c r="AB380">
        <v>0</v>
      </c>
      <c r="AC380">
        <v>0</v>
      </c>
      <c r="AD380">
        <v>1</v>
      </c>
      <c r="AE380">
        <v>0</v>
      </c>
      <c r="AF380" t="s">
        <v>6</v>
      </c>
      <c r="AG380">
        <v>1.8700000000000001E-2</v>
      </c>
      <c r="AH380">
        <v>2</v>
      </c>
      <c r="AI380">
        <v>66442189</v>
      </c>
      <c r="AJ380">
        <v>422</v>
      </c>
      <c r="AK380">
        <v>0</v>
      </c>
      <c r="AL380">
        <v>0</v>
      </c>
      <c r="AM380">
        <v>0</v>
      </c>
      <c r="AN380">
        <v>0</v>
      </c>
      <c r="AO380">
        <v>0</v>
      </c>
      <c r="AP380">
        <v>0</v>
      </c>
      <c r="AQ380">
        <v>0</v>
      </c>
      <c r="AR380">
        <v>0</v>
      </c>
    </row>
    <row r="381" spans="1:44" x14ac:dyDescent="0.25">
      <c r="A381">
        <f>ROW(Source!A234)</f>
        <v>234</v>
      </c>
      <c r="B381">
        <v>66442206</v>
      </c>
      <c r="C381">
        <v>66442178</v>
      </c>
      <c r="D381">
        <v>48075779</v>
      </c>
      <c r="E381">
        <v>1</v>
      </c>
      <c r="F381">
        <v>1</v>
      </c>
      <c r="G381">
        <v>1</v>
      </c>
      <c r="H381">
        <v>3</v>
      </c>
      <c r="I381" t="s">
        <v>154</v>
      </c>
      <c r="J381" t="s">
        <v>156</v>
      </c>
      <c r="K381" t="s">
        <v>155</v>
      </c>
      <c r="L381">
        <v>1348</v>
      </c>
      <c r="N381">
        <v>1009</v>
      </c>
      <c r="O381" t="s">
        <v>147</v>
      </c>
      <c r="P381" t="s">
        <v>147</v>
      </c>
      <c r="Q381">
        <v>1000</v>
      </c>
      <c r="X381">
        <v>3.0000000000000001E-5</v>
      </c>
      <c r="Y381">
        <v>4455.2</v>
      </c>
      <c r="Z381">
        <v>0</v>
      </c>
      <c r="AA381">
        <v>0</v>
      </c>
      <c r="AB381">
        <v>0</v>
      </c>
      <c r="AC381">
        <v>0</v>
      </c>
      <c r="AD381">
        <v>1</v>
      </c>
      <c r="AE381">
        <v>0</v>
      </c>
      <c r="AF381" t="s">
        <v>6</v>
      </c>
      <c r="AG381">
        <v>3.0000000000000001E-5</v>
      </c>
      <c r="AH381">
        <v>2</v>
      </c>
      <c r="AI381">
        <v>66442190</v>
      </c>
      <c r="AJ381">
        <v>423</v>
      </c>
      <c r="AK381">
        <v>0</v>
      </c>
      <c r="AL381">
        <v>0</v>
      </c>
      <c r="AM381">
        <v>0</v>
      </c>
      <c r="AN381">
        <v>0</v>
      </c>
      <c r="AO381">
        <v>0</v>
      </c>
      <c r="AP381">
        <v>0</v>
      </c>
      <c r="AQ381">
        <v>0</v>
      </c>
      <c r="AR381">
        <v>0</v>
      </c>
    </row>
    <row r="382" spans="1:44" x14ac:dyDescent="0.25">
      <c r="A382">
        <f>ROW(Source!A234)</f>
        <v>234</v>
      </c>
      <c r="B382">
        <v>66442207</v>
      </c>
      <c r="C382">
        <v>66442178</v>
      </c>
      <c r="D382">
        <v>48076502</v>
      </c>
      <c r="E382">
        <v>1</v>
      </c>
      <c r="F382">
        <v>1</v>
      </c>
      <c r="G382">
        <v>1</v>
      </c>
      <c r="H382">
        <v>3</v>
      </c>
      <c r="I382" t="s">
        <v>356</v>
      </c>
      <c r="J382" t="s">
        <v>358</v>
      </c>
      <c r="K382" t="s">
        <v>357</v>
      </c>
      <c r="L382">
        <v>1348</v>
      </c>
      <c r="N382">
        <v>1009</v>
      </c>
      <c r="O382" t="s">
        <v>147</v>
      </c>
      <c r="P382" t="s">
        <v>147</v>
      </c>
      <c r="Q382">
        <v>1000</v>
      </c>
      <c r="X382">
        <v>1.9400000000000001E-3</v>
      </c>
      <c r="Y382">
        <v>4920</v>
      </c>
      <c r="Z382">
        <v>0</v>
      </c>
      <c r="AA382">
        <v>0</v>
      </c>
      <c r="AB382">
        <v>0</v>
      </c>
      <c r="AC382">
        <v>0</v>
      </c>
      <c r="AD382">
        <v>1</v>
      </c>
      <c r="AE382">
        <v>0</v>
      </c>
      <c r="AF382" t="s">
        <v>6</v>
      </c>
      <c r="AG382">
        <v>1.9400000000000001E-3</v>
      </c>
      <c r="AH382">
        <v>2</v>
      </c>
      <c r="AI382">
        <v>66442191</v>
      </c>
      <c r="AJ382">
        <v>424</v>
      </c>
      <c r="AK382">
        <v>0</v>
      </c>
      <c r="AL382">
        <v>0</v>
      </c>
      <c r="AM382">
        <v>0</v>
      </c>
      <c r="AN382">
        <v>0</v>
      </c>
      <c r="AO382">
        <v>0</v>
      </c>
      <c r="AP382">
        <v>0</v>
      </c>
      <c r="AQ382">
        <v>0</v>
      </c>
      <c r="AR382">
        <v>0</v>
      </c>
    </row>
    <row r="383" spans="1:44" x14ac:dyDescent="0.25">
      <c r="A383">
        <f>ROW(Source!A234)</f>
        <v>234</v>
      </c>
      <c r="B383">
        <v>66442208</v>
      </c>
      <c r="C383">
        <v>66442178</v>
      </c>
      <c r="D383">
        <v>48079767</v>
      </c>
      <c r="E383">
        <v>1</v>
      </c>
      <c r="F383">
        <v>1</v>
      </c>
      <c r="G383">
        <v>1</v>
      </c>
      <c r="H383">
        <v>3</v>
      </c>
      <c r="I383" t="s">
        <v>360</v>
      </c>
      <c r="J383" t="s">
        <v>362</v>
      </c>
      <c r="K383" t="s">
        <v>361</v>
      </c>
      <c r="L383">
        <v>1339</v>
      </c>
      <c r="N383">
        <v>1007</v>
      </c>
      <c r="O383" t="s">
        <v>22</v>
      </c>
      <c r="P383" t="s">
        <v>22</v>
      </c>
      <c r="Q383">
        <v>1</v>
      </c>
      <c r="X383">
        <v>1.0300000000000001E-3</v>
      </c>
      <c r="Y383">
        <v>1700</v>
      </c>
      <c r="Z383">
        <v>0</v>
      </c>
      <c r="AA383">
        <v>0</v>
      </c>
      <c r="AB383">
        <v>0</v>
      </c>
      <c r="AC383">
        <v>0</v>
      </c>
      <c r="AD383">
        <v>1</v>
      </c>
      <c r="AE383">
        <v>0</v>
      </c>
      <c r="AF383" t="s">
        <v>6</v>
      </c>
      <c r="AG383">
        <v>1.0300000000000001E-3</v>
      </c>
      <c r="AH383">
        <v>2</v>
      </c>
      <c r="AI383">
        <v>66442192</v>
      </c>
      <c r="AJ383">
        <v>425</v>
      </c>
      <c r="AK383">
        <v>0</v>
      </c>
      <c r="AL383">
        <v>0</v>
      </c>
      <c r="AM383">
        <v>0</v>
      </c>
      <c r="AN383">
        <v>0</v>
      </c>
      <c r="AO383">
        <v>0</v>
      </c>
      <c r="AP383">
        <v>0</v>
      </c>
      <c r="AQ383">
        <v>0</v>
      </c>
      <c r="AR383">
        <v>0</v>
      </c>
    </row>
    <row r="384" spans="1:44" x14ac:dyDescent="0.25">
      <c r="A384">
        <f>ROW(Source!A234)</f>
        <v>234</v>
      </c>
      <c r="B384">
        <v>66442209</v>
      </c>
      <c r="C384">
        <v>66442178</v>
      </c>
      <c r="D384">
        <v>48087405</v>
      </c>
      <c r="E384">
        <v>1</v>
      </c>
      <c r="F384">
        <v>1</v>
      </c>
      <c r="G384">
        <v>1</v>
      </c>
      <c r="H384">
        <v>3</v>
      </c>
      <c r="I384" t="s">
        <v>851</v>
      </c>
      <c r="J384" t="s">
        <v>852</v>
      </c>
      <c r="K384" t="s">
        <v>853</v>
      </c>
      <c r="L384">
        <v>1348</v>
      </c>
      <c r="N384">
        <v>1009</v>
      </c>
      <c r="O384" t="s">
        <v>147</v>
      </c>
      <c r="P384" t="s">
        <v>147</v>
      </c>
      <c r="Q384">
        <v>1000</v>
      </c>
      <c r="X384">
        <v>3.1E-4</v>
      </c>
      <c r="Y384">
        <v>15620</v>
      </c>
      <c r="Z384">
        <v>0</v>
      </c>
      <c r="AA384">
        <v>0</v>
      </c>
      <c r="AB384">
        <v>0</v>
      </c>
      <c r="AC384">
        <v>0</v>
      </c>
      <c r="AD384">
        <v>1</v>
      </c>
      <c r="AE384">
        <v>0</v>
      </c>
      <c r="AF384" t="s">
        <v>6</v>
      </c>
      <c r="AG384">
        <v>3.1E-4</v>
      </c>
      <c r="AH384">
        <v>2</v>
      </c>
      <c r="AI384">
        <v>66442193</v>
      </c>
      <c r="AJ384">
        <v>426</v>
      </c>
      <c r="AK384">
        <v>0</v>
      </c>
      <c r="AL384">
        <v>0</v>
      </c>
      <c r="AM384">
        <v>0</v>
      </c>
      <c r="AN384">
        <v>0</v>
      </c>
      <c r="AO384">
        <v>0</v>
      </c>
      <c r="AP384">
        <v>0</v>
      </c>
      <c r="AQ384">
        <v>0</v>
      </c>
      <c r="AR384">
        <v>0</v>
      </c>
    </row>
    <row r="385" spans="1:44" x14ac:dyDescent="0.25">
      <c r="A385">
        <f>ROW(Source!A234)</f>
        <v>234</v>
      </c>
      <c r="B385">
        <v>66442210</v>
      </c>
      <c r="C385">
        <v>66442178</v>
      </c>
      <c r="D385">
        <v>48088518</v>
      </c>
      <c r="E385">
        <v>1</v>
      </c>
      <c r="F385">
        <v>1</v>
      </c>
      <c r="G385">
        <v>1</v>
      </c>
      <c r="H385">
        <v>3</v>
      </c>
      <c r="I385" t="s">
        <v>854</v>
      </c>
      <c r="J385" t="s">
        <v>855</v>
      </c>
      <c r="K385" t="s">
        <v>856</v>
      </c>
      <c r="L385">
        <v>1346</v>
      </c>
      <c r="N385">
        <v>1009</v>
      </c>
      <c r="O385" t="s">
        <v>132</v>
      </c>
      <c r="P385" t="s">
        <v>132</v>
      </c>
      <c r="Q385">
        <v>1</v>
      </c>
      <c r="X385">
        <v>0.6</v>
      </c>
      <c r="Y385">
        <v>9.42</v>
      </c>
      <c r="Z385">
        <v>0</v>
      </c>
      <c r="AA385">
        <v>0</v>
      </c>
      <c r="AB385">
        <v>0</v>
      </c>
      <c r="AC385">
        <v>0</v>
      </c>
      <c r="AD385">
        <v>1</v>
      </c>
      <c r="AE385">
        <v>0</v>
      </c>
      <c r="AF385" t="s">
        <v>6</v>
      </c>
      <c r="AG385">
        <v>0.6</v>
      </c>
      <c r="AH385">
        <v>2</v>
      </c>
      <c r="AI385">
        <v>66442194</v>
      </c>
      <c r="AJ385">
        <v>427</v>
      </c>
      <c r="AK385">
        <v>0</v>
      </c>
      <c r="AL385">
        <v>0</v>
      </c>
      <c r="AM385">
        <v>0</v>
      </c>
      <c r="AN385">
        <v>0</v>
      </c>
      <c r="AO385">
        <v>0</v>
      </c>
      <c r="AP385">
        <v>0</v>
      </c>
      <c r="AQ385">
        <v>0</v>
      </c>
      <c r="AR385">
        <v>0</v>
      </c>
    </row>
    <row r="386" spans="1:44" x14ac:dyDescent="0.25">
      <c r="A386">
        <f>ROW(Source!A242)</f>
        <v>242</v>
      </c>
      <c r="B386">
        <v>66442226</v>
      </c>
      <c r="C386">
        <v>66442219</v>
      </c>
      <c r="D386">
        <v>48043837</v>
      </c>
      <c r="E386">
        <v>68</v>
      </c>
      <c r="F386">
        <v>1</v>
      </c>
      <c r="G386">
        <v>1</v>
      </c>
      <c r="H386">
        <v>1</v>
      </c>
      <c r="I386" t="s">
        <v>791</v>
      </c>
      <c r="J386" t="s">
        <v>6</v>
      </c>
      <c r="K386" t="s">
        <v>792</v>
      </c>
      <c r="L386">
        <v>1191</v>
      </c>
      <c r="N386">
        <v>1013</v>
      </c>
      <c r="O386" t="s">
        <v>766</v>
      </c>
      <c r="P386" t="s">
        <v>766</v>
      </c>
      <c r="Q386">
        <v>1</v>
      </c>
      <c r="X386">
        <v>7.54</v>
      </c>
      <c r="Y386">
        <v>0</v>
      </c>
      <c r="Z386">
        <v>0</v>
      </c>
      <c r="AA386">
        <v>0</v>
      </c>
      <c r="AB386">
        <v>8.5299999999999994</v>
      </c>
      <c r="AC386">
        <v>0</v>
      </c>
      <c r="AD386">
        <v>1</v>
      </c>
      <c r="AE386">
        <v>1</v>
      </c>
      <c r="AF386" t="s">
        <v>6</v>
      </c>
      <c r="AG386">
        <v>7.54</v>
      </c>
      <c r="AH386">
        <v>2</v>
      </c>
      <c r="AI386">
        <v>66442220</v>
      </c>
      <c r="AJ386">
        <v>429</v>
      </c>
      <c r="AK386">
        <v>0</v>
      </c>
      <c r="AL386">
        <v>0</v>
      </c>
      <c r="AM386">
        <v>0</v>
      </c>
      <c r="AN386">
        <v>0</v>
      </c>
      <c r="AO386">
        <v>0</v>
      </c>
      <c r="AP386">
        <v>0</v>
      </c>
      <c r="AQ386">
        <v>0</v>
      </c>
      <c r="AR386">
        <v>0</v>
      </c>
    </row>
    <row r="387" spans="1:44" x14ac:dyDescent="0.25">
      <c r="A387">
        <f>ROW(Source!A242)</f>
        <v>242</v>
      </c>
      <c r="B387">
        <v>66442227</v>
      </c>
      <c r="C387">
        <v>66442219</v>
      </c>
      <c r="D387">
        <v>48206735</v>
      </c>
      <c r="E387">
        <v>1</v>
      </c>
      <c r="F387">
        <v>1</v>
      </c>
      <c r="G387">
        <v>1</v>
      </c>
      <c r="H387">
        <v>2</v>
      </c>
      <c r="I387" t="s">
        <v>877</v>
      </c>
      <c r="J387" t="s">
        <v>878</v>
      </c>
      <c r="K387" t="s">
        <v>879</v>
      </c>
      <c r="L387">
        <v>1367</v>
      </c>
      <c r="N387">
        <v>1011</v>
      </c>
      <c r="O387" t="s">
        <v>772</v>
      </c>
      <c r="P387" t="s">
        <v>772</v>
      </c>
      <c r="Q387">
        <v>1</v>
      </c>
      <c r="X387">
        <v>0.24</v>
      </c>
      <c r="Y387">
        <v>0</v>
      </c>
      <c r="Z387">
        <v>32.5</v>
      </c>
      <c r="AA387">
        <v>0</v>
      </c>
      <c r="AB387">
        <v>0</v>
      </c>
      <c r="AC387">
        <v>0</v>
      </c>
      <c r="AD387">
        <v>1</v>
      </c>
      <c r="AE387">
        <v>0</v>
      </c>
      <c r="AF387" t="s">
        <v>6</v>
      </c>
      <c r="AG387">
        <v>0.24</v>
      </c>
      <c r="AH387">
        <v>2</v>
      </c>
      <c r="AI387">
        <v>66442221</v>
      </c>
      <c r="AJ387">
        <v>430</v>
      </c>
      <c r="AK387">
        <v>0</v>
      </c>
      <c r="AL387">
        <v>0</v>
      </c>
      <c r="AM387">
        <v>0</v>
      </c>
      <c r="AN387">
        <v>0</v>
      </c>
      <c r="AO387">
        <v>0</v>
      </c>
      <c r="AP387">
        <v>0</v>
      </c>
      <c r="AQ387">
        <v>0</v>
      </c>
      <c r="AR387">
        <v>0</v>
      </c>
    </row>
    <row r="388" spans="1:44" x14ac:dyDescent="0.25">
      <c r="A388">
        <f>ROW(Source!A242)</f>
        <v>242</v>
      </c>
      <c r="B388">
        <v>66442228</v>
      </c>
      <c r="C388">
        <v>66442219</v>
      </c>
      <c r="D388">
        <v>48056384</v>
      </c>
      <c r="E388">
        <v>1</v>
      </c>
      <c r="F388">
        <v>1</v>
      </c>
      <c r="G388">
        <v>1</v>
      </c>
      <c r="H388">
        <v>3</v>
      </c>
      <c r="I388" t="s">
        <v>382</v>
      </c>
      <c r="J388" t="s">
        <v>385</v>
      </c>
      <c r="K388" t="s">
        <v>383</v>
      </c>
      <c r="L388">
        <v>1374</v>
      </c>
      <c r="N388">
        <v>1013</v>
      </c>
      <c r="O388" t="s">
        <v>384</v>
      </c>
      <c r="P388" t="s">
        <v>384</v>
      </c>
      <c r="Q388">
        <v>1</v>
      </c>
      <c r="X388">
        <v>1.29</v>
      </c>
      <c r="Y388">
        <v>1</v>
      </c>
      <c r="Z388">
        <v>0</v>
      </c>
      <c r="AA388">
        <v>0</v>
      </c>
      <c r="AB388">
        <v>0</v>
      </c>
      <c r="AC388">
        <v>0</v>
      </c>
      <c r="AD388">
        <v>0</v>
      </c>
      <c r="AE388">
        <v>0</v>
      </c>
      <c r="AF388" t="s">
        <v>6</v>
      </c>
      <c r="AG388">
        <v>1.29</v>
      </c>
      <c r="AH388">
        <v>2</v>
      </c>
      <c r="AI388">
        <v>66442222</v>
      </c>
      <c r="AJ388">
        <v>431</v>
      </c>
      <c r="AK388">
        <v>0</v>
      </c>
      <c r="AL388">
        <v>0</v>
      </c>
      <c r="AM388">
        <v>0</v>
      </c>
      <c r="AN388">
        <v>0</v>
      </c>
      <c r="AO388">
        <v>0</v>
      </c>
      <c r="AP388">
        <v>0</v>
      </c>
      <c r="AQ388">
        <v>0</v>
      </c>
      <c r="AR388">
        <v>0</v>
      </c>
    </row>
    <row r="389" spans="1:44" x14ac:dyDescent="0.25">
      <c r="A389">
        <f>ROW(Source!A242)</f>
        <v>242</v>
      </c>
      <c r="B389">
        <v>66442229</v>
      </c>
      <c r="C389">
        <v>66442219</v>
      </c>
      <c r="D389">
        <v>48044422</v>
      </c>
      <c r="E389">
        <v>68</v>
      </c>
      <c r="F389">
        <v>1</v>
      </c>
      <c r="G389">
        <v>1</v>
      </c>
      <c r="H389">
        <v>3</v>
      </c>
      <c r="I389" t="s">
        <v>926</v>
      </c>
      <c r="J389" t="s">
        <v>6</v>
      </c>
      <c r="K389" t="s">
        <v>927</v>
      </c>
      <c r="L389">
        <v>1348</v>
      </c>
      <c r="N389">
        <v>1009</v>
      </c>
      <c r="O389" t="s">
        <v>147</v>
      </c>
      <c r="P389" t="s">
        <v>147</v>
      </c>
      <c r="Q389">
        <v>1000</v>
      </c>
      <c r="X389">
        <v>0</v>
      </c>
      <c r="Y389">
        <v>0</v>
      </c>
      <c r="Z389">
        <v>0</v>
      </c>
      <c r="AA389">
        <v>0</v>
      </c>
      <c r="AB389">
        <v>0</v>
      </c>
      <c r="AC389">
        <v>1</v>
      </c>
      <c r="AD389">
        <v>0</v>
      </c>
      <c r="AE389">
        <v>0</v>
      </c>
      <c r="AF389" t="s">
        <v>6</v>
      </c>
      <c r="AG389">
        <v>0</v>
      </c>
      <c r="AH389">
        <v>3</v>
      </c>
      <c r="AI389">
        <v>-1</v>
      </c>
      <c r="AJ389" t="s">
        <v>6</v>
      </c>
      <c r="AK389">
        <v>0</v>
      </c>
      <c r="AL389">
        <v>0</v>
      </c>
      <c r="AM389">
        <v>0</v>
      </c>
      <c r="AN389">
        <v>0</v>
      </c>
      <c r="AO389">
        <v>0</v>
      </c>
      <c r="AP389">
        <v>0</v>
      </c>
      <c r="AQ389">
        <v>0</v>
      </c>
      <c r="AR389">
        <v>0</v>
      </c>
    </row>
    <row r="390" spans="1:44" x14ac:dyDescent="0.25">
      <c r="A390">
        <f>ROW(Source!A242)</f>
        <v>242</v>
      </c>
      <c r="B390">
        <v>66442230</v>
      </c>
      <c r="C390">
        <v>66442219</v>
      </c>
      <c r="D390">
        <v>48047011</v>
      </c>
      <c r="E390">
        <v>68</v>
      </c>
      <c r="F390">
        <v>1</v>
      </c>
      <c r="G390">
        <v>1</v>
      </c>
      <c r="H390">
        <v>3</v>
      </c>
      <c r="I390" t="s">
        <v>928</v>
      </c>
      <c r="J390" t="s">
        <v>6</v>
      </c>
      <c r="K390" t="s">
        <v>929</v>
      </c>
      <c r="L390">
        <v>1346</v>
      </c>
      <c r="N390">
        <v>1009</v>
      </c>
      <c r="O390" t="s">
        <v>132</v>
      </c>
      <c r="P390" t="s">
        <v>132</v>
      </c>
      <c r="Q390">
        <v>1</v>
      </c>
      <c r="X390">
        <v>0</v>
      </c>
      <c r="Y390">
        <v>0</v>
      </c>
      <c r="Z390">
        <v>0</v>
      </c>
      <c r="AA390">
        <v>0</v>
      </c>
      <c r="AB390">
        <v>0</v>
      </c>
      <c r="AC390">
        <v>1</v>
      </c>
      <c r="AD390">
        <v>0</v>
      </c>
      <c r="AE390">
        <v>0</v>
      </c>
      <c r="AF390" t="s">
        <v>6</v>
      </c>
      <c r="AG390">
        <v>0</v>
      </c>
      <c r="AH390">
        <v>3</v>
      </c>
      <c r="AI390">
        <v>-1</v>
      </c>
      <c r="AJ390" t="s">
        <v>6</v>
      </c>
      <c r="AK390">
        <v>0</v>
      </c>
      <c r="AL390">
        <v>0</v>
      </c>
      <c r="AM390">
        <v>0</v>
      </c>
      <c r="AN390">
        <v>0</v>
      </c>
      <c r="AO390">
        <v>0</v>
      </c>
      <c r="AP390">
        <v>0</v>
      </c>
      <c r="AQ390">
        <v>0</v>
      </c>
      <c r="AR390">
        <v>0</v>
      </c>
    </row>
    <row r="391" spans="1:44" x14ac:dyDescent="0.25">
      <c r="A391">
        <f>ROW(Source!A246)</f>
        <v>246</v>
      </c>
      <c r="B391">
        <v>66442238</v>
      </c>
      <c r="C391">
        <v>66442234</v>
      </c>
      <c r="D391">
        <v>48043837</v>
      </c>
      <c r="E391">
        <v>68</v>
      </c>
      <c r="F391">
        <v>1</v>
      </c>
      <c r="G391">
        <v>1</v>
      </c>
      <c r="H391">
        <v>1</v>
      </c>
      <c r="I391" t="s">
        <v>791</v>
      </c>
      <c r="J391" t="s">
        <v>6</v>
      </c>
      <c r="K391" t="s">
        <v>792</v>
      </c>
      <c r="L391">
        <v>1191</v>
      </c>
      <c r="N391">
        <v>1013</v>
      </c>
      <c r="O391" t="s">
        <v>766</v>
      </c>
      <c r="P391" t="s">
        <v>766</v>
      </c>
      <c r="Q391">
        <v>1</v>
      </c>
      <c r="X391">
        <v>0.71</v>
      </c>
      <c r="Y391">
        <v>0</v>
      </c>
      <c r="Z391">
        <v>0</v>
      </c>
      <c r="AA391">
        <v>0</v>
      </c>
      <c r="AB391">
        <v>8.5299999999999994</v>
      </c>
      <c r="AC391">
        <v>0</v>
      </c>
      <c r="AD391">
        <v>1</v>
      </c>
      <c r="AE391">
        <v>1</v>
      </c>
      <c r="AF391" t="s">
        <v>633</v>
      </c>
      <c r="AG391">
        <v>3.55</v>
      </c>
      <c r="AH391">
        <v>2</v>
      </c>
      <c r="AI391">
        <v>66442235</v>
      </c>
      <c r="AJ391">
        <v>434</v>
      </c>
      <c r="AK391">
        <v>0</v>
      </c>
      <c r="AL391">
        <v>0</v>
      </c>
      <c r="AM391">
        <v>0</v>
      </c>
      <c r="AN391">
        <v>0</v>
      </c>
      <c r="AO391">
        <v>0</v>
      </c>
      <c r="AP391">
        <v>0</v>
      </c>
      <c r="AQ391">
        <v>0</v>
      </c>
      <c r="AR391">
        <v>0</v>
      </c>
    </row>
    <row r="392" spans="1:44" x14ac:dyDescent="0.25">
      <c r="A392">
        <f>ROW(Source!A246)</f>
        <v>246</v>
      </c>
      <c r="B392">
        <v>66442239</v>
      </c>
      <c r="C392">
        <v>66442234</v>
      </c>
      <c r="D392">
        <v>48206735</v>
      </c>
      <c r="E392">
        <v>1</v>
      </c>
      <c r="F392">
        <v>1</v>
      </c>
      <c r="G392">
        <v>1</v>
      </c>
      <c r="H392">
        <v>2</v>
      </c>
      <c r="I392" t="s">
        <v>877</v>
      </c>
      <c r="J392" t="s">
        <v>878</v>
      </c>
      <c r="K392" t="s">
        <v>879</v>
      </c>
      <c r="L392">
        <v>1367</v>
      </c>
      <c r="N392">
        <v>1011</v>
      </c>
      <c r="O392" t="s">
        <v>772</v>
      </c>
      <c r="P392" t="s">
        <v>772</v>
      </c>
      <c r="Q392">
        <v>1</v>
      </c>
      <c r="X392">
        <v>0.02</v>
      </c>
      <c r="Y392">
        <v>0</v>
      </c>
      <c r="Z392">
        <v>32.5</v>
      </c>
      <c r="AA392">
        <v>0</v>
      </c>
      <c r="AB392">
        <v>0</v>
      </c>
      <c r="AC392">
        <v>0</v>
      </c>
      <c r="AD392">
        <v>1</v>
      </c>
      <c r="AE392">
        <v>0</v>
      </c>
      <c r="AF392" t="s">
        <v>633</v>
      </c>
      <c r="AG392">
        <v>0.1</v>
      </c>
      <c r="AH392">
        <v>2</v>
      </c>
      <c r="AI392">
        <v>66442236</v>
      </c>
      <c r="AJ392">
        <v>435</v>
      </c>
      <c r="AK392">
        <v>0</v>
      </c>
      <c r="AL392">
        <v>0</v>
      </c>
      <c r="AM392">
        <v>0</v>
      </c>
      <c r="AN392">
        <v>0</v>
      </c>
      <c r="AO392">
        <v>0</v>
      </c>
      <c r="AP392">
        <v>0</v>
      </c>
      <c r="AQ392">
        <v>0</v>
      </c>
      <c r="AR392">
        <v>0</v>
      </c>
    </row>
    <row r="393" spans="1:44" x14ac:dyDescent="0.25">
      <c r="A393">
        <f>ROW(Source!A246)</f>
        <v>246</v>
      </c>
      <c r="B393">
        <v>66442240</v>
      </c>
      <c r="C393">
        <v>66442234</v>
      </c>
      <c r="D393">
        <v>48056384</v>
      </c>
      <c r="E393">
        <v>1</v>
      </c>
      <c r="F393">
        <v>1</v>
      </c>
      <c r="G393">
        <v>1</v>
      </c>
      <c r="H393">
        <v>3</v>
      </c>
      <c r="I393" t="s">
        <v>382</v>
      </c>
      <c r="J393" t="s">
        <v>385</v>
      </c>
      <c r="K393" t="s">
        <v>383</v>
      </c>
      <c r="L393">
        <v>1374</v>
      </c>
      <c r="N393">
        <v>1013</v>
      </c>
      <c r="O393" t="s">
        <v>384</v>
      </c>
      <c r="P393" t="s">
        <v>384</v>
      </c>
      <c r="Q393">
        <v>1</v>
      </c>
      <c r="X393">
        <v>0.12</v>
      </c>
      <c r="Y393">
        <v>1</v>
      </c>
      <c r="Z393">
        <v>0</v>
      </c>
      <c r="AA393">
        <v>0</v>
      </c>
      <c r="AB393">
        <v>0</v>
      </c>
      <c r="AC393">
        <v>0</v>
      </c>
      <c r="AD393">
        <v>0</v>
      </c>
      <c r="AE393">
        <v>0</v>
      </c>
      <c r="AF393" t="s">
        <v>633</v>
      </c>
      <c r="AG393">
        <v>0.6</v>
      </c>
      <c r="AH393">
        <v>2</v>
      </c>
      <c r="AI393">
        <v>66442237</v>
      </c>
      <c r="AJ393">
        <v>436</v>
      </c>
      <c r="AK393">
        <v>0</v>
      </c>
      <c r="AL393">
        <v>0</v>
      </c>
      <c r="AM393">
        <v>0</v>
      </c>
      <c r="AN393">
        <v>0</v>
      </c>
      <c r="AO393">
        <v>0</v>
      </c>
      <c r="AP393">
        <v>0</v>
      </c>
      <c r="AQ393">
        <v>0</v>
      </c>
      <c r="AR393">
        <v>0</v>
      </c>
    </row>
    <row r="394" spans="1:44" x14ac:dyDescent="0.25">
      <c r="A394">
        <f>ROW(Source!A246)</f>
        <v>246</v>
      </c>
      <c r="B394">
        <v>66442241</v>
      </c>
      <c r="C394">
        <v>66442234</v>
      </c>
      <c r="D394">
        <v>48044422</v>
      </c>
      <c r="E394">
        <v>68</v>
      </c>
      <c r="F394">
        <v>1</v>
      </c>
      <c r="G394">
        <v>1</v>
      </c>
      <c r="H394">
        <v>3</v>
      </c>
      <c r="I394" t="s">
        <v>926</v>
      </c>
      <c r="J394" t="s">
        <v>6</v>
      </c>
      <c r="K394" t="s">
        <v>927</v>
      </c>
      <c r="L394">
        <v>1348</v>
      </c>
      <c r="N394">
        <v>1009</v>
      </c>
      <c r="O394" t="s">
        <v>147</v>
      </c>
      <c r="P394" t="s">
        <v>147</v>
      </c>
      <c r="Q394">
        <v>1000</v>
      </c>
      <c r="X394">
        <v>0</v>
      </c>
      <c r="Y394">
        <v>0</v>
      </c>
      <c r="Z394">
        <v>0</v>
      </c>
      <c r="AA394">
        <v>0</v>
      </c>
      <c r="AB394">
        <v>0</v>
      </c>
      <c r="AC394">
        <v>1</v>
      </c>
      <c r="AD394">
        <v>0</v>
      </c>
      <c r="AE394">
        <v>0</v>
      </c>
      <c r="AF394" t="s">
        <v>633</v>
      </c>
      <c r="AG394">
        <v>0</v>
      </c>
      <c r="AH394">
        <v>3</v>
      </c>
      <c r="AI394">
        <v>-1</v>
      </c>
      <c r="AJ394" t="s">
        <v>6</v>
      </c>
      <c r="AK394">
        <v>0</v>
      </c>
      <c r="AL394">
        <v>0</v>
      </c>
      <c r="AM394">
        <v>0</v>
      </c>
      <c r="AN394">
        <v>0</v>
      </c>
      <c r="AO394">
        <v>0</v>
      </c>
      <c r="AP394">
        <v>0</v>
      </c>
      <c r="AQ394">
        <v>0</v>
      </c>
      <c r="AR394">
        <v>0</v>
      </c>
    </row>
    <row r="395" spans="1:44" x14ac:dyDescent="0.25">
      <c r="A395">
        <f>ROW(Source!A246)</f>
        <v>246</v>
      </c>
      <c r="B395">
        <v>66442242</v>
      </c>
      <c r="C395">
        <v>66442234</v>
      </c>
      <c r="D395">
        <v>48047011</v>
      </c>
      <c r="E395">
        <v>68</v>
      </c>
      <c r="F395">
        <v>1</v>
      </c>
      <c r="G395">
        <v>1</v>
      </c>
      <c r="H395">
        <v>3</v>
      </c>
      <c r="I395" t="s">
        <v>928</v>
      </c>
      <c r="J395" t="s">
        <v>6</v>
      </c>
      <c r="K395" t="s">
        <v>929</v>
      </c>
      <c r="L395">
        <v>1346</v>
      </c>
      <c r="N395">
        <v>1009</v>
      </c>
      <c r="O395" t="s">
        <v>132</v>
      </c>
      <c r="P395" t="s">
        <v>132</v>
      </c>
      <c r="Q395">
        <v>1</v>
      </c>
      <c r="X395">
        <v>0</v>
      </c>
      <c r="Y395">
        <v>0</v>
      </c>
      <c r="Z395">
        <v>0</v>
      </c>
      <c r="AA395">
        <v>0</v>
      </c>
      <c r="AB395">
        <v>0</v>
      </c>
      <c r="AC395">
        <v>1</v>
      </c>
      <c r="AD395">
        <v>0</v>
      </c>
      <c r="AE395">
        <v>0</v>
      </c>
      <c r="AF395" t="s">
        <v>633</v>
      </c>
      <c r="AG395">
        <v>0</v>
      </c>
      <c r="AH395">
        <v>3</v>
      </c>
      <c r="AI395">
        <v>-1</v>
      </c>
      <c r="AJ395" t="s">
        <v>6</v>
      </c>
      <c r="AK395">
        <v>0</v>
      </c>
      <c r="AL395">
        <v>0</v>
      </c>
      <c r="AM395">
        <v>0</v>
      </c>
      <c r="AN395">
        <v>0</v>
      </c>
      <c r="AO395">
        <v>0</v>
      </c>
      <c r="AP395">
        <v>0</v>
      </c>
      <c r="AQ395">
        <v>0</v>
      </c>
      <c r="AR395">
        <v>0</v>
      </c>
    </row>
    <row r="396" spans="1:44" x14ac:dyDescent="0.25">
      <c r="A396">
        <f>ROW(Source!A248)</f>
        <v>248</v>
      </c>
      <c r="B396">
        <v>66442253</v>
      </c>
      <c r="C396">
        <v>66442244</v>
      </c>
      <c r="D396">
        <v>48043853</v>
      </c>
      <c r="E396">
        <v>68</v>
      </c>
      <c r="F396">
        <v>1</v>
      </c>
      <c r="G396">
        <v>1</v>
      </c>
      <c r="H396">
        <v>1</v>
      </c>
      <c r="I396" t="s">
        <v>811</v>
      </c>
      <c r="J396" t="s">
        <v>6</v>
      </c>
      <c r="K396" t="s">
        <v>812</v>
      </c>
      <c r="L396">
        <v>1191</v>
      </c>
      <c r="N396">
        <v>1013</v>
      </c>
      <c r="O396" t="s">
        <v>766</v>
      </c>
      <c r="P396" t="s">
        <v>766</v>
      </c>
      <c r="Q396">
        <v>1</v>
      </c>
      <c r="X396">
        <v>2.13</v>
      </c>
      <c r="Y396">
        <v>0</v>
      </c>
      <c r="Z396">
        <v>0</v>
      </c>
      <c r="AA396">
        <v>0</v>
      </c>
      <c r="AB396">
        <v>9.07</v>
      </c>
      <c r="AC396">
        <v>0</v>
      </c>
      <c r="AD396">
        <v>1</v>
      </c>
      <c r="AE396">
        <v>1</v>
      </c>
      <c r="AF396" t="s">
        <v>250</v>
      </c>
      <c r="AG396">
        <v>4.26</v>
      </c>
      <c r="AH396">
        <v>2</v>
      </c>
      <c r="AI396">
        <v>66442245</v>
      </c>
      <c r="AJ396">
        <v>437</v>
      </c>
      <c r="AK396">
        <v>0</v>
      </c>
      <c r="AL396">
        <v>0</v>
      </c>
      <c r="AM396">
        <v>0</v>
      </c>
      <c r="AN396">
        <v>0</v>
      </c>
      <c r="AO396">
        <v>0</v>
      </c>
      <c r="AP396">
        <v>0</v>
      </c>
      <c r="AQ396">
        <v>0</v>
      </c>
      <c r="AR396">
        <v>0</v>
      </c>
    </row>
    <row r="397" spans="1:44" x14ac:dyDescent="0.25">
      <c r="A397">
        <f>ROW(Source!A248)</f>
        <v>248</v>
      </c>
      <c r="B397">
        <v>66442254</v>
      </c>
      <c r="C397">
        <v>66442244</v>
      </c>
      <c r="D397">
        <v>48044033</v>
      </c>
      <c r="E397">
        <v>68</v>
      </c>
      <c r="F397">
        <v>1</v>
      </c>
      <c r="G397">
        <v>1</v>
      </c>
      <c r="H397">
        <v>1</v>
      </c>
      <c r="I397" t="s">
        <v>767</v>
      </c>
      <c r="J397" t="s">
        <v>6</v>
      </c>
      <c r="K397" t="s">
        <v>768</v>
      </c>
      <c r="L397">
        <v>1191</v>
      </c>
      <c r="N397">
        <v>1013</v>
      </c>
      <c r="O397" t="s">
        <v>766</v>
      </c>
      <c r="P397" t="s">
        <v>766</v>
      </c>
      <c r="Q397">
        <v>1</v>
      </c>
      <c r="X397">
        <v>0.02</v>
      </c>
      <c r="Y397">
        <v>0</v>
      </c>
      <c r="Z397">
        <v>0</v>
      </c>
      <c r="AA397">
        <v>0</v>
      </c>
      <c r="AB397">
        <v>0</v>
      </c>
      <c r="AC397">
        <v>0</v>
      </c>
      <c r="AD397">
        <v>1</v>
      </c>
      <c r="AE397">
        <v>2</v>
      </c>
      <c r="AF397" t="s">
        <v>250</v>
      </c>
      <c r="AG397">
        <v>0.04</v>
      </c>
      <c r="AH397">
        <v>2</v>
      </c>
      <c r="AI397">
        <v>66442246</v>
      </c>
      <c r="AJ397">
        <v>438</v>
      </c>
      <c r="AK397">
        <v>0</v>
      </c>
      <c r="AL397">
        <v>0</v>
      </c>
      <c r="AM397">
        <v>0</v>
      </c>
      <c r="AN397">
        <v>0</v>
      </c>
      <c r="AO397">
        <v>0</v>
      </c>
      <c r="AP397">
        <v>0</v>
      </c>
      <c r="AQ397">
        <v>0</v>
      </c>
      <c r="AR397">
        <v>0</v>
      </c>
    </row>
    <row r="398" spans="1:44" x14ac:dyDescent="0.25">
      <c r="A398">
        <f>ROW(Source!A248)</f>
        <v>248</v>
      </c>
      <c r="B398">
        <v>66442255</v>
      </c>
      <c r="C398">
        <v>66442244</v>
      </c>
      <c r="D398">
        <v>48205709</v>
      </c>
      <c r="E398">
        <v>1</v>
      </c>
      <c r="F398">
        <v>1</v>
      </c>
      <c r="G398">
        <v>1</v>
      </c>
      <c r="H398">
        <v>2</v>
      </c>
      <c r="I398" t="s">
        <v>808</v>
      </c>
      <c r="J398" t="s">
        <v>809</v>
      </c>
      <c r="K398" t="s">
        <v>810</v>
      </c>
      <c r="L398">
        <v>1367</v>
      </c>
      <c r="N398">
        <v>1011</v>
      </c>
      <c r="O398" t="s">
        <v>772</v>
      </c>
      <c r="P398" t="s">
        <v>772</v>
      </c>
      <c r="Q398">
        <v>1</v>
      </c>
      <c r="X398">
        <v>0.01</v>
      </c>
      <c r="Y398">
        <v>0</v>
      </c>
      <c r="Z398">
        <v>1.7</v>
      </c>
      <c r="AA398">
        <v>0</v>
      </c>
      <c r="AB398">
        <v>0</v>
      </c>
      <c r="AC398">
        <v>0</v>
      </c>
      <c r="AD398">
        <v>1</v>
      </c>
      <c r="AE398">
        <v>0</v>
      </c>
      <c r="AF398" t="s">
        <v>250</v>
      </c>
      <c r="AG398">
        <v>0.02</v>
      </c>
      <c r="AH398">
        <v>2</v>
      </c>
      <c r="AI398">
        <v>66442247</v>
      </c>
      <c r="AJ398">
        <v>439</v>
      </c>
      <c r="AK398">
        <v>0</v>
      </c>
      <c r="AL398">
        <v>0</v>
      </c>
      <c r="AM398">
        <v>0</v>
      </c>
      <c r="AN398">
        <v>0</v>
      </c>
      <c r="AO398">
        <v>0</v>
      </c>
      <c r="AP398">
        <v>0</v>
      </c>
      <c r="AQ398">
        <v>0</v>
      </c>
      <c r="AR398">
        <v>0</v>
      </c>
    </row>
    <row r="399" spans="1:44" x14ac:dyDescent="0.25">
      <c r="A399">
        <f>ROW(Source!A248)</f>
        <v>248</v>
      </c>
      <c r="B399">
        <v>66442256</v>
      </c>
      <c r="C399">
        <v>66442244</v>
      </c>
      <c r="D399">
        <v>48205728</v>
      </c>
      <c r="E399">
        <v>1</v>
      </c>
      <c r="F399">
        <v>1</v>
      </c>
      <c r="G399">
        <v>1</v>
      </c>
      <c r="H399">
        <v>2</v>
      </c>
      <c r="I399" t="s">
        <v>857</v>
      </c>
      <c r="J399" t="s">
        <v>858</v>
      </c>
      <c r="K399" t="s">
        <v>859</v>
      </c>
      <c r="L399">
        <v>1367</v>
      </c>
      <c r="N399">
        <v>1011</v>
      </c>
      <c r="O399" t="s">
        <v>772</v>
      </c>
      <c r="P399" t="s">
        <v>772</v>
      </c>
      <c r="Q399">
        <v>1</v>
      </c>
      <c r="X399">
        <v>0.01</v>
      </c>
      <c r="Y399">
        <v>0</v>
      </c>
      <c r="Z399">
        <v>89.99</v>
      </c>
      <c r="AA399">
        <v>10.06</v>
      </c>
      <c r="AB399">
        <v>0</v>
      </c>
      <c r="AC399">
        <v>0</v>
      </c>
      <c r="AD399">
        <v>1</v>
      </c>
      <c r="AE399">
        <v>0</v>
      </c>
      <c r="AF399" t="s">
        <v>250</v>
      </c>
      <c r="AG399">
        <v>0.02</v>
      </c>
      <c r="AH399">
        <v>2</v>
      </c>
      <c r="AI399">
        <v>66442248</v>
      </c>
      <c r="AJ399">
        <v>440</v>
      </c>
      <c r="AK399">
        <v>0</v>
      </c>
      <c r="AL399">
        <v>0</v>
      </c>
      <c r="AM399">
        <v>0</v>
      </c>
      <c r="AN399">
        <v>0</v>
      </c>
      <c r="AO399">
        <v>0</v>
      </c>
      <c r="AP399">
        <v>0</v>
      </c>
      <c r="AQ399">
        <v>0</v>
      </c>
      <c r="AR399">
        <v>0</v>
      </c>
    </row>
    <row r="400" spans="1:44" x14ac:dyDescent="0.25">
      <c r="A400">
        <f>ROW(Source!A248)</f>
        <v>248</v>
      </c>
      <c r="B400">
        <v>66442257</v>
      </c>
      <c r="C400">
        <v>66442244</v>
      </c>
      <c r="D400">
        <v>48206504</v>
      </c>
      <c r="E400">
        <v>1</v>
      </c>
      <c r="F400">
        <v>1</v>
      </c>
      <c r="G400">
        <v>1</v>
      </c>
      <c r="H400">
        <v>2</v>
      </c>
      <c r="I400" t="s">
        <v>788</v>
      </c>
      <c r="J400" t="s">
        <v>789</v>
      </c>
      <c r="K400" t="s">
        <v>790</v>
      </c>
      <c r="L400">
        <v>1367</v>
      </c>
      <c r="N400">
        <v>1011</v>
      </c>
      <c r="O400" t="s">
        <v>772</v>
      </c>
      <c r="P400" t="s">
        <v>772</v>
      </c>
      <c r="Q400">
        <v>1</v>
      </c>
      <c r="X400">
        <v>0.01</v>
      </c>
      <c r="Y400">
        <v>0</v>
      </c>
      <c r="Z400">
        <v>65.709999999999994</v>
      </c>
      <c r="AA400">
        <v>11.6</v>
      </c>
      <c r="AB400">
        <v>0</v>
      </c>
      <c r="AC400">
        <v>0</v>
      </c>
      <c r="AD400">
        <v>1</v>
      </c>
      <c r="AE400">
        <v>0</v>
      </c>
      <c r="AF400" t="s">
        <v>250</v>
      </c>
      <c r="AG400">
        <v>0.02</v>
      </c>
      <c r="AH400">
        <v>2</v>
      </c>
      <c r="AI400">
        <v>66442249</v>
      </c>
      <c r="AJ400">
        <v>441</v>
      </c>
      <c r="AK400">
        <v>0</v>
      </c>
      <c r="AL400">
        <v>0</v>
      </c>
      <c r="AM400">
        <v>0</v>
      </c>
      <c r="AN400">
        <v>0</v>
      </c>
      <c r="AO400">
        <v>0</v>
      </c>
      <c r="AP400">
        <v>0</v>
      </c>
      <c r="AQ400">
        <v>0</v>
      </c>
      <c r="AR400">
        <v>0</v>
      </c>
    </row>
    <row r="401" spans="1:44" x14ac:dyDescent="0.25">
      <c r="A401">
        <f>ROW(Source!A248)</f>
        <v>248</v>
      </c>
      <c r="B401">
        <v>66442258</v>
      </c>
      <c r="C401">
        <v>66442244</v>
      </c>
      <c r="D401">
        <v>48207143</v>
      </c>
      <c r="E401">
        <v>1</v>
      </c>
      <c r="F401">
        <v>1</v>
      </c>
      <c r="G401">
        <v>1</v>
      </c>
      <c r="H401">
        <v>2</v>
      </c>
      <c r="I401" t="s">
        <v>803</v>
      </c>
      <c r="J401" t="s">
        <v>804</v>
      </c>
      <c r="K401" t="s">
        <v>805</v>
      </c>
      <c r="L401">
        <v>1367</v>
      </c>
      <c r="N401">
        <v>1011</v>
      </c>
      <c r="O401" t="s">
        <v>772</v>
      </c>
      <c r="P401" t="s">
        <v>772</v>
      </c>
      <c r="Q401">
        <v>1</v>
      </c>
      <c r="X401">
        <v>0.65</v>
      </c>
      <c r="Y401">
        <v>0</v>
      </c>
      <c r="Z401">
        <v>6.82</v>
      </c>
      <c r="AA401">
        <v>0</v>
      </c>
      <c r="AB401">
        <v>0</v>
      </c>
      <c r="AC401">
        <v>0</v>
      </c>
      <c r="AD401">
        <v>1</v>
      </c>
      <c r="AE401">
        <v>0</v>
      </c>
      <c r="AF401" t="s">
        <v>250</v>
      </c>
      <c r="AG401">
        <v>1.3</v>
      </c>
      <c r="AH401">
        <v>2</v>
      </c>
      <c r="AI401">
        <v>66442250</v>
      </c>
      <c r="AJ401">
        <v>442</v>
      </c>
      <c r="AK401">
        <v>0</v>
      </c>
      <c r="AL401">
        <v>0</v>
      </c>
      <c r="AM401">
        <v>0</v>
      </c>
      <c r="AN401">
        <v>0</v>
      </c>
      <c r="AO401">
        <v>0</v>
      </c>
      <c r="AP401">
        <v>0</v>
      </c>
      <c r="AQ401">
        <v>0</v>
      </c>
      <c r="AR401">
        <v>0</v>
      </c>
    </row>
    <row r="402" spans="1:44" x14ac:dyDescent="0.25">
      <c r="A402">
        <f>ROW(Source!A248)</f>
        <v>248</v>
      </c>
      <c r="B402">
        <v>66442259</v>
      </c>
      <c r="C402">
        <v>66442244</v>
      </c>
      <c r="D402">
        <v>48087948</v>
      </c>
      <c r="E402">
        <v>1</v>
      </c>
      <c r="F402">
        <v>1</v>
      </c>
      <c r="G402">
        <v>1</v>
      </c>
      <c r="H402">
        <v>3</v>
      </c>
      <c r="I402" t="s">
        <v>860</v>
      </c>
      <c r="J402" t="s">
        <v>861</v>
      </c>
      <c r="K402" t="s">
        <v>862</v>
      </c>
      <c r="L402">
        <v>1348</v>
      </c>
      <c r="N402">
        <v>1009</v>
      </c>
      <c r="O402" t="s">
        <v>147</v>
      </c>
      <c r="P402" t="s">
        <v>147</v>
      </c>
      <c r="Q402">
        <v>1000</v>
      </c>
      <c r="X402">
        <v>8.9999999999999993E-3</v>
      </c>
      <c r="Y402">
        <v>14312.87</v>
      </c>
      <c r="Z402">
        <v>0</v>
      </c>
      <c r="AA402">
        <v>0</v>
      </c>
      <c r="AB402">
        <v>0</v>
      </c>
      <c r="AC402">
        <v>0</v>
      </c>
      <c r="AD402">
        <v>1</v>
      </c>
      <c r="AE402">
        <v>0</v>
      </c>
      <c r="AF402" t="s">
        <v>250</v>
      </c>
      <c r="AG402">
        <v>1.7999999999999999E-2</v>
      </c>
      <c r="AH402">
        <v>2</v>
      </c>
      <c r="AI402">
        <v>66442251</v>
      </c>
      <c r="AJ402">
        <v>443</v>
      </c>
      <c r="AK402">
        <v>0</v>
      </c>
      <c r="AL402">
        <v>0</v>
      </c>
      <c r="AM402">
        <v>0</v>
      </c>
      <c r="AN402">
        <v>0</v>
      </c>
      <c r="AO402">
        <v>0</v>
      </c>
      <c r="AP402">
        <v>0</v>
      </c>
      <c r="AQ402">
        <v>0</v>
      </c>
      <c r="AR402">
        <v>0</v>
      </c>
    </row>
    <row r="403" spans="1:44" x14ac:dyDescent="0.25">
      <c r="A403">
        <f>ROW(Source!A248)</f>
        <v>248</v>
      </c>
      <c r="B403">
        <v>66442260</v>
      </c>
      <c r="C403">
        <v>66442244</v>
      </c>
      <c r="D403">
        <v>48088557</v>
      </c>
      <c r="E403">
        <v>1</v>
      </c>
      <c r="F403">
        <v>1</v>
      </c>
      <c r="G403">
        <v>1</v>
      </c>
      <c r="H403">
        <v>3</v>
      </c>
      <c r="I403" t="s">
        <v>863</v>
      </c>
      <c r="J403" t="s">
        <v>864</v>
      </c>
      <c r="K403" t="s">
        <v>865</v>
      </c>
      <c r="L403">
        <v>1346</v>
      </c>
      <c r="N403">
        <v>1009</v>
      </c>
      <c r="O403" t="s">
        <v>132</v>
      </c>
      <c r="P403" t="s">
        <v>132</v>
      </c>
      <c r="Q403">
        <v>1</v>
      </c>
      <c r="X403">
        <v>1.4</v>
      </c>
      <c r="Y403">
        <v>6.67</v>
      </c>
      <c r="Z403">
        <v>0</v>
      </c>
      <c r="AA403">
        <v>0</v>
      </c>
      <c r="AB403">
        <v>0</v>
      </c>
      <c r="AC403">
        <v>0</v>
      </c>
      <c r="AD403">
        <v>1</v>
      </c>
      <c r="AE403">
        <v>0</v>
      </c>
      <c r="AF403" t="s">
        <v>250</v>
      </c>
      <c r="AG403">
        <v>2.8</v>
      </c>
      <c r="AH403">
        <v>2</v>
      </c>
      <c r="AI403">
        <v>66442252</v>
      </c>
      <c r="AJ403">
        <v>444</v>
      </c>
      <c r="AK403">
        <v>0</v>
      </c>
      <c r="AL403">
        <v>0</v>
      </c>
      <c r="AM403">
        <v>0</v>
      </c>
      <c r="AN403">
        <v>0</v>
      </c>
      <c r="AO403">
        <v>0</v>
      </c>
      <c r="AP403">
        <v>0</v>
      </c>
      <c r="AQ403">
        <v>0</v>
      </c>
      <c r="AR403">
        <v>0</v>
      </c>
    </row>
    <row r="404" spans="1:44" x14ac:dyDescent="0.25">
      <c r="A404">
        <f>ROW(Source!A250)</f>
        <v>250</v>
      </c>
      <c r="B404">
        <v>66590780</v>
      </c>
      <c r="C404">
        <v>66590779</v>
      </c>
      <c r="D404">
        <v>49510721</v>
      </c>
      <c r="E404">
        <v>70</v>
      </c>
      <c r="F404">
        <v>1</v>
      </c>
      <c r="G404">
        <v>1</v>
      </c>
      <c r="H404">
        <v>1</v>
      </c>
      <c r="I404" t="s">
        <v>831</v>
      </c>
      <c r="J404" t="s">
        <v>6</v>
      </c>
      <c r="K404" t="s">
        <v>832</v>
      </c>
      <c r="L404">
        <v>1191</v>
      </c>
      <c r="N404">
        <v>1013</v>
      </c>
      <c r="O404" t="s">
        <v>766</v>
      </c>
      <c r="P404" t="s">
        <v>766</v>
      </c>
      <c r="Q404">
        <v>1</v>
      </c>
      <c r="X404">
        <v>86.5</v>
      </c>
      <c r="Y404">
        <v>0</v>
      </c>
      <c r="Z404">
        <v>0</v>
      </c>
      <c r="AA404">
        <v>0</v>
      </c>
      <c r="AB404">
        <v>8.86</v>
      </c>
      <c r="AC404">
        <v>0</v>
      </c>
      <c r="AD404">
        <v>1</v>
      </c>
      <c r="AE404">
        <v>1</v>
      </c>
      <c r="AF404" t="s">
        <v>6</v>
      </c>
      <c r="AG404">
        <v>86.5</v>
      </c>
      <c r="AH404">
        <v>2</v>
      </c>
      <c r="AI404">
        <v>66590780</v>
      </c>
      <c r="AJ404">
        <v>445</v>
      </c>
      <c r="AK404">
        <v>0</v>
      </c>
      <c r="AL404">
        <v>0</v>
      </c>
      <c r="AM404">
        <v>0</v>
      </c>
      <c r="AN404">
        <v>0</v>
      </c>
      <c r="AO404">
        <v>0</v>
      </c>
      <c r="AP404">
        <v>0</v>
      </c>
      <c r="AQ404">
        <v>0</v>
      </c>
      <c r="AR404">
        <v>0</v>
      </c>
    </row>
    <row r="405" spans="1:44" x14ac:dyDescent="0.25">
      <c r="A405">
        <f>ROW(Source!A250)</f>
        <v>250</v>
      </c>
      <c r="B405">
        <v>66590781</v>
      </c>
      <c r="C405">
        <v>66590779</v>
      </c>
      <c r="D405">
        <v>49510905</v>
      </c>
      <c r="E405">
        <v>70</v>
      </c>
      <c r="F405">
        <v>1</v>
      </c>
      <c r="G405">
        <v>1</v>
      </c>
      <c r="H405">
        <v>1</v>
      </c>
      <c r="I405" t="s">
        <v>767</v>
      </c>
      <c r="J405" t="s">
        <v>6</v>
      </c>
      <c r="K405" t="s">
        <v>768</v>
      </c>
      <c r="L405">
        <v>1191</v>
      </c>
      <c r="N405">
        <v>1013</v>
      </c>
      <c r="O405" t="s">
        <v>766</v>
      </c>
      <c r="P405" t="s">
        <v>766</v>
      </c>
      <c r="Q405">
        <v>1</v>
      </c>
      <c r="X405">
        <v>0.31</v>
      </c>
      <c r="Y405">
        <v>0</v>
      </c>
      <c r="Z405">
        <v>0</v>
      </c>
      <c r="AA405">
        <v>0</v>
      </c>
      <c r="AB405">
        <v>0</v>
      </c>
      <c r="AC405">
        <v>0</v>
      </c>
      <c r="AD405">
        <v>1</v>
      </c>
      <c r="AE405">
        <v>2</v>
      </c>
      <c r="AF405" t="s">
        <v>6</v>
      </c>
      <c r="AG405">
        <v>0.31</v>
      </c>
      <c r="AH405">
        <v>2</v>
      </c>
      <c r="AI405">
        <v>66590781</v>
      </c>
      <c r="AJ405">
        <v>446</v>
      </c>
      <c r="AK405">
        <v>0</v>
      </c>
      <c r="AL405">
        <v>0</v>
      </c>
      <c r="AM405">
        <v>0</v>
      </c>
      <c r="AN405">
        <v>0</v>
      </c>
      <c r="AO405">
        <v>0</v>
      </c>
      <c r="AP405">
        <v>0</v>
      </c>
      <c r="AQ405">
        <v>0</v>
      </c>
      <c r="AR405">
        <v>0</v>
      </c>
    </row>
    <row r="406" spans="1:44" x14ac:dyDescent="0.25">
      <c r="A406">
        <f>ROW(Source!A250)</f>
        <v>250</v>
      </c>
      <c r="B406">
        <v>66590782</v>
      </c>
      <c r="C406">
        <v>66590779</v>
      </c>
      <c r="D406">
        <v>49672573</v>
      </c>
      <c r="E406">
        <v>1</v>
      </c>
      <c r="F406">
        <v>1</v>
      </c>
      <c r="G406">
        <v>1</v>
      </c>
      <c r="H406">
        <v>2</v>
      </c>
      <c r="I406" t="s">
        <v>816</v>
      </c>
      <c r="J406" t="s">
        <v>817</v>
      </c>
      <c r="K406" t="s">
        <v>818</v>
      </c>
      <c r="L406">
        <v>1367</v>
      </c>
      <c r="N406">
        <v>1011</v>
      </c>
      <c r="O406" t="s">
        <v>772</v>
      </c>
      <c r="P406" t="s">
        <v>772</v>
      </c>
      <c r="Q406">
        <v>1</v>
      </c>
      <c r="X406">
        <v>0.12</v>
      </c>
      <c r="Y406">
        <v>0</v>
      </c>
      <c r="Z406">
        <v>115.4</v>
      </c>
      <c r="AA406">
        <v>13.5</v>
      </c>
      <c r="AB406">
        <v>0</v>
      </c>
      <c r="AC406">
        <v>0</v>
      </c>
      <c r="AD406">
        <v>1</v>
      </c>
      <c r="AE406">
        <v>0</v>
      </c>
      <c r="AF406" t="s">
        <v>6</v>
      </c>
      <c r="AG406">
        <v>0.12</v>
      </c>
      <c r="AH406">
        <v>2</v>
      </c>
      <c r="AI406">
        <v>66590782</v>
      </c>
      <c r="AJ406">
        <v>447</v>
      </c>
      <c r="AK406">
        <v>0</v>
      </c>
      <c r="AL406">
        <v>0</v>
      </c>
      <c r="AM406">
        <v>0</v>
      </c>
      <c r="AN406">
        <v>0</v>
      </c>
      <c r="AO406">
        <v>0</v>
      </c>
      <c r="AP406">
        <v>0</v>
      </c>
      <c r="AQ406">
        <v>0</v>
      </c>
      <c r="AR406">
        <v>0</v>
      </c>
    </row>
    <row r="407" spans="1:44" x14ac:dyDescent="0.25">
      <c r="A407">
        <f>ROW(Source!A250)</f>
        <v>250</v>
      </c>
      <c r="B407">
        <v>66590783</v>
      </c>
      <c r="C407">
        <v>66590779</v>
      </c>
      <c r="D407">
        <v>49672710</v>
      </c>
      <c r="E407">
        <v>1</v>
      </c>
      <c r="F407">
        <v>1</v>
      </c>
      <c r="G407">
        <v>1</v>
      </c>
      <c r="H407">
        <v>2</v>
      </c>
      <c r="I407" t="s">
        <v>897</v>
      </c>
      <c r="J407" t="s">
        <v>898</v>
      </c>
      <c r="K407" t="s">
        <v>899</v>
      </c>
      <c r="L407">
        <v>1367</v>
      </c>
      <c r="N407">
        <v>1011</v>
      </c>
      <c r="O407" t="s">
        <v>772</v>
      </c>
      <c r="P407" t="s">
        <v>772</v>
      </c>
      <c r="Q407">
        <v>1</v>
      </c>
      <c r="X407">
        <v>4.42</v>
      </c>
      <c r="Y407">
        <v>0</v>
      </c>
      <c r="Z407">
        <v>6.9</v>
      </c>
      <c r="AA407">
        <v>0</v>
      </c>
      <c r="AB407">
        <v>0</v>
      </c>
      <c r="AC407">
        <v>0</v>
      </c>
      <c r="AD407">
        <v>1</v>
      </c>
      <c r="AE407">
        <v>0</v>
      </c>
      <c r="AF407" t="s">
        <v>6</v>
      </c>
      <c r="AG407">
        <v>4.42</v>
      </c>
      <c r="AH407">
        <v>2</v>
      </c>
      <c r="AI407">
        <v>66590783</v>
      </c>
      <c r="AJ407">
        <v>448</v>
      </c>
      <c r="AK407">
        <v>0</v>
      </c>
      <c r="AL407">
        <v>0</v>
      </c>
      <c r="AM407">
        <v>0</v>
      </c>
      <c r="AN407">
        <v>0</v>
      </c>
      <c r="AO407">
        <v>0</v>
      </c>
      <c r="AP407">
        <v>0</v>
      </c>
      <c r="AQ407">
        <v>0</v>
      </c>
      <c r="AR407">
        <v>0</v>
      </c>
    </row>
    <row r="408" spans="1:44" x14ac:dyDescent="0.25">
      <c r="A408">
        <f>ROW(Source!A250)</f>
        <v>250</v>
      </c>
      <c r="B408">
        <v>66590784</v>
      </c>
      <c r="C408">
        <v>66590779</v>
      </c>
      <c r="D408">
        <v>49673503</v>
      </c>
      <c r="E408">
        <v>1</v>
      </c>
      <c r="F408">
        <v>1</v>
      </c>
      <c r="G408">
        <v>1</v>
      </c>
      <c r="H408">
        <v>2</v>
      </c>
      <c r="I408" t="s">
        <v>788</v>
      </c>
      <c r="J408" t="s">
        <v>789</v>
      </c>
      <c r="K408" t="s">
        <v>790</v>
      </c>
      <c r="L408">
        <v>1367</v>
      </c>
      <c r="N408">
        <v>1011</v>
      </c>
      <c r="O408" t="s">
        <v>772</v>
      </c>
      <c r="P408" t="s">
        <v>772</v>
      </c>
      <c r="Q408">
        <v>1</v>
      </c>
      <c r="X408">
        <v>0.19</v>
      </c>
      <c r="Y408">
        <v>0</v>
      </c>
      <c r="Z408">
        <v>65.709999999999994</v>
      </c>
      <c r="AA408">
        <v>11.6</v>
      </c>
      <c r="AB408">
        <v>0</v>
      </c>
      <c r="AC408">
        <v>0</v>
      </c>
      <c r="AD408">
        <v>1</v>
      </c>
      <c r="AE408">
        <v>0</v>
      </c>
      <c r="AF408" t="s">
        <v>6</v>
      </c>
      <c r="AG408">
        <v>0.19</v>
      </c>
      <c r="AH408">
        <v>2</v>
      </c>
      <c r="AI408">
        <v>66590784</v>
      </c>
      <c r="AJ408">
        <v>449</v>
      </c>
      <c r="AK408">
        <v>0</v>
      </c>
      <c r="AL408">
        <v>0</v>
      </c>
      <c r="AM408">
        <v>0</v>
      </c>
      <c r="AN408">
        <v>0</v>
      </c>
      <c r="AO408">
        <v>0</v>
      </c>
      <c r="AP408">
        <v>0</v>
      </c>
      <c r="AQ408">
        <v>0</v>
      </c>
      <c r="AR408">
        <v>0</v>
      </c>
    </row>
    <row r="409" spans="1:44" x14ac:dyDescent="0.25">
      <c r="A409">
        <f>ROW(Source!A250)</f>
        <v>250</v>
      </c>
      <c r="B409">
        <v>66590785</v>
      </c>
      <c r="C409">
        <v>66590779</v>
      </c>
      <c r="D409">
        <v>49525488</v>
      </c>
      <c r="E409">
        <v>1</v>
      </c>
      <c r="F409">
        <v>1</v>
      </c>
      <c r="G409">
        <v>1</v>
      </c>
      <c r="H409">
        <v>3</v>
      </c>
      <c r="I409" t="s">
        <v>490</v>
      </c>
      <c r="J409" t="s">
        <v>492</v>
      </c>
      <c r="K409" t="s">
        <v>491</v>
      </c>
      <c r="L409">
        <v>1346</v>
      </c>
      <c r="N409">
        <v>1009</v>
      </c>
      <c r="O409" t="s">
        <v>132</v>
      </c>
      <c r="P409" t="s">
        <v>132</v>
      </c>
      <c r="Q409">
        <v>1</v>
      </c>
      <c r="X409">
        <v>16</v>
      </c>
      <c r="Y409">
        <v>9.0399999999999991</v>
      </c>
      <c r="Z409">
        <v>0</v>
      </c>
      <c r="AA409">
        <v>0</v>
      </c>
      <c r="AB409">
        <v>0</v>
      </c>
      <c r="AC409">
        <v>0</v>
      </c>
      <c r="AD409">
        <v>1</v>
      </c>
      <c r="AE409">
        <v>0</v>
      </c>
      <c r="AF409" t="s">
        <v>6</v>
      </c>
      <c r="AG409">
        <v>16</v>
      </c>
      <c r="AH409">
        <v>2</v>
      </c>
      <c r="AI409">
        <v>66590785</v>
      </c>
      <c r="AJ409">
        <v>450</v>
      </c>
      <c r="AK409">
        <v>0</v>
      </c>
      <c r="AL409">
        <v>0</v>
      </c>
      <c r="AM409">
        <v>0</v>
      </c>
      <c r="AN409">
        <v>0</v>
      </c>
      <c r="AO409">
        <v>0</v>
      </c>
      <c r="AP409">
        <v>0</v>
      </c>
      <c r="AQ409">
        <v>0</v>
      </c>
      <c r="AR409">
        <v>0</v>
      </c>
    </row>
    <row r="410" spans="1:44" x14ac:dyDescent="0.25">
      <c r="A410">
        <f>ROW(Source!A250)</f>
        <v>250</v>
      </c>
      <c r="B410">
        <v>66590786</v>
      </c>
      <c r="C410">
        <v>66590779</v>
      </c>
      <c r="D410">
        <v>49525587</v>
      </c>
      <c r="E410">
        <v>1</v>
      </c>
      <c r="F410">
        <v>1</v>
      </c>
      <c r="G410">
        <v>1</v>
      </c>
      <c r="H410">
        <v>3</v>
      </c>
      <c r="I410" t="s">
        <v>640</v>
      </c>
      <c r="J410" t="s">
        <v>642</v>
      </c>
      <c r="K410" t="s">
        <v>641</v>
      </c>
      <c r="L410">
        <v>1348</v>
      </c>
      <c r="N410">
        <v>1009</v>
      </c>
      <c r="O410" t="s">
        <v>147</v>
      </c>
      <c r="P410" t="s">
        <v>147</v>
      </c>
      <c r="Q410">
        <v>1000</v>
      </c>
      <c r="X410">
        <v>1.0000000000000001E-5</v>
      </c>
      <c r="Y410">
        <v>11978</v>
      </c>
      <c r="Z410">
        <v>0</v>
      </c>
      <c r="AA410">
        <v>0</v>
      </c>
      <c r="AB410">
        <v>0</v>
      </c>
      <c r="AC410">
        <v>0</v>
      </c>
      <c r="AD410">
        <v>1</v>
      </c>
      <c r="AE410">
        <v>0</v>
      </c>
      <c r="AF410" t="s">
        <v>6</v>
      </c>
      <c r="AG410">
        <v>1.0000000000000001E-5</v>
      </c>
      <c r="AH410">
        <v>2</v>
      </c>
      <c r="AI410">
        <v>66590786</v>
      </c>
      <c r="AJ410">
        <v>451</v>
      </c>
      <c r="AK410">
        <v>0</v>
      </c>
      <c r="AL410">
        <v>0</v>
      </c>
      <c r="AM410">
        <v>0</v>
      </c>
      <c r="AN410">
        <v>0</v>
      </c>
      <c r="AO410">
        <v>0</v>
      </c>
      <c r="AP410">
        <v>0</v>
      </c>
      <c r="AQ410">
        <v>0</v>
      </c>
      <c r="AR410">
        <v>0</v>
      </c>
    </row>
    <row r="411" spans="1:44" x14ac:dyDescent="0.25">
      <c r="A411">
        <f>ROW(Source!A250)</f>
        <v>250</v>
      </c>
      <c r="B411">
        <v>66590787</v>
      </c>
      <c r="C411">
        <v>66590779</v>
      </c>
      <c r="D411">
        <v>49526683</v>
      </c>
      <c r="E411">
        <v>1</v>
      </c>
      <c r="F411">
        <v>1</v>
      </c>
      <c r="G411">
        <v>1</v>
      </c>
      <c r="H411">
        <v>3</v>
      </c>
      <c r="I411" t="s">
        <v>347</v>
      </c>
      <c r="J411" t="s">
        <v>349</v>
      </c>
      <c r="K411" t="s">
        <v>348</v>
      </c>
      <c r="L411">
        <v>1348</v>
      </c>
      <c r="N411">
        <v>1009</v>
      </c>
      <c r="O411" t="s">
        <v>147</v>
      </c>
      <c r="P411" t="s">
        <v>147</v>
      </c>
      <c r="Q411">
        <v>1000</v>
      </c>
      <c r="X411">
        <v>1E-4</v>
      </c>
      <c r="Y411">
        <v>37900</v>
      </c>
      <c r="Z411">
        <v>0</v>
      </c>
      <c r="AA411">
        <v>0</v>
      </c>
      <c r="AB411">
        <v>0</v>
      </c>
      <c r="AC411">
        <v>0</v>
      </c>
      <c r="AD411">
        <v>1</v>
      </c>
      <c r="AE411">
        <v>0</v>
      </c>
      <c r="AF411" t="s">
        <v>6</v>
      </c>
      <c r="AG411">
        <v>1E-4</v>
      </c>
      <c r="AH411">
        <v>2</v>
      </c>
      <c r="AI411">
        <v>66590787</v>
      </c>
      <c r="AJ411">
        <v>452</v>
      </c>
      <c r="AK411">
        <v>0</v>
      </c>
      <c r="AL411">
        <v>0</v>
      </c>
      <c r="AM411">
        <v>0</v>
      </c>
      <c r="AN411">
        <v>0</v>
      </c>
      <c r="AO411">
        <v>0</v>
      </c>
      <c r="AP411">
        <v>0</v>
      </c>
      <c r="AQ411">
        <v>0</v>
      </c>
      <c r="AR411">
        <v>0</v>
      </c>
    </row>
    <row r="412" spans="1:44" x14ac:dyDescent="0.25">
      <c r="A412">
        <f>ROW(Source!A250)</f>
        <v>250</v>
      </c>
      <c r="B412">
        <v>66590788</v>
      </c>
      <c r="C412">
        <v>66590779</v>
      </c>
      <c r="D412">
        <v>49512698</v>
      </c>
      <c r="E412">
        <v>70</v>
      </c>
      <c r="F412">
        <v>1</v>
      </c>
      <c r="G412">
        <v>1</v>
      </c>
      <c r="H412">
        <v>3</v>
      </c>
      <c r="I412" t="s">
        <v>932</v>
      </c>
      <c r="J412" t="s">
        <v>6</v>
      </c>
      <c r="K412" t="s">
        <v>921</v>
      </c>
      <c r="L412">
        <v>1348</v>
      </c>
      <c r="N412">
        <v>1009</v>
      </c>
      <c r="O412" t="s">
        <v>147</v>
      </c>
      <c r="P412" t="s">
        <v>147</v>
      </c>
      <c r="Q412">
        <v>1000</v>
      </c>
      <c r="X412">
        <v>1</v>
      </c>
      <c r="Y412">
        <v>0</v>
      </c>
      <c r="Z412">
        <v>0</v>
      </c>
      <c r="AA412">
        <v>0</v>
      </c>
      <c r="AB412">
        <v>0</v>
      </c>
      <c r="AC412">
        <v>0</v>
      </c>
      <c r="AD412">
        <v>0</v>
      </c>
      <c r="AE412">
        <v>0</v>
      </c>
      <c r="AF412" t="s">
        <v>6</v>
      </c>
      <c r="AG412">
        <v>1</v>
      </c>
      <c r="AH412">
        <v>3</v>
      </c>
      <c r="AI412">
        <v>-1</v>
      </c>
      <c r="AJ412" t="s">
        <v>6</v>
      </c>
      <c r="AK412">
        <v>0</v>
      </c>
      <c r="AL412">
        <v>0</v>
      </c>
      <c r="AM412">
        <v>0</v>
      </c>
      <c r="AN412">
        <v>0</v>
      </c>
      <c r="AO412">
        <v>0</v>
      </c>
      <c r="AP412">
        <v>0</v>
      </c>
      <c r="AQ412">
        <v>0</v>
      </c>
      <c r="AR412">
        <v>0</v>
      </c>
    </row>
    <row r="413" spans="1:44" x14ac:dyDescent="0.25">
      <c r="A413">
        <f>ROW(Source!A250)</f>
        <v>250</v>
      </c>
      <c r="B413">
        <v>66590789</v>
      </c>
      <c r="C413">
        <v>66590779</v>
      </c>
      <c r="D413">
        <v>49542292</v>
      </c>
      <c r="E413">
        <v>1</v>
      </c>
      <c r="F413">
        <v>1</v>
      </c>
      <c r="G413">
        <v>1</v>
      </c>
      <c r="H413">
        <v>3</v>
      </c>
      <c r="I413" t="s">
        <v>351</v>
      </c>
      <c r="J413" t="s">
        <v>354</v>
      </c>
      <c r="K413" t="s">
        <v>352</v>
      </c>
      <c r="L413">
        <v>1302</v>
      </c>
      <c r="N413">
        <v>1003</v>
      </c>
      <c r="O413" t="s">
        <v>353</v>
      </c>
      <c r="P413" t="s">
        <v>353</v>
      </c>
      <c r="Q413">
        <v>10</v>
      </c>
      <c r="X413">
        <v>1.8700000000000001E-2</v>
      </c>
      <c r="Y413">
        <v>50.24</v>
      </c>
      <c r="Z413">
        <v>0</v>
      </c>
      <c r="AA413">
        <v>0</v>
      </c>
      <c r="AB413">
        <v>0</v>
      </c>
      <c r="AC413">
        <v>0</v>
      </c>
      <c r="AD413">
        <v>1</v>
      </c>
      <c r="AE413">
        <v>0</v>
      </c>
      <c r="AF413" t="s">
        <v>6</v>
      </c>
      <c r="AG413">
        <v>1.8700000000000001E-2</v>
      </c>
      <c r="AH413">
        <v>2</v>
      </c>
      <c r="AI413">
        <v>66590789</v>
      </c>
      <c r="AJ413">
        <v>453</v>
      </c>
      <c r="AK413">
        <v>0</v>
      </c>
      <c r="AL413">
        <v>0</v>
      </c>
      <c r="AM413">
        <v>0</v>
      </c>
      <c r="AN413">
        <v>0</v>
      </c>
      <c r="AO413">
        <v>0</v>
      </c>
      <c r="AP413">
        <v>0</v>
      </c>
      <c r="AQ413">
        <v>0</v>
      </c>
      <c r="AR413">
        <v>0</v>
      </c>
    </row>
    <row r="414" spans="1:44" x14ac:dyDescent="0.25">
      <c r="A414">
        <f>ROW(Source!A250)</f>
        <v>250</v>
      </c>
      <c r="B414">
        <v>66590790</v>
      </c>
      <c r="C414">
        <v>66590779</v>
      </c>
      <c r="D414">
        <v>49542647</v>
      </c>
      <c r="E414">
        <v>1</v>
      </c>
      <c r="F414">
        <v>1</v>
      </c>
      <c r="G414">
        <v>1</v>
      </c>
      <c r="H414">
        <v>3</v>
      </c>
      <c r="I414" t="s">
        <v>154</v>
      </c>
      <c r="J414" t="s">
        <v>156</v>
      </c>
      <c r="K414" t="s">
        <v>155</v>
      </c>
      <c r="L414">
        <v>1348</v>
      </c>
      <c r="N414">
        <v>1009</v>
      </c>
      <c r="O414" t="s">
        <v>147</v>
      </c>
      <c r="P414" t="s">
        <v>147</v>
      </c>
      <c r="Q414">
        <v>1000</v>
      </c>
      <c r="X414">
        <v>3.0000000000000001E-5</v>
      </c>
      <c r="Y414">
        <v>4455.2</v>
      </c>
      <c r="Z414">
        <v>0</v>
      </c>
      <c r="AA414">
        <v>0</v>
      </c>
      <c r="AB414">
        <v>0</v>
      </c>
      <c r="AC414">
        <v>0</v>
      </c>
      <c r="AD414">
        <v>1</v>
      </c>
      <c r="AE414">
        <v>0</v>
      </c>
      <c r="AF414" t="s">
        <v>6</v>
      </c>
      <c r="AG414">
        <v>3.0000000000000001E-5</v>
      </c>
      <c r="AH414">
        <v>2</v>
      </c>
      <c r="AI414">
        <v>66590790</v>
      </c>
      <c r="AJ414">
        <v>454</v>
      </c>
      <c r="AK414">
        <v>0</v>
      </c>
      <c r="AL414">
        <v>0</v>
      </c>
      <c r="AM414">
        <v>0</v>
      </c>
      <c r="AN414">
        <v>0</v>
      </c>
      <c r="AO414">
        <v>0</v>
      </c>
      <c r="AP414">
        <v>0</v>
      </c>
      <c r="AQ414">
        <v>0</v>
      </c>
      <c r="AR414">
        <v>0</v>
      </c>
    </row>
    <row r="415" spans="1:44" x14ac:dyDescent="0.25">
      <c r="A415">
        <f>ROW(Source!A250)</f>
        <v>250</v>
      </c>
      <c r="B415">
        <v>66590791</v>
      </c>
      <c r="C415">
        <v>66590779</v>
      </c>
      <c r="D415">
        <v>49543370</v>
      </c>
      <c r="E415">
        <v>1</v>
      </c>
      <c r="F415">
        <v>1</v>
      </c>
      <c r="G415">
        <v>1</v>
      </c>
      <c r="H415">
        <v>3</v>
      </c>
      <c r="I415" t="s">
        <v>356</v>
      </c>
      <c r="J415" t="s">
        <v>358</v>
      </c>
      <c r="K415" t="s">
        <v>357</v>
      </c>
      <c r="L415">
        <v>1348</v>
      </c>
      <c r="N415">
        <v>1009</v>
      </c>
      <c r="O415" t="s">
        <v>147</v>
      </c>
      <c r="P415" t="s">
        <v>147</v>
      </c>
      <c r="Q415">
        <v>1000</v>
      </c>
      <c r="X415">
        <v>1.9400000000000001E-3</v>
      </c>
      <c r="Y415">
        <v>4920</v>
      </c>
      <c r="Z415">
        <v>0</v>
      </c>
      <c r="AA415">
        <v>0</v>
      </c>
      <c r="AB415">
        <v>0</v>
      </c>
      <c r="AC415">
        <v>0</v>
      </c>
      <c r="AD415">
        <v>1</v>
      </c>
      <c r="AE415">
        <v>0</v>
      </c>
      <c r="AF415" t="s">
        <v>6</v>
      </c>
      <c r="AG415">
        <v>1.9400000000000001E-3</v>
      </c>
      <c r="AH415">
        <v>2</v>
      </c>
      <c r="AI415">
        <v>66590791</v>
      </c>
      <c r="AJ415">
        <v>455</v>
      </c>
      <c r="AK415">
        <v>0</v>
      </c>
      <c r="AL415">
        <v>0</v>
      </c>
      <c r="AM415">
        <v>0</v>
      </c>
      <c r="AN415">
        <v>0</v>
      </c>
      <c r="AO415">
        <v>0</v>
      </c>
      <c r="AP415">
        <v>0</v>
      </c>
      <c r="AQ415">
        <v>0</v>
      </c>
      <c r="AR415">
        <v>0</v>
      </c>
    </row>
    <row r="416" spans="1:44" x14ac:dyDescent="0.25">
      <c r="A416">
        <f>ROW(Source!A250)</f>
        <v>250</v>
      </c>
      <c r="B416">
        <v>66590792</v>
      </c>
      <c r="C416">
        <v>66590779</v>
      </c>
      <c r="D416">
        <v>49546631</v>
      </c>
      <c r="E416">
        <v>1</v>
      </c>
      <c r="F416">
        <v>1</v>
      </c>
      <c r="G416">
        <v>1</v>
      </c>
      <c r="H416">
        <v>3</v>
      </c>
      <c r="I416" t="s">
        <v>360</v>
      </c>
      <c r="J416" t="s">
        <v>362</v>
      </c>
      <c r="K416" t="s">
        <v>361</v>
      </c>
      <c r="L416">
        <v>1339</v>
      </c>
      <c r="N416">
        <v>1007</v>
      </c>
      <c r="O416" t="s">
        <v>22</v>
      </c>
      <c r="P416" t="s">
        <v>22</v>
      </c>
      <c r="Q416">
        <v>1</v>
      </c>
      <c r="X416">
        <v>1.0300000000000001E-3</v>
      </c>
      <c r="Y416">
        <v>1700</v>
      </c>
      <c r="Z416">
        <v>0</v>
      </c>
      <c r="AA416">
        <v>0</v>
      </c>
      <c r="AB416">
        <v>0</v>
      </c>
      <c r="AC416">
        <v>0</v>
      </c>
      <c r="AD416">
        <v>1</v>
      </c>
      <c r="AE416">
        <v>0</v>
      </c>
      <c r="AF416" t="s">
        <v>6</v>
      </c>
      <c r="AG416">
        <v>1.0300000000000001E-3</v>
      </c>
      <c r="AH416">
        <v>2</v>
      </c>
      <c r="AI416">
        <v>66590792</v>
      </c>
      <c r="AJ416">
        <v>456</v>
      </c>
      <c r="AK416">
        <v>0</v>
      </c>
      <c r="AL416">
        <v>0</v>
      </c>
      <c r="AM416">
        <v>0</v>
      </c>
      <c r="AN416">
        <v>0</v>
      </c>
      <c r="AO416">
        <v>0</v>
      </c>
      <c r="AP416">
        <v>0</v>
      </c>
      <c r="AQ416">
        <v>0</v>
      </c>
      <c r="AR416">
        <v>0</v>
      </c>
    </row>
    <row r="417" spans="1:44" x14ac:dyDescent="0.25">
      <c r="A417">
        <f>ROW(Source!A250)</f>
        <v>250</v>
      </c>
      <c r="B417">
        <v>66590793</v>
      </c>
      <c r="C417">
        <v>66590779</v>
      </c>
      <c r="D417">
        <v>49554249</v>
      </c>
      <c r="E417">
        <v>1</v>
      </c>
      <c r="F417">
        <v>1</v>
      </c>
      <c r="G417">
        <v>1</v>
      </c>
      <c r="H417">
        <v>3</v>
      </c>
      <c r="I417" t="s">
        <v>851</v>
      </c>
      <c r="J417" t="s">
        <v>852</v>
      </c>
      <c r="K417" t="s">
        <v>853</v>
      </c>
      <c r="L417">
        <v>1348</v>
      </c>
      <c r="N417">
        <v>1009</v>
      </c>
      <c r="O417" t="s">
        <v>147</v>
      </c>
      <c r="P417" t="s">
        <v>147</v>
      </c>
      <c r="Q417">
        <v>1000</v>
      </c>
      <c r="X417">
        <v>3.1E-4</v>
      </c>
      <c r="Y417">
        <v>15620</v>
      </c>
      <c r="Z417">
        <v>0</v>
      </c>
      <c r="AA417">
        <v>0</v>
      </c>
      <c r="AB417">
        <v>0</v>
      </c>
      <c r="AC417">
        <v>0</v>
      </c>
      <c r="AD417">
        <v>1</v>
      </c>
      <c r="AE417">
        <v>0</v>
      </c>
      <c r="AF417" t="s">
        <v>6</v>
      </c>
      <c r="AG417">
        <v>3.1E-4</v>
      </c>
      <c r="AH417">
        <v>2</v>
      </c>
      <c r="AI417">
        <v>66590793</v>
      </c>
      <c r="AJ417">
        <v>457</v>
      </c>
      <c r="AK417">
        <v>0</v>
      </c>
      <c r="AL417">
        <v>0</v>
      </c>
      <c r="AM417">
        <v>0</v>
      </c>
      <c r="AN417">
        <v>0</v>
      </c>
      <c r="AO417">
        <v>0</v>
      </c>
      <c r="AP417">
        <v>0</v>
      </c>
      <c r="AQ417">
        <v>0</v>
      </c>
      <c r="AR417">
        <v>0</v>
      </c>
    </row>
    <row r="418" spans="1:44" x14ac:dyDescent="0.25">
      <c r="A418">
        <f>ROW(Source!A250)</f>
        <v>250</v>
      </c>
      <c r="B418">
        <v>66590794</v>
      </c>
      <c r="C418">
        <v>66590779</v>
      </c>
      <c r="D418">
        <v>49555362</v>
      </c>
      <c r="E418">
        <v>1</v>
      </c>
      <c r="F418">
        <v>1</v>
      </c>
      <c r="G418">
        <v>1</v>
      </c>
      <c r="H418">
        <v>3</v>
      </c>
      <c r="I418" t="s">
        <v>854</v>
      </c>
      <c r="J418" t="s">
        <v>855</v>
      </c>
      <c r="K418" t="s">
        <v>856</v>
      </c>
      <c r="L418">
        <v>1346</v>
      </c>
      <c r="N418">
        <v>1009</v>
      </c>
      <c r="O418" t="s">
        <v>132</v>
      </c>
      <c r="P418" t="s">
        <v>132</v>
      </c>
      <c r="Q418">
        <v>1</v>
      </c>
      <c r="X418">
        <v>0.6</v>
      </c>
      <c r="Y418">
        <v>9.42</v>
      </c>
      <c r="Z418">
        <v>0</v>
      </c>
      <c r="AA418">
        <v>0</v>
      </c>
      <c r="AB418">
        <v>0</v>
      </c>
      <c r="AC418">
        <v>0</v>
      </c>
      <c r="AD418">
        <v>1</v>
      </c>
      <c r="AE418">
        <v>0</v>
      </c>
      <c r="AF418" t="s">
        <v>6</v>
      </c>
      <c r="AG418">
        <v>0.6</v>
      </c>
      <c r="AH418">
        <v>2</v>
      </c>
      <c r="AI418">
        <v>66590794</v>
      </c>
      <c r="AJ418">
        <v>458</v>
      </c>
      <c r="AK418">
        <v>0</v>
      </c>
      <c r="AL418">
        <v>0</v>
      </c>
      <c r="AM418">
        <v>0</v>
      </c>
      <c r="AN418">
        <v>0</v>
      </c>
      <c r="AO418">
        <v>0</v>
      </c>
      <c r="AP418">
        <v>0</v>
      </c>
      <c r="AQ418">
        <v>0</v>
      </c>
      <c r="AR418">
        <v>0</v>
      </c>
    </row>
    <row r="419" spans="1:44" x14ac:dyDescent="0.25">
      <c r="A419">
        <f>ROW(Source!A257)</f>
        <v>257</v>
      </c>
      <c r="B419">
        <v>66590770</v>
      </c>
      <c r="C419">
        <v>66590761</v>
      </c>
      <c r="D419">
        <v>31709544</v>
      </c>
      <c r="E419">
        <v>70</v>
      </c>
      <c r="F419">
        <v>1</v>
      </c>
      <c r="G419">
        <v>1</v>
      </c>
      <c r="H419">
        <v>1</v>
      </c>
      <c r="I419" t="s">
        <v>811</v>
      </c>
      <c r="J419" t="s">
        <v>6</v>
      </c>
      <c r="K419" t="s">
        <v>812</v>
      </c>
      <c r="L419">
        <v>1191</v>
      </c>
      <c r="N419">
        <v>1013</v>
      </c>
      <c r="O419" t="s">
        <v>766</v>
      </c>
      <c r="P419" t="s">
        <v>766</v>
      </c>
      <c r="Q419">
        <v>1</v>
      </c>
      <c r="X419">
        <v>2.13</v>
      </c>
      <c r="Y419">
        <v>0</v>
      </c>
      <c r="Z419">
        <v>0</v>
      </c>
      <c r="AA419">
        <v>0</v>
      </c>
      <c r="AB419">
        <v>9.07</v>
      </c>
      <c r="AC419">
        <v>0</v>
      </c>
      <c r="AD419">
        <v>1</v>
      </c>
      <c r="AE419">
        <v>1</v>
      </c>
      <c r="AF419" t="s">
        <v>250</v>
      </c>
      <c r="AG419">
        <v>4.26</v>
      </c>
      <c r="AH419">
        <v>2</v>
      </c>
      <c r="AI419">
        <v>66590762</v>
      </c>
      <c r="AJ419">
        <v>460</v>
      </c>
      <c r="AK419">
        <v>0</v>
      </c>
      <c r="AL419">
        <v>0</v>
      </c>
      <c r="AM419">
        <v>0</v>
      </c>
      <c r="AN419">
        <v>0</v>
      </c>
      <c r="AO419">
        <v>0</v>
      </c>
      <c r="AP419">
        <v>0</v>
      </c>
      <c r="AQ419">
        <v>0</v>
      </c>
      <c r="AR419">
        <v>0</v>
      </c>
    </row>
    <row r="420" spans="1:44" x14ac:dyDescent="0.25">
      <c r="A420">
        <f>ROW(Source!A257)</f>
        <v>257</v>
      </c>
      <c r="B420">
        <v>66590771</v>
      </c>
      <c r="C420">
        <v>66590761</v>
      </c>
      <c r="D420">
        <v>31709492</v>
      </c>
      <c r="E420">
        <v>70</v>
      </c>
      <c r="F420">
        <v>1</v>
      </c>
      <c r="G420">
        <v>1</v>
      </c>
      <c r="H420">
        <v>1</v>
      </c>
      <c r="I420" t="s">
        <v>767</v>
      </c>
      <c r="J420" t="s">
        <v>6</v>
      </c>
      <c r="K420" t="s">
        <v>768</v>
      </c>
      <c r="L420">
        <v>1191</v>
      </c>
      <c r="N420">
        <v>1013</v>
      </c>
      <c r="O420" t="s">
        <v>766</v>
      </c>
      <c r="P420" t="s">
        <v>766</v>
      </c>
      <c r="Q420">
        <v>1</v>
      </c>
      <c r="X420">
        <v>0.02</v>
      </c>
      <c r="Y420">
        <v>0</v>
      </c>
      <c r="Z420">
        <v>0</v>
      </c>
      <c r="AA420">
        <v>0</v>
      </c>
      <c r="AB420">
        <v>0</v>
      </c>
      <c r="AC420">
        <v>0</v>
      </c>
      <c r="AD420">
        <v>1</v>
      </c>
      <c r="AE420">
        <v>2</v>
      </c>
      <c r="AF420" t="s">
        <v>250</v>
      </c>
      <c r="AG420">
        <v>0.04</v>
      </c>
      <c r="AH420">
        <v>2</v>
      </c>
      <c r="AI420">
        <v>66590763</v>
      </c>
      <c r="AJ420">
        <v>461</v>
      </c>
      <c r="AK420">
        <v>0</v>
      </c>
      <c r="AL420">
        <v>0</v>
      </c>
      <c r="AM420">
        <v>0</v>
      </c>
      <c r="AN420">
        <v>0</v>
      </c>
      <c r="AO420">
        <v>0</v>
      </c>
      <c r="AP420">
        <v>0</v>
      </c>
      <c r="AQ420">
        <v>0</v>
      </c>
      <c r="AR420">
        <v>0</v>
      </c>
    </row>
    <row r="421" spans="1:44" x14ac:dyDescent="0.25">
      <c r="A421">
        <f>ROW(Source!A257)</f>
        <v>257</v>
      </c>
      <c r="B421">
        <v>66590772</v>
      </c>
      <c r="C421">
        <v>66590761</v>
      </c>
      <c r="D421">
        <v>49672708</v>
      </c>
      <c r="E421">
        <v>1</v>
      </c>
      <c r="F421">
        <v>1</v>
      </c>
      <c r="G421">
        <v>1</v>
      </c>
      <c r="H421">
        <v>2</v>
      </c>
      <c r="I421" t="s">
        <v>808</v>
      </c>
      <c r="J421" t="s">
        <v>809</v>
      </c>
      <c r="K421" t="s">
        <v>810</v>
      </c>
      <c r="L421">
        <v>1367</v>
      </c>
      <c r="N421">
        <v>1011</v>
      </c>
      <c r="O421" t="s">
        <v>772</v>
      </c>
      <c r="P421" t="s">
        <v>772</v>
      </c>
      <c r="Q421">
        <v>1</v>
      </c>
      <c r="X421">
        <v>0.01</v>
      </c>
      <c r="Y421">
        <v>0</v>
      </c>
      <c r="Z421">
        <v>1.7</v>
      </c>
      <c r="AA421">
        <v>0</v>
      </c>
      <c r="AB421">
        <v>0</v>
      </c>
      <c r="AC421">
        <v>0</v>
      </c>
      <c r="AD421">
        <v>1</v>
      </c>
      <c r="AE421">
        <v>0</v>
      </c>
      <c r="AF421" t="s">
        <v>250</v>
      </c>
      <c r="AG421">
        <v>0.02</v>
      </c>
      <c r="AH421">
        <v>2</v>
      </c>
      <c r="AI421">
        <v>66590764</v>
      </c>
      <c r="AJ421">
        <v>462</v>
      </c>
      <c r="AK421">
        <v>0</v>
      </c>
      <c r="AL421">
        <v>0</v>
      </c>
      <c r="AM421">
        <v>0</v>
      </c>
      <c r="AN421">
        <v>0</v>
      </c>
      <c r="AO421">
        <v>0</v>
      </c>
      <c r="AP421">
        <v>0</v>
      </c>
      <c r="AQ421">
        <v>0</v>
      </c>
      <c r="AR421">
        <v>0</v>
      </c>
    </row>
    <row r="422" spans="1:44" x14ac:dyDescent="0.25">
      <c r="A422">
        <f>ROW(Source!A257)</f>
        <v>257</v>
      </c>
      <c r="B422">
        <v>66590773</v>
      </c>
      <c r="C422">
        <v>66590761</v>
      </c>
      <c r="D422">
        <v>49672727</v>
      </c>
      <c r="E422">
        <v>1</v>
      </c>
      <c r="F422">
        <v>1</v>
      </c>
      <c r="G422">
        <v>1</v>
      </c>
      <c r="H422">
        <v>2</v>
      </c>
      <c r="I422" t="s">
        <v>857</v>
      </c>
      <c r="J422" t="s">
        <v>858</v>
      </c>
      <c r="K422" t="s">
        <v>859</v>
      </c>
      <c r="L422">
        <v>1367</v>
      </c>
      <c r="N422">
        <v>1011</v>
      </c>
      <c r="O422" t="s">
        <v>772</v>
      </c>
      <c r="P422" t="s">
        <v>772</v>
      </c>
      <c r="Q422">
        <v>1</v>
      </c>
      <c r="X422">
        <v>0.01</v>
      </c>
      <c r="Y422">
        <v>0</v>
      </c>
      <c r="Z422">
        <v>89.99</v>
      </c>
      <c r="AA422">
        <v>10.06</v>
      </c>
      <c r="AB422">
        <v>0</v>
      </c>
      <c r="AC422">
        <v>0</v>
      </c>
      <c r="AD422">
        <v>1</v>
      </c>
      <c r="AE422">
        <v>0</v>
      </c>
      <c r="AF422" t="s">
        <v>250</v>
      </c>
      <c r="AG422">
        <v>0.02</v>
      </c>
      <c r="AH422">
        <v>2</v>
      </c>
      <c r="AI422">
        <v>66590765</v>
      </c>
      <c r="AJ422">
        <v>463</v>
      </c>
      <c r="AK422">
        <v>0</v>
      </c>
      <c r="AL422">
        <v>0</v>
      </c>
      <c r="AM422">
        <v>0</v>
      </c>
      <c r="AN422">
        <v>0</v>
      </c>
      <c r="AO422">
        <v>0</v>
      </c>
      <c r="AP422">
        <v>0</v>
      </c>
      <c r="AQ422">
        <v>0</v>
      </c>
      <c r="AR422">
        <v>0</v>
      </c>
    </row>
    <row r="423" spans="1:44" x14ac:dyDescent="0.25">
      <c r="A423">
        <f>ROW(Source!A257)</f>
        <v>257</v>
      </c>
      <c r="B423">
        <v>66590774</v>
      </c>
      <c r="C423">
        <v>66590761</v>
      </c>
      <c r="D423">
        <v>49673503</v>
      </c>
      <c r="E423">
        <v>1</v>
      </c>
      <c r="F423">
        <v>1</v>
      </c>
      <c r="G423">
        <v>1</v>
      </c>
      <c r="H423">
        <v>2</v>
      </c>
      <c r="I423" t="s">
        <v>788</v>
      </c>
      <c r="J423" t="s">
        <v>789</v>
      </c>
      <c r="K423" t="s">
        <v>790</v>
      </c>
      <c r="L423">
        <v>1367</v>
      </c>
      <c r="N423">
        <v>1011</v>
      </c>
      <c r="O423" t="s">
        <v>772</v>
      </c>
      <c r="P423" t="s">
        <v>772</v>
      </c>
      <c r="Q423">
        <v>1</v>
      </c>
      <c r="X423">
        <v>0.01</v>
      </c>
      <c r="Y423">
        <v>0</v>
      </c>
      <c r="Z423">
        <v>65.709999999999994</v>
      </c>
      <c r="AA423">
        <v>11.6</v>
      </c>
      <c r="AB423">
        <v>0</v>
      </c>
      <c r="AC423">
        <v>0</v>
      </c>
      <c r="AD423">
        <v>1</v>
      </c>
      <c r="AE423">
        <v>0</v>
      </c>
      <c r="AF423" t="s">
        <v>250</v>
      </c>
      <c r="AG423">
        <v>0.02</v>
      </c>
      <c r="AH423">
        <v>2</v>
      </c>
      <c r="AI423">
        <v>66590766</v>
      </c>
      <c r="AJ423">
        <v>464</v>
      </c>
      <c r="AK423">
        <v>0</v>
      </c>
      <c r="AL423">
        <v>0</v>
      </c>
      <c r="AM423">
        <v>0</v>
      </c>
      <c r="AN423">
        <v>0</v>
      </c>
      <c r="AO423">
        <v>0</v>
      </c>
      <c r="AP423">
        <v>0</v>
      </c>
      <c r="AQ423">
        <v>0</v>
      </c>
      <c r="AR423">
        <v>0</v>
      </c>
    </row>
    <row r="424" spans="1:44" x14ac:dyDescent="0.25">
      <c r="A424">
        <f>ROW(Source!A257)</f>
        <v>257</v>
      </c>
      <c r="B424">
        <v>66590775</v>
      </c>
      <c r="C424">
        <v>66590761</v>
      </c>
      <c r="D424">
        <v>49674142</v>
      </c>
      <c r="E424">
        <v>1</v>
      </c>
      <c r="F424">
        <v>1</v>
      </c>
      <c r="G424">
        <v>1</v>
      </c>
      <c r="H424">
        <v>2</v>
      </c>
      <c r="I424" t="s">
        <v>803</v>
      </c>
      <c r="J424" t="s">
        <v>804</v>
      </c>
      <c r="K424" t="s">
        <v>805</v>
      </c>
      <c r="L424">
        <v>1367</v>
      </c>
      <c r="N424">
        <v>1011</v>
      </c>
      <c r="O424" t="s">
        <v>772</v>
      </c>
      <c r="P424" t="s">
        <v>772</v>
      </c>
      <c r="Q424">
        <v>1</v>
      </c>
      <c r="X424">
        <v>0.65</v>
      </c>
      <c r="Y424">
        <v>0</v>
      </c>
      <c r="Z424">
        <v>6.82</v>
      </c>
      <c r="AA424">
        <v>0</v>
      </c>
      <c r="AB424">
        <v>0</v>
      </c>
      <c r="AC424">
        <v>0</v>
      </c>
      <c r="AD424">
        <v>1</v>
      </c>
      <c r="AE424">
        <v>0</v>
      </c>
      <c r="AF424" t="s">
        <v>250</v>
      </c>
      <c r="AG424">
        <v>1.3</v>
      </c>
      <c r="AH424">
        <v>2</v>
      </c>
      <c r="AI424">
        <v>66590767</v>
      </c>
      <c r="AJ424">
        <v>465</v>
      </c>
      <c r="AK424">
        <v>0</v>
      </c>
      <c r="AL424">
        <v>0</v>
      </c>
      <c r="AM424">
        <v>0</v>
      </c>
      <c r="AN424">
        <v>0</v>
      </c>
      <c r="AO424">
        <v>0</v>
      </c>
      <c r="AP424">
        <v>0</v>
      </c>
      <c r="AQ424">
        <v>0</v>
      </c>
      <c r="AR424">
        <v>0</v>
      </c>
    </row>
    <row r="425" spans="1:44" x14ac:dyDescent="0.25">
      <c r="A425">
        <f>ROW(Source!A257)</f>
        <v>257</v>
      </c>
      <c r="B425">
        <v>66590776</v>
      </c>
      <c r="C425">
        <v>66590761</v>
      </c>
      <c r="D425">
        <v>49554792</v>
      </c>
      <c r="E425">
        <v>1</v>
      </c>
      <c r="F425">
        <v>1</v>
      </c>
      <c r="G425">
        <v>1</v>
      </c>
      <c r="H425">
        <v>3</v>
      </c>
      <c r="I425" t="s">
        <v>860</v>
      </c>
      <c r="J425" t="s">
        <v>861</v>
      </c>
      <c r="K425" t="s">
        <v>862</v>
      </c>
      <c r="L425">
        <v>1348</v>
      </c>
      <c r="N425">
        <v>1009</v>
      </c>
      <c r="O425" t="s">
        <v>147</v>
      </c>
      <c r="P425" t="s">
        <v>147</v>
      </c>
      <c r="Q425">
        <v>1000</v>
      </c>
      <c r="X425">
        <v>8.9999999999999993E-3</v>
      </c>
      <c r="Y425">
        <v>14312.87</v>
      </c>
      <c r="Z425">
        <v>0</v>
      </c>
      <c r="AA425">
        <v>0</v>
      </c>
      <c r="AB425">
        <v>0</v>
      </c>
      <c r="AC425">
        <v>0</v>
      </c>
      <c r="AD425">
        <v>1</v>
      </c>
      <c r="AE425">
        <v>0</v>
      </c>
      <c r="AF425" t="s">
        <v>250</v>
      </c>
      <c r="AG425">
        <v>1.7999999999999999E-2</v>
      </c>
      <c r="AH425">
        <v>2</v>
      </c>
      <c r="AI425">
        <v>66590768</v>
      </c>
      <c r="AJ425">
        <v>466</v>
      </c>
      <c r="AK425">
        <v>0</v>
      </c>
      <c r="AL425">
        <v>0</v>
      </c>
      <c r="AM425">
        <v>0</v>
      </c>
      <c r="AN425">
        <v>0</v>
      </c>
      <c r="AO425">
        <v>0</v>
      </c>
      <c r="AP425">
        <v>0</v>
      </c>
      <c r="AQ425">
        <v>0</v>
      </c>
      <c r="AR425">
        <v>0</v>
      </c>
    </row>
    <row r="426" spans="1:44" x14ac:dyDescent="0.25">
      <c r="A426">
        <f>ROW(Source!A257)</f>
        <v>257</v>
      </c>
      <c r="B426">
        <v>66590777</v>
      </c>
      <c r="C426">
        <v>66590761</v>
      </c>
      <c r="D426">
        <v>49555401</v>
      </c>
      <c r="E426">
        <v>1</v>
      </c>
      <c r="F426">
        <v>1</v>
      </c>
      <c r="G426">
        <v>1</v>
      </c>
      <c r="H426">
        <v>3</v>
      </c>
      <c r="I426" t="s">
        <v>863</v>
      </c>
      <c r="J426" t="s">
        <v>864</v>
      </c>
      <c r="K426" t="s">
        <v>865</v>
      </c>
      <c r="L426">
        <v>1346</v>
      </c>
      <c r="N426">
        <v>1009</v>
      </c>
      <c r="O426" t="s">
        <v>132</v>
      </c>
      <c r="P426" t="s">
        <v>132</v>
      </c>
      <c r="Q426">
        <v>1</v>
      </c>
      <c r="X426">
        <v>1.4</v>
      </c>
      <c r="Y426">
        <v>6.67</v>
      </c>
      <c r="Z426">
        <v>0</v>
      </c>
      <c r="AA426">
        <v>0</v>
      </c>
      <c r="AB426">
        <v>0</v>
      </c>
      <c r="AC426">
        <v>0</v>
      </c>
      <c r="AD426">
        <v>1</v>
      </c>
      <c r="AE426">
        <v>0</v>
      </c>
      <c r="AF426" t="s">
        <v>250</v>
      </c>
      <c r="AG426">
        <v>2.8</v>
      </c>
      <c r="AH426">
        <v>2</v>
      </c>
      <c r="AI426">
        <v>66590769</v>
      </c>
      <c r="AJ426">
        <v>467</v>
      </c>
      <c r="AK426">
        <v>0</v>
      </c>
      <c r="AL426">
        <v>0</v>
      </c>
      <c r="AM426">
        <v>0</v>
      </c>
      <c r="AN426">
        <v>0</v>
      </c>
      <c r="AO426">
        <v>0</v>
      </c>
      <c r="AP426">
        <v>0</v>
      </c>
      <c r="AQ426">
        <v>0</v>
      </c>
      <c r="AR426">
        <v>0</v>
      </c>
    </row>
  </sheetData>
  <printOptions gridLines="1"/>
  <pageMargins left="0.75" right="0.75" top="1" bottom="1" header="0.5" footer="0.5"/>
  <headerFooter alignWithMargins="0">
    <oddHeader>&amp;A</oddHeader>
    <oddFoote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109375" defaultRowHeight="13.2" x14ac:dyDescent="0.25"/>
  <cols>
    <col min="1" max="256" width="9.109375" customWidth="1"/>
  </cols>
  <sheetData/>
  <printOptions gridLines="1"/>
  <pageMargins left="0.75" right="0.75" top="1" bottom="1" header="0.5" footer="0.5"/>
  <headerFooter alignWithMargins="0">
    <oddHeader>&amp;A</oddHeader>
    <oddFooter>Page &amp;P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Y12"/>
  <sheetViews>
    <sheetView workbookViewId="0"/>
  </sheetViews>
  <sheetFormatPr defaultColWidth="9.109375" defaultRowHeight="13.2" x14ac:dyDescent="0.25"/>
  <cols>
    <col min="1" max="256" width="9.109375" customWidth="1"/>
  </cols>
  <sheetData>
    <row r="1" spans="1:103" x14ac:dyDescent="0.25">
      <c r="A1">
        <v>0</v>
      </c>
      <c r="B1" t="s">
        <v>0</v>
      </c>
      <c r="D1" t="s">
        <v>1</v>
      </c>
      <c r="F1">
        <v>0</v>
      </c>
      <c r="G1">
        <v>0</v>
      </c>
      <c r="H1">
        <v>0</v>
      </c>
      <c r="I1" t="s">
        <v>2</v>
      </c>
      <c r="J1" t="s">
        <v>3</v>
      </c>
      <c r="K1">
        <v>1</v>
      </c>
      <c r="L1">
        <v>20266</v>
      </c>
      <c r="M1">
        <v>66415739</v>
      </c>
      <c r="N1">
        <v>11</v>
      </c>
      <c r="O1">
        <v>11</v>
      </c>
      <c r="P1">
        <v>0</v>
      </c>
      <c r="Q1">
        <v>3</v>
      </c>
    </row>
    <row r="12" spans="1:103" x14ac:dyDescent="0.25">
      <c r="F12" t="str">
        <f>Source!F12</f>
        <v>5.4.1.1.3 Монтаж ограждающих конструкций здания Р</v>
      </c>
      <c r="G12" t="str">
        <f>Source!G12</f>
        <v>Комплекс из 2-х многоквартирных домов поз.19.1 и 19.2, расположенный в 32, 33 микрорайонах в г.Липецке на земельном участке с кадастровым номером 48:20:0043601:297. 1-й этап строительства - корпус 1 (поз.19.1)</v>
      </c>
      <c r="AB12" t="s">
        <v>6</v>
      </c>
      <c r="AC12" t="s">
        <v>6</v>
      </c>
      <c r="AD12" t="s">
        <v>6</v>
      </c>
      <c r="AE12" t="s">
        <v>6</v>
      </c>
      <c r="AH12" t="s">
        <v>6</v>
      </c>
      <c r="AI12" t="s">
        <v>6</v>
      </c>
      <c r="CY12">
        <f>Source!CY12</f>
        <v>0</v>
      </c>
    </row>
  </sheetData>
  <printOptions gridLines="1"/>
  <pageMargins left="0.75" right="0.75" top="1" bottom="1" header="0.5" footer="0.5"/>
  <headerFooter alignWithMargins="0">
    <oddHeader>&amp;A</oddHeader>
    <oddFooter>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U161"/>
  <sheetViews>
    <sheetView workbookViewId="0">
      <selection activeCell="A13" sqref="A13:G13"/>
    </sheetView>
  </sheetViews>
  <sheetFormatPr defaultRowHeight="13.2" x14ac:dyDescent="0.25"/>
  <cols>
    <col min="1" max="1" width="6.6640625" customWidth="1"/>
    <col min="2" max="2" width="10.6640625" customWidth="1"/>
    <col min="3" max="3" width="33.6640625" customWidth="1"/>
    <col min="4" max="7" width="8.6640625" customWidth="1"/>
    <col min="8" max="8" width="70.6640625" customWidth="1"/>
    <col min="9" max="9" width="8.6640625" customWidth="1"/>
    <col min="11" max="69" width="0" hidden="1" customWidth="1"/>
    <col min="70" max="70" width="66.6640625" hidden="1" customWidth="1"/>
    <col min="71" max="71" width="76.6640625" hidden="1" customWidth="1"/>
    <col min="72" max="76" width="0" hidden="1" customWidth="1"/>
    <col min="77" max="77" width="34.6640625" hidden="1" customWidth="1"/>
    <col min="78" max="78" width="17.6640625" hidden="1" customWidth="1"/>
    <col min="79" max="256" width="0" hidden="1" customWidth="1"/>
  </cols>
  <sheetData>
    <row r="1" spans="1:255" s="12" customFormat="1" ht="10.199999999999999" x14ac:dyDescent="0.2">
      <c r="A1" s="164" t="s">
        <v>950</v>
      </c>
      <c r="B1" s="164"/>
      <c r="C1" s="164"/>
      <c r="D1" s="164"/>
      <c r="E1" s="164"/>
      <c r="F1" s="164"/>
      <c r="G1" s="164"/>
    </row>
    <row r="3" spans="1:255" x14ac:dyDescent="0.25">
      <c r="A3" s="15" t="s">
        <v>951</v>
      </c>
      <c r="B3" s="14"/>
      <c r="C3" s="166"/>
      <c r="D3" s="167"/>
      <c r="E3" s="167"/>
      <c r="F3" s="167"/>
      <c r="G3" s="167"/>
      <c r="BR3" s="17">
        <f>C3</f>
        <v>0</v>
      </c>
      <c r="IU3" s="18"/>
    </row>
    <row r="4" spans="1:255" x14ac:dyDescent="0.25">
      <c r="A4" s="15" t="s">
        <v>952</v>
      </c>
      <c r="B4" s="14"/>
      <c r="C4" s="168"/>
      <c r="D4" s="169"/>
      <c r="E4" s="169"/>
      <c r="F4" s="169"/>
      <c r="G4" s="169"/>
      <c r="BR4" s="17">
        <f>C4</f>
        <v>0</v>
      </c>
      <c r="IU4" s="18"/>
    </row>
    <row r="5" spans="1:255" x14ac:dyDescent="0.25">
      <c r="A5" s="15" t="s">
        <v>953</v>
      </c>
      <c r="B5" s="14"/>
      <c r="C5" s="168"/>
      <c r="D5" s="169"/>
      <c r="E5" s="169"/>
      <c r="F5" s="169"/>
      <c r="G5" s="169"/>
      <c r="BR5" s="17">
        <f>C5</f>
        <v>0</v>
      </c>
      <c r="IU5" s="18"/>
    </row>
    <row r="6" spans="1:255" x14ac:dyDescent="0.25">
      <c r="A6" s="15" t="s">
        <v>954</v>
      </c>
      <c r="B6" s="14"/>
      <c r="C6" s="162"/>
      <c r="D6" s="163"/>
      <c r="E6" s="163"/>
      <c r="F6" s="163"/>
      <c r="G6" s="163"/>
      <c r="BR6" s="17">
        <f>C6</f>
        <v>0</v>
      </c>
      <c r="IU6" s="18"/>
    </row>
    <row r="7" spans="1:255" x14ac:dyDescent="0.25">
      <c r="A7" s="172"/>
      <c r="B7" s="172"/>
      <c r="C7" s="172"/>
      <c r="D7" s="172"/>
      <c r="E7" s="172"/>
      <c r="F7" s="172"/>
      <c r="G7" s="172"/>
    </row>
    <row r="8" spans="1:255" ht="17.399999999999999" x14ac:dyDescent="0.3">
      <c r="A8" s="173" t="s">
        <v>1083</v>
      </c>
      <c r="B8" s="173"/>
      <c r="C8" s="173"/>
      <c r="D8" s="173"/>
      <c r="E8" s="173"/>
      <c r="F8" s="173"/>
      <c r="G8" s="173"/>
    </row>
    <row r="9" spans="1:255" x14ac:dyDescent="0.25">
      <c r="A9" s="174"/>
      <c r="B9" s="174"/>
      <c r="C9" s="174"/>
      <c r="D9" s="174"/>
      <c r="E9" s="174"/>
      <c r="F9" s="174"/>
      <c r="G9" s="174"/>
    </row>
    <row r="10" spans="1:255" x14ac:dyDescent="0.25">
      <c r="A10" s="174" t="s">
        <v>7</v>
      </c>
      <c r="B10" s="174"/>
      <c r="C10" s="174"/>
      <c r="D10" s="174"/>
      <c r="E10" s="174"/>
      <c r="F10" s="174"/>
      <c r="G10" s="174"/>
    </row>
    <row r="11" spans="1:255" ht="62.4" x14ac:dyDescent="0.3">
      <c r="A11" s="11" t="s">
        <v>956</v>
      </c>
      <c r="B11" s="175" t="s">
        <v>5</v>
      </c>
      <c r="C11" s="175"/>
      <c r="D11" s="175"/>
      <c r="E11" s="175"/>
      <c r="F11" s="175"/>
      <c r="G11" s="175"/>
      <c r="BS11" s="36" t="str">
        <f>B11</f>
        <v>Комплекс из 2-х многоквартирных домов поз.19.1 и 19.2, расположенный в 32, 33 микрорайонах в г.Липецке на земельном участке с кадастровым номером 48:20:0043601:297. 1-й этап строительства - корпус 1 (поз.19.1)</v>
      </c>
      <c r="IU11" s="18"/>
    </row>
    <row r="13" spans="1:255" x14ac:dyDescent="0.25">
      <c r="A13" s="11" t="s">
        <v>958</v>
      </c>
    </row>
    <row r="14" spans="1:255" x14ac:dyDescent="0.25">
      <c r="A14" s="11" t="s">
        <v>959</v>
      </c>
    </row>
    <row r="15" spans="1:255" x14ac:dyDescent="0.25">
      <c r="A15" s="37" t="s">
        <v>989</v>
      </c>
      <c r="B15" s="37" t="s">
        <v>991</v>
      </c>
      <c r="C15" s="37" t="s">
        <v>994</v>
      </c>
      <c r="D15" s="37" t="s">
        <v>996</v>
      </c>
      <c r="E15" s="37" t="s">
        <v>999</v>
      </c>
      <c r="F15" s="37" t="s">
        <v>1001</v>
      </c>
      <c r="G15" s="37" t="s">
        <v>1003</v>
      </c>
      <c r="H15" s="37" t="s">
        <v>1005</v>
      </c>
      <c r="I15" s="38" t="s">
        <v>977</v>
      </c>
    </row>
    <row r="16" spans="1:255" x14ac:dyDescent="0.25">
      <c r="A16" s="39" t="s">
        <v>990</v>
      </c>
      <c r="B16" s="39" t="s">
        <v>992</v>
      </c>
      <c r="C16" s="39" t="s">
        <v>1084</v>
      </c>
      <c r="D16" s="39" t="s">
        <v>997</v>
      </c>
      <c r="E16" s="39" t="s">
        <v>1000</v>
      </c>
      <c r="F16" s="39" t="s">
        <v>1002</v>
      </c>
      <c r="G16" s="39" t="s">
        <v>1004</v>
      </c>
      <c r="H16" s="39" t="s">
        <v>1006</v>
      </c>
      <c r="I16" s="40" t="s">
        <v>972</v>
      </c>
    </row>
    <row r="17" spans="1:255" x14ac:dyDescent="0.25">
      <c r="A17" s="39"/>
      <c r="B17" s="39" t="s">
        <v>993</v>
      </c>
      <c r="C17" s="39"/>
      <c r="D17" s="39" t="s">
        <v>998</v>
      </c>
      <c r="E17" s="39"/>
      <c r="F17" s="39"/>
      <c r="G17" s="39" t="s">
        <v>1002</v>
      </c>
      <c r="H17" s="39" t="s">
        <v>1007</v>
      </c>
      <c r="I17" s="40"/>
    </row>
    <row r="18" spans="1:255" x14ac:dyDescent="0.25">
      <c r="A18" s="37">
        <v>1</v>
      </c>
      <c r="B18" s="37">
        <v>2</v>
      </c>
      <c r="C18" s="37">
        <v>3</v>
      </c>
      <c r="D18" s="37">
        <v>4</v>
      </c>
      <c r="E18" s="37">
        <v>5</v>
      </c>
      <c r="F18" s="37">
        <v>6</v>
      </c>
      <c r="G18" s="37">
        <v>7</v>
      </c>
      <c r="H18" s="37">
        <v>8</v>
      </c>
      <c r="I18" s="38">
        <v>9</v>
      </c>
    </row>
    <row r="19" spans="1:255" x14ac:dyDescent="0.25">
      <c r="A19" s="48"/>
      <c r="B19" s="48" t="s">
        <v>1085</v>
      </c>
      <c r="C19" s="48"/>
      <c r="D19" s="48"/>
      <c r="E19" s="48"/>
      <c r="F19" s="48"/>
      <c r="G19" s="45"/>
      <c r="H19" s="45"/>
      <c r="I19" s="45"/>
    </row>
    <row r="20" spans="1:255" s="22" customFormat="1" ht="22.8" x14ac:dyDescent="0.2">
      <c r="A20" s="49">
        <v>1</v>
      </c>
      <c r="B20" s="50" t="s">
        <v>798</v>
      </c>
      <c r="C20" s="50" t="s">
        <v>799</v>
      </c>
      <c r="D20" s="50" t="s">
        <v>766</v>
      </c>
      <c r="E20" s="51" t="e">
        <f t="shared" ref="E20:E32" si="0">ROUND(O20,3)</f>
        <v>#REF!</v>
      </c>
      <c r="F20" s="52">
        <f>ROUND( 7.94 * 33.39, 2 )</f>
        <v>265.12</v>
      </c>
      <c r="G20" s="53" t="e">
        <f t="shared" ref="G20:G32" si="1">ROUND(E20*F20,0)</f>
        <v>#REF!</v>
      </c>
      <c r="H20" s="54" t="s">
        <v>1093</v>
      </c>
      <c r="I20" s="54" t="s">
        <v>1010</v>
      </c>
      <c r="N20" s="41"/>
      <c r="O20" s="41" t="e">
        <f t="shared" ref="O20:O32" si="2">SUM(P20:IV20)</f>
        <v>#REF!</v>
      </c>
      <c r="P20" s="41" t="e">
        <f>SmtRes!CX88</f>
        <v>#REF!</v>
      </c>
      <c r="Q20" s="41" t="e">
        <f>SmtRes!CX145</f>
        <v>#REF!</v>
      </c>
      <c r="R20" s="41" t="e">
        <f>SmtRes!CX151</f>
        <v>#REF!</v>
      </c>
      <c r="S20" s="41" t="e">
        <f>SmtRes!CX347</f>
        <v>#REF!</v>
      </c>
      <c r="T20" s="41"/>
      <c r="U20" s="41"/>
      <c r="V20" s="41"/>
      <c r="W20" s="41"/>
      <c r="X20" s="41"/>
      <c r="Y20" s="41"/>
      <c r="Z20" s="41"/>
      <c r="AA20" s="41"/>
      <c r="AB20" s="41"/>
      <c r="AC20" s="41"/>
      <c r="AD20" s="41"/>
      <c r="AE20" s="41"/>
      <c r="AF20" s="41"/>
      <c r="AG20" s="41"/>
      <c r="AH20" s="41"/>
      <c r="AI20" s="41"/>
      <c r="AJ20" s="41"/>
      <c r="AK20" s="41"/>
      <c r="AL20" s="41"/>
      <c r="AM20" s="41"/>
      <c r="AN20" s="41"/>
      <c r="AO20" s="41"/>
      <c r="AP20" s="41"/>
      <c r="AQ20" s="41"/>
      <c r="AR20" s="41"/>
      <c r="AS20" s="41"/>
      <c r="AT20" s="41"/>
      <c r="AU20" s="41"/>
      <c r="AV20" s="41"/>
      <c r="AW20" s="41"/>
      <c r="AX20" s="41"/>
      <c r="AY20" s="41"/>
      <c r="AZ20" s="41"/>
      <c r="BA20" s="41"/>
      <c r="BB20" s="41"/>
      <c r="BC20" s="41"/>
      <c r="BD20" s="41"/>
      <c r="BE20" s="41"/>
      <c r="BF20" s="41"/>
      <c r="BG20" s="41"/>
      <c r="BH20" s="41"/>
      <c r="BI20" s="41"/>
      <c r="BJ20" s="41"/>
      <c r="BK20" s="41"/>
      <c r="BL20" s="41"/>
      <c r="BM20" s="41"/>
      <c r="BN20" s="41"/>
      <c r="BO20" s="41"/>
      <c r="BP20" s="41"/>
      <c r="BQ20" s="41"/>
      <c r="BR20" s="41"/>
      <c r="BS20" s="41"/>
      <c r="BT20" s="41"/>
      <c r="BU20" s="41"/>
      <c r="BV20" s="41"/>
      <c r="BW20" s="41"/>
      <c r="BX20" s="41"/>
      <c r="BY20" s="41"/>
      <c r="BZ20" s="41"/>
      <c r="CA20" s="41"/>
      <c r="CB20" s="41"/>
      <c r="CC20" s="41"/>
      <c r="CD20" s="41"/>
      <c r="CE20" s="41"/>
      <c r="CF20" s="41"/>
      <c r="CG20" s="41"/>
      <c r="CH20" s="41"/>
      <c r="CI20" s="41"/>
      <c r="CJ20" s="41"/>
      <c r="CK20" s="41"/>
      <c r="CL20" s="41"/>
      <c r="CM20" s="41"/>
      <c r="CN20" s="41"/>
      <c r="CO20" s="41"/>
      <c r="CP20" s="41"/>
      <c r="CQ20" s="41"/>
      <c r="CR20" s="41"/>
      <c r="CS20" s="41"/>
      <c r="CT20" s="41"/>
      <c r="CU20" s="41"/>
      <c r="CV20" s="41"/>
      <c r="CW20" s="41"/>
      <c r="CX20" s="41"/>
      <c r="CY20" s="41"/>
      <c r="CZ20" s="41"/>
      <c r="DA20" s="41"/>
      <c r="DB20" s="41"/>
      <c r="DC20" s="41"/>
      <c r="DD20" s="41"/>
      <c r="DE20" s="41"/>
      <c r="DF20" s="41"/>
      <c r="DG20" s="41"/>
      <c r="DH20" s="41"/>
      <c r="DI20" s="41"/>
      <c r="DJ20" s="41"/>
      <c r="DK20" s="41"/>
      <c r="DL20" s="41"/>
      <c r="DM20" s="41"/>
      <c r="DN20" s="41"/>
      <c r="DO20" s="41"/>
      <c r="DP20" s="41"/>
      <c r="DQ20" s="41"/>
      <c r="DR20" s="41"/>
      <c r="DS20" s="41"/>
      <c r="DT20" s="41"/>
      <c r="DU20" s="41"/>
      <c r="DV20" s="41"/>
      <c r="DW20" s="41"/>
      <c r="DX20" s="41"/>
      <c r="DY20" s="41"/>
      <c r="DZ20" s="41"/>
      <c r="EA20" s="41"/>
      <c r="EB20" s="41"/>
      <c r="EC20" s="41"/>
      <c r="ED20" s="41"/>
      <c r="EE20" s="41"/>
      <c r="EF20" s="41"/>
      <c r="EG20" s="41"/>
      <c r="EH20" s="41"/>
      <c r="EI20" s="41"/>
      <c r="EJ20" s="41"/>
      <c r="EK20" s="41"/>
      <c r="EL20" s="41"/>
      <c r="EM20" s="41"/>
      <c r="EN20" s="41"/>
      <c r="EO20" s="41"/>
      <c r="EP20" s="41"/>
      <c r="EQ20" s="41"/>
      <c r="ER20" s="41"/>
      <c r="ES20" s="41"/>
      <c r="ET20" s="41"/>
      <c r="EU20" s="41"/>
      <c r="EV20" s="41"/>
      <c r="EW20" s="41"/>
      <c r="EX20" s="41"/>
      <c r="EY20" s="41"/>
      <c r="EZ20" s="41"/>
      <c r="FA20" s="41"/>
      <c r="FB20" s="41"/>
      <c r="FC20" s="41"/>
      <c r="FD20" s="41"/>
      <c r="FE20" s="41"/>
      <c r="FF20" s="41"/>
      <c r="FG20" s="41"/>
      <c r="FH20" s="41"/>
      <c r="FI20" s="41"/>
      <c r="FJ20" s="41"/>
      <c r="FK20" s="41"/>
      <c r="FL20" s="41"/>
      <c r="FM20" s="41"/>
      <c r="FN20" s="41"/>
      <c r="FO20" s="41"/>
      <c r="FP20" s="41"/>
      <c r="FQ20" s="41"/>
      <c r="FR20" s="41"/>
      <c r="FS20" s="41"/>
      <c r="FT20" s="41"/>
      <c r="FU20" s="41"/>
      <c r="FV20" s="41"/>
      <c r="FW20" s="41"/>
      <c r="FX20" s="41"/>
      <c r="FY20" s="41"/>
      <c r="FZ20" s="41"/>
      <c r="GA20" s="41"/>
      <c r="GB20" s="41"/>
      <c r="GC20" s="41"/>
      <c r="GD20" s="41"/>
      <c r="GE20" s="41"/>
      <c r="GF20" s="41"/>
      <c r="GG20" s="41"/>
      <c r="GH20" s="41"/>
      <c r="GI20" s="41"/>
      <c r="GJ20" s="41"/>
      <c r="GK20" s="41"/>
      <c r="GL20" s="41"/>
      <c r="GM20" s="41"/>
      <c r="GN20" s="41"/>
      <c r="GO20" s="41"/>
      <c r="GP20" s="41"/>
      <c r="GQ20" s="41"/>
      <c r="GR20" s="41"/>
      <c r="GS20" s="41"/>
      <c r="GT20" s="41"/>
      <c r="GU20" s="41"/>
      <c r="GV20" s="41"/>
      <c r="GW20" s="41"/>
      <c r="GX20" s="41"/>
      <c r="GY20" s="41"/>
      <c r="GZ20" s="41"/>
      <c r="HA20" s="41"/>
      <c r="HB20" s="41"/>
      <c r="HC20" s="41"/>
      <c r="HD20" s="41"/>
      <c r="HE20" s="41"/>
      <c r="HF20" s="41"/>
      <c r="HG20" s="41"/>
      <c r="HH20" s="41"/>
      <c r="HI20" s="41"/>
      <c r="HJ20" s="41"/>
      <c r="HK20" s="41"/>
      <c r="HL20" s="41"/>
      <c r="HM20" s="41"/>
      <c r="HN20" s="41"/>
      <c r="HO20" s="41"/>
      <c r="HP20" s="41"/>
      <c r="HQ20" s="41"/>
      <c r="HR20" s="41"/>
      <c r="HS20" s="41"/>
      <c r="HT20" s="41"/>
      <c r="HU20" s="41"/>
      <c r="HV20" s="41"/>
      <c r="HW20" s="41"/>
      <c r="HX20" s="41"/>
      <c r="HY20" s="41"/>
      <c r="HZ20" s="41"/>
      <c r="IA20" s="41"/>
      <c r="IB20" s="41"/>
      <c r="IC20" s="41"/>
      <c r="ID20" s="41"/>
      <c r="IE20" s="41"/>
      <c r="IF20" s="41"/>
      <c r="IG20" s="41"/>
      <c r="IH20" s="41"/>
      <c r="II20" s="41"/>
      <c r="IJ20" s="41"/>
      <c r="IK20" s="41"/>
      <c r="IL20" s="41"/>
      <c r="IM20" s="41"/>
      <c r="IN20" s="41"/>
      <c r="IO20" s="41"/>
      <c r="IP20" s="41"/>
      <c r="IQ20" s="41"/>
      <c r="IR20" s="41"/>
      <c r="IS20" s="41"/>
      <c r="IT20" s="41"/>
      <c r="IU20" s="41"/>
    </row>
    <row r="21" spans="1:255" s="22" customFormat="1" ht="22.8" x14ac:dyDescent="0.2">
      <c r="A21" s="49">
        <v>2</v>
      </c>
      <c r="B21" s="50" t="s">
        <v>806</v>
      </c>
      <c r="C21" s="50" t="s">
        <v>807</v>
      </c>
      <c r="D21" s="50" t="s">
        <v>766</v>
      </c>
      <c r="E21" s="51" t="e">
        <f t="shared" si="0"/>
        <v>#REF!</v>
      </c>
      <c r="F21" s="52">
        <f>ROUND( 8.09 * 33.39, 2 )</f>
        <v>270.13</v>
      </c>
      <c r="G21" s="53" t="e">
        <f t="shared" si="1"/>
        <v>#REF!</v>
      </c>
      <c r="H21" s="54" t="s">
        <v>1094</v>
      </c>
      <c r="I21" s="54" t="s">
        <v>1010</v>
      </c>
      <c r="N21" s="41"/>
      <c r="O21" s="41" t="e">
        <f t="shared" si="2"/>
        <v>#REF!</v>
      </c>
      <c r="P21" s="41" t="e">
        <f>SmtRes!CX95</f>
        <v>#REF!</v>
      </c>
      <c r="Q21" s="41" t="e">
        <f>SmtRes!CX259</f>
        <v>#REF!</v>
      </c>
      <c r="R21" s="41"/>
      <c r="S21" s="41"/>
      <c r="T21" s="41"/>
      <c r="U21" s="41"/>
      <c r="V21" s="41"/>
      <c r="W21" s="41"/>
      <c r="X21" s="41"/>
      <c r="Y21" s="41"/>
      <c r="Z21" s="41"/>
      <c r="AA21" s="41"/>
      <c r="AB21" s="41"/>
      <c r="AC21" s="41"/>
      <c r="AD21" s="41"/>
      <c r="AE21" s="41"/>
      <c r="AF21" s="41"/>
      <c r="AG21" s="41"/>
      <c r="AH21" s="41"/>
      <c r="AI21" s="41"/>
      <c r="AJ21" s="41"/>
      <c r="AK21" s="41"/>
      <c r="AL21" s="41"/>
      <c r="AM21" s="41"/>
      <c r="AN21" s="41"/>
      <c r="AO21" s="41"/>
      <c r="AP21" s="41"/>
      <c r="AQ21" s="41"/>
      <c r="AR21" s="41"/>
      <c r="AS21" s="41"/>
      <c r="AT21" s="41"/>
      <c r="AU21" s="41"/>
      <c r="AV21" s="41"/>
      <c r="AW21" s="41"/>
      <c r="AX21" s="41"/>
      <c r="AY21" s="41"/>
      <c r="AZ21" s="41"/>
      <c r="BA21" s="41"/>
      <c r="BB21" s="41"/>
      <c r="BC21" s="41"/>
      <c r="BD21" s="41"/>
      <c r="BE21" s="41"/>
      <c r="BF21" s="41"/>
      <c r="BG21" s="41"/>
      <c r="BH21" s="41"/>
      <c r="BI21" s="41"/>
      <c r="BJ21" s="41"/>
      <c r="BK21" s="41"/>
      <c r="BL21" s="41"/>
      <c r="BM21" s="41"/>
      <c r="BN21" s="41"/>
      <c r="BO21" s="41"/>
      <c r="BP21" s="41"/>
      <c r="BQ21" s="41"/>
      <c r="BR21" s="41"/>
      <c r="BS21" s="41"/>
      <c r="BT21" s="41"/>
      <c r="BU21" s="41"/>
      <c r="BV21" s="41"/>
      <c r="BW21" s="41"/>
      <c r="BX21" s="41"/>
      <c r="BY21" s="41"/>
      <c r="BZ21" s="41"/>
      <c r="CA21" s="41"/>
      <c r="CB21" s="41"/>
      <c r="CC21" s="41"/>
      <c r="CD21" s="41"/>
      <c r="CE21" s="41"/>
      <c r="CF21" s="41"/>
      <c r="CG21" s="41"/>
      <c r="CH21" s="41"/>
      <c r="CI21" s="41"/>
      <c r="CJ21" s="41"/>
      <c r="CK21" s="41"/>
      <c r="CL21" s="41"/>
      <c r="CM21" s="41"/>
      <c r="CN21" s="41"/>
      <c r="CO21" s="41"/>
      <c r="CP21" s="41"/>
      <c r="CQ21" s="41"/>
      <c r="CR21" s="41"/>
      <c r="CS21" s="41"/>
      <c r="CT21" s="41"/>
      <c r="CU21" s="41"/>
      <c r="CV21" s="41"/>
      <c r="CW21" s="41"/>
      <c r="CX21" s="41"/>
      <c r="CY21" s="41"/>
      <c r="CZ21" s="41"/>
      <c r="DA21" s="41"/>
      <c r="DB21" s="41"/>
      <c r="DC21" s="41"/>
      <c r="DD21" s="41"/>
      <c r="DE21" s="41"/>
      <c r="DF21" s="41"/>
      <c r="DG21" s="41"/>
      <c r="DH21" s="41"/>
      <c r="DI21" s="41"/>
      <c r="DJ21" s="41"/>
      <c r="DK21" s="41"/>
      <c r="DL21" s="41"/>
      <c r="DM21" s="41"/>
      <c r="DN21" s="41"/>
      <c r="DO21" s="41"/>
      <c r="DP21" s="41"/>
      <c r="DQ21" s="41"/>
      <c r="DR21" s="41"/>
      <c r="DS21" s="41"/>
      <c r="DT21" s="41"/>
      <c r="DU21" s="41"/>
      <c r="DV21" s="41"/>
      <c r="DW21" s="41"/>
      <c r="DX21" s="41"/>
      <c r="DY21" s="41"/>
      <c r="DZ21" s="41"/>
      <c r="EA21" s="41"/>
      <c r="EB21" s="41"/>
      <c r="EC21" s="41"/>
      <c r="ED21" s="41"/>
      <c r="EE21" s="41"/>
      <c r="EF21" s="41"/>
      <c r="EG21" s="41"/>
      <c r="EH21" s="41"/>
      <c r="EI21" s="41"/>
      <c r="EJ21" s="41"/>
      <c r="EK21" s="41"/>
      <c r="EL21" s="41"/>
      <c r="EM21" s="41"/>
      <c r="EN21" s="41"/>
      <c r="EO21" s="41"/>
      <c r="EP21" s="41"/>
      <c r="EQ21" s="41"/>
      <c r="ER21" s="41"/>
      <c r="ES21" s="41"/>
      <c r="ET21" s="41"/>
      <c r="EU21" s="41"/>
      <c r="EV21" s="41"/>
      <c r="EW21" s="41"/>
      <c r="EX21" s="41"/>
      <c r="EY21" s="41"/>
      <c r="EZ21" s="41"/>
      <c r="FA21" s="41"/>
      <c r="FB21" s="41"/>
      <c r="FC21" s="41"/>
      <c r="FD21" s="41"/>
      <c r="FE21" s="41"/>
      <c r="FF21" s="41"/>
      <c r="FG21" s="41"/>
      <c r="FH21" s="41"/>
      <c r="FI21" s="41"/>
      <c r="FJ21" s="41"/>
      <c r="FK21" s="41"/>
      <c r="FL21" s="41"/>
      <c r="FM21" s="41"/>
      <c r="FN21" s="41"/>
      <c r="FO21" s="41"/>
      <c r="FP21" s="41"/>
      <c r="FQ21" s="41"/>
      <c r="FR21" s="41"/>
      <c r="FS21" s="41"/>
      <c r="FT21" s="41"/>
      <c r="FU21" s="41"/>
      <c r="FV21" s="41"/>
      <c r="FW21" s="41"/>
      <c r="FX21" s="41"/>
      <c r="FY21" s="41"/>
      <c r="FZ21" s="41"/>
      <c r="GA21" s="41"/>
      <c r="GB21" s="41"/>
      <c r="GC21" s="41"/>
      <c r="GD21" s="41"/>
      <c r="GE21" s="41"/>
      <c r="GF21" s="41"/>
      <c r="GG21" s="41"/>
      <c r="GH21" s="41"/>
      <c r="GI21" s="41"/>
      <c r="GJ21" s="41"/>
      <c r="GK21" s="41"/>
      <c r="GL21" s="41"/>
      <c r="GM21" s="41"/>
      <c r="GN21" s="41"/>
      <c r="GO21" s="41"/>
      <c r="GP21" s="41"/>
      <c r="GQ21" s="41"/>
      <c r="GR21" s="41"/>
      <c r="GS21" s="41"/>
      <c r="GT21" s="41"/>
      <c r="GU21" s="41"/>
      <c r="GV21" s="41"/>
      <c r="GW21" s="41"/>
      <c r="GX21" s="41"/>
      <c r="GY21" s="41"/>
      <c r="GZ21" s="41"/>
      <c r="HA21" s="41"/>
      <c r="HB21" s="41"/>
      <c r="HC21" s="41"/>
      <c r="HD21" s="41"/>
      <c r="HE21" s="41"/>
      <c r="HF21" s="41"/>
      <c r="HG21" s="41"/>
      <c r="HH21" s="41"/>
      <c r="HI21" s="41"/>
      <c r="HJ21" s="41"/>
      <c r="HK21" s="41"/>
      <c r="HL21" s="41"/>
      <c r="HM21" s="41"/>
      <c r="HN21" s="41"/>
      <c r="HO21" s="41"/>
      <c r="HP21" s="41"/>
      <c r="HQ21" s="41"/>
      <c r="HR21" s="41"/>
      <c r="HS21" s="41"/>
      <c r="HT21" s="41"/>
      <c r="HU21" s="41"/>
      <c r="HV21" s="41"/>
      <c r="HW21" s="41"/>
      <c r="HX21" s="41"/>
      <c r="HY21" s="41"/>
      <c r="HZ21" s="41"/>
      <c r="IA21" s="41"/>
      <c r="IB21" s="41"/>
      <c r="IC21" s="41"/>
      <c r="ID21" s="41"/>
      <c r="IE21" s="41"/>
      <c r="IF21" s="41"/>
      <c r="IG21" s="41"/>
      <c r="IH21" s="41"/>
      <c r="II21" s="41"/>
      <c r="IJ21" s="41"/>
      <c r="IK21" s="41"/>
      <c r="IL21" s="41"/>
      <c r="IM21" s="41"/>
      <c r="IN21" s="41"/>
      <c r="IO21" s="41"/>
      <c r="IP21" s="41"/>
      <c r="IQ21" s="41"/>
      <c r="IR21" s="41"/>
      <c r="IS21" s="41"/>
      <c r="IT21" s="41"/>
      <c r="IU21" s="41"/>
    </row>
    <row r="22" spans="1:255" s="22" customFormat="1" ht="22.8" x14ac:dyDescent="0.2">
      <c r="A22" s="49">
        <v>3</v>
      </c>
      <c r="B22" s="50" t="s">
        <v>779</v>
      </c>
      <c r="C22" s="50" t="s">
        <v>780</v>
      </c>
      <c r="D22" s="50" t="s">
        <v>766</v>
      </c>
      <c r="E22" s="51" t="e">
        <f t="shared" si="0"/>
        <v>#REF!</v>
      </c>
      <c r="F22" s="52">
        <f>ROUND( 8.31 * 33.39, 2 )</f>
        <v>277.47000000000003</v>
      </c>
      <c r="G22" s="53" t="e">
        <f t="shared" si="1"/>
        <v>#REF!</v>
      </c>
      <c r="H22" s="54" t="s">
        <v>1088</v>
      </c>
      <c r="I22" s="54" t="s">
        <v>1010</v>
      </c>
      <c r="N22" s="41"/>
      <c r="O22" s="41" t="e">
        <f t="shared" si="2"/>
        <v>#REF!</v>
      </c>
      <c r="P22" s="41" t="e">
        <f>SmtRes!CX25</f>
        <v>#REF!</v>
      </c>
      <c r="Q22" s="41"/>
      <c r="R22" s="41"/>
      <c r="S22" s="41"/>
      <c r="T22" s="41"/>
      <c r="U22" s="41"/>
      <c r="V22" s="41"/>
      <c r="W22" s="41"/>
      <c r="X22" s="41"/>
      <c r="Y22" s="41"/>
      <c r="Z22" s="41"/>
      <c r="AA22" s="41"/>
      <c r="AB22" s="41"/>
      <c r="AC22" s="41"/>
      <c r="AD22" s="41"/>
      <c r="AE22" s="41"/>
      <c r="AF22" s="41"/>
      <c r="AG22" s="41"/>
      <c r="AH22" s="41"/>
      <c r="AI22" s="41"/>
      <c r="AJ22" s="41"/>
      <c r="AK22" s="41"/>
      <c r="AL22" s="41"/>
      <c r="AM22" s="41"/>
      <c r="AN22" s="41"/>
      <c r="AO22" s="41"/>
      <c r="AP22" s="41"/>
      <c r="AQ22" s="41"/>
      <c r="AR22" s="41"/>
      <c r="AS22" s="41"/>
      <c r="AT22" s="41"/>
      <c r="AU22" s="41"/>
      <c r="AV22" s="41"/>
      <c r="AW22" s="41"/>
      <c r="AX22" s="41"/>
      <c r="AY22" s="41"/>
      <c r="AZ22" s="41"/>
      <c r="BA22" s="41"/>
      <c r="BB22" s="41"/>
      <c r="BC22" s="41"/>
      <c r="BD22" s="41"/>
      <c r="BE22" s="41"/>
      <c r="BF22" s="41"/>
      <c r="BG22" s="41"/>
      <c r="BH22" s="41"/>
      <c r="BI22" s="41"/>
      <c r="BJ22" s="41"/>
      <c r="BK22" s="41"/>
      <c r="BL22" s="41"/>
      <c r="BM22" s="41"/>
      <c r="BN22" s="41"/>
      <c r="BO22" s="41"/>
      <c r="BP22" s="41"/>
      <c r="BQ22" s="41"/>
      <c r="BR22" s="41"/>
      <c r="BS22" s="41"/>
      <c r="BT22" s="41"/>
      <c r="BU22" s="41"/>
      <c r="BV22" s="41"/>
      <c r="BW22" s="41"/>
      <c r="BX22" s="41"/>
      <c r="BY22" s="41"/>
      <c r="BZ22" s="41"/>
      <c r="CA22" s="41"/>
      <c r="CB22" s="41"/>
      <c r="CC22" s="41"/>
      <c r="CD22" s="41"/>
      <c r="CE22" s="41"/>
      <c r="CF22" s="41"/>
      <c r="CG22" s="41"/>
      <c r="CH22" s="41"/>
      <c r="CI22" s="41"/>
      <c r="CJ22" s="41"/>
      <c r="CK22" s="41"/>
      <c r="CL22" s="41"/>
      <c r="CM22" s="41"/>
      <c r="CN22" s="41"/>
      <c r="CO22" s="41"/>
      <c r="CP22" s="41"/>
      <c r="CQ22" s="41"/>
      <c r="CR22" s="41"/>
      <c r="CS22" s="41"/>
      <c r="CT22" s="41"/>
      <c r="CU22" s="41"/>
      <c r="CV22" s="41"/>
      <c r="CW22" s="41"/>
      <c r="CX22" s="41"/>
      <c r="CY22" s="41"/>
      <c r="CZ22" s="41"/>
      <c r="DA22" s="41"/>
      <c r="DB22" s="41"/>
      <c r="DC22" s="41"/>
      <c r="DD22" s="41"/>
      <c r="DE22" s="41"/>
      <c r="DF22" s="41"/>
      <c r="DG22" s="41"/>
      <c r="DH22" s="41"/>
      <c r="DI22" s="41"/>
      <c r="DJ22" s="41"/>
      <c r="DK22" s="41"/>
      <c r="DL22" s="41"/>
      <c r="DM22" s="41"/>
      <c r="DN22" s="41"/>
      <c r="DO22" s="41"/>
      <c r="DP22" s="41"/>
      <c r="DQ22" s="41"/>
      <c r="DR22" s="41"/>
      <c r="DS22" s="41"/>
      <c r="DT22" s="41"/>
      <c r="DU22" s="41"/>
      <c r="DV22" s="41"/>
      <c r="DW22" s="41"/>
      <c r="DX22" s="41"/>
      <c r="DY22" s="41"/>
      <c r="DZ22" s="41"/>
      <c r="EA22" s="41"/>
      <c r="EB22" s="41"/>
      <c r="EC22" s="41"/>
      <c r="ED22" s="41"/>
      <c r="EE22" s="41"/>
      <c r="EF22" s="41"/>
      <c r="EG22" s="41"/>
      <c r="EH22" s="41"/>
      <c r="EI22" s="41"/>
      <c r="EJ22" s="41"/>
      <c r="EK22" s="41"/>
      <c r="EL22" s="41"/>
      <c r="EM22" s="41"/>
      <c r="EN22" s="41"/>
      <c r="EO22" s="41"/>
      <c r="EP22" s="41"/>
      <c r="EQ22" s="41"/>
      <c r="ER22" s="41"/>
      <c r="ES22" s="41"/>
      <c r="ET22" s="41"/>
      <c r="EU22" s="41"/>
      <c r="EV22" s="41"/>
      <c r="EW22" s="41"/>
      <c r="EX22" s="41"/>
      <c r="EY22" s="41"/>
      <c r="EZ22" s="41"/>
      <c r="FA22" s="41"/>
      <c r="FB22" s="41"/>
      <c r="FC22" s="41"/>
      <c r="FD22" s="41"/>
      <c r="FE22" s="41"/>
      <c r="FF22" s="41"/>
      <c r="FG22" s="41"/>
      <c r="FH22" s="41"/>
      <c r="FI22" s="41"/>
      <c r="FJ22" s="41"/>
      <c r="FK22" s="41"/>
      <c r="FL22" s="41"/>
      <c r="FM22" s="41"/>
      <c r="FN22" s="41"/>
      <c r="FO22" s="41"/>
      <c r="FP22" s="41"/>
      <c r="FQ22" s="41"/>
      <c r="FR22" s="41"/>
      <c r="FS22" s="41"/>
      <c r="FT22" s="41"/>
      <c r="FU22" s="41"/>
      <c r="FV22" s="41"/>
      <c r="FW22" s="41"/>
      <c r="FX22" s="41"/>
      <c r="FY22" s="41"/>
      <c r="FZ22" s="41"/>
      <c r="GA22" s="41"/>
      <c r="GB22" s="41"/>
      <c r="GC22" s="41"/>
      <c r="GD22" s="41"/>
      <c r="GE22" s="41"/>
      <c r="GF22" s="41"/>
      <c r="GG22" s="41"/>
      <c r="GH22" s="41"/>
      <c r="GI22" s="41"/>
      <c r="GJ22" s="41"/>
      <c r="GK22" s="41"/>
      <c r="GL22" s="41"/>
      <c r="GM22" s="41"/>
      <c r="GN22" s="41"/>
      <c r="GO22" s="41"/>
      <c r="GP22" s="41"/>
      <c r="GQ22" s="41"/>
      <c r="GR22" s="41"/>
      <c r="GS22" s="41"/>
      <c r="GT22" s="41"/>
      <c r="GU22" s="41"/>
      <c r="GV22" s="41"/>
      <c r="GW22" s="41"/>
      <c r="GX22" s="41"/>
      <c r="GY22" s="41"/>
      <c r="GZ22" s="41"/>
      <c r="HA22" s="41"/>
      <c r="HB22" s="41"/>
      <c r="HC22" s="41"/>
      <c r="HD22" s="41"/>
      <c r="HE22" s="41"/>
      <c r="HF22" s="41"/>
      <c r="HG22" s="41"/>
      <c r="HH22" s="41"/>
      <c r="HI22" s="41"/>
      <c r="HJ22" s="41"/>
      <c r="HK22" s="41"/>
      <c r="HL22" s="41"/>
      <c r="HM22" s="41"/>
      <c r="HN22" s="41"/>
      <c r="HO22" s="41"/>
      <c r="HP22" s="41"/>
      <c r="HQ22" s="41"/>
      <c r="HR22" s="41"/>
      <c r="HS22" s="41"/>
      <c r="HT22" s="41"/>
      <c r="HU22" s="41"/>
      <c r="HV22" s="41"/>
      <c r="HW22" s="41"/>
      <c r="HX22" s="41"/>
      <c r="HY22" s="41"/>
      <c r="HZ22" s="41"/>
      <c r="IA22" s="41"/>
      <c r="IB22" s="41"/>
      <c r="IC22" s="41"/>
      <c r="ID22" s="41"/>
      <c r="IE22" s="41"/>
      <c r="IF22" s="41"/>
      <c r="IG22" s="41"/>
      <c r="IH22" s="41"/>
      <c r="II22" s="41"/>
      <c r="IJ22" s="41"/>
      <c r="IK22" s="41"/>
      <c r="IL22" s="41"/>
      <c r="IM22" s="41"/>
      <c r="IN22" s="41"/>
      <c r="IO22" s="41"/>
      <c r="IP22" s="41"/>
      <c r="IQ22" s="41"/>
      <c r="IR22" s="41"/>
      <c r="IS22" s="41"/>
      <c r="IT22" s="41"/>
      <c r="IU22" s="41"/>
    </row>
    <row r="23" spans="1:255" s="22" customFormat="1" ht="22.8" x14ac:dyDescent="0.2">
      <c r="A23" s="49">
        <v>4</v>
      </c>
      <c r="B23" s="50" t="s">
        <v>791</v>
      </c>
      <c r="C23" s="50" t="s">
        <v>792</v>
      </c>
      <c r="D23" s="50" t="s">
        <v>766</v>
      </c>
      <c r="E23" s="51" t="e">
        <f t="shared" si="0"/>
        <v>#REF!</v>
      </c>
      <c r="F23" s="52">
        <f>ROUND( 8.53 * 33.39, 2 )</f>
        <v>284.82</v>
      </c>
      <c r="G23" s="53" t="e">
        <f t="shared" si="1"/>
        <v>#REF!</v>
      </c>
      <c r="H23" s="54" t="s">
        <v>1091</v>
      </c>
      <c r="I23" s="54" t="s">
        <v>1010</v>
      </c>
      <c r="N23" s="41"/>
      <c r="O23" s="41" t="e">
        <f t="shared" si="2"/>
        <v>#REF!</v>
      </c>
      <c r="P23" s="41" t="e">
        <f>SmtRes!CX45</f>
        <v>#REF!</v>
      </c>
      <c r="Q23" s="41" t="e">
        <f>SmtRes!CX53</f>
        <v>#REF!</v>
      </c>
      <c r="R23" s="41" t="e">
        <f>SmtRes!CX63</f>
        <v>#REF!</v>
      </c>
      <c r="S23" s="41" t="e">
        <f>SmtRes!CX71</f>
        <v>#REF!</v>
      </c>
      <c r="T23" s="41" t="e">
        <f>SmtRes!CX79</f>
        <v>#REF!</v>
      </c>
      <c r="U23" s="41" t="e">
        <f>SmtRes!CX138</f>
        <v>#REF!</v>
      </c>
      <c r="V23" s="41" t="e">
        <f>SmtRes!CX215</f>
        <v>#REF!</v>
      </c>
      <c r="W23" s="41" t="e">
        <f>SmtRes!CX217</f>
        <v>#REF!</v>
      </c>
      <c r="X23" s="41" t="e">
        <f>SmtRes!CX229</f>
        <v>#REF!</v>
      </c>
      <c r="Y23" s="41" t="e">
        <f>SmtRes!CX231</f>
        <v>#REF!</v>
      </c>
      <c r="Z23" s="41" t="e">
        <f>SmtRes!CX270</f>
        <v>#REF!</v>
      </c>
      <c r="AA23" s="41" t="e">
        <f>SmtRes!CX275</f>
        <v>#REF!</v>
      </c>
      <c r="AB23" s="41" t="e">
        <f>SmtRes!CX280</f>
        <v>#REF!</v>
      </c>
      <c r="AC23" s="41" t="e">
        <f>SmtRes!CX336</f>
        <v>#REF!</v>
      </c>
      <c r="AD23" s="41" t="e">
        <f>SmtRes!CX352</f>
        <v>#REF!</v>
      </c>
      <c r="AE23" s="41" t="e">
        <f>SmtRes!CX397</f>
        <v>#REF!</v>
      </c>
      <c r="AF23" s="41" t="e">
        <f>SmtRes!CX411</f>
        <v>#REF!</v>
      </c>
      <c r="AG23" s="41" t="e">
        <f>SmtRes!CX429</f>
        <v>#REF!</v>
      </c>
      <c r="AH23" s="41" t="e">
        <f>SmtRes!CX434</f>
        <v>#REF!</v>
      </c>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c r="BM23" s="41"/>
      <c r="BN23" s="41"/>
      <c r="BO23" s="41"/>
      <c r="BP23" s="41"/>
      <c r="BQ23" s="41"/>
      <c r="BR23" s="41"/>
      <c r="BS23" s="41"/>
      <c r="BT23" s="41"/>
      <c r="BU23" s="41"/>
      <c r="BV23" s="41"/>
      <c r="BW23" s="41"/>
      <c r="BX23" s="41"/>
      <c r="BY23" s="41"/>
      <c r="BZ23" s="41"/>
      <c r="CA23" s="41"/>
      <c r="CB23" s="41"/>
      <c r="CC23" s="41"/>
      <c r="CD23" s="41"/>
      <c r="CE23" s="41"/>
      <c r="CF23" s="41"/>
      <c r="CG23" s="41"/>
      <c r="CH23" s="41"/>
      <c r="CI23" s="41"/>
      <c r="CJ23" s="41"/>
      <c r="CK23" s="41"/>
      <c r="CL23" s="41"/>
      <c r="CM23" s="41"/>
      <c r="CN23" s="41"/>
      <c r="CO23" s="41"/>
      <c r="CP23" s="41"/>
      <c r="CQ23" s="41"/>
      <c r="CR23" s="41"/>
      <c r="CS23" s="41"/>
      <c r="CT23" s="41"/>
      <c r="CU23" s="41"/>
      <c r="CV23" s="41"/>
      <c r="CW23" s="41"/>
      <c r="CX23" s="41"/>
      <c r="CY23" s="41"/>
      <c r="CZ23" s="41"/>
      <c r="DA23" s="41"/>
      <c r="DB23" s="41"/>
      <c r="DC23" s="41"/>
      <c r="DD23" s="41"/>
      <c r="DE23" s="41"/>
      <c r="DF23" s="41"/>
      <c r="DG23" s="41"/>
      <c r="DH23" s="41"/>
      <c r="DI23" s="41"/>
      <c r="DJ23" s="41"/>
      <c r="DK23" s="41"/>
      <c r="DL23" s="41"/>
      <c r="DM23" s="41"/>
      <c r="DN23" s="41"/>
      <c r="DO23" s="41"/>
      <c r="DP23" s="41"/>
      <c r="DQ23" s="41"/>
      <c r="DR23" s="41"/>
      <c r="DS23" s="41"/>
      <c r="DT23" s="41"/>
      <c r="DU23" s="41"/>
      <c r="DV23" s="41"/>
      <c r="DW23" s="41"/>
      <c r="DX23" s="41"/>
      <c r="DY23" s="41"/>
      <c r="DZ23" s="41"/>
      <c r="EA23" s="41"/>
      <c r="EB23" s="41"/>
      <c r="EC23" s="41"/>
      <c r="ED23" s="41"/>
      <c r="EE23" s="41"/>
      <c r="EF23" s="41"/>
      <c r="EG23" s="41"/>
      <c r="EH23" s="41"/>
      <c r="EI23" s="41"/>
      <c r="EJ23" s="41"/>
      <c r="EK23" s="41"/>
      <c r="EL23" s="41"/>
      <c r="EM23" s="41"/>
      <c r="EN23" s="41"/>
      <c r="EO23" s="41"/>
      <c r="EP23" s="41"/>
      <c r="EQ23" s="41"/>
      <c r="ER23" s="41"/>
      <c r="ES23" s="41"/>
      <c r="ET23" s="41"/>
      <c r="EU23" s="41"/>
      <c r="EV23" s="41"/>
      <c r="EW23" s="41"/>
      <c r="EX23" s="41"/>
      <c r="EY23" s="41"/>
      <c r="EZ23" s="41"/>
      <c r="FA23" s="41"/>
      <c r="FB23" s="41"/>
      <c r="FC23" s="41"/>
      <c r="FD23" s="41"/>
      <c r="FE23" s="41"/>
      <c r="FF23" s="41"/>
      <c r="FG23" s="41"/>
      <c r="FH23" s="41"/>
      <c r="FI23" s="41"/>
      <c r="FJ23" s="41"/>
      <c r="FK23" s="41"/>
      <c r="FL23" s="41"/>
      <c r="FM23" s="41"/>
      <c r="FN23" s="41"/>
      <c r="FO23" s="41"/>
      <c r="FP23" s="41"/>
      <c r="FQ23" s="41"/>
      <c r="FR23" s="41"/>
      <c r="FS23" s="41"/>
      <c r="FT23" s="41"/>
      <c r="FU23" s="41"/>
      <c r="FV23" s="41"/>
      <c r="FW23" s="41"/>
      <c r="FX23" s="41"/>
      <c r="FY23" s="41"/>
      <c r="FZ23" s="41"/>
      <c r="GA23" s="41"/>
      <c r="GB23" s="41"/>
      <c r="GC23" s="41"/>
      <c r="GD23" s="41"/>
      <c r="GE23" s="41"/>
      <c r="GF23" s="41"/>
      <c r="GG23" s="41"/>
      <c r="GH23" s="41"/>
      <c r="GI23" s="41"/>
      <c r="GJ23" s="41"/>
      <c r="GK23" s="41"/>
      <c r="GL23" s="41"/>
      <c r="GM23" s="41"/>
      <c r="GN23" s="41"/>
      <c r="GO23" s="41"/>
      <c r="GP23" s="41"/>
      <c r="GQ23" s="41"/>
      <c r="GR23" s="41"/>
      <c r="GS23" s="41"/>
      <c r="GT23" s="41"/>
      <c r="GU23" s="41"/>
      <c r="GV23" s="41"/>
      <c r="GW23" s="41"/>
      <c r="GX23" s="41"/>
      <c r="GY23" s="41"/>
      <c r="GZ23" s="41"/>
      <c r="HA23" s="41"/>
      <c r="HB23" s="41"/>
      <c r="HC23" s="41"/>
      <c r="HD23" s="41"/>
      <c r="HE23" s="41"/>
      <c r="HF23" s="41"/>
      <c r="HG23" s="41"/>
      <c r="HH23" s="41"/>
      <c r="HI23" s="41"/>
      <c r="HJ23" s="41"/>
      <c r="HK23" s="41"/>
      <c r="HL23" s="41"/>
      <c r="HM23" s="41"/>
      <c r="HN23" s="41"/>
      <c r="HO23" s="41"/>
      <c r="HP23" s="41"/>
      <c r="HQ23" s="41"/>
      <c r="HR23" s="41"/>
      <c r="HS23" s="41"/>
      <c r="HT23" s="41"/>
      <c r="HU23" s="41"/>
      <c r="HV23" s="41"/>
      <c r="HW23" s="41"/>
      <c r="HX23" s="41"/>
      <c r="HY23" s="41"/>
      <c r="HZ23" s="41"/>
      <c r="IA23" s="41"/>
      <c r="IB23" s="41"/>
      <c r="IC23" s="41"/>
      <c r="ID23" s="41"/>
      <c r="IE23" s="41"/>
      <c r="IF23" s="41"/>
      <c r="IG23" s="41"/>
      <c r="IH23" s="41"/>
      <c r="II23" s="41"/>
      <c r="IJ23" s="41"/>
      <c r="IK23" s="41"/>
      <c r="IL23" s="41"/>
      <c r="IM23" s="41"/>
      <c r="IN23" s="41"/>
      <c r="IO23" s="41"/>
      <c r="IP23" s="41"/>
      <c r="IQ23" s="41"/>
      <c r="IR23" s="41"/>
      <c r="IS23" s="41"/>
      <c r="IT23" s="41"/>
      <c r="IU23" s="41"/>
    </row>
    <row r="24" spans="1:255" s="22" customFormat="1" ht="22.8" x14ac:dyDescent="0.2">
      <c r="A24" s="49">
        <v>5</v>
      </c>
      <c r="B24" s="50" t="s">
        <v>781</v>
      </c>
      <c r="C24" s="50" t="s">
        <v>782</v>
      </c>
      <c r="D24" s="50" t="s">
        <v>766</v>
      </c>
      <c r="E24" s="51" t="e">
        <f t="shared" si="0"/>
        <v>#REF!</v>
      </c>
      <c r="F24" s="52">
        <f>ROUND( 8.64 * 33.39, 2 )</f>
        <v>288.49</v>
      </c>
      <c r="G24" s="53" t="e">
        <f t="shared" si="1"/>
        <v>#REF!</v>
      </c>
      <c r="H24" s="54" t="s">
        <v>1089</v>
      </c>
      <c r="I24" s="54" t="s">
        <v>1010</v>
      </c>
      <c r="N24" s="41"/>
      <c r="O24" s="41" t="e">
        <f t="shared" si="2"/>
        <v>#REF!</v>
      </c>
      <c r="P24" s="41" t="e">
        <f>SmtRes!CX32</f>
        <v>#REF!</v>
      </c>
      <c r="Q24" s="41"/>
      <c r="R24" s="41"/>
      <c r="S24" s="41"/>
      <c r="T24" s="41"/>
      <c r="U24" s="41"/>
      <c r="V24" s="41"/>
      <c r="W24" s="41"/>
      <c r="X24" s="41"/>
      <c r="Y24" s="41"/>
      <c r="Z24" s="41"/>
      <c r="AA24" s="41"/>
      <c r="AB24" s="41"/>
      <c r="AC24" s="41"/>
      <c r="AD24" s="41"/>
      <c r="AE24" s="41"/>
      <c r="AF24" s="41"/>
      <c r="AG24" s="41"/>
      <c r="AH24" s="41"/>
      <c r="AI24" s="41"/>
      <c r="AJ24" s="41"/>
      <c r="AK24" s="41"/>
      <c r="AL24" s="41"/>
      <c r="AM24" s="41"/>
      <c r="AN24" s="41"/>
      <c r="AO24" s="41"/>
      <c r="AP24" s="41"/>
      <c r="AQ24" s="41"/>
      <c r="AR24" s="41"/>
      <c r="AS24" s="41"/>
      <c r="AT24" s="41"/>
      <c r="AU24" s="41"/>
      <c r="AV24" s="41"/>
      <c r="AW24" s="41"/>
      <c r="AX24" s="41"/>
      <c r="AY24" s="41"/>
      <c r="AZ24" s="41"/>
      <c r="BA24" s="41"/>
      <c r="BB24" s="41"/>
      <c r="BC24" s="41"/>
      <c r="BD24" s="41"/>
      <c r="BE24" s="41"/>
      <c r="BF24" s="41"/>
      <c r="BG24" s="41"/>
      <c r="BH24" s="41"/>
      <c r="BI24" s="41"/>
      <c r="BJ24" s="41"/>
      <c r="BK24" s="41"/>
      <c r="BL24" s="41"/>
      <c r="BM24" s="41"/>
      <c r="BN24" s="41"/>
      <c r="BO24" s="41"/>
      <c r="BP24" s="41"/>
      <c r="BQ24" s="41"/>
      <c r="BR24" s="41"/>
      <c r="BS24" s="41"/>
      <c r="BT24" s="41"/>
      <c r="BU24" s="41"/>
      <c r="BV24" s="41"/>
      <c r="BW24" s="41"/>
      <c r="BX24" s="41"/>
      <c r="BY24" s="41"/>
      <c r="BZ24" s="41"/>
      <c r="CA24" s="41"/>
      <c r="CB24" s="41"/>
      <c r="CC24" s="41"/>
      <c r="CD24" s="41"/>
      <c r="CE24" s="41"/>
      <c r="CF24" s="41"/>
      <c r="CG24" s="41"/>
      <c r="CH24" s="41"/>
      <c r="CI24" s="41"/>
      <c r="CJ24" s="41"/>
      <c r="CK24" s="41"/>
      <c r="CL24" s="41"/>
      <c r="CM24" s="41"/>
      <c r="CN24" s="41"/>
      <c r="CO24" s="41"/>
      <c r="CP24" s="41"/>
      <c r="CQ24" s="41"/>
      <c r="CR24" s="41"/>
      <c r="CS24" s="41"/>
      <c r="CT24" s="41"/>
      <c r="CU24" s="41"/>
      <c r="CV24" s="41"/>
      <c r="CW24" s="41"/>
      <c r="CX24" s="41"/>
      <c r="CY24" s="41"/>
      <c r="CZ24" s="41"/>
      <c r="DA24" s="41"/>
      <c r="DB24" s="41"/>
      <c r="DC24" s="41"/>
      <c r="DD24" s="41"/>
      <c r="DE24" s="41"/>
      <c r="DF24" s="41"/>
      <c r="DG24" s="41"/>
      <c r="DH24" s="41"/>
      <c r="DI24" s="41"/>
      <c r="DJ24" s="41"/>
      <c r="DK24" s="41"/>
      <c r="DL24" s="41"/>
      <c r="DM24" s="41"/>
      <c r="DN24" s="41"/>
      <c r="DO24" s="41"/>
      <c r="DP24" s="41"/>
      <c r="DQ24" s="41"/>
      <c r="DR24" s="41"/>
      <c r="DS24" s="41"/>
      <c r="DT24" s="41"/>
      <c r="DU24" s="41"/>
      <c r="DV24" s="41"/>
      <c r="DW24" s="41"/>
      <c r="DX24" s="41"/>
      <c r="DY24" s="41"/>
      <c r="DZ24" s="41"/>
      <c r="EA24" s="41"/>
      <c r="EB24" s="41"/>
      <c r="EC24" s="41"/>
      <c r="ED24" s="41"/>
      <c r="EE24" s="41"/>
      <c r="EF24" s="41"/>
      <c r="EG24" s="41"/>
      <c r="EH24" s="41"/>
      <c r="EI24" s="41"/>
      <c r="EJ24" s="41"/>
      <c r="EK24" s="41"/>
      <c r="EL24" s="41"/>
      <c r="EM24" s="41"/>
      <c r="EN24" s="41"/>
      <c r="EO24" s="41"/>
      <c r="EP24" s="41"/>
      <c r="EQ24" s="41"/>
      <c r="ER24" s="41"/>
      <c r="ES24" s="41"/>
      <c r="ET24" s="41"/>
      <c r="EU24" s="41"/>
      <c r="EV24" s="41"/>
      <c r="EW24" s="41"/>
      <c r="EX24" s="41"/>
      <c r="EY24" s="41"/>
      <c r="EZ24" s="41"/>
      <c r="FA24" s="41"/>
      <c r="FB24" s="41"/>
      <c r="FC24" s="41"/>
      <c r="FD24" s="41"/>
      <c r="FE24" s="41"/>
      <c r="FF24" s="41"/>
      <c r="FG24" s="41"/>
      <c r="FH24" s="41"/>
      <c r="FI24" s="41"/>
      <c r="FJ24" s="41"/>
      <c r="FK24" s="41"/>
      <c r="FL24" s="41"/>
      <c r="FM24" s="41"/>
      <c r="FN24" s="41"/>
      <c r="FO24" s="41"/>
      <c r="FP24" s="41"/>
      <c r="FQ24" s="41"/>
      <c r="FR24" s="41"/>
      <c r="FS24" s="41"/>
      <c r="FT24" s="41"/>
      <c r="FU24" s="41"/>
      <c r="FV24" s="41"/>
      <c r="FW24" s="41"/>
      <c r="FX24" s="41"/>
      <c r="FY24" s="41"/>
      <c r="FZ24" s="41"/>
      <c r="GA24" s="41"/>
      <c r="GB24" s="41"/>
      <c r="GC24" s="41"/>
      <c r="GD24" s="41"/>
      <c r="GE24" s="41"/>
      <c r="GF24" s="41"/>
      <c r="GG24" s="41"/>
      <c r="GH24" s="41"/>
      <c r="GI24" s="41"/>
      <c r="GJ24" s="41"/>
      <c r="GK24" s="41"/>
      <c r="GL24" s="41"/>
      <c r="GM24" s="41"/>
      <c r="GN24" s="41"/>
      <c r="GO24" s="41"/>
      <c r="GP24" s="41"/>
      <c r="GQ24" s="41"/>
      <c r="GR24" s="41"/>
      <c r="GS24" s="41"/>
      <c r="GT24" s="41"/>
      <c r="GU24" s="41"/>
      <c r="GV24" s="41"/>
      <c r="GW24" s="41"/>
      <c r="GX24" s="41"/>
      <c r="GY24" s="41"/>
      <c r="GZ24" s="41"/>
      <c r="HA24" s="41"/>
      <c r="HB24" s="41"/>
      <c r="HC24" s="41"/>
      <c r="HD24" s="41"/>
      <c r="HE24" s="41"/>
      <c r="HF24" s="41"/>
      <c r="HG24" s="41"/>
      <c r="HH24" s="41"/>
      <c r="HI24" s="41"/>
      <c r="HJ24" s="41"/>
      <c r="HK24" s="41"/>
      <c r="HL24" s="41"/>
      <c r="HM24" s="41"/>
      <c r="HN24" s="41"/>
      <c r="HO24" s="41"/>
      <c r="HP24" s="41"/>
      <c r="HQ24" s="41"/>
      <c r="HR24" s="41"/>
      <c r="HS24" s="41"/>
      <c r="HT24" s="41"/>
      <c r="HU24" s="41"/>
      <c r="HV24" s="41"/>
      <c r="HW24" s="41"/>
      <c r="HX24" s="41"/>
      <c r="HY24" s="41"/>
      <c r="HZ24" s="41"/>
      <c r="IA24" s="41"/>
      <c r="IB24" s="41"/>
      <c r="IC24" s="41"/>
      <c r="ID24" s="41"/>
      <c r="IE24" s="41"/>
      <c r="IF24" s="41"/>
      <c r="IG24" s="41"/>
      <c r="IH24" s="41"/>
      <c r="II24" s="41"/>
      <c r="IJ24" s="41"/>
      <c r="IK24" s="41"/>
      <c r="IL24" s="41"/>
      <c r="IM24" s="41"/>
      <c r="IN24" s="41"/>
      <c r="IO24" s="41"/>
      <c r="IP24" s="41"/>
      <c r="IQ24" s="41"/>
      <c r="IR24" s="41"/>
      <c r="IS24" s="41"/>
      <c r="IT24" s="41"/>
      <c r="IU24" s="41"/>
    </row>
    <row r="25" spans="1:255" s="22" customFormat="1" ht="22.8" x14ac:dyDescent="0.2">
      <c r="A25" s="49">
        <v>6</v>
      </c>
      <c r="B25" s="50" t="s">
        <v>764</v>
      </c>
      <c r="C25" s="50" t="s">
        <v>765</v>
      </c>
      <c r="D25" s="50" t="s">
        <v>766</v>
      </c>
      <c r="E25" s="51" t="e">
        <f t="shared" si="0"/>
        <v>#REF!</v>
      </c>
      <c r="F25" s="52">
        <f>ROUND( 8.74 * 33.39, 2 )</f>
        <v>291.83</v>
      </c>
      <c r="G25" s="53" t="e">
        <f t="shared" si="1"/>
        <v>#REF!</v>
      </c>
      <c r="H25" s="54" t="s">
        <v>1086</v>
      </c>
      <c r="I25" s="54" t="s">
        <v>1010</v>
      </c>
      <c r="N25" s="41"/>
      <c r="O25" s="41" t="e">
        <f t="shared" si="2"/>
        <v>#REF!</v>
      </c>
      <c r="P25" s="41" t="e">
        <f>SmtRes!CX1</f>
        <v>#REF!</v>
      </c>
      <c r="Q25" s="41" t="e">
        <f>SmtRes!CX8</f>
        <v>#REF!</v>
      </c>
      <c r="R25" s="41" t="e">
        <f>SmtRes!CX18</f>
        <v>#REF!</v>
      </c>
      <c r="S25" s="41" t="e">
        <f>SmtRes!CX162</f>
        <v>#REF!</v>
      </c>
      <c r="T25" s="41" t="e">
        <f>SmtRes!CX183</f>
        <v>#REF!</v>
      </c>
      <c r="U25" s="41" t="e">
        <f>SmtRes!CX283</f>
        <v>#REF!</v>
      </c>
      <c r="V25" s="41" t="e">
        <f>SmtRes!CX305</f>
        <v>#REF!</v>
      </c>
      <c r="W25" s="41" t="e">
        <f>SmtRes!CX354</f>
        <v>#REF!</v>
      </c>
      <c r="X25" s="41"/>
      <c r="Y25" s="41"/>
      <c r="Z25" s="41"/>
      <c r="AA25" s="41"/>
      <c r="AB25" s="41"/>
      <c r="AC25" s="41"/>
      <c r="AD25" s="41"/>
      <c r="AE25" s="41"/>
      <c r="AF25" s="41"/>
      <c r="AG25" s="41"/>
      <c r="AH25" s="41"/>
      <c r="AI25" s="41"/>
      <c r="AJ25" s="41"/>
      <c r="AK25" s="41"/>
      <c r="AL25" s="41"/>
      <c r="AM25" s="41"/>
      <c r="AN25" s="41"/>
      <c r="AO25" s="41"/>
      <c r="AP25" s="41"/>
      <c r="AQ25" s="41"/>
      <c r="AR25" s="41"/>
      <c r="AS25" s="41"/>
      <c r="AT25" s="41"/>
      <c r="AU25" s="41"/>
      <c r="AV25" s="41"/>
      <c r="AW25" s="41"/>
      <c r="AX25" s="41"/>
      <c r="AY25" s="41"/>
      <c r="AZ25" s="41"/>
      <c r="BA25" s="41"/>
      <c r="BB25" s="41"/>
      <c r="BC25" s="41"/>
      <c r="BD25" s="41"/>
      <c r="BE25" s="41"/>
      <c r="BF25" s="41"/>
      <c r="BG25" s="41"/>
      <c r="BH25" s="41"/>
      <c r="BI25" s="41"/>
      <c r="BJ25" s="41"/>
      <c r="BK25" s="41"/>
      <c r="BL25" s="41"/>
      <c r="BM25" s="41"/>
      <c r="BN25" s="41"/>
      <c r="BO25" s="41"/>
      <c r="BP25" s="41"/>
      <c r="BQ25" s="41"/>
      <c r="BR25" s="41"/>
      <c r="BS25" s="41"/>
      <c r="BT25" s="41"/>
      <c r="BU25" s="41"/>
      <c r="BV25" s="41"/>
      <c r="BW25" s="41"/>
      <c r="BX25" s="41"/>
      <c r="BY25" s="41"/>
      <c r="BZ25" s="41"/>
      <c r="CA25" s="41"/>
      <c r="CB25" s="41"/>
      <c r="CC25" s="41"/>
      <c r="CD25" s="41"/>
      <c r="CE25" s="41"/>
      <c r="CF25" s="41"/>
      <c r="CG25" s="41"/>
      <c r="CH25" s="41"/>
      <c r="CI25" s="41"/>
      <c r="CJ25" s="41"/>
      <c r="CK25" s="41"/>
      <c r="CL25" s="41"/>
      <c r="CM25" s="41"/>
      <c r="CN25" s="41"/>
      <c r="CO25" s="41"/>
      <c r="CP25" s="41"/>
      <c r="CQ25" s="41"/>
      <c r="CR25" s="41"/>
      <c r="CS25" s="41"/>
      <c r="CT25" s="41"/>
      <c r="CU25" s="41"/>
      <c r="CV25" s="41"/>
      <c r="CW25" s="41"/>
      <c r="CX25" s="41"/>
      <c r="CY25" s="41"/>
      <c r="CZ25" s="41"/>
      <c r="DA25" s="41"/>
      <c r="DB25" s="41"/>
      <c r="DC25" s="41"/>
      <c r="DD25" s="41"/>
      <c r="DE25" s="41"/>
      <c r="DF25" s="41"/>
      <c r="DG25" s="41"/>
      <c r="DH25" s="41"/>
      <c r="DI25" s="41"/>
      <c r="DJ25" s="41"/>
      <c r="DK25" s="41"/>
      <c r="DL25" s="41"/>
      <c r="DM25" s="41"/>
      <c r="DN25" s="41"/>
      <c r="DO25" s="41"/>
      <c r="DP25" s="41"/>
      <c r="DQ25" s="41"/>
      <c r="DR25" s="41"/>
      <c r="DS25" s="41"/>
      <c r="DT25" s="41"/>
      <c r="DU25" s="41"/>
      <c r="DV25" s="41"/>
      <c r="DW25" s="41"/>
      <c r="DX25" s="41"/>
      <c r="DY25" s="41"/>
      <c r="DZ25" s="41"/>
      <c r="EA25" s="41"/>
      <c r="EB25" s="41"/>
      <c r="EC25" s="41"/>
      <c r="ED25" s="41"/>
      <c r="EE25" s="41"/>
      <c r="EF25" s="41"/>
      <c r="EG25" s="41"/>
      <c r="EH25" s="41"/>
      <c r="EI25" s="41"/>
      <c r="EJ25" s="41"/>
      <c r="EK25" s="41"/>
      <c r="EL25" s="41"/>
      <c r="EM25" s="41"/>
      <c r="EN25" s="41"/>
      <c r="EO25" s="41"/>
      <c r="EP25" s="41"/>
      <c r="EQ25" s="41"/>
      <c r="ER25" s="41"/>
      <c r="ES25" s="41"/>
      <c r="ET25" s="41"/>
      <c r="EU25" s="41"/>
      <c r="EV25" s="41"/>
      <c r="EW25" s="41"/>
      <c r="EX25" s="41"/>
      <c r="EY25" s="41"/>
      <c r="EZ25" s="41"/>
      <c r="FA25" s="41"/>
      <c r="FB25" s="41"/>
      <c r="FC25" s="41"/>
      <c r="FD25" s="41"/>
      <c r="FE25" s="41"/>
      <c r="FF25" s="41"/>
      <c r="FG25" s="41"/>
      <c r="FH25" s="41"/>
      <c r="FI25" s="41"/>
      <c r="FJ25" s="41"/>
      <c r="FK25" s="41"/>
      <c r="FL25" s="41"/>
      <c r="FM25" s="41"/>
      <c r="FN25" s="41"/>
      <c r="FO25" s="41"/>
      <c r="FP25" s="41"/>
      <c r="FQ25" s="41"/>
      <c r="FR25" s="41"/>
      <c r="FS25" s="41"/>
      <c r="FT25" s="41"/>
      <c r="FU25" s="41"/>
      <c r="FV25" s="41"/>
      <c r="FW25" s="41"/>
      <c r="FX25" s="41"/>
      <c r="FY25" s="41"/>
      <c r="FZ25" s="41"/>
      <c r="GA25" s="41"/>
      <c r="GB25" s="41"/>
      <c r="GC25" s="41"/>
      <c r="GD25" s="41"/>
      <c r="GE25" s="41"/>
      <c r="GF25" s="41"/>
      <c r="GG25" s="41"/>
      <c r="GH25" s="41"/>
      <c r="GI25" s="41"/>
      <c r="GJ25" s="41"/>
      <c r="GK25" s="41"/>
      <c r="GL25" s="41"/>
      <c r="GM25" s="41"/>
      <c r="GN25" s="41"/>
      <c r="GO25" s="41"/>
      <c r="GP25" s="41"/>
      <c r="GQ25" s="41"/>
      <c r="GR25" s="41"/>
      <c r="GS25" s="41"/>
      <c r="GT25" s="41"/>
      <c r="GU25" s="41"/>
      <c r="GV25" s="41"/>
      <c r="GW25" s="41"/>
      <c r="GX25" s="41"/>
      <c r="GY25" s="41"/>
      <c r="GZ25" s="41"/>
      <c r="HA25" s="41"/>
      <c r="HB25" s="41"/>
      <c r="HC25" s="41"/>
      <c r="HD25" s="41"/>
      <c r="HE25" s="41"/>
      <c r="HF25" s="41"/>
      <c r="HG25" s="41"/>
      <c r="HH25" s="41"/>
      <c r="HI25" s="41"/>
      <c r="HJ25" s="41"/>
      <c r="HK25" s="41"/>
      <c r="HL25" s="41"/>
      <c r="HM25" s="41"/>
      <c r="HN25" s="41"/>
      <c r="HO25" s="41"/>
      <c r="HP25" s="41"/>
      <c r="HQ25" s="41"/>
      <c r="HR25" s="41"/>
      <c r="HS25" s="41"/>
      <c r="HT25" s="41"/>
      <c r="HU25" s="41"/>
      <c r="HV25" s="41"/>
      <c r="HW25" s="41"/>
      <c r="HX25" s="41"/>
      <c r="HY25" s="41"/>
      <c r="HZ25" s="41"/>
      <c r="IA25" s="41"/>
      <c r="IB25" s="41"/>
      <c r="IC25" s="41"/>
      <c r="ID25" s="41"/>
      <c r="IE25" s="41"/>
      <c r="IF25" s="41"/>
      <c r="IG25" s="41"/>
      <c r="IH25" s="41"/>
      <c r="II25" s="41"/>
      <c r="IJ25" s="41"/>
      <c r="IK25" s="41"/>
      <c r="IL25" s="41"/>
      <c r="IM25" s="41"/>
      <c r="IN25" s="41"/>
      <c r="IO25" s="41"/>
      <c r="IP25" s="41"/>
      <c r="IQ25" s="41"/>
      <c r="IR25" s="41"/>
      <c r="IS25" s="41"/>
      <c r="IT25" s="41"/>
      <c r="IU25" s="41"/>
    </row>
    <row r="26" spans="1:255" s="22" customFormat="1" ht="22.8" x14ac:dyDescent="0.2">
      <c r="A26" s="49">
        <v>7</v>
      </c>
      <c r="B26" s="50" t="s">
        <v>831</v>
      </c>
      <c r="C26" s="50" t="s">
        <v>832</v>
      </c>
      <c r="D26" s="50" t="s">
        <v>766</v>
      </c>
      <c r="E26" s="51" t="e">
        <f t="shared" si="0"/>
        <v>#REF!</v>
      </c>
      <c r="F26" s="52">
        <f>ROUND( 8.86 * 33.39, 2 )</f>
        <v>295.83999999999997</v>
      </c>
      <c r="G26" s="53" t="e">
        <f t="shared" si="1"/>
        <v>#REF!</v>
      </c>
      <c r="H26" s="54" t="s">
        <v>1096</v>
      </c>
      <c r="I26" s="54" t="s">
        <v>1010</v>
      </c>
      <c r="N26" s="41"/>
      <c r="O26" s="41" t="e">
        <f t="shared" si="2"/>
        <v>#REF!</v>
      </c>
      <c r="P26" s="41" t="e">
        <f>SmtRes!CX156</f>
        <v>#REF!</v>
      </c>
      <c r="Q26" s="41" t="e">
        <f>SmtRes!CX413</f>
        <v>#REF!</v>
      </c>
      <c r="R26" s="41" t="e">
        <f>SmtRes!CX445</f>
        <v>#REF!</v>
      </c>
      <c r="S26" s="41"/>
      <c r="T26" s="41"/>
      <c r="U26" s="41"/>
      <c r="V26" s="41"/>
      <c r="W26" s="41"/>
      <c r="X26" s="41"/>
      <c r="Y26" s="41"/>
      <c r="Z26" s="41"/>
      <c r="AA26" s="41"/>
      <c r="AB26" s="41"/>
      <c r="AC26" s="41"/>
      <c r="AD26" s="41"/>
      <c r="AE26" s="41"/>
      <c r="AF26" s="41"/>
      <c r="AG26" s="41"/>
      <c r="AH26" s="41"/>
      <c r="AI26" s="41"/>
      <c r="AJ26" s="41"/>
      <c r="AK26" s="41"/>
      <c r="AL26" s="41"/>
      <c r="AM26" s="41"/>
      <c r="AN26" s="41"/>
      <c r="AO26" s="41"/>
      <c r="AP26" s="41"/>
      <c r="AQ26" s="41"/>
      <c r="AR26" s="41"/>
      <c r="AS26" s="41"/>
      <c r="AT26" s="41"/>
      <c r="AU26" s="41"/>
      <c r="AV26" s="41"/>
      <c r="AW26" s="41"/>
      <c r="AX26" s="41"/>
      <c r="AY26" s="41"/>
      <c r="AZ26" s="41"/>
      <c r="BA26" s="41"/>
      <c r="BB26" s="41"/>
      <c r="BC26" s="41"/>
      <c r="BD26" s="41"/>
      <c r="BE26" s="41"/>
      <c r="BF26" s="41"/>
      <c r="BG26" s="41"/>
      <c r="BH26" s="41"/>
      <c r="BI26" s="41"/>
      <c r="BJ26" s="41"/>
      <c r="BK26" s="41"/>
      <c r="BL26" s="41"/>
      <c r="BM26" s="41"/>
      <c r="BN26" s="41"/>
      <c r="BO26" s="41"/>
      <c r="BP26" s="41"/>
      <c r="BQ26" s="41"/>
      <c r="BR26" s="41"/>
      <c r="BS26" s="41"/>
      <c r="BT26" s="41"/>
      <c r="BU26" s="41"/>
      <c r="BV26" s="41"/>
      <c r="BW26" s="41"/>
      <c r="BX26" s="41"/>
      <c r="BY26" s="41"/>
      <c r="BZ26" s="41"/>
      <c r="CA26" s="41"/>
      <c r="CB26" s="41"/>
      <c r="CC26" s="41"/>
      <c r="CD26" s="41"/>
      <c r="CE26" s="41"/>
      <c r="CF26" s="41"/>
      <c r="CG26" s="41"/>
      <c r="CH26" s="41"/>
      <c r="CI26" s="41"/>
      <c r="CJ26" s="41"/>
      <c r="CK26" s="41"/>
      <c r="CL26" s="41"/>
      <c r="CM26" s="41"/>
      <c r="CN26" s="41"/>
      <c r="CO26" s="41"/>
      <c r="CP26" s="41"/>
      <c r="CQ26" s="41"/>
      <c r="CR26" s="41"/>
      <c r="CS26" s="41"/>
      <c r="CT26" s="41"/>
      <c r="CU26" s="41"/>
      <c r="CV26" s="41"/>
      <c r="CW26" s="41"/>
      <c r="CX26" s="41"/>
      <c r="CY26" s="41"/>
      <c r="CZ26" s="41"/>
      <c r="DA26" s="41"/>
      <c r="DB26" s="41"/>
      <c r="DC26" s="41"/>
      <c r="DD26" s="41"/>
      <c r="DE26" s="41"/>
      <c r="DF26" s="41"/>
      <c r="DG26" s="41"/>
      <c r="DH26" s="41"/>
      <c r="DI26" s="41"/>
      <c r="DJ26" s="41"/>
      <c r="DK26" s="41"/>
      <c r="DL26" s="41"/>
      <c r="DM26" s="41"/>
      <c r="DN26" s="41"/>
      <c r="DO26" s="41"/>
      <c r="DP26" s="41"/>
      <c r="DQ26" s="41"/>
      <c r="DR26" s="41"/>
      <c r="DS26" s="41"/>
      <c r="DT26" s="41"/>
      <c r="DU26" s="41"/>
      <c r="DV26" s="41"/>
      <c r="DW26" s="41"/>
      <c r="DX26" s="41"/>
      <c r="DY26" s="41"/>
      <c r="DZ26" s="41"/>
      <c r="EA26" s="41"/>
      <c r="EB26" s="41"/>
      <c r="EC26" s="41"/>
      <c r="ED26" s="41"/>
      <c r="EE26" s="41"/>
      <c r="EF26" s="41"/>
      <c r="EG26" s="41"/>
      <c r="EH26" s="41"/>
      <c r="EI26" s="41"/>
      <c r="EJ26" s="41"/>
      <c r="EK26" s="41"/>
      <c r="EL26" s="41"/>
      <c r="EM26" s="41"/>
      <c r="EN26" s="41"/>
      <c r="EO26" s="41"/>
      <c r="EP26" s="41"/>
      <c r="EQ26" s="41"/>
      <c r="ER26" s="41"/>
      <c r="ES26" s="41"/>
      <c r="ET26" s="41"/>
      <c r="EU26" s="41"/>
      <c r="EV26" s="41"/>
      <c r="EW26" s="41"/>
      <c r="EX26" s="41"/>
      <c r="EY26" s="41"/>
      <c r="EZ26" s="41"/>
      <c r="FA26" s="41"/>
      <c r="FB26" s="41"/>
      <c r="FC26" s="41"/>
      <c r="FD26" s="41"/>
      <c r="FE26" s="41"/>
      <c r="FF26" s="41"/>
      <c r="FG26" s="41"/>
      <c r="FH26" s="41"/>
      <c r="FI26" s="41"/>
      <c r="FJ26" s="41"/>
      <c r="FK26" s="41"/>
      <c r="FL26" s="41"/>
      <c r="FM26" s="41"/>
      <c r="FN26" s="41"/>
      <c r="FO26" s="41"/>
      <c r="FP26" s="41"/>
      <c r="FQ26" s="41"/>
      <c r="FR26" s="41"/>
      <c r="FS26" s="41"/>
      <c r="FT26" s="41"/>
      <c r="FU26" s="41"/>
      <c r="FV26" s="41"/>
      <c r="FW26" s="41"/>
      <c r="FX26" s="41"/>
      <c r="FY26" s="41"/>
      <c r="FZ26" s="41"/>
      <c r="GA26" s="41"/>
      <c r="GB26" s="41"/>
      <c r="GC26" s="41"/>
      <c r="GD26" s="41"/>
      <c r="GE26" s="41"/>
      <c r="GF26" s="41"/>
      <c r="GG26" s="41"/>
      <c r="GH26" s="41"/>
      <c r="GI26" s="41"/>
      <c r="GJ26" s="41"/>
      <c r="GK26" s="41"/>
      <c r="GL26" s="41"/>
      <c r="GM26" s="41"/>
      <c r="GN26" s="41"/>
      <c r="GO26" s="41"/>
      <c r="GP26" s="41"/>
      <c r="GQ26" s="41"/>
      <c r="GR26" s="41"/>
      <c r="GS26" s="41"/>
      <c r="GT26" s="41"/>
      <c r="GU26" s="41"/>
      <c r="GV26" s="41"/>
      <c r="GW26" s="41"/>
      <c r="GX26" s="41"/>
      <c r="GY26" s="41"/>
      <c r="GZ26" s="41"/>
      <c r="HA26" s="41"/>
      <c r="HB26" s="41"/>
      <c r="HC26" s="41"/>
      <c r="HD26" s="41"/>
      <c r="HE26" s="41"/>
      <c r="HF26" s="41"/>
      <c r="HG26" s="41"/>
      <c r="HH26" s="41"/>
      <c r="HI26" s="41"/>
      <c r="HJ26" s="41"/>
      <c r="HK26" s="41"/>
      <c r="HL26" s="41"/>
      <c r="HM26" s="41"/>
      <c r="HN26" s="41"/>
      <c r="HO26" s="41"/>
      <c r="HP26" s="41"/>
      <c r="HQ26" s="41"/>
      <c r="HR26" s="41"/>
      <c r="HS26" s="41"/>
      <c r="HT26" s="41"/>
      <c r="HU26" s="41"/>
      <c r="HV26" s="41"/>
      <c r="HW26" s="41"/>
      <c r="HX26" s="41"/>
      <c r="HY26" s="41"/>
      <c r="HZ26" s="41"/>
      <c r="IA26" s="41"/>
      <c r="IB26" s="41"/>
      <c r="IC26" s="41"/>
      <c r="ID26" s="41"/>
      <c r="IE26" s="41"/>
      <c r="IF26" s="41"/>
      <c r="IG26" s="41"/>
      <c r="IH26" s="41"/>
      <c r="II26" s="41"/>
      <c r="IJ26" s="41"/>
      <c r="IK26" s="41"/>
      <c r="IL26" s="41"/>
      <c r="IM26" s="41"/>
      <c r="IN26" s="41"/>
      <c r="IO26" s="41"/>
      <c r="IP26" s="41"/>
      <c r="IQ26" s="41"/>
      <c r="IR26" s="41"/>
      <c r="IS26" s="41"/>
      <c r="IT26" s="41"/>
      <c r="IU26" s="41"/>
    </row>
    <row r="27" spans="1:255" s="22" customFormat="1" ht="22.8" x14ac:dyDescent="0.2">
      <c r="A27" s="49">
        <v>8</v>
      </c>
      <c r="B27" s="50" t="s">
        <v>811</v>
      </c>
      <c r="C27" s="50" t="s">
        <v>812</v>
      </c>
      <c r="D27" s="50" t="s">
        <v>766</v>
      </c>
      <c r="E27" s="51" t="e">
        <f t="shared" si="0"/>
        <v>#REF!</v>
      </c>
      <c r="F27" s="52">
        <f>ROUND( 9.07 * 33.39, 2 )</f>
        <v>302.85000000000002</v>
      </c>
      <c r="G27" s="53" t="e">
        <f t="shared" si="1"/>
        <v>#REF!</v>
      </c>
      <c r="H27" s="54" t="s">
        <v>1095</v>
      </c>
      <c r="I27" s="54" t="s">
        <v>1010</v>
      </c>
      <c r="N27" s="41"/>
      <c r="O27" s="41" t="e">
        <f t="shared" si="2"/>
        <v>#REF!</v>
      </c>
      <c r="P27" s="41" t="e">
        <f>SmtRes!CX106</f>
        <v>#REF!</v>
      </c>
      <c r="Q27" s="41" t="e">
        <f>SmtRes!CX115</f>
        <v>#REF!</v>
      </c>
      <c r="R27" s="41" t="e">
        <f>SmtRes!CX129</f>
        <v>#REF!</v>
      </c>
      <c r="S27" s="41" t="e">
        <f>SmtRes!CX134</f>
        <v>#REF!</v>
      </c>
      <c r="T27" s="41" t="e">
        <f>SmtRes!CX207</f>
        <v>#REF!</v>
      </c>
      <c r="U27" s="41" t="e">
        <f>SmtRes!CX328</f>
        <v>#REF!</v>
      </c>
      <c r="V27" s="41" t="e">
        <f>SmtRes!CX379</f>
        <v>#REF!</v>
      </c>
      <c r="W27" s="41" t="e">
        <f>SmtRes!CX437</f>
        <v>#REF!</v>
      </c>
      <c r="X27" s="41" t="e">
        <f>SmtRes!CX460</f>
        <v>#REF!</v>
      </c>
      <c r="Y27" s="41"/>
      <c r="Z27" s="41"/>
      <c r="AA27" s="41"/>
      <c r="AB27" s="41"/>
      <c r="AC27" s="41"/>
      <c r="AD27" s="41"/>
      <c r="AE27" s="41"/>
      <c r="AF27" s="41"/>
      <c r="AG27" s="41"/>
      <c r="AH27" s="41"/>
      <c r="AI27" s="41"/>
      <c r="AJ27" s="41"/>
      <c r="AK27" s="41"/>
      <c r="AL27" s="41"/>
      <c r="AM27" s="41"/>
      <c r="AN27" s="41"/>
      <c r="AO27" s="41"/>
      <c r="AP27" s="41"/>
      <c r="AQ27" s="41"/>
      <c r="AR27" s="41"/>
      <c r="AS27" s="41"/>
      <c r="AT27" s="41"/>
      <c r="AU27" s="41"/>
      <c r="AV27" s="41"/>
      <c r="AW27" s="41"/>
      <c r="AX27" s="41"/>
      <c r="AY27" s="41"/>
      <c r="AZ27" s="41"/>
      <c r="BA27" s="41"/>
      <c r="BB27" s="41"/>
      <c r="BC27" s="41"/>
      <c r="BD27" s="41"/>
      <c r="BE27" s="41"/>
      <c r="BF27" s="41"/>
      <c r="BG27" s="41"/>
      <c r="BH27" s="41"/>
      <c r="BI27" s="41"/>
      <c r="BJ27" s="41"/>
      <c r="BK27" s="41"/>
      <c r="BL27" s="41"/>
      <c r="BM27" s="41"/>
      <c r="BN27" s="41"/>
      <c r="BO27" s="41"/>
      <c r="BP27" s="41"/>
      <c r="BQ27" s="41"/>
      <c r="BR27" s="41"/>
      <c r="BS27" s="41"/>
      <c r="BT27" s="41"/>
      <c r="BU27" s="41"/>
      <c r="BV27" s="41"/>
      <c r="BW27" s="41"/>
      <c r="BX27" s="41"/>
      <c r="BY27" s="41"/>
      <c r="BZ27" s="41"/>
      <c r="CA27" s="41"/>
      <c r="CB27" s="41"/>
      <c r="CC27" s="41"/>
      <c r="CD27" s="41"/>
      <c r="CE27" s="41"/>
      <c r="CF27" s="41"/>
      <c r="CG27" s="41"/>
      <c r="CH27" s="41"/>
      <c r="CI27" s="41"/>
      <c r="CJ27" s="41"/>
      <c r="CK27" s="41"/>
      <c r="CL27" s="41"/>
      <c r="CM27" s="41"/>
      <c r="CN27" s="41"/>
      <c r="CO27" s="41"/>
      <c r="CP27" s="41"/>
      <c r="CQ27" s="41"/>
      <c r="CR27" s="41"/>
      <c r="CS27" s="41"/>
      <c r="CT27" s="41"/>
      <c r="CU27" s="41"/>
      <c r="CV27" s="41"/>
      <c r="CW27" s="41"/>
      <c r="CX27" s="41"/>
      <c r="CY27" s="41"/>
      <c r="CZ27" s="41"/>
      <c r="DA27" s="41"/>
      <c r="DB27" s="41"/>
      <c r="DC27" s="41"/>
      <c r="DD27" s="41"/>
      <c r="DE27" s="41"/>
      <c r="DF27" s="41"/>
      <c r="DG27" s="41"/>
      <c r="DH27" s="41"/>
      <c r="DI27" s="41"/>
      <c r="DJ27" s="41"/>
      <c r="DK27" s="41"/>
      <c r="DL27" s="41"/>
      <c r="DM27" s="41"/>
      <c r="DN27" s="41"/>
      <c r="DO27" s="41"/>
      <c r="DP27" s="41"/>
      <c r="DQ27" s="41"/>
      <c r="DR27" s="41"/>
      <c r="DS27" s="41"/>
      <c r="DT27" s="41"/>
      <c r="DU27" s="41"/>
      <c r="DV27" s="41"/>
      <c r="DW27" s="41"/>
      <c r="DX27" s="41"/>
      <c r="DY27" s="41"/>
      <c r="DZ27" s="41"/>
      <c r="EA27" s="41"/>
      <c r="EB27" s="41"/>
      <c r="EC27" s="41"/>
      <c r="ED27" s="41"/>
      <c r="EE27" s="41"/>
      <c r="EF27" s="41"/>
      <c r="EG27" s="41"/>
      <c r="EH27" s="41"/>
      <c r="EI27" s="41"/>
      <c r="EJ27" s="41"/>
      <c r="EK27" s="41"/>
      <c r="EL27" s="41"/>
      <c r="EM27" s="41"/>
      <c r="EN27" s="41"/>
      <c r="EO27" s="41"/>
      <c r="EP27" s="41"/>
      <c r="EQ27" s="41"/>
      <c r="ER27" s="41"/>
      <c r="ES27" s="41"/>
      <c r="ET27" s="41"/>
      <c r="EU27" s="41"/>
      <c r="EV27" s="41"/>
      <c r="EW27" s="41"/>
      <c r="EX27" s="41"/>
      <c r="EY27" s="41"/>
      <c r="EZ27" s="41"/>
      <c r="FA27" s="41"/>
      <c r="FB27" s="41"/>
      <c r="FC27" s="41"/>
      <c r="FD27" s="41"/>
      <c r="FE27" s="41"/>
      <c r="FF27" s="41"/>
      <c r="FG27" s="41"/>
      <c r="FH27" s="41"/>
      <c r="FI27" s="41"/>
      <c r="FJ27" s="41"/>
      <c r="FK27" s="41"/>
      <c r="FL27" s="41"/>
      <c r="FM27" s="41"/>
      <c r="FN27" s="41"/>
      <c r="FO27" s="41"/>
      <c r="FP27" s="41"/>
      <c r="FQ27" s="41"/>
      <c r="FR27" s="41"/>
      <c r="FS27" s="41"/>
      <c r="FT27" s="41"/>
      <c r="FU27" s="41"/>
      <c r="FV27" s="41"/>
      <c r="FW27" s="41"/>
      <c r="FX27" s="41"/>
      <c r="FY27" s="41"/>
      <c r="FZ27" s="41"/>
      <c r="GA27" s="41"/>
      <c r="GB27" s="41"/>
      <c r="GC27" s="41"/>
      <c r="GD27" s="41"/>
      <c r="GE27" s="41"/>
      <c r="GF27" s="41"/>
      <c r="GG27" s="41"/>
      <c r="GH27" s="41"/>
      <c r="GI27" s="41"/>
      <c r="GJ27" s="41"/>
      <c r="GK27" s="41"/>
      <c r="GL27" s="41"/>
      <c r="GM27" s="41"/>
      <c r="GN27" s="41"/>
      <c r="GO27" s="41"/>
      <c r="GP27" s="41"/>
      <c r="GQ27" s="41"/>
      <c r="GR27" s="41"/>
      <c r="GS27" s="41"/>
      <c r="GT27" s="41"/>
      <c r="GU27" s="41"/>
      <c r="GV27" s="41"/>
      <c r="GW27" s="41"/>
      <c r="GX27" s="41"/>
      <c r="GY27" s="41"/>
      <c r="GZ27" s="41"/>
      <c r="HA27" s="41"/>
      <c r="HB27" s="41"/>
      <c r="HC27" s="41"/>
      <c r="HD27" s="41"/>
      <c r="HE27" s="41"/>
      <c r="HF27" s="41"/>
      <c r="HG27" s="41"/>
      <c r="HH27" s="41"/>
      <c r="HI27" s="41"/>
      <c r="HJ27" s="41"/>
      <c r="HK27" s="41"/>
      <c r="HL27" s="41"/>
      <c r="HM27" s="41"/>
      <c r="HN27" s="41"/>
      <c r="HO27" s="41"/>
      <c r="HP27" s="41"/>
      <c r="HQ27" s="41"/>
      <c r="HR27" s="41"/>
      <c r="HS27" s="41"/>
      <c r="HT27" s="41"/>
      <c r="HU27" s="41"/>
      <c r="HV27" s="41"/>
      <c r="HW27" s="41"/>
      <c r="HX27" s="41"/>
      <c r="HY27" s="41"/>
      <c r="HZ27" s="41"/>
      <c r="IA27" s="41"/>
      <c r="IB27" s="41"/>
      <c r="IC27" s="41"/>
      <c r="ID27" s="41"/>
      <c r="IE27" s="41"/>
      <c r="IF27" s="41"/>
      <c r="IG27" s="41"/>
      <c r="IH27" s="41"/>
      <c r="II27" s="41"/>
      <c r="IJ27" s="41"/>
      <c r="IK27" s="41"/>
      <c r="IL27" s="41"/>
      <c r="IM27" s="41"/>
      <c r="IN27" s="41"/>
      <c r="IO27" s="41"/>
      <c r="IP27" s="41"/>
      <c r="IQ27" s="41"/>
      <c r="IR27" s="41"/>
      <c r="IS27" s="41"/>
      <c r="IT27" s="41"/>
      <c r="IU27" s="41"/>
    </row>
    <row r="28" spans="1:255" s="22" customFormat="1" ht="22.8" x14ac:dyDescent="0.2">
      <c r="A28" s="49">
        <v>9</v>
      </c>
      <c r="B28" s="50" t="s">
        <v>883</v>
      </c>
      <c r="C28" s="50" t="s">
        <v>884</v>
      </c>
      <c r="D28" s="50" t="s">
        <v>766</v>
      </c>
      <c r="E28" s="51" t="e">
        <f t="shared" si="0"/>
        <v>#REF!</v>
      </c>
      <c r="F28" s="52">
        <f>ROUND( 9.18 * 33.39, 2 )</f>
        <v>306.52</v>
      </c>
      <c r="G28" s="53" t="e">
        <f t="shared" si="1"/>
        <v>#REF!</v>
      </c>
      <c r="H28" s="54" t="s">
        <v>1098</v>
      </c>
      <c r="I28" s="54" t="s">
        <v>1010</v>
      </c>
      <c r="N28" s="41"/>
      <c r="O28" s="41" t="e">
        <f t="shared" si="2"/>
        <v>#REF!</v>
      </c>
      <c r="P28" s="41" t="e">
        <f>SmtRes!CX387</f>
        <v>#REF!</v>
      </c>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c r="BM28" s="41"/>
      <c r="BN28" s="41"/>
      <c r="BO28" s="41"/>
      <c r="BP28" s="41"/>
      <c r="BQ28" s="41"/>
      <c r="BR28" s="41"/>
      <c r="BS28" s="41"/>
      <c r="BT28" s="41"/>
      <c r="BU28" s="41"/>
      <c r="BV28" s="41"/>
      <c r="BW28" s="41"/>
      <c r="BX28" s="41"/>
      <c r="BY28" s="41"/>
      <c r="BZ28" s="41"/>
      <c r="CA28" s="41"/>
      <c r="CB28" s="41"/>
      <c r="CC28" s="41"/>
      <c r="CD28" s="41"/>
      <c r="CE28" s="41"/>
      <c r="CF28" s="41"/>
      <c r="CG28" s="41"/>
      <c r="CH28" s="41"/>
      <c r="CI28" s="41"/>
      <c r="CJ28" s="41"/>
      <c r="CK28" s="41"/>
      <c r="CL28" s="41"/>
      <c r="CM28" s="41"/>
      <c r="CN28" s="41"/>
      <c r="CO28" s="41"/>
      <c r="CP28" s="41"/>
      <c r="CQ28" s="41"/>
      <c r="CR28" s="41"/>
      <c r="CS28" s="41"/>
      <c r="CT28" s="41"/>
      <c r="CU28" s="41"/>
      <c r="CV28" s="41"/>
      <c r="CW28" s="41"/>
      <c r="CX28" s="41"/>
      <c r="CY28" s="41"/>
      <c r="CZ28" s="41"/>
      <c r="DA28" s="41"/>
      <c r="DB28" s="41"/>
      <c r="DC28" s="41"/>
      <c r="DD28" s="41"/>
      <c r="DE28" s="41"/>
      <c r="DF28" s="41"/>
      <c r="DG28" s="41"/>
      <c r="DH28" s="41"/>
      <c r="DI28" s="41"/>
      <c r="DJ28" s="41"/>
      <c r="DK28" s="41"/>
      <c r="DL28" s="41"/>
      <c r="DM28" s="41"/>
      <c r="DN28" s="41"/>
      <c r="DO28" s="41"/>
      <c r="DP28" s="41"/>
      <c r="DQ28" s="41"/>
      <c r="DR28" s="41"/>
      <c r="DS28" s="41"/>
      <c r="DT28" s="41"/>
      <c r="DU28" s="41"/>
      <c r="DV28" s="41"/>
      <c r="DW28" s="41"/>
      <c r="DX28" s="41"/>
      <c r="DY28" s="41"/>
      <c r="DZ28" s="41"/>
      <c r="EA28" s="41"/>
      <c r="EB28" s="41"/>
      <c r="EC28" s="41"/>
      <c r="ED28" s="41"/>
      <c r="EE28" s="41"/>
      <c r="EF28" s="41"/>
      <c r="EG28" s="41"/>
      <c r="EH28" s="41"/>
      <c r="EI28" s="41"/>
      <c r="EJ28" s="41"/>
      <c r="EK28" s="41"/>
      <c r="EL28" s="41"/>
      <c r="EM28" s="41"/>
      <c r="EN28" s="41"/>
      <c r="EO28" s="41"/>
      <c r="EP28" s="41"/>
      <c r="EQ28" s="41"/>
      <c r="ER28" s="41"/>
      <c r="ES28" s="41"/>
      <c r="ET28" s="41"/>
      <c r="EU28" s="41"/>
      <c r="EV28" s="41"/>
      <c r="EW28" s="41"/>
      <c r="EX28" s="41"/>
      <c r="EY28" s="41"/>
      <c r="EZ28" s="41"/>
      <c r="FA28" s="41"/>
      <c r="FB28" s="41"/>
      <c r="FC28" s="41"/>
      <c r="FD28" s="41"/>
      <c r="FE28" s="41"/>
      <c r="FF28" s="41"/>
      <c r="FG28" s="41"/>
      <c r="FH28" s="41"/>
      <c r="FI28" s="41"/>
      <c r="FJ28" s="41"/>
      <c r="FK28" s="41"/>
      <c r="FL28" s="41"/>
      <c r="FM28" s="41"/>
      <c r="FN28" s="41"/>
      <c r="FO28" s="41"/>
      <c r="FP28" s="41"/>
      <c r="FQ28" s="41"/>
      <c r="FR28" s="41"/>
      <c r="FS28" s="41"/>
      <c r="FT28" s="41"/>
      <c r="FU28" s="41"/>
      <c r="FV28" s="41"/>
      <c r="FW28" s="41"/>
      <c r="FX28" s="41"/>
      <c r="FY28" s="41"/>
      <c r="FZ28" s="41"/>
      <c r="GA28" s="41"/>
      <c r="GB28" s="41"/>
      <c r="GC28" s="41"/>
      <c r="GD28" s="41"/>
      <c r="GE28" s="41"/>
      <c r="GF28" s="41"/>
      <c r="GG28" s="41"/>
      <c r="GH28" s="41"/>
      <c r="GI28" s="41"/>
      <c r="GJ28" s="41"/>
      <c r="GK28" s="41"/>
      <c r="GL28" s="41"/>
      <c r="GM28" s="41"/>
      <c r="GN28" s="41"/>
      <c r="GO28" s="41"/>
      <c r="GP28" s="41"/>
      <c r="GQ28" s="41"/>
      <c r="GR28" s="41"/>
      <c r="GS28" s="41"/>
      <c r="GT28" s="41"/>
      <c r="GU28" s="41"/>
      <c r="GV28" s="41"/>
      <c r="GW28" s="41"/>
      <c r="GX28" s="41"/>
      <c r="GY28" s="41"/>
      <c r="GZ28" s="41"/>
      <c r="HA28" s="41"/>
      <c r="HB28" s="41"/>
      <c r="HC28" s="41"/>
      <c r="HD28" s="41"/>
      <c r="HE28" s="41"/>
      <c r="HF28" s="41"/>
      <c r="HG28" s="41"/>
      <c r="HH28" s="41"/>
      <c r="HI28" s="41"/>
      <c r="HJ28" s="41"/>
      <c r="HK28" s="41"/>
      <c r="HL28" s="41"/>
      <c r="HM28" s="41"/>
      <c r="HN28" s="41"/>
      <c r="HO28" s="41"/>
      <c r="HP28" s="41"/>
      <c r="HQ28" s="41"/>
      <c r="HR28" s="41"/>
      <c r="HS28" s="41"/>
      <c r="HT28" s="41"/>
      <c r="HU28" s="41"/>
      <c r="HV28" s="41"/>
      <c r="HW28" s="41"/>
      <c r="HX28" s="41"/>
      <c r="HY28" s="41"/>
      <c r="HZ28" s="41"/>
      <c r="IA28" s="41"/>
      <c r="IB28" s="41"/>
      <c r="IC28" s="41"/>
      <c r="ID28" s="41"/>
      <c r="IE28" s="41"/>
      <c r="IF28" s="41"/>
      <c r="IG28" s="41"/>
      <c r="IH28" s="41"/>
      <c r="II28" s="41"/>
      <c r="IJ28" s="41"/>
      <c r="IK28" s="41"/>
      <c r="IL28" s="41"/>
      <c r="IM28" s="41"/>
      <c r="IN28" s="41"/>
      <c r="IO28" s="41"/>
      <c r="IP28" s="41"/>
      <c r="IQ28" s="41"/>
      <c r="IR28" s="41"/>
      <c r="IS28" s="41"/>
      <c r="IT28" s="41"/>
      <c r="IU28" s="41"/>
    </row>
    <row r="29" spans="1:255" s="22" customFormat="1" ht="22.8" x14ac:dyDescent="0.2">
      <c r="A29" s="49">
        <v>10</v>
      </c>
      <c r="B29" s="50" t="s">
        <v>783</v>
      </c>
      <c r="C29" s="50" t="s">
        <v>784</v>
      </c>
      <c r="D29" s="50" t="s">
        <v>766</v>
      </c>
      <c r="E29" s="51" t="e">
        <f t="shared" si="0"/>
        <v>#REF!</v>
      </c>
      <c r="F29" s="52">
        <f>ROUND( 9.29 * 33.39, 2 )</f>
        <v>310.19</v>
      </c>
      <c r="G29" s="53" t="e">
        <f t="shared" si="1"/>
        <v>#REF!</v>
      </c>
      <c r="H29" s="54" t="s">
        <v>1090</v>
      </c>
      <c r="I29" s="54" t="s">
        <v>1010</v>
      </c>
      <c r="N29" s="41"/>
      <c r="O29" s="41" t="e">
        <f t="shared" si="2"/>
        <v>#REF!</v>
      </c>
      <c r="P29" s="41" t="e">
        <f>SmtRes!CX40</f>
        <v>#REF!</v>
      </c>
      <c r="Q29" s="41" t="e">
        <f>SmtRes!CX111</f>
        <v>#REF!</v>
      </c>
      <c r="R29" s="41" t="e">
        <f>SmtRes!CX120</f>
        <v>#REF!</v>
      </c>
      <c r="S29" s="41" t="e">
        <f>SmtRes!CX124</f>
        <v>#REF!</v>
      </c>
      <c r="T29" s="41"/>
      <c r="U29" s="41"/>
      <c r="V29" s="41"/>
      <c r="W29" s="41"/>
      <c r="X29" s="41"/>
      <c r="Y29" s="41"/>
      <c r="Z29" s="41"/>
      <c r="AA29" s="41"/>
      <c r="AB29" s="41"/>
      <c r="AC29" s="41"/>
      <c r="AD29" s="41"/>
      <c r="AE29" s="41"/>
      <c r="AF29" s="41"/>
      <c r="AG29" s="41"/>
      <c r="AH29" s="41"/>
      <c r="AI29" s="41"/>
      <c r="AJ29" s="41"/>
      <c r="AK29" s="41"/>
      <c r="AL29" s="41"/>
      <c r="AM29" s="41"/>
      <c r="AN29" s="41"/>
      <c r="AO29" s="41"/>
      <c r="AP29" s="41"/>
      <c r="AQ29" s="41"/>
      <c r="AR29" s="41"/>
      <c r="AS29" s="41"/>
      <c r="AT29" s="41"/>
      <c r="AU29" s="41"/>
      <c r="AV29" s="41"/>
      <c r="AW29" s="41"/>
      <c r="AX29" s="41"/>
      <c r="AY29" s="41"/>
      <c r="AZ29" s="41"/>
      <c r="BA29" s="41"/>
      <c r="BB29" s="41"/>
      <c r="BC29" s="41"/>
      <c r="BD29" s="41"/>
      <c r="BE29" s="41"/>
      <c r="BF29" s="41"/>
      <c r="BG29" s="41"/>
      <c r="BH29" s="41"/>
      <c r="BI29" s="41"/>
      <c r="BJ29" s="41"/>
      <c r="BK29" s="41"/>
      <c r="BL29" s="41"/>
      <c r="BM29" s="41"/>
      <c r="BN29" s="41"/>
      <c r="BO29" s="41"/>
      <c r="BP29" s="41"/>
      <c r="BQ29" s="41"/>
      <c r="BR29" s="41"/>
      <c r="BS29" s="41"/>
      <c r="BT29" s="41"/>
      <c r="BU29" s="41"/>
      <c r="BV29" s="41"/>
      <c r="BW29" s="41"/>
      <c r="BX29" s="41"/>
      <c r="BY29" s="41"/>
      <c r="BZ29" s="41"/>
      <c r="CA29" s="41"/>
      <c r="CB29" s="41"/>
      <c r="CC29" s="41"/>
      <c r="CD29" s="41"/>
      <c r="CE29" s="41"/>
      <c r="CF29" s="41"/>
      <c r="CG29" s="41"/>
      <c r="CH29" s="41"/>
      <c r="CI29" s="41"/>
      <c r="CJ29" s="41"/>
      <c r="CK29" s="41"/>
      <c r="CL29" s="41"/>
      <c r="CM29" s="41"/>
      <c r="CN29" s="41"/>
      <c r="CO29" s="41"/>
      <c r="CP29" s="41"/>
      <c r="CQ29" s="41"/>
      <c r="CR29" s="41"/>
      <c r="CS29" s="41"/>
      <c r="CT29" s="41"/>
      <c r="CU29" s="41"/>
      <c r="CV29" s="41"/>
      <c r="CW29" s="41"/>
      <c r="CX29" s="41"/>
      <c r="CY29" s="41"/>
      <c r="CZ29" s="41"/>
      <c r="DA29" s="41"/>
      <c r="DB29" s="41"/>
      <c r="DC29" s="41"/>
      <c r="DD29" s="41"/>
      <c r="DE29" s="41"/>
      <c r="DF29" s="41"/>
      <c r="DG29" s="41"/>
      <c r="DH29" s="41"/>
      <c r="DI29" s="41"/>
      <c r="DJ29" s="41"/>
      <c r="DK29" s="41"/>
      <c r="DL29" s="41"/>
      <c r="DM29" s="41"/>
      <c r="DN29" s="41"/>
      <c r="DO29" s="41"/>
      <c r="DP29" s="41"/>
      <c r="DQ29" s="41"/>
      <c r="DR29" s="41"/>
      <c r="DS29" s="41"/>
      <c r="DT29" s="41"/>
      <c r="DU29" s="41"/>
      <c r="DV29" s="41"/>
      <c r="DW29" s="41"/>
      <c r="DX29" s="41"/>
      <c r="DY29" s="41"/>
      <c r="DZ29" s="41"/>
      <c r="EA29" s="41"/>
      <c r="EB29" s="41"/>
      <c r="EC29" s="41"/>
      <c r="ED29" s="41"/>
      <c r="EE29" s="41"/>
      <c r="EF29" s="41"/>
      <c r="EG29" s="41"/>
      <c r="EH29" s="41"/>
      <c r="EI29" s="41"/>
      <c r="EJ29" s="41"/>
      <c r="EK29" s="41"/>
      <c r="EL29" s="41"/>
      <c r="EM29" s="41"/>
      <c r="EN29" s="41"/>
      <c r="EO29" s="41"/>
      <c r="EP29" s="41"/>
      <c r="EQ29" s="41"/>
      <c r="ER29" s="41"/>
      <c r="ES29" s="41"/>
      <c r="ET29" s="41"/>
      <c r="EU29" s="41"/>
      <c r="EV29" s="41"/>
      <c r="EW29" s="41"/>
      <c r="EX29" s="41"/>
      <c r="EY29" s="41"/>
      <c r="EZ29" s="41"/>
      <c r="FA29" s="41"/>
      <c r="FB29" s="41"/>
      <c r="FC29" s="41"/>
      <c r="FD29" s="41"/>
      <c r="FE29" s="41"/>
      <c r="FF29" s="41"/>
      <c r="FG29" s="41"/>
      <c r="FH29" s="41"/>
      <c r="FI29" s="41"/>
      <c r="FJ29" s="41"/>
      <c r="FK29" s="41"/>
      <c r="FL29" s="41"/>
      <c r="FM29" s="41"/>
      <c r="FN29" s="41"/>
      <c r="FO29" s="41"/>
      <c r="FP29" s="41"/>
      <c r="FQ29" s="41"/>
      <c r="FR29" s="41"/>
      <c r="FS29" s="41"/>
      <c r="FT29" s="41"/>
      <c r="FU29" s="41"/>
      <c r="FV29" s="41"/>
      <c r="FW29" s="41"/>
      <c r="FX29" s="41"/>
      <c r="FY29" s="41"/>
      <c r="FZ29" s="41"/>
      <c r="GA29" s="41"/>
      <c r="GB29" s="41"/>
      <c r="GC29" s="41"/>
      <c r="GD29" s="41"/>
      <c r="GE29" s="41"/>
      <c r="GF29" s="41"/>
      <c r="GG29" s="41"/>
      <c r="GH29" s="41"/>
      <c r="GI29" s="41"/>
      <c r="GJ29" s="41"/>
      <c r="GK29" s="41"/>
      <c r="GL29" s="41"/>
      <c r="GM29" s="41"/>
      <c r="GN29" s="41"/>
      <c r="GO29" s="41"/>
      <c r="GP29" s="41"/>
      <c r="GQ29" s="41"/>
      <c r="GR29" s="41"/>
      <c r="GS29" s="41"/>
      <c r="GT29" s="41"/>
      <c r="GU29" s="41"/>
      <c r="GV29" s="41"/>
      <c r="GW29" s="41"/>
      <c r="GX29" s="41"/>
      <c r="GY29" s="41"/>
      <c r="GZ29" s="41"/>
      <c r="HA29" s="41"/>
      <c r="HB29" s="41"/>
      <c r="HC29" s="41"/>
      <c r="HD29" s="41"/>
      <c r="HE29" s="41"/>
      <c r="HF29" s="41"/>
      <c r="HG29" s="41"/>
      <c r="HH29" s="41"/>
      <c r="HI29" s="41"/>
      <c r="HJ29" s="41"/>
      <c r="HK29" s="41"/>
      <c r="HL29" s="41"/>
      <c r="HM29" s="41"/>
      <c r="HN29" s="41"/>
      <c r="HO29" s="41"/>
      <c r="HP29" s="41"/>
      <c r="HQ29" s="41"/>
      <c r="HR29" s="41"/>
      <c r="HS29" s="41"/>
      <c r="HT29" s="41"/>
      <c r="HU29" s="41"/>
      <c r="HV29" s="41"/>
      <c r="HW29" s="41"/>
      <c r="HX29" s="41"/>
      <c r="HY29" s="41"/>
      <c r="HZ29" s="41"/>
      <c r="IA29" s="41"/>
      <c r="IB29" s="41"/>
      <c r="IC29" s="41"/>
      <c r="ID29" s="41"/>
      <c r="IE29" s="41"/>
      <c r="IF29" s="41"/>
      <c r="IG29" s="41"/>
      <c r="IH29" s="41"/>
      <c r="II29" s="41"/>
      <c r="IJ29" s="41"/>
      <c r="IK29" s="41"/>
      <c r="IL29" s="41"/>
      <c r="IM29" s="41"/>
      <c r="IN29" s="41"/>
      <c r="IO29" s="41"/>
      <c r="IP29" s="41"/>
      <c r="IQ29" s="41"/>
      <c r="IR29" s="41"/>
      <c r="IS29" s="41"/>
      <c r="IT29" s="41"/>
      <c r="IU29" s="41"/>
    </row>
    <row r="30" spans="1:255" s="22" customFormat="1" ht="22.8" x14ac:dyDescent="0.2">
      <c r="A30" s="49">
        <v>11</v>
      </c>
      <c r="B30" s="50" t="s">
        <v>796</v>
      </c>
      <c r="C30" s="50" t="s">
        <v>797</v>
      </c>
      <c r="D30" s="50" t="s">
        <v>766</v>
      </c>
      <c r="E30" s="51" t="e">
        <f t="shared" si="0"/>
        <v>#REF!</v>
      </c>
      <c r="F30" s="52">
        <f>ROUND( 9.62 * 33.39, 2 )</f>
        <v>321.20999999999998</v>
      </c>
      <c r="G30" s="53" t="e">
        <f t="shared" si="1"/>
        <v>#REF!</v>
      </c>
      <c r="H30" s="54" t="s">
        <v>1092</v>
      </c>
      <c r="I30" s="54" t="s">
        <v>1010</v>
      </c>
      <c r="N30" s="41"/>
      <c r="O30" s="41" t="e">
        <f t="shared" si="2"/>
        <v>#REF!</v>
      </c>
      <c r="P30" s="41" t="e">
        <f>SmtRes!CX87</f>
        <v>#REF!</v>
      </c>
      <c r="Q30" s="41" t="e">
        <f>SmtRes!CX346</f>
        <v>#REF!</v>
      </c>
      <c r="R30" s="41"/>
      <c r="S30" s="41"/>
      <c r="T30" s="41"/>
      <c r="U30" s="41"/>
      <c r="V30" s="41"/>
      <c r="W30" s="41"/>
      <c r="X30" s="41"/>
      <c r="Y30" s="41"/>
      <c r="Z30" s="41"/>
      <c r="AA30" s="41"/>
      <c r="AB30" s="41"/>
      <c r="AC30" s="41"/>
      <c r="AD30" s="41"/>
      <c r="AE30" s="41"/>
      <c r="AF30" s="41"/>
      <c r="AG30" s="41"/>
      <c r="AH30" s="41"/>
      <c r="AI30" s="41"/>
      <c r="AJ30" s="41"/>
      <c r="AK30" s="41"/>
      <c r="AL30" s="41"/>
      <c r="AM30" s="41"/>
      <c r="AN30" s="41"/>
      <c r="AO30" s="41"/>
      <c r="AP30" s="41"/>
      <c r="AQ30" s="41"/>
      <c r="AR30" s="41"/>
      <c r="AS30" s="41"/>
      <c r="AT30" s="41"/>
      <c r="AU30" s="41"/>
      <c r="AV30" s="41"/>
      <c r="AW30" s="41"/>
      <c r="AX30" s="41"/>
      <c r="AY30" s="41"/>
      <c r="AZ30" s="41"/>
      <c r="BA30" s="41"/>
      <c r="BB30" s="41"/>
      <c r="BC30" s="41"/>
      <c r="BD30" s="41"/>
      <c r="BE30" s="41"/>
      <c r="BF30" s="41"/>
      <c r="BG30" s="41"/>
      <c r="BH30" s="41"/>
      <c r="BI30" s="41"/>
      <c r="BJ30" s="41"/>
      <c r="BK30" s="41"/>
      <c r="BL30" s="41"/>
      <c r="BM30" s="41"/>
      <c r="BN30" s="41"/>
      <c r="BO30" s="41"/>
      <c r="BP30" s="41"/>
      <c r="BQ30" s="41"/>
      <c r="BR30" s="41"/>
      <c r="BS30" s="41"/>
      <c r="BT30" s="41"/>
      <c r="BU30" s="41"/>
      <c r="BV30" s="41"/>
      <c r="BW30" s="41"/>
      <c r="BX30" s="41"/>
      <c r="BY30" s="41"/>
      <c r="BZ30" s="41"/>
      <c r="CA30" s="41"/>
      <c r="CB30" s="41"/>
      <c r="CC30" s="41"/>
      <c r="CD30" s="41"/>
      <c r="CE30" s="41"/>
      <c r="CF30" s="41"/>
      <c r="CG30" s="41"/>
      <c r="CH30" s="41"/>
      <c r="CI30" s="41"/>
      <c r="CJ30" s="41"/>
      <c r="CK30" s="41"/>
      <c r="CL30" s="41"/>
      <c r="CM30" s="41"/>
      <c r="CN30" s="41"/>
      <c r="CO30" s="41"/>
      <c r="CP30" s="41"/>
      <c r="CQ30" s="41"/>
      <c r="CR30" s="41"/>
      <c r="CS30" s="41"/>
      <c r="CT30" s="41"/>
      <c r="CU30" s="41"/>
      <c r="CV30" s="41"/>
      <c r="CW30" s="41"/>
      <c r="CX30" s="41"/>
      <c r="CY30" s="41"/>
      <c r="CZ30" s="41"/>
      <c r="DA30" s="41"/>
      <c r="DB30" s="41"/>
      <c r="DC30" s="41"/>
      <c r="DD30" s="41"/>
      <c r="DE30" s="41"/>
      <c r="DF30" s="41"/>
      <c r="DG30" s="41"/>
      <c r="DH30" s="41"/>
      <c r="DI30" s="41"/>
      <c r="DJ30" s="41"/>
      <c r="DK30" s="41"/>
      <c r="DL30" s="41"/>
      <c r="DM30" s="41"/>
      <c r="DN30" s="41"/>
      <c r="DO30" s="41"/>
      <c r="DP30" s="41"/>
      <c r="DQ30" s="41"/>
      <c r="DR30" s="41"/>
      <c r="DS30" s="41"/>
      <c r="DT30" s="41"/>
      <c r="DU30" s="41"/>
      <c r="DV30" s="41"/>
      <c r="DW30" s="41"/>
      <c r="DX30" s="41"/>
      <c r="DY30" s="41"/>
      <c r="DZ30" s="41"/>
      <c r="EA30" s="41"/>
      <c r="EB30" s="41"/>
      <c r="EC30" s="41"/>
      <c r="ED30" s="41"/>
      <c r="EE30" s="41"/>
      <c r="EF30" s="41"/>
      <c r="EG30" s="41"/>
      <c r="EH30" s="41"/>
      <c r="EI30" s="41"/>
      <c r="EJ30" s="41"/>
      <c r="EK30" s="41"/>
      <c r="EL30" s="41"/>
      <c r="EM30" s="41"/>
      <c r="EN30" s="41"/>
      <c r="EO30" s="41"/>
      <c r="EP30" s="41"/>
      <c r="EQ30" s="41"/>
      <c r="ER30" s="41"/>
      <c r="ES30" s="41"/>
      <c r="ET30" s="41"/>
      <c r="EU30" s="41"/>
      <c r="EV30" s="41"/>
      <c r="EW30" s="41"/>
      <c r="EX30" s="41"/>
      <c r="EY30" s="41"/>
      <c r="EZ30" s="41"/>
      <c r="FA30" s="41"/>
      <c r="FB30" s="41"/>
      <c r="FC30" s="41"/>
      <c r="FD30" s="41"/>
      <c r="FE30" s="41"/>
      <c r="FF30" s="41"/>
      <c r="FG30" s="41"/>
      <c r="FH30" s="41"/>
      <c r="FI30" s="41"/>
      <c r="FJ30" s="41"/>
      <c r="FK30" s="41"/>
      <c r="FL30" s="41"/>
      <c r="FM30" s="41"/>
      <c r="FN30" s="41"/>
      <c r="FO30" s="41"/>
      <c r="FP30" s="41"/>
      <c r="FQ30" s="41"/>
      <c r="FR30" s="41"/>
      <c r="FS30" s="41"/>
      <c r="FT30" s="41"/>
      <c r="FU30" s="41"/>
      <c r="FV30" s="41"/>
      <c r="FW30" s="41"/>
      <c r="FX30" s="41"/>
      <c r="FY30" s="41"/>
      <c r="FZ30" s="41"/>
      <c r="GA30" s="41"/>
      <c r="GB30" s="41"/>
      <c r="GC30" s="41"/>
      <c r="GD30" s="41"/>
      <c r="GE30" s="41"/>
      <c r="GF30" s="41"/>
      <c r="GG30" s="41"/>
      <c r="GH30" s="41"/>
      <c r="GI30" s="41"/>
      <c r="GJ30" s="41"/>
      <c r="GK30" s="41"/>
      <c r="GL30" s="41"/>
      <c r="GM30" s="41"/>
      <c r="GN30" s="41"/>
      <c r="GO30" s="41"/>
      <c r="GP30" s="41"/>
      <c r="GQ30" s="41"/>
      <c r="GR30" s="41"/>
      <c r="GS30" s="41"/>
      <c r="GT30" s="41"/>
      <c r="GU30" s="41"/>
      <c r="GV30" s="41"/>
      <c r="GW30" s="41"/>
      <c r="GX30" s="41"/>
      <c r="GY30" s="41"/>
      <c r="GZ30" s="41"/>
      <c r="HA30" s="41"/>
      <c r="HB30" s="41"/>
      <c r="HC30" s="41"/>
      <c r="HD30" s="41"/>
      <c r="HE30" s="41"/>
      <c r="HF30" s="41"/>
      <c r="HG30" s="41"/>
      <c r="HH30" s="41"/>
      <c r="HI30" s="41"/>
      <c r="HJ30" s="41"/>
      <c r="HK30" s="41"/>
      <c r="HL30" s="41"/>
      <c r="HM30" s="41"/>
      <c r="HN30" s="41"/>
      <c r="HO30" s="41"/>
      <c r="HP30" s="41"/>
      <c r="HQ30" s="41"/>
      <c r="HR30" s="41"/>
      <c r="HS30" s="41"/>
      <c r="HT30" s="41"/>
      <c r="HU30" s="41"/>
      <c r="HV30" s="41"/>
      <c r="HW30" s="41"/>
      <c r="HX30" s="41"/>
      <c r="HY30" s="41"/>
      <c r="HZ30" s="41"/>
      <c r="IA30" s="41"/>
      <c r="IB30" s="41"/>
      <c r="IC30" s="41"/>
      <c r="ID30" s="41"/>
      <c r="IE30" s="41"/>
      <c r="IF30" s="41"/>
      <c r="IG30" s="41"/>
      <c r="IH30" s="41"/>
      <c r="II30" s="41"/>
      <c r="IJ30" s="41"/>
      <c r="IK30" s="41"/>
      <c r="IL30" s="41"/>
      <c r="IM30" s="41"/>
      <c r="IN30" s="41"/>
      <c r="IO30" s="41"/>
      <c r="IP30" s="41"/>
      <c r="IQ30" s="41"/>
      <c r="IR30" s="41"/>
      <c r="IS30" s="41"/>
      <c r="IT30" s="41"/>
      <c r="IU30" s="41"/>
    </row>
    <row r="31" spans="1:255" s="22" customFormat="1" ht="22.8" x14ac:dyDescent="0.2">
      <c r="A31" s="49">
        <v>12</v>
      </c>
      <c r="B31" s="50" t="s">
        <v>866</v>
      </c>
      <c r="C31" s="50" t="s">
        <v>867</v>
      </c>
      <c r="D31" s="50" t="s">
        <v>766</v>
      </c>
      <c r="E31" s="51" t="e">
        <f t="shared" si="0"/>
        <v>#REF!</v>
      </c>
      <c r="F31" s="52">
        <f>ROUND( 10.21 * 33.39, 2 )</f>
        <v>340.91</v>
      </c>
      <c r="G31" s="53" t="e">
        <f t="shared" si="1"/>
        <v>#REF!</v>
      </c>
      <c r="H31" s="54" t="s">
        <v>1097</v>
      </c>
      <c r="I31" s="54" t="s">
        <v>1010</v>
      </c>
      <c r="N31" s="41"/>
      <c r="O31" s="41" t="e">
        <f t="shared" si="2"/>
        <v>#REF!</v>
      </c>
      <c r="P31" s="41" t="e">
        <f>SmtRes!CX219</f>
        <v>#REF!</v>
      </c>
      <c r="Q31" s="41" t="e">
        <f>SmtRes!CX233</f>
        <v>#REF!</v>
      </c>
      <c r="R31" s="41" t="e">
        <f>SmtRes!CX242</f>
        <v>#REF!</v>
      </c>
      <c r="S31" s="41" t="e">
        <f>SmtRes!CX249</f>
        <v>#REF!</v>
      </c>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c r="BM31" s="41"/>
      <c r="BN31" s="41"/>
      <c r="BO31" s="41"/>
      <c r="BP31" s="41"/>
      <c r="BQ31" s="41"/>
      <c r="BR31" s="41"/>
      <c r="BS31" s="41"/>
      <c r="BT31" s="41"/>
      <c r="BU31" s="41"/>
      <c r="BV31" s="41"/>
      <c r="BW31" s="41"/>
      <c r="BX31" s="41"/>
      <c r="BY31" s="41"/>
      <c r="BZ31" s="41"/>
      <c r="CA31" s="41"/>
      <c r="CB31" s="41"/>
      <c r="CC31" s="41"/>
      <c r="CD31" s="41"/>
      <c r="CE31" s="41"/>
      <c r="CF31" s="41"/>
      <c r="CG31" s="41"/>
      <c r="CH31" s="41"/>
      <c r="CI31" s="41"/>
      <c r="CJ31" s="41"/>
      <c r="CK31" s="41"/>
      <c r="CL31" s="41"/>
      <c r="CM31" s="41"/>
      <c r="CN31" s="41"/>
      <c r="CO31" s="41"/>
      <c r="CP31" s="41"/>
      <c r="CQ31" s="41"/>
      <c r="CR31" s="41"/>
      <c r="CS31" s="41"/>
      <c r="CT31" s="41"/>
      <c r="CU31" s="41"/>
      <c r="CV31" s="41"/>
      <c r="CW31" s="41"/>
      <c r="CX31" s="41"/>
      <c r="CY31" s="41"/>
      <c r="CZ31" s="41"/>
      <c r="DA31" s="41"/>
      <c r="DB31" s="41"/>
      <c r="DC31" s="41"/>
      <c r="DD31" s="41"/>
      <c r="DE31" s="41"/>
      <c r="DF31" s="41"/>
      <c r="DG31" s="41"/>
      <c r="DH31" s="41"/>
      <c r="DI31" s="41"/>
      <c r="DJ31" s="41"/>
      <c r="DK31" s="41"/>
      <c r="DL31" s="41"/>
      <c r="DM31" s="41"/>
      <c r="DN31" s="41"/>
      <c r="DO31" s="41"/>
      <c r="DP31" s="41"/>
      <c r="DQ31" s="41"/>
      <c r="DR31" s="41"/>
      <c r="DS31" s="41"/>
      <c r="DT31" s="41"/>
      <c r="DU31" s="41"/>
      <c r="DV31" s="41"/>
      <c r="DW31" s="41"/>
      <c r="DX31" s="41"/>
      <c r="DY31" s="41"/>
      <c r="DZ31" s="41"/>
      <c r="EA31" s="41"/>
      <c r="EB31" s="41"/>
      <c r="EC31" s="41"/>
      <c r="ED31" s="41"/>
      <c r="EE31" s="41"/>
      <c r="EF31" s="41"/>
      <c r="EG31" s="41"/>
      <c r="EH31" s="41"/>
      <c r="EI31" s="41"/>
      <c r="EJ31" s="41"/>
      <c r="EK31" s="41"/>
      <c r="EL31" s="41"/>
      <c r="EM31" s="41"/>
      <c r="EN31" s="41"/>
      <c r="EO31" s="41"/>
      <c r="EP31" s="41"/>
      <c r="EQ31" s="41"/>
      <c r="ER31" s="41"/>
      <c r="ES31" s="41"/>
      <c r="ET31" s="41"/>
      <c r="EU31" s="41"/>
      <c r="EV31" s="41"/>
      <c r="EW31" s="41"/>
      <c r="EX31" s="41"/>
      <c r="EY31" s="41"/>
      <c r="EZ31" s="41"/>
      <c r="FA31" s="41"/>
      <c r="FB31" s="41"/>
      <c r="FC31" s="41"/>
      <c r="FD31" s="41"/>
      <c r="FE31" s="41"/>
      <c r="FF31" s="41"/>
      <c r="FG31" s="41"/>
      <c r="FH31" s="41"/>
      <c r="FI31" s="41"/>
      <c r="FJ31" s="41"/>
      <c r="FK31" s="41"/>
      <c r="FL31" s="41"/>
      <c r="FM31" s="41"/>
      <c r="FN31" s="41"/>
      <c r="FO31" s="41"/>
      <c r="FP31" s="41"/>
      <c r="FQ31" s="41"/>
      <c r="FR31" s="41"/>
      <c r="FS31" s="41"/>
      <c r="FT31" s="41"/>
      <c r="FU31" s="41"/>
      <c r="FV31" s="41"/>
      <c r="FW31" s="41"/>
      <c r="FX31" s="41"/>
      <c r="FY31" s="41"/>
      <c r="FZ31" s="41"/>
      <c r="GA31" s="41"/>
      <c r="GB31" s="41"/>
      <c r="GC31" s="41"/>
      <c r="GD31" s="41"/>
      <c r="GE31" s="41"/>
      <c r="GF31" s="41"/>
      <c r="GG31" s="41"/>
      <c r="GH31" s="41"/>
      <c r="GI31" s="41"/>
      <c r="GJ31" s="41"/>
      <c r="GK31" s="41"/>
      <c r="GL31" s="41"/>
      <c r="GM31" s="41"/>
      <c r="GN31" s="41"/>
      <c r="GO31" s="41"/>
      <c r="GP31" s="41"/>
      <c r="GQ31" s="41"/>
      <c r="GR31" s="41"/>
      <c r="GS31" s="41"/>
      <c r="GT31" s="41"/>
      <c r="GU31" s="41"/>
      <c r="GV31" s="41"/>
      <c r="GW31" s="41"/>
      <c r="GX31" s="41"/>
      <c r="GY31" s="41"/>
      <c r="GZ31" s="41"/>
      <c r="HA31" s="41"/>
      <c r="HB31" s="41"/>
      <c r="HC31" s="41"/>
      <c r="HD31" s="41"/>
      <c r="HE31" s="41"/>
      <c r="HF31" s="41"/>
      <c r="HG31" s="41"/>
      <c r="HH31" s="41"/>
      <c r="HI31" s="41"/>
      <c r="HJ31" s="41"/>
      <c r="HK31" s="41"/>
      <c r="HL31" s="41"/>
      <c r="HM31" s="41"/>
      <c r="HN31" s="41"/>
      <c r="HO31" s="41"/>
      <c r="HP31" s="41"/>
      <c r="HQ31" s="41"/>
      <c r="HR31" s="41"/>
      <c r="HS31" s="41"/>
      <c r="HT31" s="41"/>
      <c r="HU31" s="41"/>
      <c r="HV31" s="41"/>
      <c r="HW31" s="41"/>
      <c r="HX31" s="41"/>
      <c r="HY31" s="41"/>
      <c r="HZ31" s="41"/>
      <c r="IA31" s="41"/>
      <c r="IB31" s="41"/>
      <c r="IC31" s="41"/>
      <c r="ID31" s="41"/>
      <c r="IE31" s="41"/>
      <c r="IF31" s="41"/>
      <c r="IG31" s="41"/>
      <c r="IH31" s="41"/>
      <c r="II31" s="41"/>
      <c r="IJ31" s="41"/>
      <c r="IK31" s="41"/>
      <c r="IL31" s="41"/>
      <c r="IM31" s="41"/>
      <c r="IN31" s="41"/>
      <c r="IO31" s="41"/>
      <c r="IP31" s="41"/>
      <c r="IQ31" s="41"/>
      <c r="IR31" s="41"/>
      <c r="IS31" s="41"/>
      <c r="IT31" s="41"/>
      <c r="IU31" s="41"/>
    </row>
    <row r="32" spans="1:255" s="22" customFormat="1" ht="11.4" x14ac:dyDescent="0.2">
      <c r="A32" s="49">
        <v>13</v>
      </c>
      <c r="B32" s="50" t="s">
        <v>767</v>
      </c>
      <c r="C32" s="50" t="s">
        <v>768</v>
      </c>
      <c r="D32" s="50" t="s">
        <v>766</v>
      </c>
      <c r="E32" s="51" t="e">
        <f t="shared" si="0"/>
        <v>#REF!</v>
      </c>
      <c r="F32" s="52">
        <f>ROUND( 0, 2 )</f>
        <v>0</v>
      </c>
      <c r="G32" s="53" t="e">
        <f t="shared" si="1"/>
        <v>#REF!</v>
      </c>
      <c r="H32" s="59" t="s">
        <v>1087</v>
      </c>
      <c r="I32" s="59" t="s">
        <v>1010</v>
      </c>
      <c r="N32" s="41"/>
      <c r="O32" s="41" t="e">
        <f t="shared" si="2"/>
        <v>#REF!</v>
      </c>
      <c r="P32" s="41" t="e">
        <f>SmtRes!CX2</f>
        <v>#REF!</v>
      </c>
      <c r="Q32" s="41" t="e">
        <f>SmtRes!CX9</f>
        <v>#REF!</v>
      </c>
      <c r="R32" s="41" t="e">
        <f>SmtRes!CX19</f>
        <v>#REF!</v>
      </c>
      <c r="S32" s="41" t="e">
        <f>SmtRes!CX26</f>
        <v>#REF!</v>
      </c>
      <c r="T32" s="41" t="e">
        <f>SmtRes!CX33</f>
        <v>#REF!</v>
      </c>
      <c r="U32" s="41" t="e">
        <f>SmtRes!CX41</f>
        <v>#REF!</v>
      </c>
      <c r="V32" s="41" t="e">
        <f>SmtRes!CX46</f>
        <v>#REF!</v>
      </c>
      <c r="W32" s="41" t="e">
        <f>SmtRes!CX54</f>
        <v>#REF!</v>
      </c>
      <c r="X32" s="41" t="e">
        <f>SmtRes!CX64</f>
        <v>#REF!</v>
      </c>
      <c r="Y32" s="41" t="e">
        <f>SmtRes!CX72</f>
        <v>#REF!</v>
      </c>
      <c r="Z32" s="41" t="e">
        <f>SmtRes!CX80</f>
        <v>#REF!</v>
      </c>
      <c r="AA32" s="41" t="e">
        <f>SmtRes!CX89</f>
        <v>#REF!</v>
      </c>
      <c r="AB32" s="41" t="e">
        <f>SmtRes!CX96</f>
        <v>#REF!</v>
      </c>
      <c r="AC32" s="41" t="e">
        <f>SmtRes!CX107</f>
        <v>#REF!</v>
      </c>
      <c r="AD32" s="41" t="e">
        <f>SmtRes!CX116</f>
        <v>#REF!</v>
      </c>
      <c r="AE32" s="41" t="e">
        <f>SmtRes!CX125</f>
        <v>#REF!</v>
      </c>
      <c r="AF32" s="41" t="e">
        <f>SmtRes!CX130</f>
        <v>#REF!</v>
      </c>
      <c r="AG32" s="41" t="e">
        <f>SmtRes!CX139</f>
        <v>#REF!</v>
      </c>
      <c r="AH32" s="41" t="e">
        <f>SmtRes!CX146</f>
        <v>#REF!</v>
      </c>
      <c r="AI32" s="41" t="e">
        <f>SmtRes!CX152</f>
        <v>#REF!</v>
      </c>
      <c r="AJ32" s="41" t="e">
        <f>SmtRes!CX157</f>
        <v>#REF!</v>
      </c>
      <c r="AK32" s="41" t="e">
        <f>SmtRes!CX163</f>
        <v>#REF!</v>
      </c>
      <c r="AL32" s="41" t="e">
        <f>SmtRes!CX184</f>
        <v>#REF!</v>
      </c>
      <c r="AM32" s="41" t="e">
        <f>SmtRes!CX208</f>
        <v>#REF!</v>
      </c>
      <c r="AN32" s="41" t="e">
        <f>SmtRes!CX220</f>
        <v>#REF!</v>
      </c>
      <c r="AO32" s="41" t="e">
        <f>SmtRes!CX234</f>
        <v>#REF!</v>
      </c>
      <c r="AP32" s="41" t="e">
        <f>SmtRes!CX243</f>
        <v>#REF!</v>
      </c>
      <c r="AQ32" s="41" t="e">
        <f>SmtRes!CX250</f>
        <v>#REF!</v>
      </c>
      <c r="AR32" s="41" t="e">
        <f>SmtRes!CX260</f>
        <v>#REF!</v>
      </c>
      <c r="AS32" s="41" t="e">
        <f>SmtRes!CX271</f>
        <v>#REF!</v>
      </c>
      <c r="AT32" s="41" t="e">
        <f>SmtRes!CX284</f>
        <v>#REF!</v>
      </c>
      <c r="AU32" s="41" t="e">
        <f>SmtRes!CX306</f>
        <v>#REF!</v>
      </c>
      <c r="AV32" s="41" t="e">
        <f>SmtRes!CX329</f>
        <v>#REF!</v>
      </c>
      <c r="AW32" s="41" t="e">
        <f>SmtRes!CX337</f>
        <v>#REF!</v>
      </c>
      <c r="AX32" s="41" t="e">
        <f>SmtRes!CX348</f>
        <v>#REF!</v>
      </c>
      <c r="AY32" s="41" t="e">
        <f>SmtRes!CX355</f>
        <v>#REF!</v>
      </c>
      <c r="AZ32" s="41" t="e">
        <f>SmtRes!CX380</f>
        <v>#REF!</v>
      </c>
      <c r="BA32" s="41" t="e">
        <f>SmtRes!CX388</f>
        <v>#REF!</v>
      </c>
      <c r="BB32" s="41" t="e">
        <f>SmtRes!CX398</f>
        <v>#REF!</v>
      </c>
      <c r="BC32" s="41" t="e">
        <f>SmtRes!CX414</f>
        <v>#REF!</v>
      </c>
      <c r="BD32" s="41" t="e">
        <f>SmtRes!CX438</f>
        <v>#REF!</v>
      </c>
      <c r="BE32" s="41" t="e">
        <f>SmtRes!CX446</f>
        <v>#REF!</v>
      </c>
      <c r="BF32" s="41" t="e">
        <f>SmtRes!CX461</f>
        <v>#REF!</v>
      </c>
      <c r="BG32" s="41"/>
      <c r="BH32" s="41"/>
      <c r="BI32" s="41"/>
      <c r="BJ32" s="41"/>
      <c r="BK32" s="41"/>
      <c r="BL32" s="41"/>
      <c r="BM32" s="41"/>
      <c r="BN32" s="41"/>
      <c r="BO32" s="41"/>
      <c r="BP32" s="41"/>
      <c r="BQ32" s="41"/>
      <c r="BR32" s="41"/>
      <c r="BS32" s="41"/>
      <c r="BT32" s="41"/>
      <c r="BU32" s="41"/>
      <c r="BV32" s="41"/>
      <c r="BW32" s="41"/>
      <c r="BX32" s="41"/>
      <c r="BY32" s="41"/>
      <c r="BZ32" s="41"/>
      <c r="CA32" s="41"/>
      <c r="CB32" s="41"/>
      <c r="CC32" s="41"/>
      <c r="CD32" s="41"/>
      <c r="CE32" s="41"/>
      <c r="CF32" s="41"/>
      <c r="CG32" s="41"/>
      <c r="CH32" s="41"/>
      <c r="CI32" s="41"/>
      <c r="CJ32" s="41"/>
      <c r="CK32" s="41"/>
      <c r="CL32" s="41"/>
      <c r="CM32" s="41"/>
      <c r="CN32" s="41"/>
      <c r="CO32" s="41"/>
      <c r="CP32" s="41"/>
      <c r="CQ32" s="41"/>
      <c r="CR32" s="41"/>
      <c r="CS32" s="41"/>
      <c r="CT32" s="41"/>
      <c r="CU32" s="41"/>
      <c r="CV32" s="41"/>
      <c r="CW32" s="41"/>
      <c r="CX32" s="41"/>
      <c r="CY32" s="41"/>
      <c r="CZ32" s="41"/>
      <c r="DA32" s="41"/>
      <c r="DB32" s="41"/>
      <c r="DC32" s="41"/>
      <c r="DD32" s="41"/>
      <c r="DE32" s="41"/>
      <c r="DF32" s="41"/>
      <c r="DG32" s="41"/>
      <c r="DH32" s="41"/>
      <c r="DI32" s="41"/>
      <c r="DJ32" s="41"/>
      <c r="DK32" s="41"/>
      <c r="DL32" s="41"/>
      <c r="DM32" s="41"/>
      <c r="DN32" s="41"/>
      <c r="DO32" s="41"/>
      <c r="DP32" s="41"/>
      <c r="DQ32" s="41"/>
      <c r="DR32" s="41"/>
      <c r="DS32" s="41"/>
      <c r="DT32" s="41"/>
      <c r="DU32" s="41"/>
      <c r="DV32" s="41"/>
      <c r="DW32" s="41"/>
      <c r="DX32" s="41"/>
      <c r="DY32" s="41"/>
      <c r="DZ32" s="41"/>
      <c r="EA32" s="41"/>
      <c r="EB32" s="41"/>
      <c r="EC32" s="41"/>
      <c r="ED32" s="41"/>
      <c r="EE32" s="41"/>
      <c r="EF32" s="41"/>
      <c r="EG32" s="41"/>
      <c r="EH32" s="41"/>
      <c r="EI32" s="41"/>
      <c r="EJ32" s="41"/>
      <c r="EK32" s="41"/>
      <c r="EL32" s="41"/>
      <c r="EM32" s="41"/>
      <c r="EN32" s="41"/>
      <c r="EO32" s="41"/>
      <c r="EP32" s="41"/>
      <c r="EQ32" s="41"/>
      <c r="ER32" s="41"/>
      <c r="ES32" s="41"/>
      <c r="ET32" s="41"/>
      <c r="EU32" s="41"/>
      <c r="EV32" s="41"/>
      <c r="EW32" s="41"/>
      <c r="EX32" s="41"/>
      <c r="EY32" s="41"/>
      <c r="EZ32" s="41"/>
      <c r="FA32" s="41"/>
      <c r="FB32" s="41"/>
      <c r="FC32" s="41"/>
      <c r="FD32" s="41"/>
      <c r="FE32" s="41"/>
      <c r="FF32" s="41"/>
      <c r="FG32" s="41"/>
      <c r="FH32" s="41"/>
      <c r="FI32" s="41"/>
      <c r="FJ32" s="41"/>
      <c r="FK32" s="41"/>
      <c r="FL32" s="41"/>
      <c r="FM32" s="41"/>
      <c r="FN32" s="41"/>
      <c r="FO32" s="41"/>
      <c r="FP32" s="41"/>
      <c r="FQ32" s="41"/>
      <c r="FR32" s="41"/>
      <c r="FS32" s="41"/>
      <c r="FT32" s="41"/>
      <c r="FU32" s="41"/>
      <c r="FV32" s="41"/>
      <c r="FW32" s="41"/>
      <c r="FX32" s="41"/>
      <c r="FY32" s="41"/>
      <c r="FZ32" s="41"/>
      <c r="GA32" s="41"/>
      <c r="GB32" s="41"/>
      <c r="GC32" s="41"/>
      <c r="GD32" s="41"/>
      <c r="GE32" s="41"/>
      <c r="GF32" s="41"/>
      <c r="GG32" s="41"/>
      <c r="GH32" s="41"/>
      <c r="GI32" s="41"/>
      <c r="GJ32" s="41"/>
      <c r="GK32" s="41"/>
      <c r="GL32" s="41"/>
      <c r="GM32" s="41"/>
      <c r="GN32" s="41"/>
      <c r="GO32" s="41"/>
      <c r="GP32" s="41"/>
      <c r="GQ32" s="41"/>
      <c r="GR32" s="41"/>
      <c r="GS32" s="41"/>
      <c r="GT32" s="41"/>
      <c r="GU32" s="41"/>
      <c r="GV32" s="41"/>
      <c r="GW32" s="41"/>
      <c r="GX32" s="41"/>
      <c r="GY32" s="41"/>
      <c r="GZ32" s="41"/>
      <c r="HA32" s="41"/>
      <c r="HB32" s="41"/>
      <c r="HC32" s="41"/>
      <c r="HD32" s="41"/>
      <c r="HE32" s="41"/>
      <c r="HF32" s="41"/>
      <c r="HG32" s="41"/>
      <c r="HH32" s="41"/>
      <c r="HI32" s="41"/>
      <c r="HJ32" s="41"/>
      <c r="HK32" s="41"/>
      <c r="HL32" s="41"/>
      <c r="HM32" s="41"/>
      <c r="HN32" s="41"/>
      <c r="HO32" s="41"/>
      <c r="HP32" s="41"/>
      <c r="HQ32" s="41"/>
      <c r="HR32" s="41"/>
      <c r="HS32" s="41"/>
      <c r="HT32" s="41"/>
      <c r="HU32" s="41"/>
      <c r="HV32" s="41"/>
      <c r="HW32" s="41"/>
      <c r="HX32" s="41"/>
      <c r="HY32" s="41"/>
      <c r="HZ32" s="41"/>
      <c r="IA32" s="41"/>
      <c r="IB32" s="41"/>
      <c r="IC32" s="41"/>
      <c r="ID32" s="41"/>
      <c r="IE32" s="41"/>
      <c r="IF32" s="41"/>
      <c r="IG32" s="41"/>
      <c r="IH32" s="41"/>
      <c r="II32" s="41"/>
      <c r="IJ32" s="41"/>
      <c r="IK32" s="41"/>
      <c r="IL32" s="41"/>
      <c r="IM32" s="41"/>
      <c r="IN32" s="41"/>
      <c r="IO32" s="41"/>
      <c r="IP32" s="41"/>
      <c r="IQ32" s="41"/>
      <c r="IR32" s="41"/>
      <c r="IS32" s="41"/>
      <c r="IT32" s="41"/>
      <c r="IU32" s="41"/>
    </row>
    <row r="33" spans="1:255" x14ac:dyDescent="0.25">
      <c r="A33" s="60"/>
      <c r="B33" s="60"/>
      <c r="C33" s="61" t="s">
        <v>976</v>
      </c>
      <c r="D33" s="60"/>
      <c r="E33" s="60"/>
      <c r="F33" s="60"/>
      <c r="G33" s="62" t="e">
        <f>ROUND(SUM(G20:G32),0)</f>
        <v>#REF!</v>
      </c>
      <c r="H33" s="60"/>
      <c r="I33" s="60"/>
      <c r="J33" s="18"/>
      <c r="K33" s="44" t="e">
        <f>G33</f>
        <v>#REF!</v>
      </c>
      <c r="L33" s="18"/>
      <c r="M33" s="18"/>
      <c r="N33" s="18"/>
      <c r="O33" s="18"/>
      <c r="P33" s="18"/>
      <c r="Q33" s="18"/>
      <c r="R33" s="18"/>
      <c r="S33" s="18"/>
      <c r="T33" s="18"/>
      <c r="U33" s="18"/>
      <c r="V33" s="18"/>
      <c r="W33" s="18"/>
      <c r="X33" s="18"/>
      <c r="Y33" s="18"/>
      <c r="Z33" s="18"/>
      <c r="AA33" s="18"/>
      <c r="AB33" s="18"/>
      <c r="AC33" s="18"/>
      <c r="AD33" s="18"/>
      <c r="AE33" s="18"/>
      <c r="AF33" s="18"/>
      <c r="AG33" s="18"/>
      <c r="AH33" s="18"/>
      <c r="AI33" s="18"/>
      <c r="AJ33" s="18"/>
      <c r="AK33" s="18"/>
      <c r="AL33" s="18"/>
      <c r="AM33" s="18"/>
      <c r="AN33" s="18"/>
      <c r="AO33" s="18"/>
      <c r="AP33" s="18"/>
      <c r="AQ33" s="18"/>
      <c r="AR33" s="18"/>
      <c r="AS33" s="18"/>
      <c r="AT33" s="18"/>
      <c r="AU33" s="18"/>
      <c r="AV33" s="18"/>
      <c r="AW33" s="18"/>
      <c r="AX33" s="18"/>
      <c r="AY33" s="18"/>
      <c r="AZ33" s="18"/>
      <c r="BA33" s="18"/>
      <c r="BB33" s="18"/>
      <c r="BC33" s="18"/>
      <c r="BD33" s="18"/>
      <c r="BE33" s="18"/>
      <c r="BF33" s="18"/>
      <c r="BG33" s="18"/>
      <c r="BH33" s="18"/>
      <c r="BI33" s="18"/>
      <c r="BJ33" s="18"/>
      <c r="BK33" s="18"/>
      <c r="BL33" s="18"/>
      <c r="BM33" s="18"/>
      <c r="BN33" s="18"/>
      <c r="BO33" s="18"/>
      <c r="BP33" s="18"/>
      <c r="BQ33" s="18"/>
      <c r="BR33" s="18"/>
      <c r="BS33" s="18"/>
      <c r="BT33" s="18"/>
      <c r="BU33" s="18"/>
      <c r="BV33" s="18"/>
      <c r="BW33" s="18"/>
      <c r="BX33" s="18"/>
      <c r="BY33" s="18"/>
      <c r="BZ33" s="18"/>
      <c r="CA33" s="18"/>
      <c r="CB33" s="18"/>
      <c r="CC33" s="18"/>
      <c r="CD33" s="18"/>
      <c r="CE33" s="18"/>
      <c r="CF33" s="18"/>
      <c r="CG33" s="18"/>
      <c r="CH33" s="18"/>
      <c r="CI33" s="18"/>
      <c r="CJ33" s="18"/>
      <c r="CK33" s="18"/>
      <c r="CL33" s="18"/>
      <c r="CM33" s="18"/>
      <c r="CN33" s="18"/>
      <c r="CO33" s="18"/>
      <c r="CP33" s="18"/>
      <c r="CQ33" s="18"/>
      <c r="CR33" s="18"/>
      <c r="CS33" s="18"/>
      <c r="CT33" s="18"/>
      <c r="CU33" s="18"/>
      <c r="CV33" s="18"/>
      <c r="CW33" s="18"/>
      <c r="CX33" s="18"/>
      <c r="CY33" s="18"/>
      <c r="CZ33" s="18"/>
      <c r="DA33" s="18"/>
      <c r="DB33" s="18"/>
      <c r="DC33" s="18"/>
      <c r="DD33" s="18"/>
      <c r="DE33" s="18"/>
      <c r="DF33" s="18"/>
      <c r="DG33" s="18"/>
      <c r="DH33" s="18"/>
      <c r="DI33" s="18"/>
      <c r="DJ33" s="18"/>
      <c r="DK33" s="18"/>
      <c r="DL33" s="18"/>
      <c r="DM33" s="18"/>
      <c r="DN33" s="18"/>
      <c r="DO33" s="18"/>
      <c r="DP33" s="18"/>
      <c r="DQ33" s="18"/>
      <c r="DR33" s="18"/>
      <c r="DS33" s="18"/>
      <c r="DT33" s="18"/>
      <c r="DU33" s="18"/>
      <c r="DV33" s="18"/>
      <c r="DW33" s="18"/>
      <c r="DX33" s="18"/>
      <c r="DY33" s="18"/>
      <c r="DZ33" s="18"/>
      <c r="EA33" s="18"/>
      <c r="EB33" s="18"/>
      <c r="EC33" s="18"/>
      <c r="ED33" s="18"/>
      <c r="EE33" s="18"/>
      <c r="EF33" s="18"/>
      <c r="EG33" s="18"/>
      <c r="EH33" s="18"/>
      <c r="EI33" s="18"/>
      <c r="EJ33" s="18"/>
      <c r="EK33" s="18"/>
      <c r="EL33" s="18"/>
      <c r="EM33" s="18"/>
      <c r="EN33" s="18"/>
      <c r="EO33" s="18"/>
      <c r="EP33" s="18"/>
      <c r="EQ33" s="18"/>
      <c r="ER33" s="18"/>
      <c r="ES33" s="18"/>
      <c r="ET33" s="18"/>
      <c r="EU33" s="18"/>
      <c r="EV33" s="18"/>
      <c r="EW33" s="18"/>
      <c r="EX33" s="18"/>
      <c r="EY33" s="18"/>
      <c r="EZ33" s="18"/>
      <c r="FA33" s="18"/>
      <c r="FB33" s="18"/>
      <c r="FC33" s="18"/>
      <c r="FD33" s="18"/>
      <c r="FE33" s="18"/>
      <c r="FF33" s="18"/>
      <c r="FG33" s="18"/>
      <c r="FH33" s="18"/>
      <c r="FI33" s="18"/>
      <c r="FJ33" s="18"/>
      <c r="FK33" s="18"/>
      <c r="FL33" s="18"/>
      <c r="FM33" s="18"/>
      <c r="FN33" s="18"/>
      <c r="FO33" s="18"/>
      <c r="FP33" s="18"/>
      <c r="FQ33" s="18"/>
      <c r="FR33" s="18"/>
      <c r="FS33" s="18"/>
      <c r="FT33" s="18"/>
      <c r="FU33" s="18"/>
      <c r="FV33" s="18"/>
      <c r="FW33" s="18"/>
      <c r="FX33" s="18"/>
      <c r="FY33" s="18"/>
      <c r="FZ33" s="18"/>
      <c r="GA33" s="18"/>
      <c r="GB33" s="18"/>
      <c r="GC33" s="18"/>
      <c r="GD33" s="18"/>
      <c r="GE33" s="18"/>
      <c r="GF33" s="18"/>
      <c r="GG33" s="18"/>
      <c r="GH33" s="18"/>
      <c r="GI33" s="18"/>
      <c r="GJ33" s="18"/>
      <c r="GK33" s="18"/>
      <c r="GL33" s="18"/>
      <c r="GM33" s="18"/>
      <c r="GN33" s="18"/>
      <c r="GO33" s="18"/>
      <c r="GP33" s="18"/>
      <c r="GQ33" s="18"/>
      <c r="GR33" s="18"/>
      <c r="GS33" s="18"/>
      <c r="GT33" s="18"/>
      <c r="GU33" s="18"/>
      <c r="GV33" s="18"/>
      <c r="GW33" s="18"/>
      <c r="GX33" s="18"/>
      <c r="GY33" s="18"/>
      <c r="GZ33" s="18"/>
      <c r="HA33" s="18"/>
      <c r="HB33" s="18"/>
      <c r="HC33" s="18"/>
      <c r="HD33" s="18"/>
      <c r="HE33" s="18"/>
      <c r="HF33" s="18"/>
      <c r="HG33" s="18"/>
      <c r="HH33" s="18"/>
      <c r="HI33" s="18"/>
      <c r="HJ33" s="18"/>
      <c r="HK33" s="18"/>
      <c r="HL33" s="18"/>
      <c r="HM33" s="18"/>
      <c r="HN33" s="18"/>
      <c r="HO33" s="18"/>
      <c r="HP33" s="18"/>
      <c r="HQ33" s="18"/>
      <c r="HR33" s="18"/>
      <c r="HS33" s="18"/>
      <c r="HT33" s="18"/>
      <c r="HU33" s="18"/>
      <c r="HV33" s="18"/>
      <c r="HW33" s="18"/>
      <c r="HX33" s="18"/>
      <c r="HY33" s="18"/>
      <c r="HZ33" s="18"/>
      <c r="IA33" s="18"/>
      <c r="IB33" s="18"/>
      <c r="IC33" s="18"/>
      <c r="ID33" s="18"/>
      <c r="IE33" s="18"/>
      <c r="IF33" s="18"/>
      <c r="IG33" s="18"/>
      <c r="IH33" s="18"/>
      <c r="II33" s="18"/>
      <c r="IJ33" s="18"/>
      <c r="IK33" s="18"/>
      <c r="IL33" s="18"/>
      <c r="IM33" s="18"/>
      <c r="IN33" s="18"/>
      <c r="IO33" s="18"/>
      <c r="IP33" s="18"/>
      <c r="IQ33" s="18"/>
      <c r="IR33" s="18"/>
      <c r="IS33" s="18"/>
      <c r="IT33" s="18"/>
      <c r="IU33" s="18"/>
    </row>
    <row r="34" spans="1:255" x14ac:dyDescent="0.25">
      <c r="A34" s="21"/>
      <c r="B34" s="30"/>
      <c r="C34" s="30"/>
      <c r="D34" s="30"/>
      <c r="E34" s="30"/>
      <c r="F34" s="30"/>
      <c r="G34" s="63"/>
      <c r="H34" s="30"/>
      <c r="I34" s="63"/>
    </row>
    <row r="35" spans="1:255" x14ac:dyDescent="0.25">
      <c r="A35" s="48"/>
      <c r="B35" s="48" t="s">
        <v>1099</v>
      </c>
      <c r="C35" s="48"/>
      <c r="D35" s="48"/>
      <c r="E35" s="48"/>
      <c r="F35" s="48"/>
      <c r="G35" s="45"/>
      <c r="H35" s="45"/>
      <c r="I35" s="45"/>
    </row>
    <row r="36" spans="1:255" s="22" customFormat="1" ht="22.8" x14ac:dyDescent="0.2">
      <c r="A36" s="49">
        <v>14</v>
      </c>
      <c r="B36" s="50" t="s">
        <v>769</v>
      </c>
      <c r="C36" s="50" t="s">
        <v>771</v>
      </c>
      <c r="D36" s="50" t="s">
        <v>772</v>
      </c>
      <c r="E36" s="51" t="e">
        <f t="shared" ref="E36:E55" si="3">ROUND(O36,3)</f>
        <v>#REF!</v>
      </c>
      <c r="F36" s="52">
        <f>ROUND( 86.4 * 13.26, 2 )</f>
        <v>1145.6600000000001</v>
      </c>
      <c r="G36" s="53" t="e">
        <f t="shared" ref="G36:G55" si="4">ROUND(E36*F36,0)</f>
        <v>#REF!</v>
      </c>
      <c r="H36" s="54" t="s">
        <v>1100</v>
      </c>
      <c r="I36" s="54" t="s">
        <v>1010</v>
      </c>
      <c r="N36" s="41"/>
      <c r="O36" s="41" t="e">
        <f t="shared" ref="O36:O55" si="5">SUM(P36:IV36)</f>
        <v>#REF!</v>
      </c>
      <c r="P36" s="41" t="e">
        <f>SmtRes!CX3</f>
        <v>#REF!</v>
      </c>
      <c r="Q36" s="41" t="e">
        <f>SmtRes!CX10</f>
        <v>#REF!</v>
      </c>
      <c r="R36" s="41" t="e">
        <f>SmtRes!CX20</f>
        <v>#REF!</v>
      </c>
      <c r="S36" s="41" t="e">
        <f>SmtRes!CX27</f>
        <v>#REF!</v>
      </c>
      <c r="T36" s="41" t="e">
        <f>SmtRes!CX34</f>
        <v>#REF!</v>
      </c>
      <c r="U36" s="41" t="e">
        <f>SmtRes!CX47</f>
        <v>#REF!</v>
      </c>
      <c r="V36" s="41" t="e">
        <f>SmtRes!CX55</f>
        <v>#REF!</v>
      </c>
      <c r="W36" s="41" t="e">
        <f>SmtRes!CX65</f>
        <v>#REF!</v>
      </c>
      <c r="X36" s="41" t="e">
        <f>SmtRes!CX73</f>
        <v>#REF!</v>
      </c>
      <c r="Y36" s="41" t="e">
        <f>SmtRes!CX81</f>
        <v>#REF!</v>
      </c>
      <c r="Z36" s="41" t="e">
        <f>SmtRes!CX164</f>
        <v>#REF!</v>
      </c>
      <c r="AA36" s="41" t="e">
        <f>SmtRes!CX338</f>
        <v>#REF!</v>
      </c>
      <c r="AB36" s="41" t="e">
        <f>SmtRes!CX349</f>
        <v>#REF!</v>
      </c>
      <c r="AC36" s="41" t="e">
        <f>SmtRes!CX399</f>
        <v>#REF!</v>
      </c>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c r="BP36" s="41"/>
      <c r="BQ36" s="41"/>
      <c r="BR36" s="41"/>
      <c r="BS36" s="41"/>
      <c r="BT36" s="41"/>
      <c r="BU36" s="41"/>
      <c r="BV36" s="41"/>
      <c r="BW36" s="41"/>
      <c r="BX36" s="41"/>
      <c r="BY36" s="41"/>
      <c r="BZ36" s="41"/>
      <c r="CA36" s="41"/>
      <c r="CB36" s="41"/>
      <c r="CC36" s="41"/>
      <c r="CD36" s="41"/>
      <c r="CE36" s="41"/>
      <c r="CF36" s="41"/>
      <c r="CG36" s="41"/>
      <c r="CH36" s="41"/>
      <c r="CI36" s="41"/>
      <c r="CJ36" s="41"/>
      <c r="CK36" s="41"/>
      <c r="CL36" s="41"/>
      <c r="CM36" s="41"/>
      <c r="CN36" s="41"/>
      <c r="CO36" s="41"/>
      <c r="CP36" s="41"/>
      <c r="CQ36" s="41"/>
      <c r="CR36" s="41"/>
      <c r="CS36" s="41"/>
      <c r="CT36" s="41"/>
      <c r="CU36" s="41"/>
      <c r="CV36" s="41"/>
      <c r="CW36" s="41"/>
      <c r="CX36" s="41"/>
      <c r="CY36" s="41"/>
      <c r="CZ36" s="41"/>
      <c r="DA36" s="41"/>
      <c r="DB36" s="41"/>
      <c r="DC36" s="41"/>
      <c r="DD36" s="41"/>
      <c r="DE36" s="41"/>
      <c r="DF36" s="41"/>
      <c r="DG36" s="41"/>
      <c r="DH36" s="41"/>
      <c r="DI36" s="41"/>
      <c r="DJ36" s="41"/>
      <c r="DK36" s="41"/>
      <c r="DL36" s="41"/>
      <c r="DM36" s="41"/>
      <c r="DN36" s="41"/>
      <c r="DO36" s="41"/>
      <c r="DP36" s="41"/>
      <c r="DQ36" s="41"/>
      <c r="DR36" s="41"/>
      <c r="DS36" s="41"/>
      <c r="DT36" s="41"/>
      <c r="DU36" s="41"/>
      <c r="DV36" s="41"/>
      <c r="DW36" s="41"/>
      <c r="DX36" s="41"/>
      <c r="DY36" s="41"/>
      <c r="DZ36" s="41"/>
      <c r="EA36" s="41"/>
      <c r="EB36" s="41"/>
      <c r="EC36" s="41"/>
      <c r="ED36" s="41"/>
      <c r="EE36" s="41"/>
      <c r="EF36" s="41"/>
      <c r="EG36" s="41"/>
      <c r="EH36" s="41"/>
      <c r="EI36" s="41"/>
      <c r="EJ36" s="41"/>
      <c r="EK36" s="41"/>
      <c r="EL36" s="41"/>
      <c r="EM36" s="41"/>
      <c r="EN36" s="41"/>
      <c r="EO36" s="41"/>
      <c r="EP36" s="41"/>
      <c r="EQ36" s="41"/>
      <c r="ER36" s="41"/>
      <c r="ES36" s="41"/>
      <c r="ET36" s="41"/>
      <c r="EU36" s="41"/>
      <c r="EV36" s="41"/>
      <c r="EW36" s="41"/>
      <c r="EX36" s="41"/>
      <c r="EY36" s="41"/>
      <c r="EZ36" s="41"/>
      <c r="FA36" s="41"/>
      <c r="FB36" s="41"/>
      <c r="FC36" s="41"/>
      <c r="FD36" s="41"/>
      <c r="FE36" s="41"/>
      <c r="FF36" s="41"/>
      <c r="FG36" s="41"/>
      <c r="FH36" s="41"/>
      <c r="FI36" s="41"/>
      <c r="FJ36" s="41"/>
      <c r="FK36" s="41"/>
      <c r="FL36" s="41"/>
      <c r="FM36" s="41"/>
      <c r="FN36" s="41"/>
      <c r="FO36" s="41"/>
      <c r="FP36" s="41"/>
      <c r="FQ36" s="41"/>
      <c r="FR36" s="41"/>
      <c r="FS36" s="41"/>
      <c r="FT36" s="41"/>
      <c r="FU36" s="41"/>
      <c r="FV36" s="41"/>
      <c r="FW36" s="41"/>
      <c r="FX36" s="41"/>
      <c r="FY36" s="41"/>
      <c r="FZ36" s="41"/>
      <c r="GA36" s="41"/>
      <c r="GB36" s="41"/>
      <c r="GC36" s="41"/>
      <c r="GD36" s="41"/>
      <c r="GE36" s="41"/>
      <c r="GF36" s="41"/>
      <c r="GG36" s="41"/>
      <c r="GH36" s="41"/>
      <c r="GI36" s="41"/>
      <c r="GJ36" s="41"/>
      <c r="GK36" s="41"/>
      <c r="GL36" s="41"/>
      <c r="GM36" s="41"/>
      <c r="GN36" s="41"/>
      <c r="GO36" s="41"/>
      <c r="GP36" s="41"/>
      <c r="GQ36" s="41"/>
      <c r="GR36" s="41"/>
      <c r="GS36" s="41"/>
      <c r="GT36" s="41"/>
      <c r="GU36" s="41"/>
      <c r="GV36" s="41"/>
      <c r="GW36" s="41"/>
      <c r="GX36" s="41"/>
      <c r="GY36" s="41"/>
      <c r="GZ36" s="41"/>
      <c r="HA36" s="41"/>
      <c r="HB36" s="41"/>
      <c r="HC36" s="41"/>
      <c r="HD36" s="41"/>
      <c r="HE36" s="41"/>
      <c r="HF36" s="41"/>
      <c r="HG36" s="41"/>
      <c r="HH36" s="41"/>
      <c r="HI36" s="41"/>
      <c r="HJ36" s="41"/>
      <c r="HK36" s="41"/>
      <c r="HL36" s="41"/>
      <c r="HM36" s="41"/>
      <c r="HN36" s="41"/>
      <c r="HO36" s="41"/>
      <c r="HP36" s="41"/>
      <c r="HQ36" s="41"/>
      <c r="HR36" s="41"/>
      <c r="HS36" s="41"/>
      <c r="HT36" s="41"/>
      <c r="HU36" s="41"/>
      <c r="HV36" s="41"/>
      <c r="HW36" s="41"/>
      <c r="HX36" s="41"/>
      <c r="HY36" s="41"/>
      <c r="HZ36" s="41"/>
      <c r="IA36" s="41"/>
      <c r="IB36" s="41"/>
      <c r="IC36" s="41"/>
      <c r="ID36" s="41"/>
      <c r="IE36" s="41"/>
      <c r="IF36" s="41"/>
      <c r="IG36" s="41"/>
      <c r="IH36" s="41"/>
      <c r="II36" s="41"/>
      <c r="IJ36" s="41"/>
      <c r="IK36" s="41"/>
      <c r="IL36" s="41"/>
      <c r="IM36" s="41"/>
      <c r="IN36" s="41"/>
      <c r="IO36" s="41"/>
      <c r="IP36" s="41"/>
      <c r="IQ36" s="41"/>
      <c r="IR36" s="41"/>
      <c r="IS36" s="41"/>
      <c r="IT36" s="41"/>
      <c r="IU36" s="41"/>
    </row>
    <row r="37" spans="1:255" s="22" customFormat="1" ht="22.8" x14ac:dyDescent="0.2">
      <c r="A37" s="49">
        <v>15</v>
      </c>
      <c r="B37" s="50" t="s">
        <v>833</v>
      </c>
      <c r="C37" s="50" t="s">
        <v>835</v>
      </c>
      <c r="D37" s="50" t="s">
        <v>772</v>
      </c>
      <c r="E37" s="51" t="e">
        <f t="shared" si="3"/>
        <v>#REF!</v>
      </c>
      <c r="F37" s="52">
        <f>ROUND( 120.24 * 13.26, 2 )</f>
        <v>1594.38</v>
      </c>
      <c r="G37" s="53" t="e">
        <f t="shared" si="4"/>
        <v>#REF!</v>
      </c>
      <c r="H37" s="54" t="s">
        <v>1111</v>
      </c>
      <c r="I37" s="54" t="s">
        <v>1010</v>
      </c>
      <c r="N37" s="41"/>
      <c r="O37" s="41" t="e">
        <f t="shared" si="5"/>
        <v>#REF!</v>
      </c>
      <c r="P37" s="41" t="e">
        <f>SmtRes!CX185</f>
        <v>#REF!</v>
      </c>
      <c r="Q37" s="41" t="e">
        <f>SmtRes!CX285</f>
        <v>#REF!</v>
      </c>
      <c r="R37" s="41" t="e">
        <f>SmtRes!CX307</f>
        <v>#REF!</v>
      </c>
      <c r="S37" s="41" t="e">
        <f>SmtRes!CX356</f>
        <v>#REF!</v>
      </c>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c r="BR37" s="41"/>
      <c r="BS37" s="41"/>
      <c r="BT37" s="41"/>
      <c r="BU37" s="41"/>
      <c r="BV37" s="41"/>
      <c r="BW37" s="41"/>
      <c r="BX37" s="41"/>
      <c r="BY37" s="41"/>
      <c r="BZ37" s="41"/>
      <c r="CA37" s="41"/>
      <c r="CB37" s="41"/>
      <c r="CC37" s="41"/>
      <c r="CD37" s="41"/>
      <c r="CE37" s="41"/>
      <c r="CF37" s="41"/>
      <c r="CG37" s="41"/>
      <c r="CH37" s="41"/>
      <c r="CI37" s="41"/>
      <c r="CJ37" s="41"/>
      <c r="CK37" s="41"/>
      <c r="CL37" s="41"/>
      <c r="CM37" s="41"/>
      <c r="CN37" s="41"/>
      <c r="CO37" s="41"/>
      <c r="CP37" s="41"/>
      <c r="CQ37" s="41"/>
      <c r="CR37" s="41"/>
      <c r="CS37" s="41"/>
      <c r="CT37" s="41"/>
      <c r="CU37" s="41"/>
      <c r="CV37" s="41"/>
      <c r="CW37" s="41"/>
      <c r="CX37" s="41"/>
      <c r="CY37" s="41"/>
      <c r="CZ37" s="41"/>
      <c r="DA37" s="41"/>
      <c r="DB37" s="41"/>
      <c r="DC37" s="41"/>
      <c r="DD37" s="41"/>
      <c r="DE37" s="41"/>
      <c r="DF37" s="41"/>
      <c r="DG37" s="41"/>
      <c r="DH37" s="41"/>
      <c r="DI37" s="41"/>
      <c r="DJ37" s="41"/>
      <c r="DK37" s="41"/>
      <c r="DL37" s="41"/>
      <c r="DM37" s="41"/>
      <c r="DN37" s="41"/>
      <c r="DO37" s="41"/>
      <c r="DP37" s="41"/>
      <c r="DQ37" s="41"/>
      <c r="DR37" s="41"/>
      <c r="DS37" s="41"/>
      <c r="DT37" s="41"/>
      <c r="DU37" s="41"/>
      <c r="DV37" s="41"/>
      <c r="DW37" s="41"/>
      <c r="DX37" s="41"/>
      <c r="DY37" s="41"/>
      <c r="DZ37" s="41"/>
      <c r="EA37" s="41"/>
      <c r="EB37" s="41"/>
      <c r="EC37" s="41"/>
      <c r="ED37" s="41"/>
      <c r="EE37" s="41"/>
      <c r="EF37" s="41"/>
      <c r="EG37" s="41"/>
      <c r="EH37" s="41"/>
      <c r="EI37" s="41"/>
      <c r="EJ37" s="41"/>
      <c r="EK37" s="41"/>
      <c r="EL37" s="41"/>
      <c r="EM37" s="41"/>
      <c r="EN37" s="41"/>
      <c r="EO37" s="41"/>
      <c r="EP37" s="41"/>
      <c r="EQ37" s="41"/>
      <c r="ER37" s="41"/>
      <c r="ES37" s="41"/>
      <c r="ET37" s="41"/>
      <c r="EU37" s="41"/>
      <c r="EV37" s="41"/>
      <c r="EW37" s="41"/>
      <c r="EX37" s="41"/>
      <c r="EY37" s="41"/>
      <c r="EZ37" s="41"/>
      <c r="FA37" s="41"/>
      <c r="FB37" s="41"/>
      <c r="FC37" s="41"/>
      <c r="FD37" s="41"/>
      <c r="FE37" s="41"/>
      <c r="FF37" s="41"/>
      <c r="FG37" s="41"/>
      <c r="FH37" s="41"/>
      <c r="FI37" s="41"/>
      <c r="FJ37" s="41"/>
      <c r="FK37" s="41"/>
      <c r="FL37" s="41"/>
      <c r="FM37" s="41"/>
      <c r="FN37" s="41"/>
      <c r="FO37" s="41"/>
      <c r="FP37" s="41"/>
      <c r="FQ37" s="41"/>
      <c r="FR37" s="41"/>
      <c r="FS37" s="41"/>
      <c r="FT37" s="41"/>
      <c r="FU37" s="41"/>
      <c r="FV37" s="41"/>
      <c r="FW37" s="41"/>
      <c r="FX37" s="41"/>
      <c r="FY37" s="41"/>
      <c r="FZ37" s="41"/>
      <c r="GA37" s="41"/>
      <c r="GB37" s="41"/>
      <c r="GC37" s="41"/>
      <c r="GD37" s="41"/>
      <c r="GE37" s="41"/>
      <c r="GF37" s="41"/>
      <c r="GG37" s="41"/>
      <c r="GH37" s="41"/>
      <c r="GI37" s="41"/>
      <c r="GJ37" s="41"/>
      <c r="GK37" s="41"/>
      <c r="GL37" s="41"/>
      <c r="GM37" s="41"/>
      <c r="GN37" s="41"/>
      <c r="GO37" s="41"/>
      <c r="GP37" s="41"/>
      <c r="GQ37" s="41"/>
      <c r="GR37" s="41"/>
      <c r="GS37" s="41"/>
      <c r="GT37" s="41"/>
      <c r="GU37" s="41"/>
      <c r="GV37" s="41"/>
      <c r="GW37" s="41"/>
      <c r="GX37" s="41"/>
      <c r="GY37" s="41"/>
      <c r="GZ37" s="41"/>
      <c r="HA37" s="41"/>
      <c r="HB37" s="41"/>
      <c r="HC37" s="41"/>
      <c r="HD37" s="41"/>
      <c r="HE37" s="41"/>
      <c r="HF37" s="41"/>
      <c r="HG37" s="41"/>
      <c r="HH37" s="41"/>
      <c r="HI37" s="41"/>
      <c r="HJ37" s="41"/>
      <c r="HK37" s="41"/>
      <c r="HL37" s="41"/>
      <c r="HM37" s="41"/>
      <c r="HN37" s="41"/>
      <c r="HO37" s="41"/>
      <c r="HP37" s="41"/>
      <c r="HQ37" s="41"/>
      <c r="HR37" s="41"/>
      <c r="HS37" s="41"/>
      <c r="HT37" s="41"/>
      <c r="HU37" s="41"/>
      <c r="HV37" s="41"/>
      <c r="HW37" s="41"/>
      <c r="HX37" s="41"/>
      <c r="HY37" s="41"/>
      <c r="HZ37" s="41"/>
      <c r="IA37" s="41"/>
      <c r="IB37" s="41"/>
      <c r="IC37" s="41"/>
      <c r="ID37" s="41"/>
      <c r="IE37" s="41"/>
      <c r="IF37" s="41"/>
      <c r="IG37" s="41"/>
      <c r="IH37" s="41"/>
      <c r="II37" s="41"/>
      <c r="IJ37" s="41"/>
      <c r="IK37" s="41"/>
      <c r="IL37" s="41"/>
      <c r="IM37" s="41"/>
      <c r="IN37" s="41"/>
      <c r="IO37" s="41"/>
      <c r="IP37" s="41"/>
      <c r="IQ37" s="41"/>
      <c r="IR37" s="41"/>
      <c r="IS37" s="41"/>
      <c r="IT37" s="41"/>
      <c r="IU37" s="41"/>
    </row>
    <row r="38" spans="1:255" s="22" customFormat="1" ht="22.8" x14ac:dyDescent="0.2">
      <c r="A38" s="49">
        <v>16</v>
      </c>
      <c r="B38" s="50" t="s">
        <v>816</v>
      </c>
      <c r="C38" s="50" t="s">
        <v>818</v>
      </c>
      <c r="D38" s="50" t="s">
        <v>772</v>
      </c>
      <c r="E38" s="51" t="e">
        <f t="shared" si="3"/>
        <v>#REF!</v>
      </c>
      <c r="F38" s="52">
        <f>ROUND( 115.4 * 13.26, 2 )</f>
        <v>1530.2</v>
      </c>
      <c r="G38" s="53" t="e">
        <f t="shared" si="4"/>
        <v>#REF!</v>
      </c>
      <c r="H38" s="54" t="s">
        <v>1107</v>
      </c>
      <c r="I38" s="54" t="s">
        <v>1010</v>
      </c>
      <c r="N38" s="41"/>
      <c r="O38" s="41" t="e">
        <f t="shared" si="5"/>
        <v>#REF!</v>
      </c>
      <c r="P38" s="41" t="e">
        <f>SmtRes!CX140</f>
        <v>#REF!</v>
      </c>
      <c r="Q38" s="41" t="e">
        <f>SmtRes!CX158</f>
        <v>#REF!</v>
      </c>
      <c r="R38" s="41" t="e">
        <f>SmtRes!CX186</f>
        <v>#REF!</v>
      </c>
      <c r="S38" s="41" t="e">
        <f>SmtRes!CX286</f>
        <v>#REF!</v>
      </c>
      <c r="T38" s="41" t="e">
        <f>SmtRes!CX308</f>
        <v>#REF!</v>
      </c>
      <c r="U38" s="41" t="e">
        <f>SmtRes!CX357</f>
        <v>#REF!</v>
      </c>
      <c r="V38" s="41" t="e">
        <f>SmtRes!CX400</f>
        <v>#REF!</v>
      </c>
      <c r="W38" s="41" t="e">
        <f>SmtRes!CX415</f>
        <v>#REF!</v>
      </c>
      <c r="X38" s="41" t="e">
        <f>SmtRes!CX447</f>
        <v>#REF!</v>
      </c>
      <c r="Y38" s="41"/>
      <c r="Z38" s="41"/>
      <c r="AA38" s="41"/>
      <c r="AB38" s="41"/>
      <c r="AC38" s="41"/>
      <c r="AD38" s="41"/>
      <c r="AE38" s="41"/>
      <c r="AF38" s="41"/>
      <c r="AG38" s="41"/>
      <c r="AH38" s="41"/>
      <c r="AI38" s="41"/>
      <c r="AJ38" s="41"/>
      <c r="AK38" s="41"/>
      <c r="AL38" s="41"/>
      <c r="AM38" s="41"/>
      <c r="AN38" s="41"/>
      <c r="AO38" s="41"/>
      <c r="AP38" s="41"/>
      <c r="AQ38" s="41"/>
      <c r="AR38" s="41"/>
      <c r="AS38" s="41"/>
      <c r="AT38" s="41"/>
      <c r="AU38" s="41"/>
      <c r="AV38" s="41"/>
      <c r="AW38" s="41"/>
      <c r="AX38" s="41"/>
      <c r="AY38" s="41"/>
      <c r="AZ38" s="41"/>
      <c r="BA38" s="41"/>
      <c r="BB38" s="41"/>
      <c r="BC38" s="41"/>
      <c r="BD38" s="41"/>
      <c r="BE38" s="41"/>
      <c r="BF38" s="41"/>
      <c r="BG38" s="41"/>
      <c r="BH38" s="41"/>
      <c r="BI38" s="41"/>
      <c r="BJ38" s="41"/>
      <c r="BK38" s="41"/>
      <c r="BL38" s="41"/>
      <c r="BM38" s="41"/>
      <c r="BN38" s="41"/>
      <c r="BO38" s="41"/>
      <c r="BP38" s="41"/>
      <c r="BQ38" s="41"/>
      <c r="BR38" s="41"/>
      <c r="BS38" s="41"/>
      <c r="BT38" s="41"/>
      <c r="BU38" s="41"/>
      <c r="BV38" s="41"/>
      <c r="BW38" s="41"/>
      <c r="BX38" s="41"/>
      <c r="BY38" s="41"/>
      <c r="BZ38" s="41"/>
      <c r="CA38" s="41"/>
      <c r="CB38" s="41"/>
      <c r="CC38" s="41"/>
      <c r="CD38" s="41"/>
      <c r="CE38" s="41"/>
      <c r="CF38" s="41"/>
      <c r="CG38" s="41"/>
      <c r="CH38" s="41"/>
      <c r="CI38" s="41"/>
      <c r="CJ38" s="41"/>
      <c r="CK38" s="41"/>
      <c r="CL38" s="41"/>
      <c r="CM38" s="41"/>
      <c r="CN38" s="41"/>
      <c r="CO38" s="41"/>
      <c r="CP38" s="41"/>
      <c r="CQ38" s="41"/>
      <c r="CR38" s="41"/>
      <c r="CS38" s="41"/>
      <c r="CT38" s="41"/>
      <c r="CU38" s="41"/>
      <c r="CV38" s="41"/>
      <c r="CW38" s="41"/>
      <c r="CX38" s="41"/>
      <c r="CY38" s="41"/>
      <c r="CZ38" s="41"/>
      <c r="DA38" s="41"/>
      <c r="DB38" s="41"/>
      <c r="DC38" s="41"/>
      <c r="DD38" s="41"/>
      <c r="DE38" s="41"/>
      <c r="DF38" s="41"/>
      <c r="DG38" s="41"/>
      <c r="DH38" s="41"/>
      <c r="DI38" s="41"/>
      <c r="DJ38" s="41"/>
      <c r="DK38" s="41"/>
      <c r="DL38" s="41"/>
      <c r="DM38" s="41"/>
      <c r="DN38" s="41"/>
      <c r="DO38" s="41"/>
      <c r="DP38" s="41"/>
      <c r="DQ38" s="41"/>
      <c r="DR38" s="41"/>
      <c r="DS38" s="41"/>
      <c r="DT38" s="41"/>
      <c r="DU38" s="41"/>
      <c r="DV38" s="41"/>
      <c r="DW38" s="41"/>
      <c r="DX38" s="41"/>
      <c r="DY38" s="41"/>
      <c r="DZ38" s="41"/>
      <c r="EA38" s="41"/>
      <c r="EB38" s="41"/>
      <c r="EC38" s="41"/>
      <c r="ED38" s="41"/>
      <c r="EE38" s="41"/>
      <c r="EF38" s="41"/>
      <c r="EG38" s="41"/>
      <c r="EH38" s="41"/>
      <c r="EI38" s="41"/>
      <c r="EJ38" s="41"/>
      <c r="EK38" s="41"/>
      <c r="EL38" s="41"/>
      <c r="EM38" s="41"/>
      <c r="EN38" s="41"/>
      <c r="EO38" s="41"/>
      <c r="EP38" s="41"/>
      <c r="EQ38" s="41"/>
      <c r="ER38" s="41"/>
      <c r="ES38" s="41"/>
      <c r="ET38" s="41"/>
      <c r="EU38" s="41"/>
      <c r="EV38" s="41"/>
      <c r="EW38" s="41"/>
      <c r="EX38" s="41"/>
      <c r="EY38" s="41"/>
      <c r="EZ38" s="41"/>
      <c r="FA38" s="41"/>
      <c r="FB38" s="41"/>
      <c r="FC38" s="41"/>
      <c r="FD38" s="41"/>
      <c r="FE38" s="41"/>
      <c r="FF38" s="41"/>
      <c r="FG38" s="41"/>
      <c r="FH38" s="41"/>
      <c r="FI38" s="41"/>
      <c r="FJ38" s="41"/>
      <c r="FK38" s="41"/>
      <c r="FL38" s="41"/>
      <c r="FM38" s="41"/>
      <c r="FN38" s="41"/>
      <c r="FO38" s="41"/>
      <c r="FP38" s="41"/>
      <c r="FQ38" s="41"/>
      <c r="FR38" s="41"/>
      <c r="FS38" s="41"/>
      <c r="FT38" s="41"/>
      <c r="FU38" s="41"/>
      <c r="FV38" s="41"/>
      <c r="FW38" s="41"/>
      <c r="FX38" s="41"/>
      <c r="FY38" s="41"/>
      <c r="FZ38" s="41"/>
      <c r="GA38" s="41"/>
      <c r="GB38" s="41"/>
      <c r="GC38" s="41"/>
      <c r="GD38" s="41"/>
      <c r="GE38" s="41"/>
      <c r="GF38" s="41"/>
      <c r="GG38" s="41"/>
      <c r="GH38" s="41"/>
      <c r="GI38" s="41"/>
      <c r="GJ38" s="41"/>
      <c r="GK38" s="41"/>
      <c r="GL38" s="41"/>
      <c r="GM38" s="41"/>
      <c r="GN38" s="41"/>
      <c r="GO38" s="41"/>
      <c r="GP38" s="41"/>
      <c r="GQ38" s="41"/>
      <c r="GR38" s="41"/>
      <c r="GS38" s="41"/>
      <c r="GT38" s="41"/>
      <c r="GU38" s="41"/>
      <c r="GV38" s="41"/>
      <c r="GW38" s="41"/>
      <c r="GX38" s="41"/>
      <c r="GY38" s="41"/>
      <c r="GZ38" s="41"/>
      <c r="HA38" s="41"/>
      <c r="HB38" s="41"/>
      <c r="HC38" s="41"/>
      <c r="HD38" s="41"/>
      <c r="HE38" s="41"/>
      <c r="HF38" s="41"/>
      <c r="HG38" s="41"/>
      <c r="HH38" s="41"/>
      <c r="HI38" s="41"/>
      <c r="HJ38" s="41"/>
      <c r="HK38" s="41"/>
      <c r="HL38" s="41"/>
      <c r="HM38" s="41"/>
      <c r="HN38" s="41"/>
      <c r="HO38" s="41"/>
      <c r="HP38" s="41"/>
      <c r="HQ38" s="41"/>
      <c r="HR38" s="41"/>
      <c r="HS38" s="41"/>
      <c r="HT38" s="41"/>
      <c r="HU38" s="41"/>
      <c r="HV38" s="41"/>
      <c r="HW38" s="41"/>
      <c r="HX38" s="41"/>
      <c r="HY38" s="41"/>
      <c r="HZ38" s="41"/>
      <c r="IA38" s="41"/>
      <c r="IB38" s="41"/>
      <c r="IC38" s="41"/>
      <c r="ID38" s="41"/>
      <c r="IE38" s="41"/>
      <c r="IF38" s="41"/>
      <c r="IG38" s="41"/>
      <c r="IH38" s="41"/>
      <c r="II38" s="41"/>
      <c r="IJ38" s="41"/>
      <c r="IK38" s="41"/>
      <c r="IL38" s="41"/>
      <c r="IM38" s="41"/>
      <c r="IN38" s="41"/>
      <c r="IO38" s="41"/>
      <c r="IP38" s="41"/>
      <c r="IQ38" s="41"/>
      <c r="IR38" s="41"/>
      <c r="IS38" s="41"/>
      <c r="IT38" s="41"/>
      <c r="IU38" s="41"/>
    </row>
    <row r="39" spans="1:255" s="22" customFormat="1" ht="22.8" x14ac:dyDescent="0.2">
      <c r="A39" s="49">
        <v>17</v>
      </c>
      <c r="B39" s="50" t="s">
        <v>880</v>
      </c>
      <c r="C39" s="50" t="s">
        <v>882</v>
      </c>
      <c r="D39" s="50" t="s">
        <v>772</v>
      </c>
      <c r="E39" s="51" t="e">
        <f t="shared" si="3"/>
        <v>#REF!</v>
      </c>
      <c r="F39" s="52">
        <f>ROUND( 120.04 * 13.26, 2 )</f>
        <v>1591.73</v>
      </c>
      <c r="G39" s="53" t="e">
        <f t="shared" si="4"/>
        <v>#REF!</v>
      </c>
      <c r="H39" s="54" t="s">
        <v>1118</v>
      </c>
      <c r="I39" s="54" t="s">
        <v>1010</v>
      </c>
      <c r="N39" s="41"/>
      <c r="O39" s="41" t="e">
        <f t="shared" si="5"/>
        <v>#REF!</v>
      </c>
      <c r="P39" s="41" t="e">
        <f>SmtRes!CX358</f>
        <v>#REF!</v>
      </c>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41"/>
      <c r="BC39" s="41"/>
      <c r="BD39" s="41"/>
      <c r="BE39" s="41"/>
      <c r="BF39" s="41"/>
      <c r="BG39" s="41"/>
      <c r="BH39" s="41"/>
      <c r="BI39" s="41"/>
      <c r="BJ39" s="41"/>
      <c r="BK39" s="41"/>
      <c r="BL39" s="41"/>
      <c r="BM39" s="41"/>
      <c r="BN39" s="41"/>
      <c r="BO39" s="41"/>
      <c r="BP39" s="41"/>
      <c r="BQ39" s="41"/>
      <c r="BR39" s="41"/>
      <c r="BS39" s="41"/>
      <c r="BT39" s="41"/>
      <c r="BU39" s="41"/>
      <c r="BV39" s="41"/>
      <c r="BW39" s="41"/>
      <c r="BX39" s="41"/>
      <c r="BY39" s="41"/>
      <c r="BZ39" s="41"/>
      <c r="CA39" s="41"/>
      <c r="CB39" s="41"/>
      <c r="CC39" s="41"/>
      <c r="CD39" s="41"/>
      <c r="CE39" s="41"/>
      <c r="CF39" s="41"/>
      <c r="CG39" s="41"/>
      <c r="CH39" s="41"/>
      <c r="CI39" s="41"/>
      <c r="CJ39" s="41"/>
      <c r="CK39" s="41"/>
      <c r="CL39" s="41"/>
      <c r="CM39" s="41"/>
      <c r="CN39" s="41"/>
      <c r="CO39" s="41"/>
      <c r="CP39" s="41"/>
      <c r="CQ39" s="41"/>
      <c r="CR39" s="41"/>
      <c r="CS39" s="41"/>
      <c r="CT39" s="41"/>
      <c r="CU39" s="41"/>
      <c r="CV39" s="41"/>
      <c r="CW39" s="41"/>
      <c r="CX39" s="41"/>
      <c r="CY39" s="41"/>
      <c r="CZ39" s="41"/>
      <c r="DA39" s="41"/>
      <c r="DB39" s="41"/>
      <c r="DC39" s="41"/>
      <c r="DD39" s="41"/>
      <c r="DE39" s="41"/>
      <c r="DF39" s="41"/>
      <c r="DG39" s="41"/>
      <c r="DH39" s="41"/>
      <c r="DI39" s="41"/>
      <c r="DJ39" s="41"/>
      <c r="DK39" s="41"/>
      <c r="DL39" s="41"/>
      <c r="DM39" s="41"/>
      <c r="DN39" s="41"/>
      <c r="DO39" s="41"/>
      <c r="DP39" s="41"/>
      <c r="DQ39" s="41"/>
      <c r="DR39" s="41"/>
      <c r="DS39" s="41"/>
      <c r="DT39" s="41"/>
      <c r="DU39" s="41"/>
      <c r="DV39" s="41"/>
      <c r="DW39" s="41"/>
      <c r="DX39" s="41"/>
      <c r="DY39" s="41"/>
      <c r="DZ39" s="41"/>
      <c r="EA39" s="41"/>
      <c r="EB39" s="41"/>
      <c r="EC39" s="41"/>
      <c r="ED39" s="41"/>
      <c r="EE39" s="41"/>
      <c r="EF39" s="41"/>
      <c r="EG39" s="41"/>
      <c r="EH39" s="41"/>
      <c r="EI39" s="41"/>
      <c r="EJ39" s="41"/>
      <c r="EK39" s="41"/>
      <c r="EL39" s="41"/>
      <c r="EM39" s="41"/>
      <c r="EN39" s="41"/>
      <c r="EO39" s="41"/>
      <c r="EP39" s="41"/>
      <c r="EQ39" s="41"/>
      <c r="ER39" s="41"/>
      <c r="ES39" s="41"/>
      <c r="ET39" s="41"/>
      <c r="EU39" s="41"/>
      <c r="EV39" s="41"/>
      <c r="EW39" s="41"/>
      <c r="EX39" s="41"/>
      <c r="EY39" s="41"/>
      <c r="EZ39" s="41"/>
      <c r="FA39" s="41"/>
      <c r="FB39" s="41"/>
      <c r="FC39" s="41"/>
      <c r="FD39" s="41"/>
      <c r="FE39" s="41"/>
      <c r="FF39" s="41"/>
      <c r="FG39" s="41"/>
      <c r="FH39" s="41"/>
      <c r="FI39" s="41"/>
      <c r="FJ39" s="41"/>
      <c r="FK39" s="41"/>
      <c r="FL39" s="41"/>
      <c r="FM39" s="41"/>
      <c r="FN39" s="41"/>
      <c r="FO39" s="41"/>
      <c r="FP39" s="41"/>
      <c r="FQ39" s="41"/>
      <c r="FR39" s="41"/>
      <c r="FS39" s="41"/>
      <c r="FT39" s="41"/>
      <c r="FU39" s="41"/>
      <c r="FV39" s="41"/>
      <c r="FW39" s="41"/>
      <c r="FX39" s="41"/>
      <c r="FY39" s="41"/>
      <c r="FZ39" s="41"/>
      <c r="GA39" s="41"/>
      <c r="GB39" s="41"/>
      <c r="GC39" s="41"/>
      <c r="GD39" s="41"/>
      <c r="GE39" s="41"/>
      <c r="GF39" s="41"/>
      <c r="GG39" s="41"/>
      <c r="GH39" s="41"/>
      <c r="GI39" s="41"/>
      <c r="GJ39" s="41"/>
      <c r="GK39" s="41"/>
      <c r="GL39" s="41"/>
      <c r="GM39" s="41"/>
      <c r="GN39" s="41"/>
      <c r="GO39" s="41"/>
      <c r="GP39" s="41"/>
      <c r="GQ39" s="41"/>
      <c r="GR39" s="41"/>
      <c r="GS39" s="41"/>
      <c r="GT39" s="41"/>
      <c r="GU39" s="41"/>
      <c r="GV39" s="41"/>
      <c r="GW39" s="41"/>
      <c r="GX39" s="41"/>
      <c r="GY39" s="41"/>
      <c r="GZ39" s="41"/>
      <c r="HA39" s="41"/>
      <c r="HB39" s="41"/>
      <c r="HC39" s="41"/>
      <c r="HD39" s="41"/>
      <c r="HE39" s="41"/>
      <c r="HF39" s="41"/>
      <c r="HG39" s="41"/>
      <c r="HH39" s="41"/>
      <c r="HI39" s="41"/>
      <c r="HJ39" s="41"/>
      <c r="HK39" s="41"/>
      <c r="HL39" s="41"/>
      <c r="HM39" s="41"/>
      <c r="HN39" s="41"/>
      <c r="HO39" s="41"/>
      <c r="HP39" s="41"/>
      <c r="HQ39" s="41"/>
      <c r="HR39" s="41"/>
      <c r="HS39" s="41"/>
      <c r="HT39" s="41"/>
      <c r="HU39" s="41"/>
      <c r="HV39" s="41"/>
      <c r="HW39" s="41"/>
      <c r="HX39" s="41"/>
      <c r="HY39" s="41"/>
      <c r="HZ39" s="41"/>
      <c r="IA39" s="41"/>
      <c r="IB39" s="41"/>
      <c r="IC39" s="41"/>
      <c r="ID39" s="41"/>
      <c r="IE39" s="41"/>
      <c r="IF39" s="41"/>
      <c r="IG39" s="41"/>
      <c r="IH39" s="41"/>
      <c r="II39" s="41"/>
      <c r="IJ39" s="41"/>
      <c r="IK39" s="41"/>
      <c r="IL39" s="41"/>
      <c r="IM39" s="41"/>
      <c r="IN39" s="41"/>
      <c r="IO39" s="41"/>
      <c r="IP39" s="41"/>
      <c r="IQ39" s="41"/>
      <c r="IR39" s="41"/>
      <c r="IS39" s="41"/>
      <c r="IT39" s="41"/>
      <c r="IU39" s="41"/>
    </row>
    <row r="40" spans="1:255" s="22" customFormat="1" ht="22.8" x14ac:dyDescent="0.2">
      <c r="A40" s="49">
        <v>18</v>
      </c>
      <c r="B40" s="50" t="s">
        <v>836</v>
      </c>
      <c r="C40" s="50" t="s">
        <v>838</v>
      </c>
      <c r="D40" s="50" t="s">
        <v>772</v>
      </c>
      <c r="E40" s="51" t="e">
        <f t="shared" si="3"/>
        <v>#REF!</v>
      </c>
      <c r="F40" s="52">
        <f>ROUND( 175.56 * 13.26, 2 )</f>
        <v>2327.9299999999998</v>
      </c>
      <c r="G40" s="53" t="e">
        <f t="shared" si="4"/>
        <v>#REF!</v>
      </c>
      <c r="H40" s="54" t="s">
        <v>1112</v>
      </c>
      <c r="I40" s="54" t="s">
        <v>1010</v>
      </c>
      <c r="N40" s="41"/>
      <c r="O40" s="41" t="e">
        <f t="shared" si="5"/>
        <v>#REF!</v>
      </c>
      <c r="P40" s="41" t="e">
        <f>SmtRes!CX187</f>
        <v>#REF!</v>
      </c>
      <c r="Q40" s="41" t="e">
        <f>SmtRes!CX287</f>
        <v>#REF!</v>
      </c>
      <c r="R40" s="41" t="e">
        <f>SmtRes!CX309</f>
        <v>#REF!</v>
      </c>
      <c r="S40" s="41"/>
      <c r="T40" s="41"/>
      <c r="U40" s="41"/>
      <c r="V40" s="41"/>
      <c r="W40" s="41"/>
      <c r="X40" s="41"/>
      <c r="Y40" s="41"/>
      <c r="Z40" s="41"/>
      <c r="AA40" s="41"/>
      <c r="AB40" s="41"/>
      <c r="AC40" s="41"/>
      <c r="AD40" s="41"/>
      <c r="AE40" s="41"/>
      <c r="AF40" s="41"/>
      <c r="AG40" s="41"/>
      <c r="AH40" s="41"/>
      <c r="AI40" s="41"/>
      <c r="AJ40" s="41"/>
      <c r="AK40" s="41"/>
      <c r="AL40" s="41"/>
      <c r="AM40" s="41"/>
      <c r="AN40" s="41"/>
      <c r="AO40" s="41"/>
      <c r="AP40" s="41"/>
      <c r="AQ40" s="41"/>
      <c r="AR40" s="41"/>
      <c r="AS40" s="41"/>
      <c r="AT40" s="41"/>
      <c r="AU40" s="41"/>
      <c r="AV40" s="41"/>
      <c r="AW40" s="41"/>
      <c r="AX40" s="41"/>
      <c r="AY40" s="41"/>
      <c r="AZ40" s="41"/>
      <c r="BA40" s="41"/>
      <c r="BB40" s="41"/>
      <c r="BC40" s="41"/>
      <c r="BD40" s="41"/>
      <c r="BE40" s="41"/>
      <c r="BF40" s="41"/>
      <c r="BG40" s="41"/>
      <c r="BH40" s="41"/>
      <c r="BI40" s="41"/>
      <c r="BJ40" s="41"/>
      <c r="BK40" s="41"/>
      <c r="BL40" s="41"/>
      <c r="BM40" s="41"/>
      <c r="BN40" s="41"/>
      <c r="BO40" s="41"/>
      <c r="BP40" s="41"/>
      <c r="BQ40" s="41"/>
      <c r="BR40" s="41"/>
      <c r="BS40" s="41"/>
      <c r="BT40" s="41"/>
      <c r="BU40" s="41"/>
      <c r="BV40" s="41"/>
      <c r="BW40" s="41"/>
      <c r="BX40" s="41"/>
      <c r="BY40" s="41"/>
      <c r="BZ40" s="41"/>
      <c r="CA40" s="41"/>
      <c r="CB40" s="41"/>
      <c r="CC40" s="41"/>
      <c r="CD40" s="41"/>
      <c r="CE40" s="41"/>
      <c r="CF40" s="41"/>
      <c r="CG40" s="41"/>
      <c r="CH40" s="41"/>
      <c r="CI40" s="41"/>
      <c r="CJ40" s="41"/>
      <c r="CK40" s="41"/>
      <c r="CL40" s="41"/>
      <c r="CM40" s="41"/>
      <c r="CN40" s="41"/>
      <c r="CO40" s="41"/>
      <c r="CP40" s="41"/>
      <c r="CQ40" s="41"/>
      <c r="CR40" s="41"/>
      <c r="CS40" s="41"/>
      <c r="CT40" s="41"/>
      <c r="CU40" s="41"/>
      <c r="CV40" s="41"/>
      <c r="CW40" s="41"/>
      <c r="CX40" s="41"/>
      <c r="CY40" s="41"/>
      <c r="CZ40" s="41"/>
      <c r="DA40" s="41"/>
      <c r="DB40" s="41"/>
      <c r="DC40" s="41"/>
      <c r="DD40" s="41"/>
      <c r="DE40" s="41"/>
      <c r="DF40" s="41"/>
      <c r="DG40" s="41"/>
      <c r="DH40" s="41"/>
      <c r="DI40" s="41"/>
      <c r="DJ40" s="41"/>
      <c r="DK40" s="41"/>
      <c r="DL40" s="41"/>
      <c r="DM40" s="41"/>
      <c r="DN40" s="41"/>
      <c r="DO40" s="41"/>
      <c r="DP40" s="41"/>
      <c r="DQ40" s="41"/>
      <c r="DR40" s="41"/>
      <c r="DS40" s="41"/>
      <c r="DT40" s="41"/>
      <c r="DU40" s="41"/>
      <c r="DV40" s="41"/>
      <c r="DW40" s="41"/>
      <c r="DX40" s="41"/>
      <c r="DY40" s="41"/>
      <c r="DZ40" s="41"/>
      <c r="EA40" s="41"/>
      <c r="EB40" s="41"/>
      <c r="EC40" s="41"/>
      <c r="ED40" s="41"/>
      <c r="EE40" s="41"/>
      <c r="EF40" s="41"/>
      <c r="EG40" s="41"/>
      <c r="EH40" s="41"/>
      <c r="EI40" s="41"/>
      <c r="EJ40" s="41"/>
      <c r="EK40" s="41"/>
      <c r="EL40" s="41"/>
      <c r="EM40" s="41"/>
      <c r="EN40" s="41"/>
      <c r="EO40" s="41"/>
      <c r="EP40" s="41"/>
      <c r="EQ40" s="41"/>
      <c r="ER40" s="41"/>
      <c r="ES40" s="41"/>
      <c r="ET40" s="41"/>
      <c r="EU40" s="41"/>
      <c r="EV40" s="41"/>
      <c r="EW40" s="41"/>
      <c r="EX40" s="41"/>
      <c r="EY40" s="41"/>
      <c r="EZ40" s="41"/>
      <c r="FA40" s="41"/>
      <c r="FB40" s="41"/>
      <c r="FC40" s="41"/>
      <c r="FD40" s="41"/>
      <c r="FE40" s="41"/>
      <c r="FF40" s="41"/>
      <c r="FG40" s="41"/>
      <c r="FH40" s="41"/>
      <c r="FI40" s="41"/>
      <c r="FJ40" s="41"/>
      <c r="FK40" s="41"/>
      <c r="FL40" s="41"/>
      <c r="FM40" s="41"/>
      <c r="FN40" s="41"/>
      <c r="FO40" s="41"/>
      <c r="FP40" s="41"/>
      <c r="FQ40" s="41"/>
      <c r="FR40" s="41"/>
      <c r="FS40" s="41"/>
      <c r="FT40" s="41"/>
      <c r="FU40" s="41"/>
      <c r="FV40" s="41"/>
      <c r="FW40" s="41"/>
      <c r="FX40" s="41"/>
      <c r="FY40" s="41"/>
      <c r="FZ40" s="41"/>
      <c r="GA40" s="41"/>
      <c r="GB40" s="41"/>
      <c r="GC40" s="41"/>
      <c r="GD40" s="41"/>
      <c r="GE40" s="41"/>
      <c r="GF40" s="41"/>
      <c r="GG40" s="41"/>
      <c r="GH40" s="41"/>
      <c r="GI40" s="41"/>
      <c r="GJ40" s="41"/>
      <c r="GK40" s="41"/>
      <c r="GL40" s="41"/>
      <c r="GM40" s="41"/>
      <c r="GN40" s="41"/>
      <c r="GO40" s="41"/>
      <c r="GP40" s="41"/>
      <c r="GQ40" s="41"/>
      <c r="GR40" s="41"/>
      <c r="GS40" s="41"/>
      <c r="GT40" s="41"/>
      <c r="GU40" s="41"/>
      <c r="GV40" s="41"/>
      <c r="GW40" s="41"/>
      <c r="GX40" s="41"/>
      <c r="GY40" s="41"/>
      <c r="GZ40" s="41"/>
      <c r="HA40" s="41"/>
      <c r="HB40" s="41"/>
      <c r="HC40" s="41"/>
      <c r="HD40" s="41"/>
      <c r="HE40" s="41"/>
      <c r="HF40" s="41"/>
      <c r="HG40" s="41"/>
      <c r="HH40" s="41"/>
      <c r="HI40" s="41"/>
      <c r="HJ40" s="41"/>
      <c r="HK40" s="41"/>
      <c r="HL40" s="41"/>
      <c r="HM40" s="41"/>
      <c r="HN40" s="41"/>
      <c r="HO40" s="41"/>
      <c r="HP40" s="41"/>
      <c r="HQ40" s="41"/>
      <c r="HR40" s="41"/>
      <c r="HS40" s="41"/>
      <c r="HT40" s="41"/>
      <c r="HU40" s="41"/>
      <c r="HV40" s="41"/>
      <c r="HW40" s="41"/>
      <c r="HX40" s="41"/>
      <c r="HY40" s="41"/>
      <c r="HZ40" s="41"/>
      <c r="IA40" s="41"/>
      <c r="IB40" s="41"/>
      <c r="IC40" s="41"/>
      <c r="ID40" s="41"/>
      <c r="IE40" s="41"/>
      <c r="IF40" s="41"/>
      <c r="IG40" s="41"/>
      <c r="IH40" s="41"/>
      <c r="II40" s="41"/>
      <c r="IJ40" s="41"/>
      <c r="IK40" s="41"/>
      <c r="IL40" s="41"/>
      <c r="IM40" s="41"/>
      <c r="IN40" s="41"/>
      <c r="IO40" s="41"/>
      <c r="IP40" s="41"/>
      <c r="IQ40" s="41"/>
      <c r="IR40" s="41"/>
      <c r="IS40" s="41"/>
      <c r="IT40" s="41"/>
      <c r="IU40" s="41"/>
    </row>
    <row r="41" spans="1:255" s="22" customFormat="1" ht="22.8" x14ac:dyDescent="0.2">
      <c r="A41" s="49">
        <v>19</v>
      </c>
      <c r="B41" s="50" t="s">
        <v>785</v>
      </c>
      <c r="C41" s="50" t="s">
        <v>787</v>
      </c>
      <c r="D41" s="50" t="s">
        <v>772</v>
      </c>
      <c r="E41" s="51" t="e">
        <f t="shared" si="3"/>
        <v>#REF!</v>
      </c>
      <c r="F41" s="52">
        <f>ROUND( 6.66 * 13.26, 2 )</f>
        <v>88.31</v>
      </c>
      <c r="G41" s="53" t="e">
        <f t="shared" si="4"/>
        <v>#REF!</v>
      </c>
      <c r="H41" s="54" t="s">
        <v>1101</v>
      </c>
      <c r="I41" s="54" t="s">
        <v>1010</v>
      </c>
      <c r="N41" s="41"/>
      <c r="O41" s="41" t="e">
        <f t="shared" si="5"/>
        <v>#REF!</v>
      </c>
      <c r="P41" s="41" t="e">
        <f>SmtRes!CX42</f>
        <v>#REF!</v>
      </c>
      <c r="Q41" s="41" t="e">
        <f>SmtRes!CX126</f>
        <v>#REF!</v>
      </c>
      <c r="R41" s="41"/>
      <c r="S41" s="41"/>
      <c r="T41" s="41"/>
      <c r="U41" s="41"/>
      <c r="V41" s="41"/>
      <c r="W41" s="41"/>
      <c r="X41" s="41"/>
      <c r="Y41" s="41"/>
      <c r="Z41" s="41"/>
      <c r="AA41" s="41"/>
      <c r="AB41" s="41"/>
      <c r="AC41" s="41"/>
      <c r="AD41" s="41"/>
      <c r="AE41" s="41"/>
      <c r="AF41" s="41"/>
      <c r="AG41" s="41"/>
      <c r="AH41" s="41"/>
      <c r="AI41" s="41"/>
      <c r="AJ41" s="41"/>
      <c r="AK41" s="41"/>
      <c r="AL41" s="41"/>
      <c r="AM41" s="41"/>
      <c r="AN41" s="41"/>
      <c r="AO41" s="41"/>
      <c r="AP41" s="41"/>
      <c r="AQ41" s="41"/>
      <c r="AR41" s="41"/>
      <c r="AS41" s="41"/>
      <c r="AT41" s="41"/>
      <c r="AU41" s="41"/>
      <c r="AV41" s="41"/>
      <c r="AW41" s="41"/>
      <c r="AX41" s="41"/>
      <c r="AY41" s="41"/>
      <c r="AZ41" s="41"/>
      <c r="BA41" s="41"/>
      <c r="BB41" s="41"/>
      <c r="BC41" s="41"/>
      <c r="BD41" s="41"/>
      <c r="BE41" s="41"/>
      <c r="BF41" s="41"/>
      <c r="BG41" s="41"/>
      <c r="BH41" s="41"/>
      <c r="BI41" s="41"/>
      <c r="BJ41" s="41"/>
      <c r="BK41" s="41"/>
      <c r="BL41" s="41"/>
      <c r="BM41" s="41"/>
      <c r="BN41" s="41"/>
      <c r="BO41" s="41"/>
      <c r="BP41" s="41"/>
      <c r="BQ41" s="41"/>
      <c r="BR41" s="41"/>
      <c r="BS41" s="41"/>
      <c r="BT41" s="41"/>
      <c r="BU41" s="41"/>
      <c r="BV41" s="41"/>
      <c r="BW41" s="41"/>
      <c r="BX41" s="41"/>
      <c r="BY41" s="41"/>
      <c r="BZ41" s="41"/>
      <c r="CA41" s="41"/>
      <c r="CB41" s="41"/>
      <c r="CC41" s="41"/>
      <c r="CD41" s="41"/>
      <c r="CE41" s="41"/>
      <c r="CF41" s="41"/>
      <c r="CG41" s="41"/>
      <c r="CH41" s="41"/>
      <c r="CI41" s="41"/>
      <c r="CJ41" s="41"/>
      <c r="CK41" s="41"/>
      <c r="CL41" s="41"/>
      <c r="CM41" s="41"/>
      <c r="CN41" s="41"/>
      <c r="CO41" s="41"/>
      <c r="CP41" s="41"/>
      <c r="CQ41" s="41"/>
      <c r="CR41" s="41"/>
      <c r="CS41" s="41"/>
      <c r="CT41" s="41"/>
      <c r="CU41" s="41"/>
      <c r="CV41" s="41"/>
      <c r="CW41" s="41"/>
      <c r="CX41" s="41"/>
      <c r="CY41" s="41"/>
      <c r="CZ41" s="41"/>
      <c r="DA41" s="41"/>
      <c r="DB41" s="41"/>
      <c r="DC41" s="41"/>
      <c r="DD41" s="41"/>
      <c r="DE41" s="41"/>
      <c r="DF41" s="41"/>
      <c r="DG41" s="41"/>
      <c r="DH41" s="41"/>
      <c r="DI41" s="41"/>
      <c r="DJ41" s="41"/>
      <c r="DK41" s="41"/>
      <c r="DL41" s="41"/>
      <c r="DM41" s="41"/>
      <c r="DN41" s="41"/>
      <c r="DO41" s="41"/>
      <c r="DP41" s="41"/>
      <c r="DQ41" s="41"/>
      <c r="DR41" s="41"/>
      <c r="DS41" s="41"/>
      <c r="DT41" s="41"/>
      <c r="DU41" s="41"/>
      <c r="DV41" s="41"/>
      <c r="DW41" s="41"/>
      <c r="DX41" s="41"/>
      <c r="DY41" s="41"/>
      <c r="DZ41" s="41"/>
      <c r="EA41" s="41"/>
      <c r="EB41" s="41"/>
      <c r="EC41" s="41"/>
      <c r="ED41" s="41"/>
      <c r="EE41" s="41"/>
      <c r="EF41" s="41"/>
      <c r="EG41" s="41"/>
      <c r="EH41" s="41"/>
      <c r="EI41" s="41"/>
      <c r="EJ41" s="41"/>
      <c r="EK41" s="41"/>
      <c r="EL41" s="41"/>
      <c r="EM41" s="41"/>
      <c r="EN41" s="41"/>
      <c r="EO41" s="41"/>
      <c r="EP41" s="41"/>
      <c r="EQ41" s="41"/>
      <c r="ER41" s="41"/>
      <c r="ES41" s="41"/>
      <c r="ET41" s="41"/>
      <c r="EU41" s="41"/>
      <c r="EV41" s="41"/>
      <c r="EW41" s="41"/>
      <c r="EX41" s="41"/>
      <c r="EY41" s="41"/>
      <c r="EZ41" s="41"/>
      <c r="FA41" s="41"/>
      <c r="FB41" s="41"/>
      <c r="FC41" s="41"/>
      <c r="FD41" s="41"/>
      <c r="FE41" s="41"/>
      <c r="FF41" s="41"/>
      <c r="FG41" s="41"/>
      <c r="FH41" s="41"/>
      <c r="FI41" s="41"/>
      <c r="FJ41" s="41"/>
      <c r="FK41" s="41"/>
      <c r="FL41" s="41"/>
      <c r="FM41" s="41"/>
      <c r="FN41" s="41"/>
      <c r="FO41" s="41"/>
      <c r="FP41" s="41"/>
      <c r="FQ41" s="41"/>
      <c r="FR41" s="41"/>
      <c r="FS41" s="41"/>
      <c r="FT41" s="41"/>
      <c r="FU41" s="41"/>
      <c r="FV41" s="41"/>
      <c r="FW41" s="41"/>
      <c r="FX41" s="41"/>
      <c r="FY41" s="41"/>
      <c r="FZ41" s="41"/>
      <c r="GA41" s="41"/>
      <c r="GB41" s="41"/>
      <c r="GC41" s="41"/>
      <c r="GD41" s="41"/>
      <c r="GE41" s="41"/>
      <c r="GF41" s="41"/>
      <c r="GG41" s="41"/>
      <c r="GH41" s="41"/>
      <c r="GI41" s="41"/>
      <c r="GJ41" s="41"/>
      <c r="GK41" s="41"/>
      <c r="GL41" s="41"/>
      <c r="GM41" s="41"/>
      <c r="GN41" s="41"/>
      <c r="GO41" s="41"/>
      <c r="GP41" s="41"/>
      <c r="GQ41" s="41"/>
      <c r="GR41" s="41"/>
      <c r="GS41" s="41"/>
      <c r="GT41" s="41"/>
      <c r="GU41" s="41"/>
      <c r="GV41" s="41"/>
      <c r="GW41" s="41"/>
      <c r="GX41" s="41"/>
      <c r="GY41" s="41"/>
      <c r="GZ41" s="41"/>
      <c r="HA41" s="41"/>
      <c r="HB41" s="41"/>
      <c r="HC41" s="41"/>
      <c r="HD41" s="41"/>
      <c r="HE41" s="41"/>
      <c r="HF41" s="41"/>
      <c r="HG41" s="41"/>
      <c r="HH41" s="41"/>
      <c r="HI41" s="41"/>
      <c r="HJ41" s="41"/>
      <c r="HK41" s="41"/>
      <c r="HL41" s="41"/>
      <c r="HM41" s="41"/>
      <c r="HN41" s="41"/>
      <c r="HO41" s="41"/>
      <c r="HP41" s="41"/>
      <c r="HQ41" s="41"/>
      <c r="HR41" s="41"/>
      <c r="HS41" s="41"/>
      <c r="HT41" s="41"/>
      <c r="HU41" s="41"/>
      <c r="HV41" s="41"/>
      <c r="HW41" s="41"/>
      <c r="HX41" s="41"/>
      <c r="HY41" s="41"/>
      <c r="HZ41" s="41"/>
      <c r="IA41" s="41"/>
      <c r="IB41" s="41"/>
      <c r="IC41" s="41"/>
      <c r="ID41" s="41"/>
      <c r="IE41" s="41"/>
      <c r="IF41" s="41"/>
      <c r="IG41" s="41"/>
      <c r="IH41" s="41"/>
      <c r="II41" s="41"/>
      <c r="IJ41" s="41"/>
      <c r="IK41" s="41"/>
      <c r="IL41" s="41"/>
      <c r="IM41" s="41"/>
      <c r="IN41" s="41"/>
      <c r="IO41" s="41"/>
      <c r="IP41" s="41"/>
      <c r="IQ41" s="41"/>
      <c r="IR41" s="41"/>
      <c r="IS41" s="41"/>
      <c r="IT41" s="41"/>
      <c r="IU41" s="41"/>
    </row>
    <row r="42" spans="1:255" s="22" customFormat="1" ht="22.8" x14ac:dyDescent="0.2">
      <c r="A42" s="49">
        <v>20</v>
      </c>
      <c r="B42" s="50" t="s">
        <v>808</v>
      </c>
      <c r="C42" s="50" t="s">
        <v>810</v>
      </c>
      <c r="D42" s="50" t="s">
        <v>772</v>
      </c>
      <c r="E42" s="51" t="e">
        <f t="shared" si="3"/>
        <v>#REF!</v>
      </c>
      <c r="F42" s="52">
        <f>ROUND( 1.7 * 13.26, 2 )</f>
        <v>22.54</v>
      </c>
      <c r="G42" s="53" t="e">
        <f t="shared" si="4"/>
        <v>#REF!</v>
      </c>
      <c r="H42" s="54" t="s">
        <v>1105</v>
      </c>
      <c r="I42" s="54" t="s">
        <v>1010</v>
      </c>
      <c r="N42" s="41"/>
      <c r="O42" s="41" t="e">
        <f t="shared" si="5"/>
        <v>#REF!</v>
      </c>
      <c r="P42" s="41" t="e">
        <f>SmtRes!CX97</f>
        <v>#REF!</v>
      </c>
      <c r="Q42" s="41" t="e">
        <f>SmtRes!CX209</f>
        <v>#REF!</v>
      </c>
      <c r="R42" s="41" t="e">
        <f>SmtRes!CX261</f>
        <v>#REF!</v>
      </c>
      <c r="S42" s="41" t="e">
        <f>SmtRes!CX330</f>
        <v>#REF!</v>
      </c>
      <c r="T42" s="41" t="e">
        <f>SmtRes!CX381</f>
        <v>#REF!</v>
      </c>
      <c r="U42" s="41" t="e">
        <f>SmtRes!CX439</f>
        <v>#REF!</v>
      </c>
      <c r="V42" s="41" t="e">
        <f>SmtRes!CX462</f>
        <v>#REF!</v>
      </c>
      <c r="W42" s="41"/>
      <c r="X42" s="41"/>
      <c r="Y42" s="41"/>
      <c r="Z42" s="41"/>
      <c r="AA42" s="41"/>
      <c r="AB42" s="41"/>
      <c r="AC42" s="41"/>
      <c r="AD42" s="41"/>
      <c r="AE42" s="41"/>
      <c r="AF42" s="41"/>
      <c r="AG42" s="41"/>
      <c r="AH42" s="41"/>
      <c r="AI42" s="41"/>
      <c r="AJ42" s="41"/>
      <c r="AK42" s="41"/>
      <c r="AL42" s="41"/>
      <c r="AM42" s="41"/>
      <c r="AN42" s="41"/>
      <c r="AO42" s="41"/>
      <c r="AP42" s="41"/>
      <c r="AQ42" s="41"/>
      <c r="AR42" s="41"/>
      <c r="AS42" s="41"/>
      <c r="AT42" s="41"/>
      <c r="AU42" s="41"/>
      <c r="AV42" s="41"/>
      <c r="AW42" s="41"/>
      <c r="AX42" s="41"/>
      <c r="AY42" s="41"/>
      <c r="AZ42" s="41"/>
      <c r="BA42" s="41"/>
      <c r="BB42" s="41"/>
      <c r="BC42" s="41"/>
      <c r="BD42" s="41"/>
      <c r="BE42" s="41"/>
      <c r="BF42" s="41"/>
      <c r="BG42" s="41"/>
      <c r="BH42" s="41"/>
      <c r="BI42" s="41"/>
      <c r="BJ42" s="41"/>
      <c r="BK42" s="41"/>
      <c r="BL42" s="41"/>
      <c r="BM42" s="41"/>
      <c r="BN42" s="41"/>
      <c r="BO42" s="41"/>
      <c r="BP42" s="41"/>
      <c r="BQ42" s="41"/>
      <c r="BR42" s="41"/>
      <c r="BS42" s="41"/>
      <c r="BT42" s="41"/>
      <c r="BU42" s="41"/>
      <c r="BV42" s="41"/>
      <c r="BW42" s="41"/>
      <c r="BX42" s="41"/>
      <c r="BY42" s="41"/>
      <c r="BZ42" s="41"/>
      <c r="CA42" s="41"/>
      <c r="CB42" s="41"/>
      <c r="CC42" s="41"/>
      <c r="CD42" s="41"/>
      <c r="CE42" s="41"/>
      <c r="CF42" s="41"/>
      <c r="CG42" s="41"/>
      <c r="CH42" s="41"/>
      <c r="CI42" s="41"/>
      <c r="CJ42" s="41"/>
      <c r="CK42" s="41"/>
      <c r="CL42" s="41"/>
      <c r="CM42" s="41"/>
      <c r="CN42" s="41"/>
      <c r="CO42" s="41"/>
      <c r="CP42" s="41"/>
      <c r="CQ42" s="41"/>
      <c r="CR42" s="41"/>
      <c r="CS42" s="41"/>
      <c r="CT42" s="41"/>
      <c r="CU42" s="41"/>
      <c r="CV42" s="41"/>
      <c r="CW42" s="41"/>
      <c r="CX42" s="41"/>
      <c r="CY42" s="41"/>
      <c r="CZ42" s="41"/>
      <c r="DA42" s="41"/>
      <c r="DB42" s="41"/>
      <c r="DC42" s="41"/>
      <c r="DD42" s="41"/>
      <c r="DE42" s="41"/>
      <c r="DF42" s="41"/>
      <c r="DG42" s="41"/>
      <c r="DH42" s="41"/>
      <c r="DI42" s="41"/>
      <c r="DJ42" s="41"/>
      <c r="DK42" s="41"/>
      <c r="DL42" s="41"/>
      <c r="DM42" s="41"/>
      <c r="DN42" s="41"/>
      <c r="DO42" s="41"/>
      <c r="DP42" s="41"/>
      <c r="DQ42" s="41"/>
      <c r="DR42" s="41"/>
      <c r="DS42" s="41"/>
      <c r="DT42" s="41"/>
      <c r="DU42" s="41"/>
      <c r="DV42" s="41"/>
      <c r="DW42" s="41"/>
      <c r="DX42" s="41"/>
      <c r="DY42" s="41"/>
      <c r="DZ42" s="41"/>
      <c r="EA42" s="41"/>
      <c r="EB42" s="41"/>
      <c r="EC42" s="41"/>
      <c r="ED42" s="41"/>
      <c r="EE42" s="41"/>
      <c r="EF42" s="41"/>
      <c r="EG42" s="41"/>
      <c r="EH42" s="41"/>
      <c r="EI42" s="41"/>
      <c r="EJ42" s="41"/>
      <c r="EK42" s="41"/>
      <c r="EL42" s="41"/>
      <c r="EM42" s="41"/>
      <c r="EN42" s="41"/>
      <c r="EO42" s="41"/>
      <c r="EP42" s="41"/>
      <c r="EQ42" s="41"/>
      <c r="ER42" s="41"/>
      <c r="ES42" s="41"/>
      <c r="ET42" s="41"/>
      <c r="EU42" s="41"/>
      <c r="EV42" s="41"/>
      <c r="EW42" s="41"/>
      <c r="EX42" s="41"/>
      <c r="EY42" s="41"/>
      <c r="EZ42" s="41"/>
      <c r="FA42" s="41"/>
      <c r="FB42" s="41"/>
      <c r="FC42" s="41"/>
      <c r="FD42" s="41"/>
      <c r="FE42" s="41"/>
      <c r="FF42" s="41"/>
      <c r="FG42" s="41"/>
      <c r="FH42" s="41"/>
      <c r="FI42" s="41"/>
      <c r="FJ42" s="41"/>
      <c r="FK42" s="41"/>
      <c r="FL42" s="41"/>
      <c r="FM42" s="41"/>
      <c r="FN42" s="41"/>
      <c r="FO42" s="41"/>
      <c r="FP42" s="41"/>
      <c r="FQ42" s="41"/>
      <c r="FR42" s="41"/>
      <c r="FS42" s="41"/>
      <c r="FT42" s="41"/>
      <c r="FU42" s="41"/>
      <c r="FV42" s="41"/>
      <c r="FW42" s="41"/>
      <c r="FX42" s="41"/>
      <c r="FY42" s="41"/>
      <c r="FZ42" s="41"/>
      <c r="GA42" s="41"/>
      <c r="GB42" s="41"/>
      <c r="GC42" s="41"/>
      <c r="GD42" s="41"/>
      <c r="GE42" s="41"/>
      <c r="GF42" s="41"/>
      <c r="GG42" s="41"/>
      <c r="GH42" s="41"/>
      <c r="GI42" s="41"/>
      <c r="GJ42" s="41"/>
      <c r="GK42" s="41"/>
      <c r="GL42" s="41"/>
      <c r="GM42" s="41"/>
      <c r="GN42" s="41"/>
      <c r="GO42" s="41"/>
      <c r="GP42" s="41"/>
      <c r="GQ42" s="41"/>
      <c r="GR42" s="41"/>
      <c r="GS42" s="41"/>
      <c r="GT42" s="41"/>
      <c r="GU42" s="41"/>
      <c r="GV42" s="41"/>
      <c r="GW42" s="41"/>
      <c r="GX42" s="41"/>
      <c r="GY42" s="41"/>
      <c r="GZ42" s="41"/>
      <c r="HA42" s="41"/>
      <c r="HB42" s="41"/>
      <c r="HC42" s="41"/>
      <c r="HD42" s="41"/>
      <c r="HE42" s="41"/>
      <c r="HF42" s="41"/>
      <c r="HG42" s="41"/>
      <c r="HH42" s="41"/>
      <c r="HI42" s="41"/>
      <c r="HJ42" s="41"/>
      <c r="HK42" s="41"/>
      <c r="HL42" s="41"/>
      <c r="HM42" s="41"/>
      <c r="HN42" s="41"/>
      <c r="HO42" s="41"/>
      <c r="HP42" s="41"/>
      <c r="HQ42" s="41"/>
      <c r="HR42" s="41"/>
      <c r="HS42" s="41"/>
      <c r="HT42" s="41"/>
      <c r="HU42" s="41"/>
      <c r="HV42" s="41"/>
      <c r="HW42" s="41"/>
      <c r="HX42" s="41"/>
      <c r="HY42" s="41"/>
      <c r="HZ42" s="41"/>
      <c r="IA42" s="41"/>
      <c r="IB42" s="41"/>
      <c r="IC42" s="41"/>
      <c r="ID42" s="41"/>
      <c r="IE42" s="41"/>
      <c r="IF42" s="41"/>
      <c r="IG42" s="41"/>
      <c r="IH42" s="41"/>
      <c r="II42" s="41"/>
      <c r="IJ42" s="41"/>
      <c r="IK42" s="41"/>
      <c r="IL42" s="41"/>
      <c r="IM42" s="41"/>
      <c r="IN42" s="41"/>
      <c r="IO42" s="41"/>
      <c r="IP42" s="41"/>
      <c r="IQ42" s="41"/>
      <c r="IR42" s="41"/>
      <c r="IS42" s="41"/>
      <c r="IT42" s="41"/>
      <c r="IU42" s="41"/>
    </row>
    <row r="43" spans="1:255" s="22" customFormat="1" ht="22.8" x14ac:dyDescent="0.2">
      <c r="A43" s="49">
        <v>21</v>
      </c>
      <c r="B43" s="50" t="s">
        <v>897</v>
      </c>
      <c r="C43" s="50" t="s">
        <v>899</v>
      </c>
      <c r="D43" s="50" t="s">
        <v>772</v>
      </c>
      <c r="E43" s="51" t="e">
        <f t="shared" si="3"/>
        <v>#REF!</v>
      </c>
      <c r="F43" s="52">
        <f>ROUND( 6.9 * 13.26, 2 )</f>
        <v>91.49</v>
      </c>
      <c r="G43" s="53" t="e">
        <f t="shared" si="4"/>
        <v>#REF!</v>
      </c>
      <c r="H43" s="54" t="s">
        <v>1119</v>
      </c>
      <c r="I43" s="54" t="s">
        <v>1010</v>
      </c>
      <c r="N43" s="41"/>
      <c r="O43" s="41" t="e">
        <f t="shared" si="5"/>
        <v>#REF!</v>
      </c>
      <c r="P43" s="41" t="e">
        <f>SmtRes!CX416</f>
        <v>#REF!</v>
      </c>
      <c r="Q43" s="41" t="e">
        <f>SmtRes!CX448</f>
        <v>#REF!</v>
      </c>
      <c r="R43" s="41"/>
      <c r="S43" s="41"/>
      <c r="T43" s="41"/>
      <c r="U43" s="41"/>
      <c r="V43" s="41"/>
      <c r="W43" s="41"/>
      <c r="X43" s="41"/>
      <c r="Y43" s="41"/>
      <c r="Z43" s="41"/>
      <c r="AA43" s="41"/>
      <c r="AB43" s="41"/>
      <c r="AC43" s="41"/>
      <c r="AD43" s="41"/>
      <c r="AE43" s="41"/>
      <c r="AF43" s="41"/>
      <c r="AG43" s="41"/>
      <c r="AH43" s="41"/>
      <c r="AI43" s="41"/>
      <c r="AJ43" s="41"/>
      <c r="AK43" s="41"/>
      <c r="AL43" s="41"/>
      <c r="AM43" s="41"/>
      <c r="AN43" s="41"/>
      <c r="AO43" s="41"/>
      <c r="AP43" s="41"/>
      <c r="AQ43" s="41"/>
      <c r="AR43" s="41"/>
      <c r="AS43" s="41"/>
      <c r="AT43" s="41"/>
      <c r="AU43" s="41"/>
      <c r="AV43" s="41"/>
      <c r="AW43" s="41"/>
      <c r="AX43" s="41"/>
      <c r="AY43" s="41"/>
      <c r="AZ43" s="41"/>
      <c r="BA43" s="41"/>
      <c r="BB43" s="41"/>
      <c r="BC43" s="41"/>
      <c r="BD43" s="41"/>
      <c r="BE43" s="41"/>
      <c r="BF43" s="41"/>
      <c r="BG43" s="41"/>
      <c r="BH43" s="41"/>
      <c r="BI43" s="41"/>
      <c r="BJ43" s="41"/>
      <c r="BK43" s="41"/>
      <c r="BL43" s="41"/>
      <c r="BM43" s="41"/>
      <c r="BN43" s="41"/>
      <c r="BO43" s="41"/>
      <c r="BP43" s="41"/>
      <c r="BQ43" s="41"/>
      <c r="BR43" s="41"/>
      <c r="BS43" s="41"/>
      <c r="BT43" s="41"/>
      <c r="BU43" s="41"/>
      <c r="BV43" s="41"/>
      <c r="BW43" s="41"/>
      <c r="BX43" s="41"/>
      <c r="BY43" s="41"/>
      <c r="BZ43" s="41"/>
      <c r="CA43" s="41"/>
      <c r="CB43" s="41"/>
      <c r="CC43" s="41"/>
      <c r="CD43" s="41"/>
      <c r="CE43" s="41"/>
      <c r="CF43" s="41"/>
      <c r="CG43" s="41"/>
      <c r="CH43" s="41"/>
      <c r="CI43" s="41"/>
      <c r="CJ43" s="41"/>
      <c r="CK43" s="41"/>
      <c r="CL43" s="41"/>
      <c r="CM43" s="41"/>
      <c r="CN43" s="41"/>
      <c r="CO43" s="41"/>
      <c r="CP43" s="41"/>
      <c r="CQ43" s="41"/>
      <c r="CR43" s="41"/>
      <c r="CS43" s="41"/>
      <c r="CT43" s="41"/>
      <c r="CU43" s="41"/>
      <c r="CV43" s="41"/>
      <c r="CW43" s="41"/>
      <c r="CX43" s="41"/>
      <c r="CY43" s="41"/>
      <c r="CZ43" s="41"/>
      <c r="DA43" s="41"/>
      <c r="DB43" s="41"/>
      <c r="DC43" s="41"/>
      <c r="DD43" s="41"/>
      <c r="DE43" s="41"/>
      <c r="DF43" s="41"/>
      <c r="DG43" s="41"/>
      <c r="DH43" s="41"/>
      <c r="DI43" s="41"/>
      <c r="DJ43" s="41"/>
      <c r="DK43" s="41"/>
      <c r="DL43" s="41"/>
      <c r="DM43" s="41"/>
      <c r="DN43" s="41"/>
      <c r="DO43" s="41"/>
      <c r="DP43" s="41"/>
      <c r="DQ43" s="41"/>
      <c r="DR43" s="41"/>
      <c r="DS43" s="41"/>
      <c r="DT43" s="41"/>
      <c r="DU43" s="41"/>
      <c r="DV43" s="41"/>
      <c r="DW43" s="41"/>
      <c r="DX43" s="41"/>
      <c r="DY43" s="41"/>
      <c r="DZ43" s="41"/>
      <c r="EA43" s="41"/>
      <c r="EB43" s="41"/>
      <c r="EC43" s="41"/>
      <c r="ED43" s="41"/>
      <c r="EE43" s="41"/>
      <c r="EF43" s="41"/>
      <c r="EG43" s="41"/>
      <c r="EH43" s="41"/>
      <c r="EI43" s="41"/>
      <c r="EJ43" s="41"/>
      <c r="EK43" s="41"/>
      <c r="EL43" s="41"/>
      <c r="EM43" s="41"/>
      <c r="EN43" s="41"/>
      <c r="EO43" s="41"/>
      <c r="EP43" s="41"/>
      <c r="EQ43" s="41"/>
      <c r="ER43" s="41"/>
      <c r="ES43" s="41"/>
      <c r="ET43" s="41"/>
      <c r="EU43" s="41"/>
      <c r="EV43" s="41"/>
      <c r="EW43" s="41"/>
      <c r="EX43" s="41"/>
      <c r="EY43" s="41"/>
      <c r="EZ43" s="41"/>
      <c r="FA43" s="41"/>
      <c r="FB43" s="41"/>
      <c r="FC43" s="41"/>
      <c r="FD43" s="41"/>
      <c r="FE43" s="41"/>
      <c r="FF43" s="41"/>
      <c r="FG43" s="41"/>
      <c r="FH43" s="41"/>
      <c r="FI43" s="41"/>
      <c r="FJ43" s="41"/>
      <c r="FK43" s="41"/>
      <c r="FL43" s="41"/>
      <c r="FM43" s="41"/>
      <c r="FN43" s="41"/>
      <c r="FO43" s="41"/>
      <c r="FP43" s="41"/>
      <c r="FQ43" s="41"/>
      <c r="FR43" s="41"/>
      <c r="FS43" s="41"/>
      <c r="FT43" s="41"/>
      <c r="FU43" s="41"/>
      <c r="FV43" s="41"/>
      <c r="FW43" s="41"/>
      <c r="FX43" s="41"/>
      <c r="FY43" s="41"/>
      <c r="FZ43" s="41"/>
      <c r="GA43" s="41"/>
      <c r="GB43" s="41"/>
      <c r="GC43" s="41"/>
      <c r="GD43" s="41"/>
      <c r="GE43" s="41"/>
      <c r="GF43" s="41"/>
      <c r="GG43" s="41"/>
      <c r="GH43" s="41"/>
      <c r="GI43" s="41"/>
      <c r="GJ43" s="41"/>
      <c r="GK43" s="41"/>
      <c r="GL43" s="41"/>
      <c r="GM43" s="41"/>
      <c r="GN43" s="41"/>
      <c r="GO43" s="41"/>
      <c r="GP43" s="41"/>
      <c r="GQ43" s="41"/>
      <c r="GR43" s="41"/>
      <c r="GS43" s="41"/>
      <c r="GT43" s="41"/>
      <c r="GU43" s="41"/>
      <c r="GV43" s="41"/>
      <c r="GW43" s="41"/>
      <c r="GX43" s="41"/>
      <c r="GY43" s="41"/>
      <c r="GZ43" s="41"/>
      <c r="HA43" s="41"/>
      <c r="HB43" s="41"/>
      <c r="HC43" s="41"/>
      <c r="HD43" s="41"/>
      <c r="HE43" s="41"/>
      <c r="HF43" s="41"/>
      <c r="HG43" s="41"/>
      <c r="HH43" s="41"/>
      <c r="HI43" s="41"/>
      <c r="HJ43" s="41"/>
      <c r="HK43" s="41"/>
      <c r="HL43" s="41"/>
      <c r="HM43" s="41"/>
      <c r="HN43" s="41"/>
      <c r="HO43" s="41"/>
      <c r="HP43" s="41"/>
      <c r="HQ43" s="41"/>
      <c r="HR43" s="41"/>
      <c r="HS43" s="41"/>
      <c r="HT43" s="41"/>
      <c r="HU43" s="41"/>
      <c r="HV43" s="41"/>
      <c r="HW43" s="41"/>
      <c r="HX43" s="41"/>
      <c r="HY43" s="41"/>
      <c r="HZ43" s="41"/>
      <c r="IA43" s="41"/>
      <c r="IB43" s="41"/>
      <c r="IC43" s="41"/>
      <c r="ID43" s="41"/>
      <c r="IE43" s="41"/>
      <c r="IF43" s="41"/>
      <c r="IG43" s="41"/>
      <c r="IH43" s="41"/>
      <c r="II43" s="41"/>
      <c r="IJ43" s="41"/>
      <c r="IK43" s="41"/>
      <c r="IL43" s="41"/>
      <c r="IM43" s="41"/>
      <c r="IN43" s="41"/>
      <c r="IO43" s="41"/>
      <c r="IP43" s="41"/>
      <c r="IQ43" s="41"/>
      <c r="IR43" s="41"/>
      <c r="IS43" s="41"/>
      <c r="IT43" s="41"/>
      <c r="IU43" s="41"/>
    </row>
    <row r="44" spans="1:255" s="22" customFormat="1" ht="22.8" x14ac:dyDescent="0.2">
      <c r="A44" s="49">
        <v>22</v>
      </c>
      <c r="B44" s="50" t="s">
        <v>857</v>
      </c>
      <c r="C44" s="50" t="s">
        <v>859</v>
      </c>
      <c r="D44" s="50" t="s">
        <v>772</v>
      </c>
      <c r="E44" s="51" t="e">
        <f t="shared" si="3"/>
        <v>#REF!</v>
      </c>
      <c r="F44" s="52">
        <f>ROUND( 89.99 * 13.26, 2 )</f>
        <v>1193.27</v>
      </c>
      <c r="G44" s="53" t="e">
        <f t="shared" si="4"/>
        <v>#REF!</v>
      </c>
      <c r="H44" s="54" t="s">
        <v>1115</v>
      </c>
      <c r="I44" s="54" t="s">
        <v>1010</v>
      </c>
      <c r="N44" s="41"/>
      <c r="O44" s="41" t="e">
        <f t="shared" si="5"/>
        <v>#REF!</v>
      </c>
      <c r="P44" s="41" t="e">
        <f>SmtRes!CX210</f>
        <v>#REF!</v>
      </c>
      <c r="Q44" s="41" t="e">
        <f>SmtRes!CX331</f>
        <v>#REF!</v>
      </c>
      <c r="R44" s="41" t="e">
        <f>SmtRes!CX382</f>
        <v>#REF!</v>
      </c>
      <c r="S44" s="41" t="e">
        <f>SmtRes!CX389</f>
        <v>#REF!</v>
      </c>
      <c r="T44" s="41" t="e">
        <f>SmtRes!CX440</f>
        <v>#REF!</v>
      </c>
      <c r="U44" s="41" t="e">
        <f>SmtRes!CX463</f>
        <v>#REF!</v>
      </c>
      <c r="V44" s="41"/>
      <c r="W44" s="41"/>
      <c r="X44" s="41"/>
      <c r="Y44" s="41"/>
      <c r="Z44" s="41"/>
      <c r="AA44" s="41"/>
      <c r="AB44" s="41"/>
      <c r="AC44" s="41"/>
      <c r="AD44" s="41"/>
      <c r="AE44" s="41"/>
      <c r="AF44" s="41"/>
      <c r="AG44" s="41"/>
      <c r="AH44" s="41"/>
      <c r="AI44" s="41"/>
      <c r="AJ44" s="41"/>
      <c r="AK44" s="41"/>
      <c r="AL44" s="41"/>
      <c r="AM44" s="41"/>
      <c r="AN44" s="41"/>
      <c r="AO44" s="41"/>
      <c r="AP44" s="41"/>
      <c r="AQ44" s="41"/>
      <c r="AR44" s="41"/>
      <c r="AS44" s="41"/>
      <c r="AT44" s="41"/>
      <c r="AU44" s="41"/>
      <c r="AV44" s="41"/>
      <c r="AW44" s="41"/>
      <c r="AX44" s="41"/>
      <c r="AY44" s="41"/>
      <c r="AZ44" s="41"/>
      <c r="BA44" s="41"/>
      <c r="BB44" s="41"/>
      <c r="BC44" s="41"/>
      <c r="BD44" s="41"/>
      <c r="BE44" s="41"/>
      <c r="BF44" s="41"/>
      <c r="BG44" s="41"/>
      <c r="BH44" s="41"/>
      <c r="BI44" s="41"/>
      <c r="BJ44" s="41"/>
      <c r="BK44" s="41"/>
      <c r="BL44" s="41"/>
      <c r="BM44" s="41"/>
      <c r="BN44" s="41"/>
      <c r="BO44" s="41"/>
      <c r="BP44" s="41"/>
      <c r="BQ44" s="41"/>
      <c r="BR44" s="41"/>
      <c r="BS44" s="41"/>
      <c r="BT44" s="41"/>
      <c r="BU44" s="41"/>
      <c r="BV44" s="41"/>
      <c r="BW44" s="41"/>
      <c r="BX44" s="41"/>
      <c r="BY44" s="41"/>
      <c r="BZ44" s="41"/>
      <c r="CA44" s="41"/>
      <c r="CB44" s="41"/>
      <c r="CC44" s="41"/>
      <c r="CD44" s="41"/>
      <c r="CE44" s="41"/>
      <c r="CF44" s="41"/>
      <c r="CG44" s="41"/>
      <c r="CH44" s="41"/>
      <c r="CI44" s="41"/>
      <c r="CJ44" s="41"/>
      <c r="CK44" s="41"/>
      <c r="CL44" s="41"/>
      <c r="CM44" s="41"/>
      <c r="CN44" s="41"/>
      <c r="CO44" s="41"/>
      <c r="CP44" s="41"/>
      <c r="CQ44" s="41"/>
      <c r="CR44" s="41"/>
      <c r="CS44" s="41"/>
      <c r="CT44" s="41"/>
      <c r="CU44" s="41"/>
      <c r="CV44" s="41"/>
      <c r="CW44" s="41"/>
      <c r="CX44" s="41"/>
      <c r="CY44" s="41"/>
      <c r="CZ44" s="41"/>
      <c r="DA44" s="41"/>
      <c r="DB44" s="41"/>
      <c r="DC44" s="41"/>
      <c r="DD44" s="41"/>
      <c r="DE44" s="41"/>
      <c r="DF44" s="41"/>
      <c r="DG44" s="41"/>
      <c r="DH44" s="41"/>
      <c r="DI44" s="41"/>
      <c r="DJ44" s="41"/>
      <c r="DK44" s="41"/>
      <c r="DL44" s="41"/>
      <c r="DM44" s="41"/>
      <c r="DN44" s="41"/>
      <c r="DO44" s="41"/>
      <c r="DP44" s="41"/>
      <c r="DQ44" s="41"/>
      <c r="DR44" s="41"/>
      <c r="DS44" s="41"/>
      <c r="DT44" s="41"/>
      <c r="DU44" s="41"/>
      <c r="DV44" s="41"/>
      <c r="DW44" s="41"/>
      <c r="DX44" s="41"/>
      <c r="DY44" s="41"/>
      <c r="DZ44" s="41"/>
      <c r="EA44" s="41"/>
      <c r="EB44" s="41"/>
      <c r="EC44" s="41"/>
      <c r="ED44" s="41"/>
      <c r="EE44" s="41"/>
      <c r="EF44" s="41"/>
      <c r="EG44" s="41"/>
      <c r="EH44" s="41"/>
      <c r="EI44" s="41"/>
      <c r="EJ44" s="41"/>
      <c r="EK44" s="41"/>
      <c r="EL44" s="41"/>
      <c r="EM44" s="41"/>
      <c r="EN44" s="41"/>
      <c r="EO44" s="41"/>
      <c r="EP44" s="41"/>
      <c r="EQ44" s="41"/>
      <c r="ER44" s="41"/>
      <c r="ES44" s="41"/>
      <c r="ET44" s="41"/>
      <c r="EU44" s="41"/>
      <c r="EV44" s="41"/>
      <c r="EW44" s="41"/>
      <c r="EX44" s="41"/>
      <c r="EY44" s="41"/>
      <c r="EZ44" s="41"/>
      <c r="FA44" s="41"/>
      <c r="FB44" s="41"/>
      <c r="FC44" s="41"/>
      <c r="FD44" s="41"/>
      <c r="FE44" s="41"/>
      <c r="FF44" s="41"/>
      <c r="FG44" s="41"/>
      <c r="FH44" s="41"/>
      <c r="FI44" s="41"/>
      <c r="FJ44" s="41"/>
      <c r="FK44" s="41"/>
      <c r="FL44" s="41"/>
      <c r="FM44" s="41"/>
      <c r="FN44" s="41"/>
      <c r="FO44" s="41"/>
      <c r="FP44" s="41"/>
      <c r="FQ44" s="41"/>
      <c r="FR44" s="41"/>
      <c r="FS44" s="41"/>
      <c r="FT44" s="41"/>
      <c r="FU44" s="41"/>
      <c r="FV44" s="41"/>
      <c r="FW44" s="41"/>
      <c r="FX44" s="41"/>
      <c r="FY44" s="41"/>
      <c r="FZ44" s="41"/>
      <c r="GA44" s="41"/>
      <c r="GB44" s="41"/>
      <c r="GC44" s="41"/>
      <c r="GD44" s="41"/>
      <c r="GE44" s="41"/>
      <c r="GF44" s="41"/>
      <c r="GG44" s="41"/>
      <c r="GH44" s="41"/>
      <c r="GI44" s="41"/>
      <c r="GJ44" s="41"/>
      <c r="GK44" s="41"/>
      <c r="GL44" s="41"/>
      <c r="GM44" s="41"/>
      <c r="GN44" s="41"/>
      <c r="GO44" s="41"/>
      <c r="GP44" s="41"/>
      <c r="GQ44" s="41"/>
      <c r="GR44" s="41"/>
      <c r="GS44" s="41"/>
      <c r="GT44" s="41"/>
      <c r="GU44" s="41"/>
      <c r="GV44" s="41"/>
      <c r="GW44" s="41"/>
      <c r="GX44" s="41"/>
      <c r="GY44" s="41"/>
      <c r="GZ44" s="41"/>
      <c r="HA44" s="41"/>
      <c r="HB44" s="41"/>
      <c r="HC44" s="41"/>
      <c r="HD44" s="41"/>
      <c r="HE44" s="41"/>
      <c r="HF44" s="41"/>
      <c r="HG44" s="41"/>
      <c r="HH44" s="41"/>
      <c r="HI44" s="41"/>
      <c r="HJ44" s="41"/>
      <c r="HK44" s="41"/>
      <c r="HL44" s="41"/>
      <c r="HM44" s="41"/>
      <c r="HN44" s="41"/>
      <c r="HO44" s="41"/>
      <c r="HP44" s="41"/>
      <c r="HQ44" s="41"/>
      <c r="HR44" s="41"/>
      <c r="HS44" s="41"/>
      <c r="HT44" s="41"/>
      <c r="HU44" s="41"/>
      <c r="HV44" s="41"/>
      <c r="HW44" s="41"/>
      <c r="HX44" s="41"/>
      <c r="HY44" s="41"/>
      <c r="HZ44" s="41"/>
      <c r="IA44" s="41"/>
      <c r="IB44" s="41"/>
      <c r="IC44" s="41"/>
      <c r="ID44" s="41"/>
      <c r="IE44" s="41"/>
      <c r="IF44" s="41"/>
      <c r="IG44" s="41"/>
      <c r="IH44" s="41"/>
      <c r="II44" s="41"/>
      <c r="IJ44" s="41"/>
      <c r="IK44" s="41"/>
      <c r="IL44" s="41"/>
      <c r="IM44" s="41"/>
      <c r="IN44" s="41"/>
      <c r="IO44" s="41"/>
      <c r="IP44" s="41"/>
      <c r="IQ44" s="41"/>
      <c r="IR44" s="41"/>
      <c r="IS44" s="41"/>
      <c r="IT44" s="41"/>
      <c r="IU44" s="41"/>
    </row>
    <row r="45" spans="1:255" s="22" customFormat="1" ht="34.200000000000003" x14ac:dyDescent="0.2">
      <c r="A45" s="49">
        <v>23</v>
      </c>
      <c r="B45" s="50" t="s">
        <v>825</v>
      </c>
      <c r="C45" s="50" t="s">
        <v>827</v>
      </c>
      <c r="D45" s="50" t="s">
        <v>772</v>
      </c>
      <c r="E45" s="51" t="e">
        <f t="shared" si="3"/>
        <v>#REF!</v>
      </c>
      <c r="F45" s="52">
        <f>ROUND( 31.26 * 13.26, 2 )</f>
        <v>414.51</v>
      </c>
      <c r="G45" s="53" t="e">
        <f t="shared" si="4"/>
        <v>#REF!</v>
      </c>
      <c r="H45" s="54" t="s">
        <v>1109</v>
      </c>
      <c r="I45" s="54" t="s">
        <v>1010</v>
      </c>
      <c r="N45" s="41"/>
      <c r="O45" s="41" t="e">
        <f t="shared" si="5"/>
        <v>#REF!</v>
      </c>
      <c r="P45" s="41" t="e">
        <f>SmtRes!CX147</f>
        <v>#REF!</v>
      </c>
      <c r="Q45" s="41" t="e">
        <f>SmtRes!CX153</f>
        <v>#REF!</v>
      </c>
      <c r="R45" s="41" t="e">
        <f>SmtRes!CX390</f>
        <v>#REF!</v>
      </c>
      <c r="S45" s="41"/>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c r="DP45" s="41"/>
      <c r="DQ45" s="41"/>
      <c r="DR45" s="41"/>
      <c r="DS45" s="41"/>
      <c r="DT45" s="41"/>
      <c r="DU45" s="41"/>
      <c r="DV45" s="41"/>
      <c r="DW45" s="41"/>
      <c r="DX45" s="41"/>
      <c r="DY45" s="41"/>
      <c r="DZ45" s="41"/>
      <c r="EA45" s="41"/>
      <c r="EB45" s="41"/>
      <c r="EC45" s="41"/>
      <c r="ED45" s="41"/>
      <c r="EE45" s="41"/>
      <c r="EF45" s="41"/>
      <c r="EG45" s="41"/>
      <c r="EH45" s="41"/>
      <c r="EI45" s="41"/>
      <c r="EJ45" s="41"/>
      <c r="EK45" s="41"/>
      <c r="EL45" s="41"/>
      <c r="EM45" s="41"/>
      <c r="EN45" s="41"/>
      <c r="EO45" s="41"/>
      <c r="EP45" s="41"/>
      <c r="EQ45" s="41"/>
      <c r="ER45" s="41"/>
      <c r="ES45" s="41"/>
      <c r="ET45" s="41"/>
      <c r="EU45" s="41"/>
      <c r="EV45" s="41"/>
      <c r="EW45" s="41"/>
      <c r="EX45" s="41"/>
      <c r="EY45" s="41"/>
      <c r="EZ45" s="41"/>
      <c r="FA45" s="41"/>
      <c r="FB45" s="41"/>
      <c r="FC45" s="41"/>
      <c r="FD45" s="41"/>
      <c r="FE45" s="41"/>
      <c r="FF45" s="41"/>
      <c r="FG45" s="41"/>
      <c r="FH45" s="41"/>
      <c r="FI45" s="41"/>
      <c r="FJ45" s="41"/>
      <c r="FK45" s="41"/>
      <c r="FL45" s="41"/>
      <c r="FM45" s="41"/>
      <c r="FN45" s="41"/>
      <c r="FO45" s="41"/>
      <c r="FP45" s="41"/>
      <c r="FQ45" s="41"/>
      <c r="FR45" s="41"/>
      <c r="FS45" s="41"/>
      <c r="FT45" s="41"/>
      <c r="FU45" s="41"/>
      <c r="FV45" s="41"/>
      <c r="FW45" s="41"/>
      <c r="FX45" s="41"/>
      <c r="FY45" s="41"/>
      <c r="FZ45" s="41"/>
      <c r="GA45" s="41"/>
      <c r="GB45" s="41"/>
      <c r="GC45" s="41"/>
      <c r="GD45" s="41"/>
      <c r="GE45" s="41"/>
      <c r="GF45" s="41"/>
      <c r="GG45" s="41"/>
      <c r="GH45" s="41"/>
      <c r="GI45" s="41"/>
      <c r="GJ45" s="41"/>
      <c r="GK45" s="41"/>
      <c r="GL45" s="41"/>
      <c r="GM45" s="41"/>
      <c r="GN45" s="41"/>
      <c r="GO45" s="41"/>
      <c r="GP45" s="41"/>
      <c r="GQ45" s="41"/>
      <c r="GR45" s="41"/>
      <c r="GS45" s="41"/>
      <c r="GT45" s="41"/>
      <c r="GU45" s="41"/>
      <c r="GV45" s="41"/>
      <c r="GW45" s="41"/>
      <c r="GX45" s="41"/>
      <c r="GY45" s="41"/>
      <c r="GZ45" s="41"/>
      <c r="HA45" s="41"/>
      <c r="HB45" s="41"/>
      <c r="HC45" s="41"/>
      <c r="HD45" s="41"/>
      <c r="HE45" s="41"/>
      <c r="HF45" s="41"/>
      <c r="HG45" s="41"/>
      <c r="HH45" s="41"/>
      <c r="HI45" s="41"/>
      <c r="HJ45" s="41"/>
      <c r="HK45" s="41"/>
      <c r="HL45" s="41"/>
      <c r="HM45" s="41"/>
      <c r="HN45" s="41"/>
      <c r="HO45" s="41"/>
      <c r="HP45" s="41"/>
      <c r="HQ45" s="41"/>
      <c r="HR45" s="41"/>
      <c r="HS45" s="41"/>
      <c r="HT45" s="41"/>
      <c r="HU45" s="41"/>
      <c r="HV45" s="41"/>
      <c r="HW45" s="41"/>
      <c r="HX45" s="41"/>
      <c r="HY45" s="41"/>
      <c r="HZ45" s="41"/>
      <c r="IA45" s="41"/>
      <c r="IB45" s="41"/>
      <c r="IC45" s="41"/>
      <c r="ID45" s="41"/>
      <c r="IE45" s="41"/>
      <c r="IF45" s="41"/>
      <c r="IG45" s="41"/>
      <c r="IH45" s="41"/>
      <c r="II45" s="41"/>
      <c r="IJ45" s="41"/>
      <c r="IK45" s="41"/>
      <c r="IL45" s="41"/>
      <c r="IM45" s="41"/>
      <c r="IN45" s="41"/>
      <c r="IO45" s="41"/>
      <c r="IP45" s="41"/>
      <c r="IQ45" s="41"/>
      <c r="IR45" s="41"/>
      <c r="IS45" s="41"/>
      <c r="IT45" s="41"/>
      <c r="IU45" s="41"/>
    </row>
    <row r="46" spans="1:255" s="22" customFormat="1" ht="22.8" x14ac:dyDescent="0.2">
      <c r="A46" s="49">
        <v>24</v>
      </c>
      <c r="B46" s="50" t="s">
        <v>813</v>
      </c>
      <c r="C46" s="50" t="s">
        <v>815</v>
      </c>
      <c r="D46" s="50" t="s">
        <v>772</v>
      </c>
      <c r="E46" s="51" t="e">
        <f t="shared" si="3"/>
        <v>#REF!</v>
      </c>
      <c r="F46" s="52">
        <f>ROUND( 53.87 * 13.26, 2 )</f>
        <v>714.32</v>
      </c>
      <c r="G46" s="53" t="e">
        <f t="shared" si="4"/>
        <v>#REF!</v>
      </c>
      <c r="H46" s="54" t="s">
        <v>1106</v>
      </c>
      <c r="I46" s="54" t="s">
        <v>1010</v>
      </c>
      <c r="N46" s="41"/>
      <c r="O46" s="41" t="e">
        <f t="shared" si="5"/>
        <v>#REF!</v>
      </c>
      <c r="P46" s="41" t="e">
        <f>SmtRes!CX112</f>
        <v>#REF!</v>
      </c>
      <c r="Q46" s="41" t="e">
        <f>SmtRes!CX121</f>
        <v>#REF!</v>
      </c>
      <c r="R46" s="41" t="e">
        <f>SmtRes!CX135</f>
        <v>#REF!</v>
      </c>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c r="DJ46" s="41"/>
      <c r="DK46" s="41"/>
      <c r="DL46" s="41"/>
      <c r="DM46" s="41"/>
      <c r="DN46" s="41"/>
      <c r="DO46" s="41"/>
      <c r="DP46" s="41"/>
      <c r="DQ46" s="41"/>
      <c r="DR46" s="41"/>
      <c r="DS46" s="41"/>
      <c r="DT46" s="41"/>
      <c r="DU46" s="41"/>
      <c r="DV46" s="41"/>
      <c r="DW46" s="41"/>
      <c r="DX46" s="41"/>
      <c r="DY46" s="41"/>
      <c r="DZ46" s="41"/>
      <c r="EA46" s="41"/>
      <c r="EB46" s="41"/>
      <c r="EC46" s="41"/>
      <c r="ED46" s="41"/>
      <c r="EE46" s="41"/>
      <c r="EF46" s="41"/>
      <c r="EG46" s="41"/>
      <c r="EH46" s="41"/>
      <c r="EI46" s="41"/>
      <c r="EJ46" s="41"/>
      <c r="EK46" s="41"/>
      <c r="EL46" s="41"/>
      <c r="EM46" s="41"/>
      <c r="EN46" s="41"/>
      <c r="EO46" s="41"/>
      <c r="EP46" s="41"/>
      <c r="EQ46" s="41"/>
      <c r="ER46" s="41"/>
      <c r="ES46" s="41"/>
      <c r="ET46" s="41"/>
      <c r="EU46" s="41"/>
      <c r="EV46" s="41"/>
      <c r="EW46" s="41"/>
      <c r="EX46" s="41"/>
      <c r="EY46" s="41"/>
      <c r="EZ46" s="41"/>
      <c r="FA46" s="41"/>
      <c r="FB46" s="41"/>
      <c r="FC46" s="41"/>
      <c r="FD46" s="41"/>
      <c r="FE46" s="41"/>
      <c r="FF46" s="41"/>
      <c r="FG46" s="41"/>
      <c r="FH46" s="41"/>
      <c r="FI46" s="41"/>
      <c r="FJ46" s="41"/>
      <c r="FK46" s="41"/>
      <c r="FL46" s="41"/>
      <c r="FM46" s="41"/>
      <c r="FN46" s="41"/>
      <c r="FO46" s="41"/>
      <c r="FP46" s="41"/>
      <c r="FQ46" s="41"/>
      <c r="FR46" s="41"/>
      <c r="FS46" s="41"/>
      <c r="FT46" s="41"/>
      <c r="FU46" s="41"/>
      <c r="FV46" s="41"/>
      <c r="FW46" s="41"/>
      <c r="FX46" s="41"/>
      <c r="FY46" s="41"/>
      <c r="FZ46" s="41"/>
      <c r="GA46" s="41"/>
      <c r="GB46" s="41"/>
      <c r="GC46" s="41"/>
      <c r="GD46" s="41"/>
      <c r="GE46" s="41"/>
      <c r="GF46" s="41"/>
      <c r="GG46" s="41"/>
      <c r="GH46" s="41"/>
      <c r="GI46" s="41"/>
      <c r="GJ46" s="41"/>
      <c r="GK46" s="41"/>
      <c r="GL46" s="41"/>
      <c r="GM46" s="41"/>
      <c r="GN46" s="41"/>
      <c r="GO46" s="41"/>
      <c r="GP46" s="41"/>
      <c r="GQ46" s="41"/>
      <c r="GR46" s="41"/>
      <c r="GS46" s="41"/>
      <c r="GT46" s="41"/>
      <c r="GU46" s="41"/>
      <c r="GV46" s="41"/>
      <c r="GW46" s="41"/>
      <c r="GX46" s="41"/>
      <c r="GY46" s="41"/>
      <c r="GZ46" s="41"/>
      <c r="HA46" s="41"/>
      <c r="HB46" s="41"/>
      <c r="HC46" s="41"/>
      <c r="HD46" s="41"/>
      <c r="HE46" s="41"/>
      <c r="HF46" s="41"/>
      <c r="HG46" s="41"/>
      <c r="HH46" s="41"/>
      <c r="HI46" s="41"/>
      <c r="HJ46" s="41"/>
      <c r="HK46" s="41"/>
      <c r="HL46" s="41"/>
      <c r="HM46" s="41"/>
      <c r="HN46" s="41"/>
      <c r="HO46" s="41"/>
      <c r="HP46" s="41"/>
      <c r="HQ46" s="41"/>
      <c r="HR46" s="41"/>
      <c r="HS46" s="41"/>
      <c r="HT46" s="41"/>
      <c r="HU46" s="41"/>
      <c r="HV46" s="41"/>
      <c r="HW46" s="41"/>
      <c r="HX46" s="41"/>
      <c r="HY46" s="41"/>
      <c r="HZ46" s="41"/>
      <c r="IA46" s="41"/>
      <c r="IB46" s="41"/>
      <c r="IC46" s="41"/>
      <c r="ID46" s="41"/>
      <c r="IE46" s="41"/>
      <c r="IF46" s="41"/>
      <c r="IG46" s="41"/>
      <c r="IH46" s="41"/>
      <c r="II46" s="41"/>
      <c r="IJ46" s="41"/>
      <c r="IK46" s="41"/>
      <c r="IL46" s="41"/>
      <c r="IM46" s="41"/>
      <c r="IN46" s="41"/>
      <c r="IO46" s="41"/>
      <c r="IP46" s="41"/>
      <c r="IQ46" s="41"/>
      <c r="IR46" s="41"/>
      <c r="IS46" s="41"/>
      <c r="IT46" s="41"/>
      <c r="IU46" s="41"/>
    </row>
    <row r="47" spans="1:255" s="22" customFormat="1" ht="22.8" x14ac:dyDescent="0.2">
      <c r="A47" s="49">
        <v>25</v>
      </c>
      <c r="B47" s="50" t="s">
        <v>828</v>
      </c>
      <c r="C47" s="50" t="s">
        <v>830</v>
      </c>
      <c r="D47" s="50" t="s">
        <v>772</v>
      </c>
      <c r="E47" s="51" t="e">
        <f t="shared" si="3"/>
        <v>#REF!</v>
      </c>
      <c r="F47" s="52">
        <f>ROUND( 0.5 * 13.26, 2 )</f>
        <v>6.63</v>
      </c>
      <c r="G47" s="53" t="e">
        <f t="shared" si="4"/>
        <v>#REF!</v>
      </c>
      <c r="H47" s="54" t="s">
        <v>1110</v>
      </c>
      <c r="I47" s="54" t="s">
        <v>1010</v>
      </c>
      <c r="N47" s="41"/>
      <c r="O47" s="41" t="e">
        <f t="shared" si="5"/>
        <v>#REF!</v>
      </c>
      <c r="P47" s="41" t="e">
        <f>SmtRes!CX148</f>
        <v>#REF!</v>
      </c>
      <c r="Q47" s="41" t="e">
        <f>SmtRes!CX154</f>
        <v>#REF!</v>
      </c>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c r="DJ47" s="41"/>
      <c r="DK47" s="41"/>
      <c r="DL47" s="41"/>
      <c r="DM47" s="41"/>
      <c r="DN47" s="41"/>
      <c r="DO47" s="41"/>
      <c r="DP47" s="41"/>
      <c r="DQ47" s="41"/>
      <c r="DR47" s="41"/>
      <c r="DS47" s="41"/>
      <c r="DT47" s="41"/>
      <c r="DU47" s="41"/>
      <c r="DV47" s="41"/>
      <c r="DW47" s="41"/>
      <c r="DX47" s="41"/>
      <c r="DY47" s="41"/>
      <c r="DZ47" s="41"/>
      <c r="EA47" s="41"/>
      <c r="EB47" s="41"/>
      <c r="EC47" s="41"/>
      <c r="ED47" s="41"/>
      <c r="EE47" s="41"/>
      <c r="EF47" s="41"/>
      <c r="EG47" s="41"/>
      <c r="EH47" s="41"/>
      <c r="EI47" s="41"/>
      <c r="EJ47" s="41"/>
      <c r="EK47" s="41"/>
      <c r="EL47" s="41"/>
      <c r="EM47" s="41"/>
      <c r="EN47" s="41"/>
      <c r="EO47" s="41"/>
      <c r="EP47" s="41"/>
      <c r="EQ47" s="41"/>
      <c r="ER47" s="41"/>
      <c r="ES47" s="41"/>
      <c r="ET47" s="41"/>
      <c r="EU47" s="41"/>
      <c r="EV47" s="41"/>
      <c r="EW47" s="41"/>
      <c r="EX47" s="41"/>
      <c r="EY47" s="41"/>
      <c r="EZ47" s="41"/>
      <c r="FA47" s="41"/>
      <c r="FB47" s="41"/>
      <c r="FC47" s="41"/>
      <c r="FD47" s="41"/>
      <c r="FE47" s="41"/>
      <c r="FF47" s="41"/>
      <c r="FG47" s="41"/>
      <c r="FH47" s="41"/>
      <c r="FI47" s="41"/>
      <c r="FJ47" s="41"/>
      <c r="FK47" s="41"/>
      <c r="FL47" s="41"/>
      <c r="FM47" s="41"/>
      <c r="FN47" s="41"/>
      <c r="FO47" s="41"/>
      <c r="FP47" s="41"/>
      <c r="FQ47" s="41"/>
      <c r="FR47" s="41"/>
      <c r="FS47" s="41"/>
      <c r="FT47" s="41"/>
      <c r="FU47" s="41"/>
      <c r="FV47" s="41"/>
      <c r="FW47" s="41"/>
      <c r="FX47" s="41"/>
      <c r="FY47" s="41"/>
      <c r="FZ47" s="41"/>
      <c r="GA47" s="41"/>
      <c r="GB47" s="41"/>
      <c r="GC47" s="41"/>
      <c r="GD47" s="41"/>
      <c r="GE47" s="41"/>
      <c r="GF47" s="41"/>
      <c r="GG47" s="41"/>
      <c r="GH47" s="41"/>
      <c r="GI47" s="41"/>
      <c r="GJ47" s="41"/>
      <c r="GK47" s="41"/>
      <c r="GL47" s="41"/>
      <c r="GM47" s="41"/>
      <c r="GN47" s="41"/>
      <c r="GO47" s="41"/>
      <c r="GP47" s="41"/>
      <c r="GQ47" s="41"/>
      <c r="GR47" s="41"/>
      <c r="GS47" s="41"/>
      <c r="GT47" s="41"/>
      <c r="GU47" s="41"/>
      <c r="GV47" s="41"/>
      <c r="GW47" s="41"/>
      <c r="GX47" s="41"/>
      <c r="GY47" s="41"/>
      <c r="GZ47" s="41"/>
      <c r="HA47" s="41"/>
      <c r="HB47" s="41"/>
      <c r="HC47" s="41"/>
      <c r="HD47" s="41"/>
      <c r="HE47" s="41"/>
      <c r="HF47" s="41"/>
      <c r="HG47" s="41"/>
      <c r="HH47" s="41"/>
      <c r="HI47" s="41"/>
      <c r="HJ47" s="41"/>
      <c r="HK47" s="41"/>
      <c r="HL47" s="41"/>
      <c r="HM47" s="41"/>
      <c r="HN47" s="41"/>
      <c r="HO47" s="41"/>
      <c r="HP47" s="41"/>
      <c r="HQ47" s="41"/>
      <c r="HR47" s="41"/>
      <c r="HS47" s="41"/>
      <c r="HT47" s="41"/>
      <c r="HU47" s="41"/>
      <c r="HV47" s="41"/>
      <c r="HW47" s="41"/>
      <c r="HX47" s="41"/>
      <c r="HY47" s="41"/>
      <c r="HZ47" s="41"/>
      <c r="IA47" s="41"/>
      <c r="IB47" s="41"/>
      <c r="IC47" s="41"/>
      <c r="ID47" s="41"/>
      <c r="IE47" s="41"/>
      <c r="IF47" s="41"/>
      <c r="IG47" s="41"/>
      <c r="IH47" s="41"/>
      <c r="II47" s="41"/>
      <c r="IJ47" s="41"/>
      <c r="IK47" s="41"/>
      <c r="IL47" s="41"/>
      <c r="IM47" s="41"/>
      <c r="IN47" s="41"/>
      <c r="IO47" s="41"/>
      <c r="IP47" s="41"/>
      <c r="IQ47" s="41"/>
      <c r="IR47" s="41"/>
      <c r="IS47" s="41"/>
      <c r="IT47" s="41"/>
      <c r="IU47" s="41"/>
    </row>
    <row r="48" spans="1:255" s="22" customFormat="1" ht="22.8" x14ac:dyDescent="0.2">
      <c r="A48" s="49">
        <v>26</v>
      </c>
      <c r="B48" s="50" t="s">
        <v>800</v>
      </c>
      <c r="C48" s="50" t="s">
        <v>802</v>
      </c>
      <c r="D48" s="50" t="s">
        <v>772</v>
      </c>
      <c r="E48" s="51" t="e">
        <f t="shared" si="3"/>
        <v>#REF!</v>
      </c>
      <c r="F48" s="52">
        <f>ROUND( 12.39 * 13.26, 2 )</f>
        <v>164.29</v>
      </c>
      <c r="G48" s="53" t="e">
        <f t="shared" si="4"/>
        <v>#REF!</v>
      </c>
      <c r="H48" s="54" t="s">
        <v>1103</v>
      </c>
      <c r="I48" s="54" t="s">
        <v>1010</v>
      </c>
      <c r="N48" s="41"/>
      <c r="O48" s="41" t="e">
        <f t="shared" si="5"/>
        <v>#REF!</v>
      </c>
      <c r="P48" s="41" t="e">
        <f>SmtRes!CX90</f>
        <v>#REF!</v>
      </c>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c r="DJ48" s="41"/>
      <c r="DK48" s="41"/>
      <c r="DL48" s="41"/>
      <c r="DM48" s="41"/>
      <c r="DN48" s="41"/>
      <c r="DO48" s="41"/>
      <c r="DP48" s="41"/>
      <c r="DQ48" s="41"/>
      <c r="DR48" s="41"/>
      <c r="DS48" s="41"/>
      <c r="DT48" s="41"/>
      <c r="DU48" s="41"/>
      <c r="DV48" s="41"/>
      <c r="DW48" s="41"/>
      <c r="DX48" s="41"/>
      <c r="DY48" s="41"/>
      <c r="DZ48" s="41"/>
      <c r="EA48" s="41"/>
      <c r="EB48" s="41"/>
      <c r="EC48" s="41"/>
      <c r="ED48" s="41"/>
      <c r="EE48" s="41"/>
      <c r="EF48" s="41"/>
      <c r="EG48" s="41"/>
      <c r="EH48" s="41"/>
      <c r="EI48" s="41"/>
      <c r="EJ48" s="41"/>
      <c r="EK48" s="41"/>
      <c r="EL48" s="41"/>
      <c r="EM48" s="41"/>
      <c r="EN48" s="41"/>
      <c r="EO48" s="41"/>
      <c r="EP48" s="41"/>
      <c r="EQ48" s="41"/>
      <c r="ER48" s="41"/>
      <c r="ES48" s="41"/>
      <c r="ET48" s="41"/>
      <c r="EU48" s="41"/>
      <c r="EV48" s="41"/>
      <c r="EW48" s="41"/>
      <c r="EX48" s="41"/>
      <c r="EY48" s="41"/>
      <c r="EZ48" s="41"/>
      <c r="FA48" s="41"/>
      <c r="FB48" s="41"/>
      <c r="FC48" s="41"/>
      <c r="FD48" s="41"/>
      <c r="FE48" s="41"/>
      <c r="FF48" s="41"/>
      <c r="FG48" s="41"/>
      <c r="FH48" s="41"/>
      <c r="FI48" s="41"/>
      <c r="FJ48" s="41"/>
      <c r="FK48" s="41"/>
      <c r="FL48" s="41"/>
      <c r="FM48" s="41"/>
      <c r="FN48" s="41"/>
      <c r="FO48" s="41"/>
      <c r="FP48" s="41"/>
      <c r="FQ48" s="41"/>
      <c r="FR48" s="41"/>
      <c r="FS48" s="41"/>
      <c r="FT48" s="41"/>
      <c r="FU48" s="41"/>
      <c r="FV48" s="41"/>
      <c r="FW48" s="41"/>
      <c r="FX48" s="41"/>
      <c r="FY48" s="41"/>
      <c r="FZ48" s="41"/>
      <c r="GA48" s="41"/>
      <c r="GB48" s="41"/>
      <c r="GC48" s="41"/>
      <c r="GD48" s="41"/>
      <c r="GE48" s="41"/>
      <c r="GF48" s="41"/>
      <c r="GG48" s="41"/>
      <c r="GH48" s="41"/>
      <c r="GI48" s="41"/>
      <c r="GJ48" s="41"/>
      <c r="GK48" s="41"/>
      <c r="GL48" s="41"/>
      <c r="GM48" s="41"/>
      <c r="GN48" s="41"/>
      <c r="GO48" s="41"/>
      <c r="GP48" s="41"/>
      <c r="GQ48" s="41"/>
      <c r="GR48" s="41"/>
      <c r="GS48" s="41"/>
      <c r="GT48" s="41"/>
      <c r="GU48" s="41"/>
      <c r="GV48" s="41"/>
      <c r="GW48" s="41"/>
      <c r="GX48" s="41"/>
      <c r="GY48" s="41"/>
      <c r="GZ48" s="41"/>
      <c r="HA48" s="41"/>
      <c r="HB48" s="41"/>
      <c r="HC48" s="41"/>
      <c r="HD48" s="41"/>
      <c r="HE48" s="41"/>
      <c r="HF48" s="41"/>
      <c r="HG48" s="41"/>
      <c r="HH48" s="41"/>
      <c r="HI48" s="41"/>
      <c r="HJ48" s="41"/>
      <c r="HK48" s="41"/>
      <c r="HL48" s="41"/>
      <c r="HM48" s="41"/>
      <c r="HN48" s="41"/>
      <c r="HO48" s="41"/>
      <c r="HP48" s="41"/>
      <c r="HQ48" s="41"/>
      <c r="HR48" s="41"/>
      <c r="HS48" s="41"/>
      <c r="HT48" s="41"/>
      <c r="HU48" s="41"/>
      <c r="HV48" s="41"/>
      <c r="HW48" s="41"/>
      <c r="HX48" s="41"/>
      <c r="HY48" s="41"/>
      <c r="HZ48" s="41"/>
      <c r="IA48" s="41"/>
      <c r="IB48" s="41"/>
      <c r="IC48" s="41"/>
      <c r="ID48" s="41"/>
      <c r="IE48" s="41"/>
      <c r="IF48" s="41"/>
      <c r="IG48" s="41"/>
      <c r="IH48" s="41"/>
      <c r="II48" s="41"/>
      <c r="IJ48" s="41"/>
      <c r="IK48" s="41"/>
      <c r="IL48" s="41"/>
      <c r="IM48" s="41"/>
      <c r="IN48" s="41"/>
      <c r="IO48" s="41"/>
      <c r="IP48" s="41"/>
      <c r="IQ48" s="41"/>
      <c r="IR48" s="41"/>
      <c r="IS48" s="41"/>
      <c r="IT48" s="41"/>
      <c r="IU48" s="41"/>
    </row>
    <row r="49" spans="1:255" s="22" customFormat="1" ht="22.8" x14ac:dyDescent="0.2">
      <c r="A49" s="49">
        <v>27</v>
      </c>
      <c r="B49" s="50" t="s">
        <v>788</v>
      </c>
      <c r="C49" s="50" t="s">
        <v>790</v>
      </c>
      <c r="D49" s="50" t="s">
        <v>772</v>
      </c>
      <c r="E49" s="51" t="e">
        <f t="shared" si="3"/>
        <v>#REF!</v>
      </c>
      <c r="F49" s="52">
        <f>ROUND( 65.71 * 13.26, 2 )</f>
        <v>871.31</v>
      </c>
      <c r="G49" s="53" t="e">
        <f t="shared" si="4"/>
        <v>#REF!</v>
      </c>
      <c r="H49" s="54" t="s">
        <v>1102</v>
      </c>
      <c r="I49" s="54" t="s">
        <v>1010</v>
      </c>
      <c r="N49" s="41"/>
      <c r="O49" s="41" t="e">
        <f t="shared" si="5"/>
        <v>#REF!</v>
      </c>
      <c r="P49" s="41" t="e">
        <f>SmtRes!CX43</f>
        <v>#REF!</v>
      </c>
      <c r="Q49" s="41" t="e">
        <f>SmtRes!CX91</f>
        <v>#REF!</v>
      </c>
      <c r="R49" s="41" t="e">
        <f>SmtRes!CX98</f>
        <v>#REF!</v>
      </c>
      <c r="S49" s="41" t="e">
        <f>SmtRes!CX108</f>
        <v>#REF!</v>
      </c>
      <c r="T49" s="41" t="e">
        <f>SmtRes!CX117</f>
        <v>#REF!</v>
      </c>
      <c r="U49" s="41" t="e">
        <f>SmtRes!CX127</f>
        <v>#REF!</v>
      </c>
      <c r="V49" s="41" t="e">
        <f>SmtRes!CX131</f>
        <v>#REF!</v>
      </c>
      <c r="W49" s="41" t="e">
        <f>SmtRes!CX141</f>
        <v>#REF!</v>
      </c>
      <c r="X49" s="41" t="e">
        <f>SmtRes!CX159</f>
        <v>#REF!</v>
      </c>
      <c r="Y49" s="41" t="e">
        <f>SmtRes!CX188</f>
        <v>#REF!</v>
      </c>
      <c r="Z49" s="41" t="e">
        <f>SmtRes!CX211</f>
        <v>#REF!</v>
      </c>
      <c r="AA49" s="41" t="e">
        <f>SmtRes!CX221</f>
        <v>#REF!</v>
      </c>
      <c r="AB49" s="41" t="e">
        <f>SmtRes!CX235</f>
        <v>#REF!</v>
      </c>
      <c r="AC49" s="41" t="e">
        <f>SmtRes!CX244</f>
        <v>#REF!</v>
      </c>
      <c r="AD49" s="41" t="e">
        <f>SmtRes!CX251</f>
        <v>#REF!</v>
      </c>
      <c r="AE49" s="41" t="e">
        <f>SmtRes!CX262</f>
        <v>#REF!</v>
      </c>
      <c r="AF49" s="41" t="e">
        <f>SmtRes!CX272</f>
        <v>#REF!</v>
      </c>
      <c r="AG49" s="41" t="e">
        <f>SmtRes!CX288</f>
        <v>#REF!</v>
      </c>
      <c r="AH49" s="41" t="e">
        <f>SmtRes!CX310</f>
        <v>#REF!</v>
      </c>
      <c r="AI49" s="41" t="e">
        <f>SmtRes!CX332</f>
        <v>#REF!</v>
      </c>
      <c r="AJ49" s="41" t="e">
        <f>SmtRes!CX350</f>
        <v>#REF!</v>
      </c>
      <c r="AK49" s="41" t="e">
        <f>SmtRes!CX359</f>
        <v>#REF!</v>
      </c>
      <c r="AL49" s="41" t="e">
        <f>SmtRes!CX383</f>
        <v>#REF!</v>
      </c>
      <c r="AM49" s="41" t="e">
        <f>SmtRes!CX401</f>
        <v>#REF!</v>
      </c>
      <c r="AN49" s="41" t="e">
        <f>SmtRes!CX417</f>
        <v>#REF!</v>
      </c>
      <c r="AO49" s="41" t="e">
        <f>SmtRes!CX441</f>
        <v>#REF!</v>
      </c>
      <c r="AP49" s="41" t="e">
        <f>SmtRes!CX449</f>
        <v>#REF!</v>
      </c>
      <c r="AQ49" s="41" t="e">
        <f>SmtRes!CX464</f>
        <v>#REF!</v>
      </c>
      <c r="AR49" s="41"/>
      <c r="AS49" s="41"/>
      <c r="AT49" s="41"/>
      <c r="AU49" s="41"/>
      <c r="AV49" s="41"/>
      <c r="AW49" s="41"/>
      <c r="AX49" s="41"/>
      <c r="AY49" s="41"/>
      <c r="AZ49" s="41"/>
      <c r="BA49" s="41"/>
      <c r="BB49" s="41"/>
      <c r="BC49" s="41"/>
      <c r="BD49" s="41"/>
      <c r="BE49" s="41"/>
      <c r="BF49" s="41"/>
      <c r="BG49" s="41"/>
      <c r="BH49" s="41"/>
      <c r="BI49" s="41"/>
      <c r="BJ49" s="41"/>
      <c r="BK49" s="41"/>
      <c r="BL49" s="41"/>
      <c r="BM49" s="41"/>
      <c r="BN49" s="41"/>
      <c r="BO49" s="41"/>
      <c r="BP49" s="41"/>
      <c r="BQ49" s="41"/>
      <c r="BR49" s="41"/>
      <c r="BS49" s="41"/>
      <c r="BT49" s="41"/>
      <c r="BU49" s="41"/>
      <c r="BV49" s="41"/>
      <c r="BW49" s="41"/>
      <c r="BX49" s="41"/>
      <c r="BY49" s="41"/>
      <c r="BZ49" s="41"/>
      <c r="CA49" s="41"/>
      <c r="CB49" s="41"/>
      <c r="CC49" s="41"/>
      <c r="CD49" s="41"/>
      <c r="CE49" s="41"/>
      <c r="CF49" s="41"/>
      <c r="CG49" s="41"/>
      <c r="CH49" s="41"/>
      <c r="CI49" s="41"/>
      <c r="CJ49" s="41"/>
      <c r="CK49" s="41"/>
      <c r="CL49" s="41"/>
      <c r="CM49" s="41"/>
      <c r="CN49" s="41"/>
      <c r="CO49" s="41"/>
      <c r="CP49" s="41"/>
      <c r="CQ49" s="41"/>
      <c r="CR49" s="41"/>
      <c r="CS49" s="41"/>
      <c r="CT49" s="41"/>
      <c r="CU49" s="41"/>
      <c r="CV49" s="41"/>
      <c r="CW49" s="41"/>
      <c r="CX49" s="41"/>
      <c r="CY49" s="41"/>
      <c r="CZ49" s="41"/>
      <c r="DA49" s="41"/>
      <c r="DB49" s="41"/>
      <c r="DC49" s="41"/>
      <c r="DD49" s="41"/>
      <c r="DE49" s="41"/>
      <c r="DF49" s="41"/>
      <c r="DG49" s="41"/>
      <c r="DH49" s="41"/>
      <c r="DI49" s="41"/>
      <c r="DJ49" s="41"/>
      <c r="DK49" s="41"/>
      <c r="DL49" s="41"/>
      <c r="DM49" s="41"/>
      <c r="DN49" s="41"/>
      <c r="DO49" s="41"/>
      <c r="DP49" s="41"/>
      <c r="DQ49" s="41"/>
      <c r="DR49" s="41"/>
      <c r="DS49" s="41"/>
      <c r="DT49" s="41"/>
      <c r="DU49" s="41"/>
      <c r="DV49" s="41"/>
      <c r="DW49" s="41"/>
      <c r="DX49" s="41"/>
      <c r="DY49" s="41"/>
      <c r="DZ49" s="41"/>
      <c r="EA49" s="41"/>
      <c r="EB49" s="41"/>
      <c r="EC49" s="41"/>
      <c r="ED49" s="41"/>
      <c r="EE49" s="41"/>
      <c r="EF49" s="41"/>
      <c r="EG49" s="41"/>
      <c r="EH49" s="41"/>
      <c r="EI49" s="41"/>
      <c r="EJ49" s="41"/>
      <c r="EK49" s="41"/>
      <c r="EL49" s="41"/>
      <c r="EM49" s="41"/>
      <c r="EN49" s="41"/>
      <c r="EO49" s="41"/>
      <c r="EP49" s="41"/>
      <c r="EQ49" s="41"/>
      <c r="ER49" s="41"/>
      <c r="ES49" s="41"/>
      <c r="ET49" s="41"/>
      <c r="EU49" s="41"/>
      <c r="EV49" s="41"/>
      <c r="EW49" s="41"/>
      <c r="EX49" s="41"/>
      <c r="EY49" s="41"/>
      <c r="EZ49" s="41"/>
      <c r="FA49" s="41"/>
      <c r="FB49" s="41"/>
      <c r="FC49" s="41"/>
      <c r="FD49" s="41"/>
      <c r="FE49" s="41"/>
      <c r="FF49" s="41"/>
      <c r="FG49" s="41"/>
      <c r="FH49" s="41"/>
      <c r="FI49" s="41"/>
      <c r="FJ49" s="41"/>
      <c r="FK49" s="41"/>
      <c r="FL49" s="41"/>
      <c r="FM49" s="41"/>
      <c r="FN49" s="41"/>
      <c r="FO49" s="41"/>
      <c r="FP49" s="41"/>
      <c r="FQ49" s="41"/>
      <c r="FR49" s="41"/>
      <c r="FS49" s="41"/>
      <c r="FT49" s="41"/>
      <c r="FU49" s="41"/>
      <c r="FV49" s="41"/>
      <c r="FW49" s="41"/>
      <c r="FX49" s="41"/>
      <c r="FY49" s="41"/>
      <c r="FZ49" s="41"/>
      <c r="GA49" s="41"/>
      <c r="GB49" s="41"/>
      <c r="GC49" s="41"/>
      <c r="GD49" s="41"/>
      <c r="GE49" s="41"/>
      <c r="GF49" s="41"/>
      <c r="GG49" s="41"/>
      <c r="GH49" s="41"/>
      <c r="GI49" s="41"/>
      <c r="GJ49" s="41"/>
      <c r="GK49" s="41"/>
      <c r="GL49" s="41"/>
      <c r="GM49" s="41"/>
      <c r="GN49" s="41"/>
      <c r="GO49" s="41"/>
      <c r="GP49" s="41"/>
      <c r="GQ49" s="41"/>
      <c r="GR49" s="41"/>
      <c r="GS49" s="41"/>
      <c r="GT49" s="41"/>
      <c r="GU49" s="41"/>
      <c r="GV49" s="41"/>
      <c r="GW49" s="41"/>
      <c r="GX49" s="41"/>
      <c r="GY49" s="41"/>
      <c r="GZ49" s="41"/>
      <c r="HA49" s="41"/>
      <c r="HB49" s="41"/>
      <c r="HC49" s="41"/>
      <c r="HD49" s="41"/>
      <c r="HE49" s="41"/>
      <c r="HF49" s="41"/>
      <c r="HG49" s="41"/>
      <c r="HH49" s="41"/>
      <c r="HI49" s="41"/>
      <c r="HJ49" s="41"/>
      <c r="HK49" s="41"/>
      <c r="HL49" s="41"/>
      <c r="HM49" s="41"/>
      <c r="HN49" s="41"/>
      <c r="HO49" s="41"/>
      <c r="HP49" s="41"/>
      <c r="HQ49" s="41"/>
      <c r="HR49" s="41"/>
      <c r="HS49" s="41"/>
      <c r="HT49" s="41"/>
      <c r="HU49" s="41"/>
      <c r="HV49" s="41"/>
      <c r="HW49" s="41"/>
      <c r="HX49" s="41"/>
      <c r="HY49" s="41"/>
      <c r="HZ49" s="41"/>
      <c r="IA49" s="41"/>
      <c r="IB49" s="41"/>
      <c r="IC49" s="41"/>
      <c r="ID49" s="41"/>
      <c r="IE49" s="41"/>
      <c r="IF49" s="41"/>
      <c r="IG49" s="41"/>
      <c r="IH49" s="41"/>
      <c r="II49" s="41"/>
      <c r="IJ49" s="41"/>
      <c r="IK49" s="41"/>
      <c r="IL49" s="41"/>
      <c r="IM49" s="41"/>
      <c r="IN49" s="41"/>
      <c r="IO49" s="41"/>
      <c r="IP49" s="41"/>
      <c r="IQ49" s="41"/>
      <c r="IR49" s="41"/>
      <c r="IS49" s="41"/>
      <c r="IT49" s="41"/>
      <c r="IU49" s="41"/>
    </row>
    <row r="50" spans="1:255" s="22" customFormat="1" ht="22.8" x14ac:dyDescent="0.2">
      <c r="A50" s="49">
        <v>28</v>
      </c>
      <c r="B50" s="50" t="s">
        <v>839</v>
      </c>
      <c r="C50" s="50" t="s">
        <v>841</v>
      </c>
      <c r="D50" s="50" t="s">
        <v>772</v>
      </c>
      <c r="E50" s="51" t="e">
        <f t="shared" si="3"/>
        <v>#REF!</v>
      </c>
      <c r="F50" s="52">
        <f>ROUND( 1.2 * 13.26, 2 )</f>
        <v>15.91</v>
      </c>
      <c r="G50" s="53" t="e">
        <f t="shared" si="4"/>
        <v>#REF!</v>
      </c>
      <c r="H50" s="54" t="s">
        <v>1113</v>
      </c>
      <c r="I50" s="54" t="s">
        <v>1010</v>
      </c>
      <c r="N50" s="41"/>
      <c r="O50" s="41" t="e">
        <f t="shared" si="5"/>
        <v>#REF!</v>
      </c>
      <c r="P50" s="41" t="e">
        <f>SmtRes!CX189</f>
        <v>#REF!</v>
      </c>
      <c r="Q50" s="41" t="e">
        <f>SmtRes!CX289</f>
        <v>#REF!</v>
      </c>
      <c r="R50" s="41" t="e">
        <f>SmtRes!CX311</f>
        <v>#REF!</v>
      </c>
      <c r="S50" s="41" t="e">
        <f>SmtRes!CX360</f>
        <v>#REF!</v>
      </c>
      <c r="T50" s="41"/>
      <c r="U50" s="41"/>
      <c r="V50" s="41"/>
      <c r="W50" s="41"/>
      <c r="X50" s="41"/>
      <c r="Y50" s="41"/>
      <c r="Z50" s="41"/>
      <c r="AA50" s="41"/>
      <c r="AB50" s="41"/>
      <c r="AC50" s="41"/>
      <c r="AD50" s="41"/>
      <c r="AE50" s="41"/>
      <c r="AF50" s="41"/>
      <c r="AG50" s="41"/>
      <c r="AH50" s="41"/>
      <c r="AI50" s="41"/>
      <c r="AJ50" s="41"/>
      <c r="AK50" s="41"/>
      <c r="AL50" s="41"/>
      <c r="AM50" s="41"/>
      <c r="AN50" s="41"/>
      <c r="AO50" s="41"/>
      <c r="AP50" s="41"/>
      <c r="AQ50" s="41"/>
      <c r="AR50" s="41"/>
      <c r="AS50" s="41"/>
      <c r="AT50" s="41"/>
      <c r="AU50" s="41"/>
      <c r="AV50" s="41"/>
      <c r="AW50" s="41"/>
      <c r="AX50" s="41"/>
      <c r="AY50" s="41"/>
      <c r="AZ50" s="41"/>
      <c r="BA50" s="41"/>
      <c r="BB50" s="41"/>
      <c r="BC50" s="41"/>
      <c r="BD50" s="41"/>
      <c r="BE50" s="41"/>
      <c r="BF50" s="41"/>
      <c r="BG50" s="41"/>
      <c r="BH50" s="41"/>
      <c r="BI50" s="41"/>
      <c r="BJ50" s="41"/>
      <c r="BK50" s="41"/>
      <c r="BL50" s="41"/>
      <c r="BM50" s="41"/>
      <c r="BN50" s="41"/>
      <c r="BO50" s="41"/>
      <c r="BP50" s="41"/>
      <c r="BQ50" s="41"/>
      <c r="BR50" s="41"/>
      <c r="BS50" s="41"/>
      <c r="BT50" s="41"/>
      <c r="BU50" s="41"/>
      <c r="BV50" s="41"/>
      <c r="BW50" s="41"/>
      <c r="BX50" s="41"/>
      <c r="BY50" s="41"/>
      <c r="BZ50" s="41"/>
      <c r="CA50" s="41"/>
      <c r="CB50" s="41"/>
      <c r="CC50" s="41"/>
      <c r="CD50" s="41"/>
      <c r="CE50" s="41"/>
      <c r="CF50" s="41"/>
      <c r="CG50" s="41"/>
      <c r="CH50" s="41"/>
      <c r="CI50" s="41"/>
      <c r="CJ50" s="41"/>
      <c r="CK50" s="41"/>
      <c r="CL50" s="41"/>
      <c r="CM50" s="41"/>
      <c r="CN50" s="41"/>
      <c r="CO50" s="41"/>
      <c r="CP50" s="41"/>
      <c r="CQ50" s="41"/>
      <c r="CR50" s="41"/>
      <c r="CS50" s="41"/>
      <c r="CT50" s="41"/>
      <c r="CU50" s="41"/>
      <c r="CV50" s="41"/>
      <c r="CW50" s="41"/>
      <c r="CX50" s="41"/>
      <c r="CY50" s="41"/>
      <c r="CZ50" s="41"/>
      <c r="DA50" s="41"/>
      <c r="DB50" s="41"/>
      <c r="DC50" s="41"/>
      <c r="DD50" s="41"/>
      <c r="DE50" s="41"/>
      <c r="DF50" s="41"/>
      <c r="DG50" s="41"/>
      <c r="DH50" s="41"/>
      <c r="DI50" s="41"/>
      <c r="DJ50" s="41"/>
      <c r="DK50" s="41"/>
      <c r="DL50" s="41"/>
      <c r="DM50" s="41"/>
      <c r="DN50" s="41"/>
      <c r="DO50" s="41"/>
      <c r="DP50" s="41"/>
      <c r="DQ50" s="41"/>
      <c r="DR50" s="41"/>
      <c r="DS50" s="41"/>
      <c r="DT50" s="41"/>
      <c r="DU50" s="41"/>
      <c r="DV50" s="41"/>
      <c r="DW50" s="41"/>
      <c r="DX50" s="41"/>
      <c r="DY50" s="41"/>
      <c r="DZ50" s="41"/>
      <c r="EA50" s="41"/>
      <c r="EB50" s="41"/>
      <c r="EC50" s="41"/>
      <c r="ED50" s="41"/>
      <c r="EE50" s="41"/>
      <c r="EF50" s="41"/>
      <c r="EG50" s="41"/>
      <c r="EH50" s="41"/>
      <c r="EI50" s="41"/>
      <c r="EJ50" s="41"/>
      <c r="EK50" s="41"/>
      <c r="EL50" s="41"/>
      <c r="EM50" s="41"/>
      <c r="EN50" s="41"/>
      <c r="EO50" s="41"/>
      <c r="EP50" s="41"/>
      <c r="EQ50" s="41"/>
      <c r="ER50" s="41"/>
      <c r="ES50" s="41"/>
      <c r="ET50" s="41"/>
      <c r="EU50" s="41"/>
      <c r="EV50" s="41"/>
      <c r="EW50" s="41"/>
      <c r="EX50" s="41"/>
      <c r="EY50" s="41"/>
      <c r="EZ50" s="41"/>
      <c r="FA50" s="41"/>
      <c r="FB50" s="41"/>
      <c r="FC50" s="41"/>
      <c r="FD50" s="41"/>
      <c r="FE50" s="41"/>
      <c r="FF50" s="41"/>
      <c r="FG50" s="41"/>
      <c r="FH50" s="41"/>
      <c r="FI50" s="41"/>
      <c r="FJ50" s="41"/>
      <c r="FK50" s="41"/>
      <c r="FL50" s="41"/>
      <c r="FM50" s="41"/>
      <c r="FN50" s="41"/>
      <c r="FO50" s="41"/>
      <c r="FP50" s="41"/>
      <c r="FQ50" s="41"/>
      <c r="FR50" s="41"/>
      <c r="FS50" s="41"/>
      <c r="FT50" s="41"/>
      <c r="FU50" s="41"/>
      <c r="FV50" s="41"/>
      <c r="FW50" s="41"/>
      <c r="FX50" s="41"/>
      <c r="FY50" s="41"/>
      <c r="FZ50" s="41"/>
      <c r="GA50" s="41"/>
      <c r="GB50" s="41"/>
      <c r="GC50" s="41"/>
      <c r="GD50" s="41"/>
      <c r="GE50" s="41"/>
      <c r="GF50" s="41"/>
      <c r="GG50" s="41"/>
      <c r="GH50" s="41"/>
      <c r="GI50" s="41"/>
      <c r="GJ50" s="41"/>
      <c r="GK50" s="41"/>
      <c r="GL50" s="41"/>
      <c r="GM50" s="41"/>
      <c r="GN50" s="41"/>
      <c r="GO50" s="41"/>
      <c r="GP50" s="41"/>
      <c r="GQ50" s="41"/>
      <c r="GR50" s="41"/>
      <c r="GS50" s="41"/>
      <c r="GT50" s="41"/>
      <c r="GU50" s="41"/>
      <c r="GV50" s="41"/>
      <c r="GW50" s="41"/>
      <c r="GX50" s="41"/>
      <c r="GY50" s="41"/>
      <c r="GZ50" s="41"/>
      <c r="HA50" s="41"/>
      <c r="HB50" s="41"/>
      <c r="HC50" s="41"/>
      <c r="HD50" s="41"/>
      <c r="HE50" s="41"/>
      <c r="HF50" s="41"/>
      <c r="HG50" s="41"/>
      <c r="HH50" s="41"/>
      <c r="HI50" s="41"/>
      <c r="HJ50" s="41"/>
      <c r="HK50" s="41"/>
      <c r="HL50" s="41"/>
      <c r="HM50" s="41"/>
      <c r="HN50" s="41"/>
      <c r="HO50" s="41"/>
      <c r="HP50" s="41"/>
      <c r="HQ50" s="41"/>
      <c r="HR50" s="41"/>
      <c r="HS50" s="41"/>
      <c r="HT50" s="41"/>
      <c r="HU50" s="41"/>
      <c r="HV50" s="41"/>
      <c r="HW50" s="41"/>
      <c r="HX50" s="41"/>
      <c r="HY50" s="41"/>
      <c r="HZ50" s="41"/>
      <c r="IA50" s="41"/>
      <c r="IB50" s="41"/>
      <c r="IC50" s="41"/>
      <c r="ID50" s="41"/>
      <c r="IE50" s="41"/>
      <c r="IF50" s="41"/>
      <c r="IG50" s="41"/>
      <c r="IH50" s="41"/>
      <c r="II50" s="41"/>
      <c r="IJ50" s="41"/>
      <c r="IK50" s="41"/>
      <c r="IL50" s="41"/>
      <c r="IM50" s="41"/>
      <c r="IN50" s="41"/>
      <c r="IO50" s="41"/>
      <c r="IP50" s="41"/>
      <c r="IQ50" s="41"/>
      <c r="IR50" s="41"/>
      <c r="IS50" s="41"/>
      <c r="IT50" s="41"/>
      <c r="IU50" s="41"/>
    </row>
    <row r="51" spans="1:255" s="22" customFormat="1" ht="22.8" x14ac:dyDescent="0.2">
      <c r="A51" s="49">
        <v>29</v>
      </c>
      <c r="B51" s="50" t="s">
        <v>819</v>
      </c>
      <c r="C51" s="50" t="s">
        <v>821</v>
      </c>
      <c r="D51" s="50" t="s">
        <v>772</v>
      </c>
      <c r="E51" s="51" t="e">
        <f t="shared" si="3"/>
        <v>#REF!</v>
      </c>
      <c r="F51" s="52">
        <f>ROUND( 13.5 * 13.26, 2 )</f>
        <v>179.01</v>
      </c>
      <c r="G51" s="53" t="e">
        <f t="shared" si="4"/>
        <v>#REF!</v>
      </c>
      <c r="H51" s="54" t="s">
        <v>1108</v>
      </c>
      <c r="I51" s="54" t="s">
        <v>1010</v>
      </c>
      <c r="N51" s="41"/>
      <c r="O51" s="41" t="e">
        <f t="shared" si="5"/>
        <v>#REF!</v>
      </c>
      <c r="P51" s="41" t="e">
        <f>SmtRes!CX142</f>
        <v>#REF!</v>
      </c>
      <c r="Q51" s="41"/>
      <c r="R51" s="41"/>
      <c r="S51" s="41"/>
      <c r="T51" s="41"/>
      <c r="U51" s="41"/>
      <c r="V51" s="41"/>
      <c r="W51" s="41"/>
      <c r="X51" s="41"/>
      <c r="Y51" s="41"/>
      <c r="Z51" s="41"/>
      <c r="AA51" s="41"/>
      <c r="AB51" s="41"/>
      <c r="AC51" s="41"/>
      <c r="AD51" s="41"/>
      <c r="AE51" s="41"/>
      <c r="AF51" s="41"/>
      <c r="AG51" s="41"/>
      <c r="AH51" s="41"/>
      <c r="AI51" s="41"/>
      <c r="AJ51" s="41"/>
      <c r="AK51" s="41"/>
      <c r="AL51" s="41"/>
      <c r="AM51" s="41"/>
      <c r="AN51" s="41"/>
      <c r="AO51" s="41"/>
      <c r="AP51" s="41"/>
      <c r="AQ51" s="41"/>
      <c r="AR51" s="41"/>
      <c r="AS51" s="41"/>
      <c r="AT51" s="41"/>
      <c r="AU51" s="41"/>
      <c r="AV51" s="41"/>
      <c r="AW51" s="41"/>
      <c r="AX51" s="41"/>
      <c r="AY51" s="41"/>
      <c r="AZ51" s="41"/>
      <c r="BA51" s="41"/>
      <c r="BB51" s="41"/>
      <c r="BC51" s="41"/>
      <c r="BD51" s="41"/>
      <c r="BE51" s="41"/>
      <c r="BF51" s="41"/>
      <c r="BG51" s="41"/>
      <c r="BH51" s="41"/>
      <c r="BI51" s="41"/>
      <c r="BJ51" s="41"/>
      <c r="BK51" s="41"/>
      <c r="BL51" s="41"/>
      <c r="BM51" s="41"/>
      <c r="BN51" s="41"/>
      <c r="BO51" s="41"/>
      <c r="BP51" s="41"/>
      <c r="BQ51" s="41"/>
      <c r="BR51" s="41"/>
      <c r="BS51" s="41"/>
      <c r="BT51" s="41"/>
      <c r="BU51" s="41"/>
      <c r="BV51" s="41"/>
      <c r="BW51" s="41"/>
      <c r="BX51" s="41"/>
      <c r="BY51" s="41"/>
      <c r="BZ51" s="41"/>
      <c r="CA51" s="41"/>
      <c r="CB51" s="41"/>
      <c r="CC51" s="41"/>
      <c r="CD51" s="41"/>
      <c r="CE51" s="41"/>
      <c r="CF51" s="41"/>
      <c r="CG51" s="41"/>
      <c r="CH51" s="41"/>
      <c r="CI51" s="41"/>
      <c r="CJ51" s="41"/>
      <c r="CK51" s="41"/>
      <c r="CL51" s="41"/>
      <c r="CM51" s="41"/>
      <c r="CN51" s="41"/>
      <c r="CO51" s="41"/>
      <c r="CP51" s="41"/>
      <c r="CQ51" s="41"/>
      <c r="CR51" s="41"/>
      <c r="CS51" s="41"/>
      <c r="CT51" s="41"/>
      <c r="CU51" s="41"/>
      <c r="CV51" s="41"/>
      <c r="CW51" s="41"/>
      <c r="CX51" s="41"/>
      <c r="CY51" s="41"/>
      <c r="CZ51" s="41"/>
      <c r="DA51" s="41"/>
      <c r="DB51" s="41"/>
      <c r="DC51" s="41"/>
      <c r="DD51" s="41"/>
      <c r="DE51" s="41"/>
      <c r="DF51" s="41"/>
      <c r="DG51" s="41"/>
      <c r="DH51" s="41"/>
      <c r="DI51" s="41"/>
      <c r="DJ51" s="41"/>
      <c r="DK51" s="41"/>
      <c r="DL51" s="41"/>
      <c r="DM51" s="41"/>
      <c r="DN51" s="41"/>
      <c r="DO51" s="41"/>
      <c r="DP51" s="41"/>
      <c r="DQ51" s="41"/>
      <c r="DR51" s="41"/>
      <c r="DS51" s="41"/>
      <c r="DT51" s="41"/>
      <c r="DU51" s="41"/>
      <c r="DV51" s="41"/>
      <c r="DW51" s="41"/>
      <c r="DX51" s="41"/>
      <c r="DY51" s="41"/>
      <c r="DZ51" s="41"/>
      <c r="EA51" s="41"/>
      <c r="EB51" s="41"/>
      <c r="EC51" s="41"/>
      <c r="ED51" s="41"/>
      <c r="EE51" s="41"/>
      <c r="EF51" s="41"/>
      <c r="EG51" s="41"/>
      <c r="EH51" s="41"/>
      <c r="EI51" s="41"/>
      <c r="EJ51" s="41"/>
      <c r="EK51" s="41"/>
      <c r="EL51" s="41"/>
      <c r="EM51" s="41"/>
      <c r="EN51" s="41"/>
      <c r="EO51" s="41"/>
      <c r="EP51" s="41"/>
      <c r="EQ51" s="41"/>
      <c r="ER51" s="41"/>
      <c r="ES51" s="41"/>
      <c r="ET51" s="41"/>
      <c r="EU51" s="41"/>
      <c r="EV51" s="41"/>
      <c r="EW51" s="41"/>
      <c r="EX51" s="41"/>
      <c r="EY51" s="41"/>
      <c r="EZ51" s="41"/>
      <c r="FA51" s="41"/>
      <c r="FB51" s="41"/>
      <c r="FC51" s="41"/>
      <c r="FD51" s="41"/>
      <c r="FE51" s="41"/>
      <c r="FF51" s="41"/>
      <c r="FG51" s="41"/>
      <c r="FH51" s="41"/>
      <c r="FI51" s="41"/>
      <c r="FJ51" s="41"/>
      <c r="FK51" s="41"/>
      <c r="FL51" s="41"/>
      <c r="FM51" s="41"/>
      <c r="FN51" s="41"/>
      <c r="FO51" s="41"/>
      <c r="FP51" s="41"/>
      <c r="FQ51" s="41"/>
      <c r="FR51" s="41"/>
      <c r="FS51" s="41"/>
      <c r="FT51" s="41"/>
      <c r="FU51" s="41"/>
      <c r="FV51" s="41"/>
      <c r="FW51" s="41"/>
      <c r="FX51" s="41"/>
      <c r="FY51" s="41"/>
      <c r="FZ51" s="41"/>
      <c r="GA51" s="41"/>
      <c r="GB51" s="41"/>
      <c r="GC51" s="41"/>
      <c r="GD51" s="41"/>
      <c r="GE51" s="41"/>
      <c r="GF51" s="41"/>
      <c r="GG51" s="41"/>
      <c r="GH51" s="41"/>
      <c r="GI51" s="41"/>
      <c r="GJ51" s="41"/>
      <c r="GK51" s="41"/>
      <c r="GL51" s="41"/>
      <c r="GM51" s="41"/>
      <c r="GN51" s="41"/>
      <c r="GO51" s="41"/>
      <c r="GP51" s="41"/>
      <c r="GQ51" s="41"/>
      <c r="GR51" s="41"/>
      <c r="GS51" s="41"/>
      <c r="GT51" s="41"/>
      <c r="GU51" s="41"/>
      <c r="GV51" s="41"/>
      <c r="GW51" s="41"/>
      <c r="GX51" s="41"/>
      <c r="GY51" s="41"/>
      <c r="GZ51" s="41"/>
      <c r="HA51" s="41"/>
      <c r="HB51" s="41"/>
      <c r="HC51" s="41"/>
      <c r="HD51" s="41"/>
      <c r="HE51" s="41"/>
      <c r="HF51" s="41"/>
      <c r="HG51" s="41"/>
      <c r="HH51" s="41"/>
      <c r="HI51" s="41"/>
      <c r="HJ51" s="41"/>
      <c r="HK51" s="41"/>
      <c r="HL51" s="41"/>
      <c r="HM51" s="41"/>
      <c r="HN51" s="41"/>
      <c r="HO51" s="41"/>
      <c r="HP51" s="41"/>
      <c r="HQ51" s="41"/>
      <c r="HR51" s="41"/>
      <c r="HS51" s="41"/>
      <c r="HT51" s="41"/>
      <c r="HU51" s="41"/>
      <c r="HV51" s="41"/>
      <c r="HW51" s="41"/>
      <c r="HX51" s="41"/>
      <c r="HY51" s="41"/>
      <c r="HZ51" s="41"/>
      <c r="IA51" s="41"/>
      <c r="IB51" s="41"/>
      <c r="IC51" s="41"/>
      <c r="ID51" s="41"/>
      <c r="IE51" s="41"/>
      <c r="IF51" s="41"/>
      <c r="IG51" s="41"/>
      <c r="IH51" s="41"/>
      <c r="II51" s="41"/>
      <c r="IJ51" s="41"/>
      <c r="IK51" s="41"/>
      <c r="IL51" s="41"/>
      <c r="IM51" s="41"/>
      <c r="IN51" s="41"/>
      <c r="IO51" s="41"/>
      <c r="IP51" s="41"/>
      <c r="IQ51" s="41"/>
      <c r="IR51" s="41"/>
      <c r="IS51" s="41"/>
      <c r="IT51" s="41"/>
      <c r="IU51" s="41"/>
    </row>
    <row r="52" spans="1:255" s="22" customFormat="1" ht="22.8" x14ac:dyDescent="0.2">
      <c r="A52" s="49">
        <v>30</v>
      </c>
      <c r="B52" s="50" t="s">
        <v>842</v>
      </c>
      <c r="C52" s="50" t="s">
        <v>844</v>
      </c>
      <c r="D52" s="50" t="s">
        <v>772</v>
      </c>
      <c r="E52" s="51" t="e">
        <f t="shared" si="3"/>
        <v>#REF!</v>
      </c>
      <c r="F52" s="52">
        <f>ROUND( 12.31 * 13.26, 2 )</f>
        <v>163.22999999999999</v>
      </c>
      <c r="G52" s="53" t="e">
        <f t="shared" si="4"/>
        <v>#REF!</v>
      </c>
      <c r="H52" s="54" t="s">
        <v>1114</v>
      </c>
      <c r="I52" s="54" t="s">
        <v>1010</v>
      </c>
      <c r="N52" s="41"/>
      <c r="O52" s="41" t="e">
        <f t="shared" si="5"/>
        <v>#REF!</v>
      </c>
      <c r="P52" s="41" t="e">
        <f>SmtRes!CX190</f>
        <v>#REF!</v>
      </c>
      <c r="Q52" s="41" t="e">
        <f>SmtRes!CX290</f>
        <v>#REF!</v>
      </c>
      <c r="R52" s="41" t="e">
        <f>SmtRes!CX312</f>
        <v>#REF!</v>
      </c>
      <c r="S52" s="41" t="e">
        <f>SmtRes!CX361</f>
        <v>#REF!</v>
      </c>
      <c r="T52" s="41"/>
      <c r="U52" s="41"/>
      <c r="V52" s="41"/>
      <c r="W52" s="41"/>
      <c r="X52" s="41"/>
      <c r="Y52" s="41"/>
      <c r="Z52" s="41"/>
      <c r="AA52" s="41"/>
      <c r="AB52" s="41"/>
      <c r="AC52" s="41"/>
      <c r="AD52" s="41"/>
      <c r="AE52" s="41"/>
      <c r="AF52" s="41"/>
      <c r="AG52" s="41"/>
      <c r="AH52" s="41"/>
      <c r="AI52" s="41"/>
      <c r="AJ52" s="41"/>
      <c r="AK52" s="41"/>
      <c r="AL52" s="41"/>
      <c r="AM52" s="41"/>
      <c r="AN52" s="41"/>
      <c r="AO52" s="41"/>
      <c r="AP52" s="41"/>
      <c r="AQ52" s="41"/>
      <c r="AR52" s="41"/>
      <c r="AS52" s="41"/>
      <c r="AT52" s="41"/>
      <c r="AU52" s="41"/>
      <c r="AV52" s="41"/>
      <c r="AW52" s="41"/>
      <c r="AX52" s="41"/>
      <c r="AY52" s="41"/>
      <c r="AZ52" s="41"/>
      <c r="BA52" s="41"/>
      <c r="BB52" s="41"/>
      <c r="BC52" s="41"/>
      <c r="BD52" s="41"/>
      <c r="BE52" s="41"/>
      <c r="BF52" s="41"/>
      <c r="BG52" s="41"/>
      <c r="BH52" s="41"/>
      <c r="BI52" s="41"/>
      <c r="BJ52" s="41"/>
      <c r="BK52" s="41"/>
      <c r="BL52" s="41"/>
      <c r="BM52" s="41"/>
      <c r="BN52" s="41"/>
      <c r="BO52" s="41"/>
      <c r="BP52" s="41"/>
      <c r="BQ52" s="41"/>
      <c r="BR52" s="41"/>
      <c r="BS52" s="41"/>
      <c r="BT52" s="41"/>
      <c r="BU52" s="41"/>
      <c r="BV52" s="41"/>
      <c r="BW52" s="41"/>
      <c r="BX52" s="41"/>
      <c r="BY52" s="41"/>
      <c r="BZ52" s="41"/>
      <c r="CA52" s="41"/>
      <c r="CB52" s="41"/>
      <c r="CC52" s="41"/>
      <c r="CD52" s="41"/>
      <c r="CE52" s="41"/>
      <c r="CF52" s="41"/>
      <c r="CG52" s="41"/>
      <c r="CH52" s="41"/>
      <c r="CI52" s="41"/>
      <c r="CJ52" s="41"/>
      <c r="CK52" s="41"/>
      <c r="CL52" s="41"/>
      <c r="CM52" s="41"/>
      <c r="CN52" s="41"/>
      <c r="CO52" s="41"/>
      <c r="CP52" s="41"/>
      <c r="CQ52" s="41"/>
      <c r="CR52" s="41"/>
      <c r="CS52" s="41"/>
      <c r="CT52" s="41"/>
      <c r="CU52" s="41"/>
      <c r="CV52" s="41"/>
      <c r="CW52" s="41"/>
      <c r="CX52" s="41"/>
      <c r="CY52" s="41"/>
      <c r="CZ52" s="41"/>
      <c r="DA52" s="41"/>
      <c r="DB52" s="41"/>
      <c r="DC52" s="41"/>
      <c r="DD52" s="41"/>
      <c r="DE52" s="41"/>
      <c r="DF52" s="41"/>
      <c r="DG52" s="41"/>
      <c r="DH52" s="41"/>
      <c r="DI52" s="41"/>
      <c r="DJ52" s="41"/>
      <c r="DK52" s="41"/>
      <c r="DL52" s="41"/>
      <c r="DM52" s="41"/>
      <c r="DN52" s="41"/>
      <c r="DO52" s="41"/>
      <c r="DP52" s="41"/>
      <c r="DQ52" s="41"/>
      <c r="DR52" s="41"/>
      <c r="DS52" s="41"/>
      <c r="DT52" s="41"/>
      <c r="DU52" s="41"/>
      <c r="DV52" s="41"/>
      <c r="DW52" s="41"/>
      <c r="DX52" s="41"/>
      <c r="DY52" s="41"/>
      <c r="DZ52" s="41"/>
      <c r="EA52" s="41"/>
      <c r="EB52" s="41"/>
      <c r="EC52" s="41"/>
      <c r="ED52" s="41"/>
      <c r="EE52" s="41"/>
      <c r="EF52" s="41"/>
      <c r="EG52" s="41"/>
      <c r="EH52" s="41"/>
      <c r="EI52" s="41"/>
      <c r="EJ52" s="41"/>
      <c r="EK52" s="41"/>
      <c r="EL52" s="41"/>
      <c r="EM52" s="41"/>
      <c r="EN52" s="41"/>
      <c r="EO52" s="41"/>
      <c r="EP52" s="41"/>
      <c r="EQ52" s="41"/>
      <c r="ER52" s="41"/>
      <c r="ES52" s="41"/>
      <c r="ET52" s="41"/>
      <c r="EU52" s="41"/>
      <c r="EV52" s="41"/>
      <c r="EW52" s="41"/>
      <c r="EX52" s="41"/>
      <c r="EY52" s="41"/>
      <c r="EZ52" s="41"/>
      <c r="FA52" s="41"/>
      <c r="FB52" s="41"/>
      <c r="FC52" s="41"/>
      <c r="FD52" s="41"/>
      <c r="FE52" s="41"/>
      <c r="FF52" s="41"/>
      <c r="FG52" s="41"/>
      <c r="FH52" s="41"/>
      <c r="FI52" s="41"/>
      <c r="FJ52" s="41"/>
      <c r="FK52" s="41"/>
      <c r="FL52" s="41"/>
      <c r="FM52" s="41"/>
      <c r="FN52" s="41"/>
      <c r="FO52" s="41"/>
      <c r="FP52" s="41"/>
      <c r="FQ52" s="41"/>
      <c r="FR52" s="41"/>
      <c r="FS52" s="41"/>
      <c r="FT52" s="41"/>
      <c r="FU52" s="41"/>
      <c r="FV52" s="41"/>
      <c r="FW52" s="41"/>
      <c r="FX52" s="41"/>
      <c r="FY52" s="41"/>
      <c r="FZ52" s="41"/>
      <c r="GA52" s="41"/>
      <c r="GB52" s="41"/>
      <c r="GC52" s="41"/>
      <c r="GD52" s="41"/>
      <c r="GE52" s="41"/>
      <c r="GF52" s="41"/>
      <c r="GG52" s="41"/>
      <c r="GH52" s="41"/>
      <c r="GI52" s="41"/>
      <c r="GJ52" s="41"/>
      <c r="GK52" s="41"/>
      <c r="GL52" s="41"/>
      <c r="GM52" s="41"/>
      <c r="GN52" s="41"/>
      <c r="GO52" s="41"/>
      <c r="GP52" s="41"/>
      <c r="GQ52" s="41"/>
      <c r="GR52" s="41"/>
      <c r="GS52" s="41"/>
      <c r="GT52" s="41"/>
      <c r="GU52" s="41"/>
      <c r="GV52" s="41"/>
      <c r="GW52" s="41"/>
      <c r="GX52" s="41"/>
      <c r="GY52" s="41"/>
      <c r="GZ52" s="41"/>
      <c r="HA52" s="41"/>
      <c r="HB52" s="41"/>
      <c r="HC52" s="41"/>
      <c r="HD52" s="41"/>
      <c r="HE52" s="41"/>
      <c r="HF52" s="41"/>
      <c r="HG52" s="41"/>
      <c r="HH52" s="41"/>
      <c r="HI52" s="41"/>
      <c r="HJ52" s="41"/>
      <c r="HK52" s="41"/>
      <c r="HL52" s="41"/>
      <c r="HM52" s="41"/>
      <c r="HN52" s="41"/>
      <c r="HO52" s="41"/>
      <c r="HP52" s="41"/>
      <c r="HQ52" s="41"/>
      <c r="HR52" s="41"/>
      <c r="HS52" s="41"/>
      <c r="HT52" s="41"/>
      <c r="HU52" s="41"/>
      <c r="HV52" s="41"/>
      <c r="HW52" s="41"/>
      <c r="HX52" s="41"/>
      <c r="HY52" s="41"/>
      <c r="HZ52" s="41"/>
      <c r="IA52" s="41"/>
      <c r="IB52" s="41"/>
      <c r="IC52" s="41"/>
      <c r="ID52" s="41"/>
      <c r="IE52" s="41"/>
      <c r="IF52" s="41"/>
      <c r="IG52" s="41"/>
      <c r="IH52" s="41"/>
      <c r="II52" s="41"/>
      <c r="IJ52" s="41"/>
      <c r="IK52" s="41"/>
      <c r="IL52" s="41"/>
      <c r="IM52" s="41"/>
      <c r="IN52" s="41"/>
      <c r="IO52" s="41"/>
      <c r="IP52" s="41"/>
      <c r="IQ52" s="41"/>
      <c r="IR52" s="41"/>
      <c r="IS52" s="41"/>
      <c r="IT52" s="41"/>
      <c r="IU52" s="41"/>
    </row>
    <row r="53" spans="1:255" s="22" customFormat="1" ht="22.8" x14ac:dyDescent="0.2">
      <c r="A53" s="49">
        <v>31</v>
      </c>
      <c r="B53" s="50" t="s">
        <v>868</v>
      </c>
      <c r="C53" s="50" t="s">
        <v>870</v>
      </c>
      <c r="D53" s="50" t="s">
        <v>772</v>
      </c>
      <c r="E53" s="51" t="e">
        <f t="shared" si="3"/>
        <v>#REF!</v>
      </c>
      <c r="F53" s="52">
        <f>ROUND( 8.1 * 13.26, 2 )</f>
        <v>107.41</v>
      </c>
      <c r="G53" s="53" t="e">
        <f t="shared" si="4"/>
        <v>#REF!</v>
      </c>
      <c r="H53" s="54" t="s">
        <v>1116</v>
      </c>
      <c r="I53" s="54" t="s">
        <v>1010</v>
      </c>
      <c r="N53" s="41"/>
      <c r="O53" s="41" t="e">
        <f t="shared" si="5"/>
        <v>#REF!</v>
      </c>
      <c r="P53" s="41" t="e">
        <f>SmtRes!CX222</f>
        <v>#REF!</v>
      </c>
      <c r="Q53" s="41" t="e">
        <f>SmtRes!CX236</f>
        <v>#REF!</v>
      </c>
      <c r="R53" s="41" t="e">
        <f>SmtRes!CX245</f>
        <v>#REF!</v>
      </c>
      <c r="S53" s="41" t="e">
        <f>SmtRes!CX252</f>
        <v>#REF!</v>
      </c>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c r="BD53" s="41"/>
      <c r="BE53" s="41"/>
      <c r="BF53" s="41"/>
      <c r="BG53" s="41"/>
      <c r="BH53" s="41"/>
      <c r="BI53" s="41"/>
      <c r="BJ53" s="41"/>
      <c r="BK53" s="41"/>
      <c r="BL53" s="41"/>
      <c r="BM53" s="41"/>
      <c r="BN53" s="41"/>
      <c r="BO53" s="41"/>
      <c r="BP53" s="41"/>
      <c r="BQ53" s="41"/>
      <c r="BR53" s="41"/>
      <c r="BS53" s="41"/>
      <c r="BT53" s="41"/>
      <c r="BU53" s="41"/>
      <c r="BV53" s="41"/>
      <c r="BW53" s="41"/>
      <c r="BX53" s="41"/>
      <c r="BY53" s="41"/>
      <c r="BZ53" s="41"/>
      <c r="CA53" s="41"/>
      <c r="CB53" s="41"/>
      <c r="CC53" s="41"/>
      <c r="CD53" s="41"/>
      <c r="CE53" s="41"/>
      <c r="CF53" s="41"/>
      <c r="CG53" s="41"/>
      <c r="CH53" s="41"/>
      <c r="CI53" s="41"/>
      <c r="CJ53" s="41"/>
      <c r="CK53" s="41"/>
      <c r="CL53" s="41"/>
      <c r="CM53" s="41"/>
      <c r="CN53" s="41"/>
      <c r="CO53" s="41"/>
      <c r="CP53" s="41"/>
      <c r="CQ53" s="41"/>
      <c r="CR53" s="41"/>
      <c r="CS53" s="41"/>
      <c r="CT53" s="41"/>
      <c r="CU53" s="41"/>
      <c r="CV53" s="41"/>
      <c r="CW53" s="41"/>
      <c r="CX53" s="41"/>
      <c r="CY53" s="41"/>
      <c r="CZ53" s="41"/>
      <c r="DA53" s="41"/>
      <c r="DB53" s="41"/>
      <c r="DC53" s="41"/>
      <c r="DD53" s="41"/>
      <c r="DE53" s="41"/>
      <c r="DF53" s="41"/>
      <c r="DG53" s="41"/>
      <c r="DH53" s="41"/>
      <c r="DI53" s="41"/>
      <c r="DJ53" s="41"/>
      <c r="DK53" s="41"/>
      <c r="DL53" s="41"/>
      <c r="DM53" s="41"/>
      <c r="DN53" s="41"/>
      <c r="DO53" s="41"/>
      <c r="DP53" s="41"/>
      <c r="DQ53" s="41"/>
      <c r="DR53" s="41"/>
      <c r="DS53" s="41"/>
      <c r="DT53" s="41"/>
      <c r="DU53" s="41"/>
      <c r="DV53" s="41"/>
      <c r="DW53" s="41"/>
      <c r="DX53" s="41"/>
      <c r="DY53" s="41"/>
      <c r="DZ53" s="41"/>
      <c r="EA53" s="41"/>
      <c r="EB53" s="41"/>
      <c r="EC53" s="41"/>
      <c r="ED53" s="41"/>
      <c r="EE53" s="41"/>
      <c r="EF53" s="41"/>
      <c r="EG53" s="41"/>
      <c r="EH53" s="41"/>
      <c r="EI53" s="41"/>
      <c r="EJ53" s="41"/>
      <c r="EK53" s="41"/>
      <c r="EL53" s="41"/>
      <c r="EM53" s="41"/>
      <c r="EN53" s="41"/>
      <c r="EO53" s="41"/>
      <c r="EP53" s="41"/>
      <c r="EQ53" s="41"/>
      <c r="ER53" s="41"/>
      <c r="ES53" s="41"/>
      <c r="ET53" s="41"/>
      <c r="EU53" s="41"/>
      <c r="EV53" s="41"/>
      <c r="EW53" s="41"/>
      <c r="EX53" s="41"/>
      <c r="EY53" s="41"/>
      <c r="EZ53" s="41"/>
      <c r="FA53" s="41"/>
      <c r="FB53" s="41"/>
      <c r="FC53" s="41"/>
      <c r="FD53" s="41"/>
      <c r="FE53" s="41"/>
      <c r="FF53" s="41"/>
      <c r="FG53" s="41"/>
      <c r="FH53" s="41"/>
      <c r="FI53" s="41"/>
      <c r="FJ53" s="41"/>
      <c r="FK53" s="41"/>
      <c r="FL53" s="41"/>
      <c r="FM53" s="41"/>
      <c r="FN53" s="41"/>
      <c r="FO53" s="41"/>
      <c r="FP53" s="41"/>
      <c r="FQ53" s="41"/>
      <c r="FR53" s="41"/>
      <c r="FS53" s="41"/>
      <c r="FT53" s="41"/>
      <c r="FU53" s="41"/>
      <c r="FV53" s="41"/>
      <c r="FW53" s="41"/>
      <c r="FX53" s="41"/>
      <c r="FY53" s="41"/>
      <c r="FZ53" s="41"/>
      <c r="GA53" s="41"/>
      <c r="GB53" s="41"/>
      <c r="GC53" s="41"/>
      <c r="GD53" s="41"/>
      <c r="GE53" s="41"/>
      <c r="GF53" s="41"/>
      <c r="GG53" s="41"/>
      <c r="GH53" s="41"/>
      <c r="GI53" s="41"/>
      <c r="GJ53" s="41"/>
      <c r="GK53" s="41"/>
      <c r="GL53" s="41"/>
      <c r="GM53" s="41"/>
      <c r="GN53" s="41"/>
      <c r="GO53" s="41"/>
      <c r="GP53" s="41"/>
      <c r="GQ53" s="41"/>
      <c r="GR53" s="41"/>
      <c r="GS53" s="41"/>
      <c r="GT53" s="41"/>
      <c r="GU53" s="41"/>
      <c r="GV53" s="41"/>
      <c r="GW53" s="41"/>
      <c r="GX53" s="41"/>
      <c r="GY53" s="41"/>
      <c r="GZ53" s="41"/>
      <c r="HA53" s="41"/>
      <c r="HB53" s="41"/>
      <c r="HC53" s="41"/>
      <c r="HD53" s="41"/>
      <c r="HE53" s="41"/>
      <c r="HF53" s="41"/>
      <c r="HG53" s="41"/>
      <c r="HH53" s="41"/>
      <c r="HI53" s="41"/>
      <c r="HJ53" s="41"/>
      <c r="HK53" s="41"/>
      <c r="HL53" s="41"/>
      <c r="HM53" s="41"/>
      <c r="HN53" s="41"/>
      <c r="HO53" s="41"/>
      <c r="HP53" s="41"/>
      <c r="HQ53" s="41"/>
      <c r="HR53" s="41"/>
      <c r="HS53" s="41"/>
      <c r="HT53" s="41"/>
      <c r="HU53" s="41"/>
      <c r="HV53" s="41"/>
      <c r="HW53" s="41"/>
      <c r="HX53" s="41"/>
      <c r="HY53" s="41"/>
      <c r="HZ53" s="41"/>
      <c r="IA53" s="41"/>
      <c r="IB53" s="41"/>
      <c r="IC53" s="41"/>
      <c r="ID53" s="41"/>
      <c r="IE53" s="41"/>
      <c r="IF53" s="41"/>
      <c r="IG53" s="41"/>
      <c r="IH53" s="41"/>
      <c r="II53" s="41"/>
      <c r="IJ53" s="41"/>
      <c r="IK53" s="41"/>
      <c r="IL53" s="41"/>
      <c r="IM53" s="41"/>
      <c r="IN53" s="41"/>
      <c r="IO53" s="41"/>
      <c r="IP53" s="41"/>
      <c r="IQ53" s="41"/>
      <c r="IR53" s="41"/>
      <c r="IS53" s="41"/>
      <c r="IT53" s="41"/>
      <c r="IU53" s="41"/>
    </row>
    <row r="54" spans="1:255" s="22" customFormat="1" ht="34.200000000000003" x14ac:dyDescent="0.2">
      <c r="A54" s="49">
        <v>32</v>
      </c>
      <c r="B54" s="50" t="s">
        <v>877</v>
      </c>
      <c r="C54" s="50" t="s">
        <v>879</v>
      </c>
      <c r="D54" s="50" t="s">
        <v>772</v>
      </c>
      <c r="E54" s="51" t="e">
        <f t="shared" si="3"/>
        <v>#REF!</v>
      </c>
      <c r="F54" s="52">
        <f>ROUND( 32.5 * 13.26, 2 )</f>
        <v>430.95</v>
      </c>
      <c r="G54" s="53" t="e">
        <f t="shared" si="4"/>
        <v>#REF!</v>
      </c>
      <c r="H54" s="54" t="s">
        <v>1117</v>
      </c>
      <c r="I54" s="54" t="s">
        <v>1010</v>
      </c>
      <c r="N54" s="41"/>
      <c r="O54" s="41" t="e">
        <f t="shared" si="5"/>
        <v>#REF!</v>
      </c>
      <c r="P54" s="41" t="e">
        <f>SmtRes!CX276</f>
        <v>#REF!</v>
      </c>
      <c r="Q54" s="41" t="e">
        <f>SmtRes!CX281</f>
        <v>#REF!</v>
      </c>
      <c r="R54" s="41" t="e">
        <f>SmtRes!CX430</f>
        <v>#REF!</v>
      </c>
      <c r="S54" s="41" t="e">
        <f>SmtRes!CX435</f>
        <v>#REF!</v>
      </c>
      <c r="T54" s="41"/>
      <c r="U54" s="41"/>
      <c r="V54" s="41"/>
      <c r="W54" s="41"/>
      <c r="X54" s="41"/>
      <c r="Y54" s="41"/>
      <c r="Z54" s="41"/>
      <c r="AA54" s="41"/>
      <c r="AB54" s="41"/>
      <c r="AC54" s="41"/>
      <c r="AD54" s="41"/>
      <c r="AE54" s="41"/>
      <c r="AF54" s="41"/>
      <c r="AG54" s="41"/>
      <c r="AH54" s="41"/>
      <c r="AI54" s="41"/>
      <c r="AJ54" s="41"/>
      <c r="AK54" s="41"/>
      <c r="AL54" s="41"/>
      <c r="AM54" s="41"/>
      <c r="AN54" s="41"/>
      <c r="AO54" s="41"/>
      <c r="AP54" s="41"/>
      <c r="AQ54" s="41"/>
      <c r="AR54" s="41"/>
      <c r="AS54" s="41"/>
      <c r="AT54" s="41"/>
      <c r="AU54" s="41"/>
      <c r="AV54" s="41"/>
      <c r="AW54" s="41"/>
      <c r="AX54" s="41"/>
      <c r="AY54" s="41"/>
      <c r="AZ54" s="41"/>
      <c r="BA54" s="41"/>
      <c r="BB54" s="41"/>
      <c r="BC54" s="41"/>
      <c r="BD54" s="41"/>
      <c r="BE54" s="41"/>
      <c r="BF54" s="41"/>
      <c r="BG54" s="41"/>
      <c r="BH54" s="41"/>
      <c r="BI54" s="41"/>
      <c r="BJ54" s="41"/>
      <c r="BK54" s="41"/>
      <c r="BL54" s="41"/>
      <c r="BM54" s="41"/>
      <c r="BN54" s="41"/>
      <c r="BO54" s="41"/>
      <c r="BP54" s="41"/>
      <c r="BQ54" s="41"/>
      <c r="BR54" s="41"/>
      <c r="BS54" s="41"/>
      <c r="BT54" s="41"/>
      <c r="BU54" s="41"/>
      <c r="BV54" s="41"/>
      <c r="BW54" s="41"/>
      <c r="BX54" s="41"/>
      <c r="BY54" s="41"/>
      <c r="BZ54" s="41"/>
      <c r="CA54" s="41"/>
      <c r="CB54" s="41"/>
      <c r="CC54" s="41"/>
      <c r="CD54" s="41"/>
      <c r="CE54" s="41"/>
      <c r="CF54" s="41"/>
      <c r="CG54" s="41"/>
      <c r="CH54" s="41"/>
      <c r="CI54" s="41"/>
      <c r="CJ54" s="41"/>
      <c r="CK54" s="41"/>
      <c r="CL54" s="41"/>
      <c r="CM54" s="41"/>
      <c r="CN54" s="41"/>
      <c r="CO54" s="41"/>
      <c r="CP54" s="41"/>
      <c r="CQ54" s="41"/>
      <c r="CR54" s="41"/>
      <c r="CS54" s="41"/>
      <c r="CT54" s="41"/>
      <c r="CU54" s="41"/>
      <c r="CV54" s="41"/>
      <c r="CW54" s="41"/>
      <c r="CX54" s="41"/>
      <c r="CY54" s="41"/>
      <c r="CZ54" s="41"/>
      <c r="DA54" s="41"/>
      <c r="DB54" s="41"/>
      <c r="DC54" s="41"/>
      <c r="DD54" s="41"/>
      <c r="DE54" s="41"/>
      <c r="DF54" s="41"/>
      <c r="DG54" s="41"/>
      <c r="DH54" s="41"/>
      <c r="DI54" s="41"/>
      <c r="DJ54" s="41"/>
      <c r="DK54" s="41"/>
      <c r="DL54" s="41"/>
      <c r="DM54" s="41"/>
      <c r="DN54" s="41"/>
      <c r="DO54" s="41"/>
      <c r="DP54" s="41"/>
      <c r="DQ54" s="41"/>
      <c r="DR54" s="41"/>
      <c r="DS54" s="41"/>
      <c r="DT54" s="41"/>
      <c r="DU54" s="41"/>
      <c r="DV54" s="41"/>
      <c r="DW54" s="41"/>
      <c r="DX54" s="41"/>
      <c r="DY54" s="41"/>
      <c r="DZ54" s="41"/>
      <c r="EA54" s="41"/>
      <c r="EB54" s="41"/>
      <c r="EC54" s="41"/>
      <c r="ED54" s="41"/>
      <c r="EE54" s="41"/>
      <c r="EF54" s="41"/>
      <c r="EG54" s="41"/>
      <c r="EH54" s="41"/>
      <c r="EI54" s="41"/>
      <c r="EJ54" s="41"/>
      <c r="EK54" s="41"/>
      <c r="EL54" s="41"/>
      <c r="EM54" s="41"/>
      <c r="EN54" s="41"/>
      <c r="EO54" s="41"/>
      <c r="EP54" s="41"/>
      <c r="EQ54" s="41"/>
      <c r="ER54" s="41"/>
      <c r="ES54" s="41"/>
      <c r="ET54" s="41"/>
      <c r="EU54" s="41"/>
      <c r="EV54" s="41"/>
      <c r="EW54" s="41"/>
      <c r="EX54" s="41"/>
      <c r="EY54" s="41"/>
      <c r="EZ54" s="41"/>
      <c r="FA54" s="41"/>
      <c r="FB54" s="41"/>
      <c r="FC54" s="41"/>
      <c r="FD54" s="41"/>
      <c r="FE54" s="41"/>
      <c r="FF54" s="41"/>
      <c r="FG54" s="41"/>
      <c r="FH54" s="41"/>
      <c r="FI54" s="41"/>
      <c r="FJ54" s="41"/>
      <c r="FK54" s="41"/>
      <c r="FL54" s="41"/>
      <c r="FM54" s="41"/>
      <c r="FN54" s="41"/>
      <c r="FO54" s="41"/>
      <c r="FP54" s="41"/>
      <c r="FQ54" s="41"/>
      <c r="FR54" s="41"/>
      <c r="FS54" s="41"/>
      <c r="FT54" s="41"/>
      <c r="FU54" s="41"/>
      <c r="FV54" s="41"/>
      <c r="FW54" s="41"/>
      <c r="FX54" s="41"/>
      <c r="FY54" s="41"/>
      <c r="FZ54" s="41"/>
      <c r="GA54" s="41"/>
      <c r="GB54" s="41"/>
      <c r="GC54" s="41"/>
      <c r="GD54" s="41"/>
      <c r="GE54" s="41"/>
      <c r="GF54" s="41"/>
      <c r="GG54" s="41"/>
      <c r="GH54" s="41"/>
      <c r="GI54" s="41"/>
      <c r="GJ54" s="41"/>
      <c r="GK54" s="41"/>
      <c r="GL54" s="41"/>
      <c r="GM54" s="41"/>
      <c r="GN54" s="41"/>
      <c r="GO54" s="41"/>
      <c r="GP54" s="41"/>
      <c r="GQ54" s="41"/>
      <c r="GR54" s="41"/>
      <c r="GS54" s="41"/>
      <c r="GT54" s="41"/>
      <c r="GU54" s="41"/>
      <c r="GV54" s="41"/>
      <c r="GW54" s="41"/>
      <c r="GX54" s="41"/>
      <c r="GY54" s="41"/>
      <c r="GZ54" s="41"/>
      <c r="HA54" s="41"/>
      <c r="HB54" s="41"/>
      <c r="HC54" s="41"/>
      <c r="HD54" s="41"/>
      <c r="HE54" s="41"/>
      <c r="HF54" s="41"/>
      <c r="HG54" s="41"/>
      <c r="HH54" s="41"/>
      <c r="HI54" s="41"/>
      <c r="HJ54" s="41"/>
      <c r="HK54" s="41"/>
      <c r="HL54" s="41"/>
      <c r="HM54" s="41"/>
      <c r="HN54" s="41"/>
      <c r="HO54" s="41"/>
      <c r="HP54" s="41"/>
      <c r="HQ54" s="41"/>
      <c r="HR54" s="41"/>
      <c r="HS54" s="41"/>
      <c r="HT54" s="41"/>
      <c r="HU54" s="41"/>
      <c r="HV54" s="41"/>
      <c r="HW54" s="41"/>
      <c r="HX54" s="41"/>
      <c r="HY54" s="41"/>
      <c r="HZ54" s="41"/>
      <c r="IA54" s="41"/>
      <c r="IB54" s="41"/>
      <c r="IC54" s="41"/>
      <c r="ID54" s="41"/>
      <c r="IE54" s="41"/>
      <c r="IF54" s="41"/>
      <c r="IG54" s="41"/>
      <c r="IH54" s="41"/>
      <c r="II54" s="41"/>
      <c r="IJ54" s="41"/>
      <c r="IK54" s="41"/>
      <c r="IL54" s="41"/>
      <c r="IM54" s="41"/>
      <c r="IN54" s="41"/>
      <c r="IO54" s="41"/>
      <c r="IP54" s="41"/>
      <c r="IQ54" s="41"/>
      <c r="IR54" s="41"/>
      <c r="IS54" s="41"/>
      <c r="IT54" s="41"/>
      <c r="IU54" s="41"/>
    </row>
    <row r="55" spans="1:255" s="22" customFormat="1" ht="34.200000000000003" x14ac:dyDescent="0.2">
      <c r="A55" s="49">
        <v>33</v>
      </c>
      <c r="B55" s="50" t="s">
        <v>803</v>
      </c>
      <c r="C55" s="50" t="s">
        <v>805</v>
      </c>
      <c r="D55" s="50" t="s">
        <v>772</v>
      </c>
      <c r="E55" s="51" t="e">
        <f t="shared" si="3"/>
        <v>#REF!</v>
      </c>
      <c r="F55" s="52">
        <f>ROUND( 6.82 * 13.26, 2 )</f>
        <v>90.43</v>
      </c>
      <c r="G55" s="53" t="e">
        <f t="shared" si="4"/>
        <v>#REF!</v>
      </c>
      <c r="H55" s="54" t="s">
        <v>1104</v>
      </c>
      <c r="I55" s="54" t="s">
        <v>1010</v>
      </c>
      <c r="N55" s="41"/>
      <c r="O55" s="41" t="e">
        <f t="shared" si="5"/>
        <v>#REF!</v>
      </c>
      <c r="P55" s="41" t="e">
        <f>SmtRes!CX92</f>
        <v>#REF!</v>
      </c>
      <c r="Q55" s="41" t="e">
        <f>SmtRes!CX212</f>
        <v>#REF!</v>
      </c>
      <c r="R55" s="41" t="e">
        <f>SmtRes!CX333</f>
        <v>#REF!</v>
      </c>
      <c r="S55" s="41" t="e">
        <f>SmtRes!CX384</f>
        <v>#REF!</v>
      </c>
      <c r="T55" s="41" t="e">
        <f>SmtRes!CX442</f>
        <v>#REF!</v>
      </c>
      <c r="U55" s="41" t="e">
        <f>SmtRes!CX465</f>
        <v>#REF!</v>
      </c>
      <c r="V55" s="41"/>
      <c r="W55" s="41"/>
      <c r="X55" s="41"/>
      <c r="Y55" s="41"/>
      <c r="Z55" s="41"/>
      <c r="AA55" s="41"/>
      <c r="AB55" s="41"/>
      <c r="AC55" s="41"/>
      <c r="AD55" s="41"/>
      <c r="AE55" s="41"/>
      <c r="AF55" s="41"/>
      <c r="AG55" s="41"/>
      <c r="AH55" s="41"/>
      <c r="AI55" s="41"/>
      <c r="AJ55" s="41"/>
      <c r="AK55" s="41"/>
      <c r="AL55" s="41"/>
      <c r="AM55" s="41"/>
      <c r="AN55" s="41"/>
      <c r="AO55" s="41"/>
      <c r="AP55" s="41"/>
      <c r="AQ55" s="41"/>
      <c r="AR55" s="41"/>
      <c r="AS55" s="41"/>
      <c r="AT55" s="41"/>
      <c r="AU55" s="41"/>
      <c r="AV55" s="41"/>
      <c r="AW55" s="41"/>
      <c r="AX55" s="41"/>
      <c r="AY55" s="41"/>
      <c r="AZ55" s="41"/>
      <c r="BA55" s="41"/>
      <c r="BB55" s="41"/>
      <c r="BC55" s="41"/>
      <c r="BD55" s="41"/>
      <c r="BE55" s="41"/>
      <c r="BF55" s="41"/>
      <c r="BG55" s="41"/>
      <c r="BH55" s="41"/>
      <c r="BI55" s="41"/>
      <c r="BJ55" s="41"/>
      <c r="BK55" s="41"/>
      <c r="BL55" s="41"/>
      <c r="BM55" s="41"/>
      <c r="BN55" s="41"/>
      <c r="BO55" s="41"/>
      <c r="BP55" s="41"/>
      <c r="BQ55" s="41"/>
      <c r="BR55" s="41"/>
      <c r="BS55" s="41"/>
      <c r="BT55" s="41"/>
      <c r="BU55" s="41"/>
      <c r="BV55" s="41"/>
      <c r="BW55" s="41"/>
      <c r="BX55" s="41"/>
      <c r="BY55" s="41"/>
      <c r="BZ55" s="41"/>
      <c r="CA55" s="41"/>
      <c r="CB55" s="41"/>
      <c r="CC55" s="41"/>
      <c r="CD55" s="41"/>
      <c r="CE55" s="41"/>
      <c r="CF55" s="41"/>
      <c r="CG55" s="41"/>
      <c r="CH55" s="41"/>
      <c r="CI55" s="41"/>
      <c r="CJ55" s="41"/>
      <c r="CK55" s="41"/>
      <c r="CL55" s="41"/>
      <c r="CM55" s="41"/>
      <c r="CN55" s="41"/>
      <c r="CO55" s="41"/>
      <c r="CP55" s="41"/>
      <c r="CQ55" s="41"/>
      <c r="CR55" s="41"/>
      <c r="CS55" s="41"/>
      <c r="CT55" s="41"/>
      <c r="CU55" s="41"/>
      <c r="CV55" s="41"/>
      <c r="CW55" s="41"/>
      <c r="CX55" s="41"/>
      <c r="CY55" s="41"/>
      <c r="CZ55" s="41"/>
      <c r="DA55" s="41"/>
      <c r="DB55" s="41"/>
      <c r="DC55" s="41"/>
      <c r="DD55" s="41"/>
      <c r="DE55" s="41"/>
      <c r="DF55" s="41"/>
      <c r="DG55" s="41"/>
      <c r="DH55" s="41"/>
      <c r="DI55" s="41"/>
      <c r="DJ55" s="41"/>
      <c r="DK55" s="41"/>
      <c r="DL55" s="41"/>
      <c r="DM55" s="41"/>
      <c r="DN55" s="41"/>
      <c r="DO55" s="41"/>
      <c r="DP55" s="41"/>
      <c r="DQ55" s="41"/>
      <c r="DR55" s="41"/>
      <c r="DS55" s="41"/>
      <c r="DT55" s="41"/>
      <c r="DU55" s="41"/>
      <c r="DV55" s="41"/>
      <c r="DW55" s="41"/>
      <c r="DX55" s="41"/>
      <c r="DY55" s="41"/>
      <c r="DZ55" s="41"/>
      <c r="EA55" s="41"/>
      <c r="EB55" s="41"/>
      <c r="EC55" s="41"/>
      <c r="ED55" s="41"/>
      <c r="EE55" s="41"/>
      <c r="EF55" s="41"/>
      <c r="EG55" s="41"/>
      <c r="EH55" s="41"/>
      <c r="EI55" s="41"/>
      <c r="EJ55" s="41"/>
      <c r="EK55" s="41"/>
      <c r="EL55" s="41"/>
      <c r="EM55" s="41"/>
      <c r="EN55" s="41"/>
      <c r="EO55" s="41"/>
      <c r="EP55" s="41"/>
      <c r="EQ55" s="41"/>
      <c r="ER55" s="41"/>
      <c r="ES55" s="41"/>
      <c r="ET55" s="41"/>
      <c r="EU55" s="41"/>
      <c r="EV55" s="41"/>
      <c r="EW55" s="41"/>
      <c r="EX55" s="41"/>
      <c r="EY55" s="41"/>
      <c r="EZ55" s="41"/>
      <c r="FA55" s="41"/>
      <c r="FB55" s="41"/>
      <c r="FC55" s="41"/>
      <c r="FD55" s="41"/>
      <c r="FE55" s="41"/>
      <c r="FF55" s="41"/>
      <c r="FG55" s="41"/>
      <c r="FH55" s="41"/>
      <c r="FI55" s="41"/>
      <c r="FJ55" s="41"/>
      <c r="FK55" s="41"/>
      <c r="FL55" s="41"/>
      <c r="FM55" s="41"/>
      <c r="FN55" s="41"/>
      <c r="FO55" s="41"/>
      <c r="FP55" s="41"/>
      <c r="FQ55" s="41"/>
      <c r="FR55" s="41"/>
      <c r="FS55" s="41"/>
      <c r="FT55" s="41"/>
      <c r="FU55" s="41"/>
      <c r="FV55" s="41"/>
      <c r="FW55" s="41"/>
      <c r="FX55" s="41"/>
      <c r="FY55" s="41"/>
      <c r="FZ55" s="41"/>
      <c r="GA55" s="41"/>
      <c r="GB55" s="41"/>
      <c r="GC55" s="41"/>
      <c r="GD55" s="41"/>
      <c r="GE55" s="41"/>
      <c r="GF55" s="41"/>
      <c r="GG55" s="41"/>
      <c r="GH55" s="41"/>
      <c r="GI55" s="41"/>
      <c r="GJ55" s="41"/>
      <c r="GK55" s="41"/>
      <c r="GL55" s="41"/>
      <c r="GM55" s="41"/>
      <c r="GN55" s="41"/>
      <c r="GO55" s="41"/>
      <c r="GP55" s="41"/>
      <c r="GQ55" s="41"/>
      <c r="GR55" s="41"/>
      <c r="GS55" s="41"/>
      <c r="GT55" s="41"/>
      <c r="GU55" s="41"/>
      <c r="GV55" s="41"/>
      <c r="GW55" s="41"/>
      <c r="GX55" s="41"/>
      <c r="GY55" s="41"/>
      <c r="GZ55" s="41"/>
      <c r="HA55" s="41"/>
      <c r="HB55" s="41"/>
      <c r="HC55" s="41"/>
      <c r="HD55" s="41"/>
      <c r="HE55" s="41"/>
      <c r="HF55" s="41"/>
      <c r="HG55" s="41"/>
      <c r="HH55" s="41"/>
      <c r="HI55" s="41"/>
      <c r="HJ55" s="41"/>
      <c r="HK55" s="41"/>
      <c r="HL55" s="41"/>
      <c r="HM55" s="41"/>
      <c r="HN55" s="41"/>
      <c r="HO55" s="41"/>
      <c r="HP55" s="41"/>
      <c r="HQ55" s="41"/>
      <c r="HR55" s="41"/>
      <c r="HS55" s="41"/>
      <c r="HT55" s="41"/>
      <c r="HU55" s="41"/>
      <c r="HV55" s="41"/>
      <c r="HW55" s="41"/>
      <c r="HX55" s="41"/>
      <c r="HY55" s="41"/>
      <c r="HZ55" s="41"/>
      <c r="IA55" s="41"/>
      <c r="IB55" s="41"/>
      <c r="IC55" s="41"/>
      <c r="ID55" s="41"/>
      <c r="IE55" s="41"/>
      <c r="IF55" s="41"/>
      <c r="IG55" s="41"/>
      <c r="IH55" s="41"/>
      <c r="II55" s="41"/>
      <c r="IJ55" s="41"/>
      <c r="IK55" s="41"/>
      <c r="IL55" s="41"/>
      <c r="IM55" s="41"/>
      <c r="IN55" s="41"/>
      <c r="IO55" s="41"/>
      <c r="IP55" s="41"/>
      <c r="IQ55" s="41"/>
      <c r="IR55" s="41"/>
      <c r="IS55" s="41"/>
      <c r="IT55" s="41"/>
      <c r="IU55" s="41"/>
    </row>
    <row r="56" spans="1:255" x14ac:dyDescent="0.25">
      <c r="A56" s="45"/>
      <c r="B56" s="45"/>
      <c r="C56" s="46" t="s">
        <v>976</v>
      </c>
      <c r="D56" s="45"/>
      <c r="E56" s="45"/>
      <c r="F56" s="45"/>
      <c r="G56" s="47" t="e">
        <f>ROUND(SUM(G36:G55),0)</f>
        <v>#REF!</v>
      </c>
      <c r="H56" s="45"/>
      <c r="I56" s="45"/>
      <c r="J56" s="18"/>
      <c r="K56" s="18"/>
      <c r="L56" s="44" t="e">
        <f>G56</f>
        <v>#REF!</v>
      </c>
      <c r="M56" s="18"/>
      <c r="N56" s="18"/>
      <c r="O56" s="18"/>
      <c r="P56" s="18"/>
      <c r="Q56" s="18"/>
      <c r="R56" s="18"/>
      <c r="S56" s="18"/>
      <c r="T56" s="18"/>
      <c r="U56" s="18"/>
      <c r="V56" s="18"/>
      <c r="W56" s="18"/>
      <c r="X56" s="18"/>
      <c r="Y56" s="18"/>
      <c r="Z56" s="18"/>
      <c r="AA56" s="18"/>
      <c r="AB56" s="18"/>
      <c r="AC56" s="18"/>
      <c r="AD56" s="18"/>
      <c r="AE56" s="18"/>
      <c r="AF56" s="18"/>
      <c r="AG56" s="18"/>
      <c r="AH56" s="18"/>
      <c r="AI56" s="18"/>
      <c r="AJ56" s="18"/>
      <c r="AK56" s="18"/>
      <c r="AL56" s="18"/>
      <c r="AM56" s="18"/>
      <c r="AN56" s="18"/>
      <c r="AO56" s="18"/>
      <c r="AP56" s="18"/>
      <c r="AQ56" s="18"/>
      <c r="AR56" s="18"/>
      <c r="AS56" s="18"/>
      <c r="AT56" s="18"/>
      <c r="AU56" s="18"/>
      <c r="AV56" s="18"/>
      <c r="AW56" s="18"/>
      <c r="AX56" s="18"/>
      <c r="AY56" s="18"/>
      <c r="AZ56" s="18"/>
      <c r="BA56" s="18"/>
      <c r="BB56" s="18"/>
      <c r="BC56" s="18"/>
      <c r="BD56" s="18"/>
      <c r="BE56" s="18"/>
      <c r="BF56" s="18"/>
      <c r="BG56" s="18"/>
      <c r="BH56" s="18"/>
      <c r="BI56" s="18"/>
      <c r="BJ56" s="18"/>
      <c r="BK56" s="18"/>
      <c r="BL56" s="18"/>
      <c r="BM56" s="18"/>
      <c r="BN56" s="18"/>
      <c r="BO56" s="18"/>
      <c r="BP56" s="18"/>
      <c r="BQ56" s="18"/>
      <c r="BR56" s="18"/>
      <c r="BS56" s="18"/>
      <c r="BT56" s="18"/>
      <c r="BU56" s="18"/>
      <c r="BV56" s="18"/>
      <c r="BW56" s="18"/>
      <c r="BX56" s="18"/>
      <c r="BY56" s="18"/>
      <c r="BZ56" s="18"/>
      <c r="CA56" s="18"/>
      <c r="CB56" s="18"/>
      <c r="CC56" s="18"/>
      <c r="CD56" s="18"/>
      <c r="CE56" s="18"/>
      <c r="CF56" s="18"/>
      <c r="CG56" s="18"/>
      <c r="CH56" s="18"/>
      <c r="CI56" s="18"/>
      <c r="CJ56" s="18"/>
      <c r="CK56" s="18"/>
      <c r="CL56" s="18"/>
      <c r="CM56" s="18"/>
      <c r="CN56" s="18"/>
      <c r="CO56" s="18"/>
      <c r="CP56" s="18"/>
      <c r="CQ56" s="18"/>
      <c r="CR56" s="18"/>
      <c r="CS56" s="18"/>
      <c r="CT56" s="18"/>
      <c r="CU56" s="18"/>
      <c r="CV56" s="18"/>
      <c r="CW56" s="18"/>
      <c r="CX56" s="18"/>
      <c r="CY56" s="18"/>
      <c r="CZ56" s="18"/>
      <c r="DA56" s="18"/>
      <c r="DB56" s="18"/>
      <c r="DC56" s="18"/>
      <c r="DD56" s="18"/>
      <c r="DE56" s="18"/>
      <c r="DF56" s="18"/>
      <c r="DG56" s="18"/>
      <c r="DH56" s="18"/>
      <c r="DI56" s="18"/>
      <c r="DJ56" s="18"/>
      <c r="DK56" s="18"/>
      <c r="DL56" s="18"/>
      <c r="DM56" s="18"/>
      <c r="DN56" s="18"/>
      <c r="DO56" s="18"/>
      <c r="DP56" s="18"/>
      <c r="DQ56" s="18"/>
      <c r="DR56" s="18"/>
      <c r="DS56" s="18"/>
      <c r="DT56" s="18"/>
      <c r="DU56" s="18"/>
      <c r="DV56" s="18"/>
      <c r="DW56" s="18"/>
      <c r="DX56" s="18"/>
      <c r="DY56" s="18"/>
      <c r="DZ56" s="18"/>
      <c r="EA56" s="18"/>
      <c r="EB56" s="18"/>
      <c r="EC56" s="18"/>
      <c r="ED56" s="18"/>
      <c r="EE56" s="18"/>
      <c r="EF56" s="18"/>
      <c r="EG56" s="18"/>
      <c r="EH56" s="18"/>
      <c r="EI56" s="18"/>
      <c r="EJ56" s="18"/>
      <c r="EK56" s="18"/>
      <c r="EL56" s="18"/>
      <c r="EM56" s="18"/>
      <c r="EN56" s="18"/>
      <c r="EO56" s="18"/>
      <c r="EP56" s="18"/>
      <c r="EQ56" s="18"/>
      <c r="ER56" s="18"/>
      <c r="ES56" s="18"/>
      <c r="ET56" s="18"/>
      <c r="EU56" s="18"/>
      <c r="EV56" s="18"/>
      <c r="EW56" s="18"/>
      <c r="EX56" s="18"/>
      <c r="EY56" s="18"/>
      <c r="EZ56" s="18"/>
      <c r="FA56" s="18"/>
      <c r="FB56" s="18"/>
      <c r="FC56" s="18"/>
      <c r="FD56" s="18"/>
      <c r="FE56" s="18"/>
      <c r="FF56" s="18"/>
      <c r="FG56" s="18"/>
      <c r="FH56" s="18"/>
      <c r="FI56" s="18"/>
      <c r="FJ56" s="18"/>
      <c r="FK56" s="18"/>
      <c r="FL56" s="18"/>
      <c r="FM56" s="18"/>
      <c r="FN56" s="18"/>
      <c r="FO56" s="18"/>
      <c r="FP56" s="18"/>
      <c r="FQ56" s="18"/>
      <c r="FR56" s="18"/>
      <c r="FS56" s="18"/>
      <c r="FT56" s="18"/>
      <c r="FU56" s="18"/>
      <c r="FV56" s="18"/>
      <c r="FW56" s="18"/>
      <c r="FX56" s="18"/>
      <c r="FY56" s="18"/>
      <c r="FZ56" s="18"/>
      <c r="GA56" s="18"/>
      <c r="GB56" s="18"/>
      <c r="GC56" s="18"/>
      <c r="GD56" s="18"/>
      <c r="GE56" s="18"/>
      <c r="GF56" s="18"/>
      <c r="GG56" s="18"/>
      <c r="GH56" s="18"/>
      <c r="GI56" s="18"/>
      <c r="GJ56" s="18"/>
      <c r="GK56" s="18"/>
      <c r="GL56" s="18"/>
      <c r="GM56" s="18"/>
      <c r="GN56" s="18"/>
      <c r="GO56" s="18"/>
      <c r="GP56" s="18"/>
      <c r="GQ56" s="18"/>
      <c r="GR56" s="18"/>
      <c r="GS56" s="18"/>
      <c r="GT56" s="18"/>
      <c r="GU56" s="18"/>
      <c r="GV56" s="18"/>
      <c r="GW56" s="18"/>
      <c r="GX56" s="18"/>
      <c r="GY56" s="18"/>
      <c r="GZ56" s="18"/>
      <c r="HA56" s="18"/>
      <c r="HB56" s="18"/>
      <c r="HC56" s="18"/>
      <c r="HD56" s="18"/>
      <c r="HE56" s="18"/>
      <c r="HF56" s="18"/>
      <c r="HG56" s="18"/>
      <c r="HH56" s="18"/>
      <c r="HI56" s="18"/>
      <c r="HJ56" s="18"/>
      <c r="HK56" s="18"/>
      <c r="HL56" s="18"/>
      <c r="HM56" s="18"/>
      <c r="HN56" s="18"/>
      <c r="HO56" s="18"/>
      <c r="HP56" s="18"/>
      <c r="HQ56" s="18"/>
      <c r="HR56" s="18"/>
      <c r="HS56" s="18"/>
      <c r="HT56" s="18"/>
      <c r="HU56" s="18"/>
      <c r="HV56" s="18"/>
      <c r="HW56" s="18"/>
      <c r="HX56" s="18"/>
      <c r="HY56" s="18"/>
      <c r="HZ56" s="18"/>
      <c r="IA56" s="18"/>
      <c r="IB56" s="18"/>
      <c r="IC56" s="18"/>
      <c r="ID56" s="18"/>
      <c r="IE56" s="18"/>
      <c r="IF56" s="18"/>
      <c r="IG56" s="18"/>
      <c r="IH56" s="18"/>
      <c r="II56" s="18"/>
      <c r="IJ56" s="18"/>
      <c r="IK56" s="18"/>
      <c r="IL56" s="18"/>
      <c r="IM56" s="18"/>
      <c r="IN56" s="18"/>
      <c r="IO56" s="18"/>
      <c r="IP56" s="18"/>
      <c r="IQ56" s="18"/>
      <c r="IR56" s="18"/>
      <c r="IS56" s="18"/>
      <c r="IT56" s="18"/>
      <c r="IU56" s="18"/>
    </row>
    <row r="57" spans="1:255" x14ac:dyDescent="0.25">
      <c r="A57" s="45"/>
      <c r="B57" s="45"/>
      <c r="C57" s="45"/>
      <c r="D57" s="45"/>
      <c r="E57" s="45"/>
      <c r="F57" s="45"/>
      <c r="G57" s="45"/>
      <c r="H57" s="45"/>
      <c r="I57" s="45"/>
    </row>
    <row r="58" spans="1:255" x14ac:dyDescent="0.25">
      <c r="A58" s="48"/>
      <c r="B58" s="48" t="s">
        <v>1120</v>
      </c>
      <c r="C58" s="48"/>
      <c r="D58" s="48"/>
      <c r="E58" s="48"/>
      <c r="F58" s="48"/>
      <c r="G58" s="45"/>
      <c r="H58" s="45"/>
      <c r="I58" s="45"/>
    </row>
    <row r="59" spans="1:255" s="22" customFormat="1" ht="22.8" x14ac:dyDescent="0.2">
      <c r="A59" s="49">
        <v>34</v>
      </c>
      <c r="B59" s="50" t="s">
        <v>845</v>
      </c>
      <c r="C59" s="50" t="s">
        <v>847</v>
      </c>
      <c r="D59" s="50" t="s">
        <v>22</v>
      </c>
      <c r="E59" s="51" t="e">
        <f t="shared" ref="E59:E90" si="6">ROUND(O59,3)</f>
        <v>#REF!</v>
      </c>
      <c r="F59" s="52">
        <f>ROUND( 6.22 * 9.11, 2 )</f>
        <v>56.66</v>
      </c>
      <c r="G59" s="53" t="e">
        <f t="shared" ref="G59:G90" si="7">ROUND(E59*F59,0)</f>
        <v>#REF!</v>
      </c>
      <c r="H59" s="54" t="s">
        <v>1015</v>
      </c>
      <c r="I59" s="54" t="s">
        <v>1010</v>
      </c>
      <c r="N59" s="41"/>
      <c r="O59" s="41" t="e">
        <f t="shared" ref="O59:O90" si="8">SUM(P59:IV59)</f>
        <v>#REF!</v>
      </c>
      <c r="P59" s="41" t="e">
        <f>SmtRes!CX191</f>
        <v>#REF!</v>
      </c>
      <c r="Q59" s="41" t="e">
        <f>SmtRes!CX291</f>
        <v>#REF!</v>
      </c>
      <c r="R59" s="41" t="e">
        <f>SmtRes!CX313</f>
        <v>#REF!</v>
      </c>
      <c r="S59" s="41" t="e">
        <f>SmtRes!CX362</f>
        <v>#REF!</v>
      </c>
      <c r="T59" s="41"/>
      <c r="U59" s="41"/>
      <c r="V59" s="41"/>
      <c r="W59" s="41"/>
      <c r="X59" s="41"/>
      <c r="Y59" s="41"/>
      <c r="Z59" s="41"/>
      <c r="AA59" s="41"/>
      <c r="AB59" s="41"/>
      <c r="AC59" s="41"/>
      <c r="AD59" s="41"/>
      <c r="AE59" s="41"/>
      <c r="AF59" s="41"/>
      <c r="AG59" s="41"/>
      <c r="AH59" s="41"/>
      <c r="AI59" s="41"/>
      <c r="AJ59" s="41"/>
      <c r="AK59" s="41"/>
      <c r="AL59" s="41"/>
      <c r="AM59" s="41"/>
      <c r="AN59" s="41"/>
      <c r="AO59" s="41"/>
      <c r="AP59" s="41"/>
      <c r="AQ59" s="41"/>
      <c r="AR59" s="41"/>
      <c r="AS59" s="41"/>
      <c r="AT59" s="41"/>
      <c r="AU59" s="41"/>
      <c r="AV59" s="41"/>
      <c r="AW59" s="41"/>
      <c r="AX59" s="41"/>
      <c r="AY59" s="41"/>
      <c r="AZ59" s="41"/>
      <c r="BA59" s="41"/>
      <c r="BB59" s="41"/>
      <c r="BC59" s="41"/>
      <c r="BD59" s="41"/>
      <c r="BE59" s="41"/>
      <c r="BF59" s="41"/>
      <c r="BG59" s="41"/>
      <c r="BH59" s="41"/>
      <c r="BI59" s="41"/>
      <c r="BJ59" s="41"/>
      <c r="BK59" s="41"/>
      <c r="BL59" s="41"/>
      <c r="BM59" s="41"/>
      <c r="BN59" s="41"/>
      <c r="BO59" s="41"/>
      <c r="BP59" s="41"/>
      <c r="BQ59" s="41"/>
      <c r="BR59" s="41"/>
      <c r="BS59" s="41"/>
      <c r="BT59" s="41"/>
      <c r="BU59" s="41"/>
      <c r="BV59" s="41"/>
      <c r="BW59" s="41"/>
      <c r="BX59" s="41"/>
      <c r="BY59" s="41"/>
      <c r="BZ59" s="41"/>
      <c r="CA59" s="41"/>
      <c r="CB59" s="41"/>
      <c r="CC59" s="41"/>
      <c r="CD59" s="41"/>
      <c r="CE59" s="41"/>
      <c r="CF59" s="41"/>
      <c r="CG59" s="41"/>
      <c r="CH59" s="41"/>
      <c r="CI59" s="41"/>
      <c r="CJ59" s="41"/>
      <c r="CK59" s="41"/>
      <c r="CL59" s="41"/>
      <c r="CM59" s="41"/>
      <c r="CN59" s="41"/>
      <c r="CO59" s="41"/>
      <c r="CP59" s="41"/>
      <c r="CQ59" s="41"/>
      <c r="CR59" s="41"/>
      <c r="CS59" s="41"/>
      <c r="CT59" s="41"/>
      <c r="CU59" s="41"/>
      <c r="CV59" s="41"/>
      <c r="CW59" s="41"/>
      <c r="CX59" s="41"/>
      <c r="CY59" s="41"/>
      <c r="CZ59" s="41"/>
      <c r="DA59" s="41"/>
      <c r="DB59" s="41"/>
      <c r="DC59" s="41"/>
      <c r="DD59" s="41"/>
      <c r="DE59" s="41"/>
      <c r="DF59" s="41"/>
      <c r="DG59" s="41"/>
      <c r="DH59" s="41"/>
      <c r="DI59" s="41"/>
      <c r="DJ59" s="41"/>
      <c r="DK59" s="41"/>
      <c r="DL59" s="41"/>
      <c r="DM59" s="41"/>
      <c r="DN59" s="41"/>
      <c r="DO59" s="41"/>
      <c r="DP59" s="41"/>
      <c r="DQ59" s="41"/>
      <c r="DR59" s="41"/>
      <c r="DS59" s="41"/>
      <c r="DT59" s="41"/>
      <c r="DU59" s="41"/>
      <c r="DV59" s="41"/>
      <c r="DW59" s="41"/>
      <c r="DX59" s="41"/>
      <c r="DY59" s="41"/>
      <c r="DZ59" s="41"/>
      <c r="EA59" s="41"/>
      <c r="EB59" s="41"/>
      <c r="EC59" s="41"/>
      <c r="ED59" s="41"/>
      <c r="EE59" s="41"/>
      <c r="EF59" s="41"/>
      <c r="EG59" s="41"/>
      <c r="EH59" s="41"/>
      <c r="EI59" s="41"/>
      <c r="EJ59" s="41"/>
      <c r="EK59" s="41"/>
      <c r="EL59" s="41"/>
      <c r="EM59" s="41"/>
      <c r="EN59" s="41"/>
      <c r="EO59" s="41"/>
      <c r="EP59" s="41"/>
      <c r="EQ59" s="41"/>
      <c r="ER59" s="41"/>
      <c r="ES59" s="41"/>
      <c r="ET59" s="41"/>
      <c r="EU59" s="41"/>
      <c r="EV59" s="41"/>
      <c r="EW59" s="41"/>
      <c r="EX59" s="41"/>
      <c r="EY59" s="41"/>
      <c r="EZ59" s="41"/>
      <c r="FA59" s="41"/>
      <c r="FB59" s="41"/>
      <c r="FC59" s="41"/>
      <c r="FD59" s="41"/>
      <c r="FE59" s="41"/>
      <c r="FF59" s="41"/>
      <c r="FG59" s="41"/>
      <c r="FH59" s="41"/>
      <c r="FI59" s="41"/>
      <c r="FJ59" s="41"/>
      <c r="FK59" s="41"/>
      <c r="FL59" s="41"/>
      <c r="FM59" s="41"/>
      <c r="FN59" s="41"/>
      <c r="FO59" s="41"/>
      <c r="FP59" s="41"/>
      <c r="FQ59" s="41"/>
      <c r="FR59" s="41"/>
      <c r="FS59" s="41"/>
      <c r="FT59" s="41"/>
      <c r="FU59" s="41"/>
      <c r="FV59" s="41"/>
      <c r="FW59" s="41"/>
      <c r="FX59" s="41"/>
      <c r="FY59" s="41"/>
      <c r="FZ59" s="41"/>
      <c r="GA59" s="41"/>
      <c r="GB59" s="41"/>
      <c r="GC59" s="41"/>
      <c r="GD59" s="41"/>
      <c r="GE59" s="41"/>
      <c r="GF59" s="41"/>
      <c r="GG59" s="41"/>
      <c r="GH59" s="41"/>
      <c r="GI59" s="41"/>
      <c r="GJ59" s="41"/>
      <c r="GK59" s="41"/>
      <c r="GL59" s="41"/>
      <c r="GM59" s="41"/>
      <c r="GN59" s="41"/>
      <c r="GO59" s="41"/>
      <c r="GP59" s="41"/>
      <c r="GQ59" s="41"/>
      <c r="GR59" s="41"/>
      <c r="GS59" s="41"/>
      <c r="GT59" s="41"/>
      <c r="GU59" s="41"/>
      <c r="GV59" s="41"/>
      <c r="GW59" s="41"/>
      <c r="GX59" s="41"/>
      <c r="GY59" s="41"/>
      <c r="GZ59" s="41"/>
      <c r="HA59" s="41"/>
      <c r="HB59" s="41"/>
      <c r="HC59" s="41"/>
      <c r="HD59" s="41"/>
      <c r="HE59" s="41"/>
      <c r="HF59" s="41"/>
      <c r="HG59" s="41"/>
      <c r="HH59" s="41"/>
      <c r="HI59" s="41"/>
      <c r="HJ59" s="41"/>
      <c r="HK59" s="41"/>
      <c r="HL59" s="41"/>
      <c r="HM59" s="41"/>
      <c r="HN59" s="41"/>
      <c r="HO59" s="41"/>
      <c r="HP59" s="41"/>
      <c r="HQ59" s="41"/>
      <c r="HR59" s="41"/>
      <c r="HS59" s="41"/>
      <c r="HT59" s="41"/>
      <c r="HU59" s="41"/>
      <c r="HV59" s="41"/>
      <c r="HW59" s="41"/>
      <c r="HX59" s="41"/>
      <c r="HY59" s="41"/>
      <c r="HZ59" s="41"/>
      <c r="IA59" s="41"/>
      <c r="IB59" s="41"/>
      <c r="IC59" s="41"/>
      <c r="ID59" s="41"/>
      <c r="IE59" s="41"/>
      <c r="IF59" s="41"/>
      <c r="IG59" s="41"/>
      <c r="IH59" s="41"/>
      <c r="II59" s="41"/>
      <c r="IJ59" s="41"/>
      <c r="IK59" s="41"/>
      <c r="IL59" s="41"/>
      <c r="IM59" s="41"/>
      <c r="IN59" s="41"/>
      <c r="IO59" s="41"/>
      <c r="IP59" s="41"/>
      <c r="IQ59" s="41"/>
      <c r="IR59" s="41"/>
      <c r="IS59" s="41"/>
      <c r="IT59" s="41"/>
      <c r="IU59" s="41"/>
    </row>
    <row r="60" spans="1:255" s="22" customFormat="1" ht="22.8" x14ac:dyDescent="0.2">
      <c r="A60" s="49">
        <v>35</v>
      </c>
      <c r="B60" s="50" t="s">
        <v>822</v>
      </c>
      <c r="C60" s="50" t="s">
        <v>824</v>
      </c>
      <c r="D60" s="50" t="s">
        <v>132</v>
      </c>
      <c r="E60" s="51" t="e">
        <f t="shared" si="6"/>
        <v>#REF!</v>
      </c>
      <c r="F60" s="52">
        <f>ROUND( 6.09 * 9.11, 2 )</f>
        <v>55.48</v>
      </c>
      <c r="G60" s="53" t="e">
        <f t="shared" si="7"/>
        <v>#REF!</v>
      </c>
      <c r="H60" s="54" t="s">
        <v>1013</v>
      </c>
      <c r="I60" s="54" t="s">
        <v>1010</v>
      </c>
      <c r="N60" s="41"/>
      <c r="O60" s="41" t="e">
        <f t="shared" si="8"/>
        <v>#REF!</v>
      </c>
      <c r="P60" s="41" t="e">
        <f>SmtRes!CX143</f>
        <v>#REF!</v>
      </c>
      <c r="Q60" s="41" t="e">
        <f>SmtRes!CX192</f>
        <v>#REF!</v>
      </c>
      <c r="R60" s="41" t="e">
        <f>SmtRes!CX292</f>
        <v>#REF!</v>
      </c>
      <c r="S60" s="41" t="e">
        <f>SmtRes!CX314</f>
        <v>#REF!</v>
      </c>
      <c r="T60" s="41" t="e">
        <f>SmtRes!CX363</f>
        <v>#REF!</v>
      </c>
      <c r="U60" s="41"/>
      <c r="V60" s="41"/>
      <c r="W60" s="41"/>
      <c r="X60" s="41"/>
      <c r="Y60" s="41"/>
      <c r="Z60" s="41"/>
      <c r="AA60" s="41"/>
      <c r="AB60" s="41"/>
      <c r="AC60" s="41"/>
      <c r="AD60" s="41"/>
      <c r="AE60" s="41"/>
      <c r="AF60" s="41"/>
      <c r="AG60" s="41"/>
      <c r="AH60" s="41"/>
      <c r="AI60" s="41"/>
      <c r="AJ60" s="41"/>
      <c r="AK60" s="41"/>
      <c r="AL60" s="41"/>
      <c r="AM60" s="41"/>
      <c r="AN60" s="41"/>
      <c r="AO60" s="41"/>
      <c r="AP60" s="41"/>
      <c r="AQ60" s="41"/>
      <c r="AR60" s="41"/>
      <c r="AS60" s="41"/>
      <c r="AT60" s="41"/>
      <c r="AU60" s="41"/>
      <c r="AV60" s="41"/>
      <c r="AW60" s="41"/>
      <c r="AX60" s="41"/>
      <c r="AY60" s="41"/>
      <c r="AZ60" s="41"/>
      <c r="BA60" s="41"/>
      <c r="BB60" s="41"/>
      <c r="BC60" s="41"/>
      <c r="BD60" s="41"/>
      <c r="BE60" s="41"/>
      <c r="BF60" s="41"/>
      <c r="BG60" s="41"/>
      <c r="BH60" s="41"/>
      <c r="BI60" s="41"/>
      <c r="BJ60" s="41"/>
      <c r="BK60" s="41"/>
      <c r="BL60" s="41"/>
      <c r="BM60" s="41"/>
      <c r="BN60" s="41"/>
      <c r="BO60" s="41"/>
      <c r="BP60" s="41"/>
      <c r="BQ60" s="41"/>
      <c r="BR60" s="41"/>
      <c r="BS60" s="41"/>
      <c r="BT60" s="41"/>
      <c r="BU60" s="41"/>
      <c r="BV60" s="41"/>
      <c r="BW60" s="41"/>
      <c r="BX60" s="41"/>
      <c r="BY60" s="41"/>
      <c r="BZ60" s="41"/>
      <c r="CA60" s="41"/>
      <c r="CB60" s="41"/>
      <c r="CC60" s="41"/>
      <c r="CD60" s="41"/>
      <c r="CE60" s="41"/>
      <c r="CF60" s="41"/>
      <c r="CG60" s="41"/>
      <c r="CH60" s="41"/>
      <c r="CI60" s="41"/>
      <c r="CJ60" s="41"/>
      <c r="CK60" s="41"/>
      <c r="CL60" s="41"/>
      <c r="CM60" s="41"/>
      <c r="CN60" s="41"/>
      <c r="CO60" s="41"/>
      <c r="CP60" s="41"/>
      <c r="CQ60" s="41"/>
      <c r="CR60" s="41"/>
      <c r="CS60" s="41"/>
      <c r="CT60" s="41"/>
      <c r="CU60" s="41"/>
      <c r="CV60" s="41"/>
      <c r="CW60" s="41"/>
      <c r="CX60" s="41"/>
      <c r="CY60" s="41"/>
      <c r="CZ60" s="41"/>
      <c r="DA60" s="41"/>
      <c r="DB60" s="41"/>
      <c r="DC60" s="41"/>
      <c r="DD60" s="41"/>
      <c r="DE60" s="41"/>
      <c r="DF60" s="41"/>
      <c r="DG60" s="41"/>
      <c r="DH60" s="41"/>
      <c r="DI60" s="41"/>
      <c r="DJ60" s="41"/>
      <c r="DK60" s="41"/>
      <c r="DL60" s="41"/>
      <c r="DM60" s="41"/>
      <c r="DN60" s="41"/>
      <c r="DO60" s="41"/>
      <c r="DP60" s="41"/>
      <c r="DQ60" s="41"/>
      <c r="DR60" s="41"/>
      <c r="DS60" s="41"/>
      <c r="DT60" s="41"/>
      <c r="DU60" s="41"/>
      <c r="DV60" s="41"/>
      <c r="DW60" s="41"/>
      <c r="DX60" s="41"/>
      <c r="DY60" s="41"/>
      <c r="DZ60" s="41"/>
      <c r="EA60" s="41"/>
      <c r="EB60" s="41"/>
      <c r="EC60" s="41"/>
      <c r="ED60" s="41"/>
      <c r="EE60" s="41"/>
      <c r="EF60" s="41"/>
      <c r="EG60" s="41"/>
      <c r="EH60" s="41"/>
      <c r="EI60" s="41"/>
      <c r="EJ60" s="41"/>
      <c r="EK60" s="41"/>
      <c r="EL60" s="41"/>
      <c r="EM60" s="41"/>
      <c r="EN60" s="41"/>
      <c r="EO60" s="41"/>
      <c r="EP60" s="41"/>
      <c r="EQ60" s="41"/>
      <c r="ER60" s="41"/>
      <c r="ES60" s="41"/>
      <c r="ET60" s="41"/>
      <c r="EU60" s="41"/>
      <c r="EV60" s="41"/>
      <c r="EW60" s="41"/>
      <c r="EX60" s="41"/>
      <c r="EY60" s="41"/>
      <c r="EZ60" s="41"/>
      <c r="FA60" s="41"/>
      <c r="FB60" s="41"/>
      <c r="FC60" s="41"/>
      <c r="FD60" s="41"/>
      <c r="FE60" s="41"/>
      <c r="FF60" s="41"/>
      <c r="FG60" s="41"/>
      <c r="FH60" s="41"/>
      <c r="FI60" s="41"/>
      <c r="FJ60" s="41"/>
      <c r="FK60" s="41"/>
      <c r="FL60" s="41"/>
      <c r="FM60" s="41"/>
      <c r="FN60" s="41"/>
      <c r="FO60" s="41"/>
      <c r="FP60" s="41"/>
      <c r="FQ60" s="41"/>
      <c r="FR60" s="41"/>
      <c r="FS60" s="41"/>
      <c r="FT60" s="41"/>
      <c r="FU60" s="41"/>
      <c r="FV60" s="41"/>
      <c r="FW60" s="41"/>
      <c r="FX60" s="41"/>
      <c r="FY60" s="41"/>
      <c r="FZ60" s="41"/>
      <c r="GA60" s="41"/>
      <c r="GB60" s="41"/>
      <c r="GC60" s="41"/>
      <c r="GD60" s="41"/>
      <c r="GE60" s="41"/>
      <c r="GF60" s="41"/>
      <c r="GG60" s="41"/>
      <c r="GH60" s="41"/>
      <c r="GI60" s="41"/>
      <c r="GJ60" s="41"/>
      <c r="GK60" s="41"/>
      <c r="GL60" s="41"/>
      <c r="GM60" s="41"/>
      <c r="GN60" s="41"/>
      <c r="GO60" s="41"/>
      <c r="GP60" s="41"/>
      <c r="GQ60" s="41"/>
      <c r="GR60" s="41"/>
      <c r="GS60" s="41"/>
      <c r="GT60" s="41"/>
      <c r="GU60" s="41"/>
      <c r="GV60" s="41"/>
      <c r="GW60" s="41"/>
      <c r="GX60" s="41"/>
      <c r="GY60" s="41"/>
      <c r="GZ60" s="41"/>
      <c r="HA60" s="41"/>
      <c r="HB60" s="41"/>
      <c r="HC60" s="41"/>
      <c r="HD60" s="41"/>
      <c r="HE60" s="41"/>
      <c r="HF60" s="41"/>
      <c r="HG60" s="41"/>
      <c r="HH60" s="41"/>
      <c r="HI60" s="41"/>
      <c r="HJ60" s="41"/>
      <c r="HK60" s="41"/>
      <c r="HL60" s="41"/>
      <c r="HM60" s="41"/>
      <c r="HN60" s="41"/>
      <c r="HO60" s="41"/>
      <c r="HP60" s="41"/>
      <c r="HQ60" s="41"/>
      <c r="HR60" s="41"/>
      <c r="HS60" s="41"/>
      <c r="HT60" s="41"/>
      <c r="HU60" s="41"/>
      <c r="HV60" s="41"/>
      <c r="HW60" s="41"/>
      <c r="HX60" s="41"/>
      <c r="HY60" s="41"/>
      <c r="HZ60" s="41"/>
      <c r="IA60" s="41"/>
      <c r="IB60" s="41"/>
      <c r="IC60" s="41"/>
      <c r="ID60" s="41"/>
      <c r="IE60" s="41"/>
      <c r="IF60" s="41"/>
      <c r="IG60" s="41"/>
      <c r="IH60" s="41"/>
      <c r="II60" s="41"/>
      <c r="IJ60" s="41"/>
      <c r="IK60" s="41"/>
      <c r="IL60" s="41"/>
      <c r="IM60" s="41"/>
      <c r="IN60" s="41"/>
      <c r="IO60" s="41"/>
      <c r="IP60" s="41"/>
      <c r="IQ60" s="41"/>
      <c r="IR60" s="41"/>
      <c r="IS60" s="41"/>
      <c r="IT60" s="41"/>
      <c r="IU60" s="41"/>
    </row>
    <row r="61" spans="1:255" s="22" customFormat="1" ht="22.8" x14ac:dyDescent="0.2">
      <c r="A61" s="49">
        <v>36</v>
      </c>
      <c r="B61" s="50" t="s">
        <v>773</v>
      </c>
      <c r="C61" s="50" t="s">
        <v>775</v>
      </c>
      <c r="D61" s="50" t="s">
        <v>22</v>
      </c>
      <c r="E61" s="51" t="e">
        <f t="shared" si="6"/>
        <v>#REF!</v>
      </c>
      <c r="F61" s="52">
        <f>ROUND( 2.44 * 9.11, 2 )</f>
        <v>22.23</v>
      </c>
      <c r="G61" s="53" t="e">
        <f t="shared" si="7"/>
        <v>#REF!</v>
      </c>
      <c r="H61" s="54" t="s">
        <v>1009</v>
      </c>
      <c r="I61" s="54" t="s">
        <v>1010</v>
      </c>
      <c r="N61" s="41"/>
      <c r="O61" s="41" t="e">
        <f t="shared" si="8"/>
        <v>#REF!</v>
      </c>
      <c r="P61" s="41" t="e">
        <f>SmtRes!CX4</f>
        <v>#REF!</v>
      </c>
      <c r="Q61" s="41" t="e">
        <f>SmtRes!CX11</f>
        <v>#REF!</v>
      </c>
      <c r="R61" s="41" t="e">
        <f>SmtRes!CX21</f>
        <v>#REF!</v>
      </c>
      <c r="S61" s="41" t="e">
        <f>SmtRes!CX28</f>
        <v>#REF!</v>
      </c>
      <c r="T61" s="41" t="e">
        <f>SmtRes!CX35</f>
        <v>#REF!</v>
      </c>
      <c r="U61" s="41" t="e">
        <f>SmtRes!CX48</f>
        <v>#REF!</v>
      </c>
      <c r="V61" s="41" t="e">
        <f>SmtRes!CX56</f>
        <v>#REF!</v>
      </c>
      <c r="W61" s="41" t="e">
        <f>SmtRes!CX66</f>
        <v>#REF!</v>
      </c>
      <c r="X61" s="41" t="e">
        <f>SmtRes!CX74</f>
        <v>#REF!</v>
      </c>
      <c r="Y61" s="41" t="e">
        <f>SmtRes!CX82</f>
        <v>#REF!</v>
      </c>
      <c r="Z61" s="41" t="e">
        <f>SmtRes!CX93</f>
        <v>#REF!</v>
      </c>
      <c r="AA61" s="41" t="e">
        <f>SmtRes!CX99</f>
        <v>#REF!</v>
      </c>
      <c r="AB61" s="41" t="e">
        <f>SmtRes!CX149</f>
        <v>#REF!</v>
      </c>
      <c r="AC61" s="41" t="e">
        <f>SmtRes!CX263</f>
        <v>#REF!</v>
      </c>
      <c r="AD61" s="41" t="e">
        <f>SmtRes!CX339</f>
        <v>#REF!</v>
      </c>
      <c r="AE61" s="41" t="e">
        <f>SmtRes!CX391</f>
        <v>#REF!</v>
      </c>
      <c r="AF61" s="41"/>
      <c r="AG61" s="41"/>
      <c r="AH61" s="41"/>
      <c r="AI61" s="41"/>
      <c r="AJ61" s="41"/>
      <c r="AK61" s="41"/>
      <c r="AL61" s="41"/>
      <c r="AM61" s="41"/>
      <c r="AN61" s="41"/>
      <c r="AO61" s="41"/>
      <c r="AP61" s="41"/>
      <c r="AQ61" s="41"/>
      <c r="AR61" s="41"/>
      <c r="AS61" s="41"/>
      <c r="AT61" s="41"/>
      <c r="AU61" s="41"/>
      <c r="AV61" s="41"/>
      <c r="AW61" s="41"/>
      <c r="AX61" s="41"/>
      <c r="AY61" s="41"/>
      <c r="AZ61" s="41"/>
      <c r="BA61" s="41"/>
      <c r="BB61" s="41"/>
      <c r="BC61" s="41"/>
      <c r="BD61" s="41"/>
      <c r="BE61" s="41"/>
      <c r="BF61" s="41"/>
      <c r="BG61" s="41"/>
      <c r="BH61" s="41"/>
      <c r="BI61" s="41"/>
      <c r="BJ61" s="41"/>
      <c r="BK61" s="41"/>
      <c r="BL61" s="41"/>
      <c r="BM61" s="41"/>
      <c r="BN61" s="41"/>
      <c r="BO61" s="41"/>
      <c r="BP61" s="41"/>
      <c r="BQ61" s="41"/>
      <c r="BR61" s="41"/>
      <c r="BS61" s="41"/>
      <c r="BT61" s="41"/>
      <c r="BU61" s="41"/>
      <c r="BV61" s="41"/>
      <c r="BW61" s="41"/>
      <c r="BX61" s="41"/>
      <c r="BY61" s="41"/>
      <c r="BZ61" s="41"/>
      <c r="CA61" s="41"/>
      <c r="CB61" s="41"/>
      <c r="CC61" s="41"/>
      <c r="CD61" s="41"/>
      <c r="CE61" s="41"/>
      <c r="CF61" s="41"/>
      <c r="CG61" s="41"/>
      <c r="CH61" s="41"/>
      <c r="CI61" s="41"/>
      <c r="CJ61" s="41"/>
      <c r="CK61" s="41"/>
      <c r="CL61" s="41"/>
      <c r="CM61" s="41"/>
      <c r="CN61" s="41"/>
      <c r="CO61" s="41"/>
      <c r="CP61" s="41"/>
      <c r="CQ61" s="41"/>
      <c r="CR61" s="41"/>
      <c r="CS61" s="41"/>
      <c r="CT61" s="41"/>
      <c r="CU61" s="41"/>
      <c r="CV61" s="41"/>
      <c r="CW61" s="41"/>
      <c r="CX61" s="41"/>
      <c r="CY61" s="41"/>
      <c r="CZ61" s="41"/>
      <c r="DA61" s="41"/>
      <c r="DB61" s="41"/>
      <c r="DC61" s="41"/>
      <c r="DD61" s="41"/>
      <c r="DE61" s="41"/>
      <c r="DF61" s="41"/>
      <c r="DG61" s="41"/>
      <c r="DH61" s="41"/>
      <c r="DI61" s="41"/>
      <c r="DJ61" s="41"/>
      <c r="DK61" s="41"/>
      <c r="DL61" s="41"/>
      <c r="DM61" s="41"/>
      <c r="DN61" s="41"/>
      <c r="DO61" s="41"/>
      <c r="DP61" s="41"/>
      <c r="DQ61" s="41"/>
      <c r="DR61" s="41"/>
      <c r="DS61" s="41"/>
      <c r="DT61" s="41"/>
      <c r="DU61" s="41"/>
      <c r="DV61" s="41"/>
      <c r="DW61" s="41"/>
      <c r="DX61" s="41"/>
      <c r="DY61" s="41"/>
      <c r="DZ61" s="41"/>
      <c r="EA61" s="41"/>
      <c r="EB61" s="41"/>
      <c r="EC61" s="41"/>
      <c r="ED61" s="41"/>
      <c r="EE61" s="41"/>
      <c r="EF61" s="41"/>
      <c r="EG61" s="41"/>
      <c r="EH61" s="41"/>
      <c r="EI61" s="41"/>
      <c r="EJ61" s="41"/>
      <c r="EK61" s="41"/>
      <c r="EL61" s="41"/>
      <c r="EM61" s="41"/>
      <c r="EN61" s="41"/>
      <c r="EO61" s="41"/>
      <c r="EP61" s="41"/>
      <c r="EQ61" s="41"/>
      <c r="ER61" s="41"/>
      <c r="ES61" s="41"/>
      <c r="ET61" s="41"/>
      <c r="EU61" s="41"/>
      <c r="EV61" s="41"/>
      <c r="EW61" s="41"/>
      <c r="EX61" s="41"/>
      <c r="EY61" s="41"/>
      <c r="EZ61" s="41"/>
      <c r="FA61" s="41"/>
      <c r="FB61" s="41"/>
      <c r="FC61" s="41"/>
      <c r="FD61" s="41"/>
      <c r="FE61" s="41"/>
      <c r="FF61" s="41"/>
      <c r="FG61" s="41"/>
      <c r="FH61" s="41"/>
      <c r="FI61" s="41"/>
      <c r="FJ61" s="41"/>
      <c r="FK61" s="41"/>
      <c r="FL61" s="41"/>
      <c r="FM61" s="41"/>
      <c r="FN61" s="41"/>
      <c r="FO61" s="41"/>
      <c r="FP61" s="41"/>
      <c r="FQ61" s="41"/>
      <c r="FR61" s="41"/>
      <c r="FS61" s="41"/>
      <c r="FT61" s="41"/>
      <c r="FU61" s="41"/>
      <c r="FV61" s="41"/>
      <c r="FW61" s="41"/>
      <c r="FX61" s="41"/>
      <c r="FY61" s="41"/>
      <c r="FZ61" s="41"/>
      <c r="GA61" s="41"/>
      <c r="GB61" s="41"/>
      <c r="GC61" s="41"/>
      <c r="GD61" s="41"/>
      <c r="GE61" s="41"/>
      <c r="GF61" s="41"/>
      <c r="GG61" s="41"/>
      <c r="GH61" s="41"/>
      <c r="GI61" s="41"/>
      <c r="GJ61" s="41"/>
      <c r="GK61" s="41"/>
      <c r="GL61" s="41"/>
      <c r="GM61" s="41"/>
      <c r="GN61" s="41"/>
      <c r="GO61" s="41"/>
      <c r="GP61" s="41"/>
      <c r="GQ61" s="41"/>
      <c r="GR61" s="41"/>
      <c r="GS61" s="41"/>
      <c r="GT61" s="41"/>
      <c r="GU61" s="41"/>
      <c r="GV61" s="41"/>
      <c r="GW61" s="41"/>
      <c r="GX61" s="41"/>
      <c r="GY61" s="41"/>
      <c r="GZ61" s="41"/>
      <c r="HA61" s="41"/>
      <c r="HB61" s="41"/>
      <c r="HC61" s="41"/>
      <c r="HD61" s="41"/>
      <c r="HE61" s="41"/>
      <c r="HF61" s="41"/>
      <c r="HG61" s="41"/>
      <c r="HH61" s="41"/>
      <c r="HI61" s="41"/>
      <c r="HJ61" s="41"/>
      <c r="HK61" s="41"/>
      <c r="HL61" s="41"/>
      <c r="HM61" s="41"/>
      <c r="HN61" s="41"/>
      <c r="HO61" s="41"/>
      <c r="HP61" s="41"/>
      <c r="HQ61" s="41"/>
      <c r="HR61" s="41"/>
      <c r="HS61" s="41"/>
      <c r="HT61" s="41"/>
      <c r="HU61" s="41"/>
      <c r="HV61" s="41"/>
      <c r="HW61" s="41"/>
      <c r="HX61" s="41"/>
      <c r="HY61" s="41"/>
      <c r="HZ61" s="41"/>
      <c r="IA61" s="41"/>
      <c r="IB61" s="41"/>
      <c r="IC61" s="41"/>
      <c r="ID61" s="41"/>
      <c r="IE61" s="41"/>
      <c r="IF61" s="41"/>
      <c r="IG61" s="41"/>
      <c r="IH61" s="41"/>
      <c r="II61" s="41"/>
      <c r="IJ61" s="41"/>
      <c r="IK61" s="41"/>
      <c r="IL61" s="41"/>
      <c r="IM61" s="41"/>
      <c r="IN61" s="41"/>
      <c r="IO61" s="41"/>
      <c r="IP61" s="41"/>
      <c r="IQ61" s="41"/>
      <c r="IR61" s="41"/>
      <c r="IS61" s="41"/>
      <c r="IT61" s="41"/>
      <c r="IU61" s="41"/>
    </row>
    <row r="62" spans="1:255" s="22" customFormat="1" ht="34.200000000000003" x14ac:dyDescent="0.2">
      <c r="A62" s="49">
        <v>37</v>
      </c>
      <c r="B62" s="50" t="s">
        <v>382</v>
      </c>
      <c r="C62" s="50" t="s">
        <v>383</v>
      </c>
      <c r="D62" s="50" t="s">
        <v>384</v>
      </c>
      <c r="E62" s="51" t="e">
        <f t="shared" si="6"/>
        <v>#REF!</v>
      </c>
      <c r="F62" s="52">
        <f>ROUND( 1 * 9.11, 2 )</f>
        <v>9.11</v>
      </c>
      <c r="G62" s="53" t="e">
        <f t="shared" si="7"/>
        <v>#REF!</v>
      </c>
      <c r="H62" s="54" t="s">
        <v>1066</v>
      </c>
      <c r="I62" s="54" t="s">
        <v>1010</v>
      </c>
      <c r="N62" s="41"/>
      <c r="O62" s="41" t="e">
        <f t="shared" si="8"/>
        <v>#REF!</v>
      </c>
      <c r="P62" s="41" t="e">
        <f>Source!I139</f>
        <v>#REF!</v>
      </c>
      <c r="Q62" s="41" t="e">
        <f>Source!I141</f>
        <v>#REF!</v>
      </c>
      <c r="R62" s="41" t="e">
        <f>Source!I149</f>
        <v>#REF!</v>
      </c>
      <c r="S62" s="41" t="e">
        <f>Source!I151</f>
        <v>#REF!</v>
      </c>
      <c r="T62" s="41" t="e">
        <f>Source!I174</f>
        <v>#REF!</v>
      </c>
      <c r="U62" s="41" t="e">
        <f>Source!I178</f>
        <v>#REF!</v>
      </c>
      <c r="V62" s="41" t="e">
        <f>Source!I207</f>
        <v>#REF!</v>
      </c>
      <c r="W62" s="41" t="e">
        <f>Source!I233</f>
        <v>#REF!</v>
      </c>
      <c r="X62" s="41" t="e">
        <f>Source!I243</f>
        <v>#REF!</v>
      </c>
      <c r="Y62" s="41" t="e">
        <f>Source!I247</f>
        <v>#REF!</v>
      </c>
      <c r="Z62" s="41"/>
      <c r="AA62" s="41"/>
      <c r="AB62" s="41"/>
      <c r="AC62" s="41"/>
      <c r="AD62" s="41"/>
      <c r="AE62" s="41"/>
      <c r="AF62" s="41"/>
      <c r="AG62" s="41"/>
      <c r="AH62" s="41"/>
      <c r="AI62" s="41"/>
      <c r="AJ62" s="41"/>
      <c r="AK62" s="41"/>
      <c r="AL62" s="41"/>
      <c r="AM62" s="41"/>
      <c r="AN62" s="41"/>
      <c r="AO62" s="41"/>
      <c r="AP62" s="41"/>
      <c r="AQ62" s="41"/>
      <c r="AR62" s="41"/>
      <c r="AS62" s="41"/>
      <c r="AT62" s="41"/>
      <c r="AU62" s="41"/>
      <c r="AV62" s="41"/>
      <c r="AW62" s="41"/>
      <c r="AX62" s="41"/>
      <c r="AY62" s="41"/>
      <c r="AZ62" s="41"/>
      <c r="BA62" s="41"/>
      <c r="BB62" s="41"/>
      <c r="BC62" s="41"/>
      <c r="BD62" s="41"/>
      <c r="BE62" s="41"/>
      <c r="BF62" s="41"/>
      <c r="BG62" s="41"/>
      <c r="BH62" s="41"/>
      <c r="BI62" s="41"/>
      <c r="BJ62" s="41"/>
      <c r="BK62" s="41"/>
      <c r="BL62" s="41"/>
      <c r="BM62" s="41"/>
      <c r="BN62" s="41"/>
      <c r="BO62" s="41"/>
      <c r="BP62" s="41"/>
      <c r="BQ62" s="41"/>
      <c r="BR62" s="41"/>
      <c r="BS62" s="41"/>
      <c r="BT62" s="41"/>
      <c r="BU62" s="41"/>
      <c r="BV62" s="41"/>
      <c r="BW62" s="41"/>
      <c r="BX62" s="41"/>
      <c r="BY62" s="41"/>
      <c r="BZ62" s="41"/>
      <c r="CA62" s="41"/>
      <c r="CB62" s="41"/>
      <c r="CC62" s="41"/>
      <c r="CD62" s="41"/>
      <c r="CE62" s="41"/>
      <c r="CF62" s="41"/>
      <c r="CG62" s="41"/>
      <c r="CH62" s="41"/>
      <c r="CI62" s="41"/>
      <c r="CJ62" s="41"/>
      <c r="CK62" s="41"/>
      <c r="CL62" s="41"/>
      <c r="CM62" s="41"/>
      <c r="CN62" s="41"/>
      <c r="CO62" s="41"/>
      <c r="CP62" s="41"/>
      <c r="CQ62" s="41"/>
      <c r="CR62" s="41"/>
      <c r="CS62" s="41"/>
      <c r="CT62" s="41"/>
      <c r="CU62" s="41"/>
      <c r="CV62" s="41"/>
      <c r="CW62" s="41"/>
      <c r="CX62" s="41"/>
      <c r="CY62" s="41"/>
      <c r="CZ62" s="41"/>
      <c r="DA62" s="41"/>
      <c r="DB62" s="41"/>
      <c r="DC62" s="41"/>
      <c r="DD62" s="41"/>
      <c r="DE62" s="41"/>
      <c r="DF62" s="41"/>
      <c r="DG62" s="41"/>
      <c r="DH62" s="41"/>
      <c r="DI62" s="41"/>
      <c r="DJ62" s="41"/>
      <c r="DK62" s="41"/>
      <c r="DL62" s="41"/>
      <c r="DM62" s="41"/>
      <c r="DN62" s="41"/>
      <c r="DO62" s="41"/>
      <c r="DP62" s="41"/>
      <c r="DQ62" s="41"/>
      <c r="DR62" s="41"/>
      <c r="DS62" s="41"/>
      <c r="DT62" s="41"/>
      <c r="DU62" s="41"/>
      <c r="DV62" s="41"/>
      <c r="DW62" s="41"/>
      <c r="DX62" s="41"/>
      <c r="DY62" s="41"/>
      <c r="DZ62" s="41"/>
      <c r="EA62" s="41"/>
      <c r="EB62" s="41"/>
      <c r="EC62" s="41"/>
      <c r="ED62" s="41"/>
      <c r="EE62" s="41"/>
      <c r="EF62" s="41"/>
      <c r="EG62" s="41"/>
      <c r="EH62" s="41"/>
      <c r="EI62" s="41"/>
      <c r="EJ62" s="41"/>
      <c r="EK62" s="41"/>
      <c r="EL62" s="41"/>
      <c r="EM62" s="41"/>
      <c r="EN62" s="41"/>
      <c r="EO62" s="41"/>
      <c r="EP62" s="41"/>
      <c r="EQ62" s="41"/>
      <c r="ER62" s="41"/>
      <c r="ES62" s="41"/>
      <c r="ET62" s="41"/>
      <c r="EU62" s="41"/>
      <c r="EV62" s="41"/>
      <c r="EW62" s="41"/>
      <c r="EX62" s="41"/>
      <c r="EY62" s="41"/>
      <c r="EZ62" s="41"/>
      <c r="FA62" s="41"/>
      <c r="FB62" s="41"/>
      <c r="FC62" s="41"/>
      <c r="FD62" s="41"/>
      <c r="FE62" s="41"/>
      <c r="FF62" s="41"/>
      <c r="FG62" s="41"/>
      <c r="FH62" s="41"/>
      <c r="FI62" s="41"/>
      <c r="FJ62" s="41"/>
      <c r="FK62" s="41"/>
      <c r="FL62" s="41"/>
      <c r="FM62" s="41"/>
      <c r="FN62" s="41"/>
      <c r="FO62" s="41"/>
      <c r="FP62" s="41"/>
      <c r="FQ62" s="41"/>
      <c r="FR62" s="41"/>
      <c r="FS62" s="41"/>
      <c r="FT62" s="41"/>
      <c r="FU62" s="41"/>
      <c r="FV62" s="41"/>
      <c r="FW62" s="41"/>
      <c r="FX62" s="41"/>
      <c r="FY62" s="41"/>
      <c r="FZ62" s="41"/>
      <c r="GA62" s="41"/>
      <c r="GB62" s="41"/>
      <c r="GC62" s="41"/>
      <c r="GD62" s="41"/>
      <c r="GE62" s="41"/>
      <c r="GF62" s="41"/>
      <c r="GG62" s="41"/>
      <c r="GH62" s="41"/>
      <c r="GI62" s="41"/>
      <c r="GJ62" s="41"/>
      <c r="GK62" s="41"/>
      <c r="GL62" s="41"/>
      <c r="GM62" s="41"/>
      <c r="GN62" s="41"/>
      <c r="GO62" s="41"/>
      <c r="GP62" s="41"/>
      <c r="GQ62" s="41"/>
      <c r="GR62" s="41"/>
      <c r="GS62" s="41"/>
      <c r="GT62" s="41"/>
      <c r="GU62" s="41"/>
      <c r="GV62" s="41"/>
      <c r="GW62" s="41"/>
      <c r="GX62" s="41"/>
      <c r="GY62" s="41"/>
      <c r="GZ62" s="41"/>
      <c r="HA62" s="41"/>
      <c r="HB62" s="41"/>
      <c r="HC62" s="41"/>
      <c r="HD62" s="41"/>
      <c r="HE62" s="41"/>
      <c r="HF62" s="41"/>
      <c r="HG62" s="41"/>
      <c r="HH62" s="41"/>
      <c r="HI62" s="41"/>
      <c r="HJ62" s="41"/>
      <c r="HK62" s="41"/>
      <c r="HL62" s="41"/>
      <c r="HM62" s="41"/>
      <c r="HN62" s="41"/>
      <c r="HO62" s="41"/>
      <c r="HP62" s="41"/>
      <c r="HQ62" s="41"/>
      <c r="HR62" s="41"/>
      <c r="HS62" s="41"/>
      <c r="HT62" s="41"/>
      <c r="HU62" s="41"/>
      <c r="HV62" s="41"/>
      <c r="HW62" s="41"/>
      <c r="HX62" s="41"/>
      <c r="HY62" s="41"/>
      <c r="HZ62" s="41"/>
      <c r="IA62" s="41"/>
      <c r="IB62" s="41"/>
      <c r="IC62" s="41"/>
      <c r="ID62" s="41"/>
      <c r="IE62" s="41"/>
      <c r="IF62" s="41"/>
      <c r="IG62" s="41"/>
      <c r="IH62" s="41"/>
      <c r="II62" s="41"/>
      <c r="IJ62" s="41"/>
      <c r="IK62" s="41"/>
      <c r="IL62" s="41"/>
      <c r="IM62" s="41"/>
      <c r="IN62" s="41"/>
      <c r="IO62" s="41"/>
      <c r="IP62" s="41"/>
      <c r="IQ62" s="41"/>
      <c r="IR62" s="41"/>
      <c r="IS62" s="41"/>
      <c r="IT62" s="41"/>
      <c r="IU62" s="41"/>
    </row>
    <row r="63" spans="1:255" s="22" customFormat="1" ht="45.6" x14ac:dyDescent="0.2">
      <c r="A63" s="49">
        <v>38</v>
      </c>
      <c r="B63" s="50" t="s">
        <v>202</v>
      </c>
      <c r="C63" s="50" t="s">
        <v>203</v>
      </c>
      <c r="D63" s="50" t="s">
        <v>169</v>
      </c>
      <c r="E63" s="51" t="e">
        <f t="shared" si="6"/>
        <v>#REF!</v>
      </c>
      <c r="F63" s="52">
        <f>ROUND( 204 * 9.11, 2 )</f>
        <v>1858.44</v>
      </c>
      <c r="G63" s="53" t="e">
        <f t="shared" si="7"/>
        <v>#REF!</v>
      </c>
      <c r="H63" s="54" t="s">
        <v>1044</v>
      </c>
      <c r="I63" s="54" t="s">
        <v>1010</v>
      </c>
      <c r="N63" s="41"/>
      <c r="O63" s="41" t="e">
        <f t="shared" si="8"/>
        <v>#REF!</v>
      </c>
      <c r="P63" s="41" t="e">
        <f>Source!I88</f>
        <v>#REF!</v>
      </c>
      <c r="Q63" s="41"/>
      <c r="R63" s="41"/>
      <c r="S63" s="41"/>
      <c r="T63" s="41"/>
      <c r="U63" s="41"/>
      <c r="V63" s="41"/>
      <c r="W63" s="41"/>
      <c r="X63" s="41"/>
      <c r="Y63" s="41"/>
      <c r="Z63" s="41"/>
      <c r="AA63" s="41"/>
      <c r="AB63" s="41"/>
      <c r="AC63" s="41"/>
      <c r="AD63" s="41"/>
      <c r="AE63" s="41"/>
      <c r="AF63" s="41"/>
      <c r="AG63" s="41"/>
      <c r="AH63" s="41"/>
      <c r="AI63" s="41"/>
      <c r="AJ63" s="41"/>
      <c r="AK63" s="41"/>
      <c r="AL63" s="41"/>
      <c r="AM63" s="41"/>
      <c r="AN63" s="41"/>
      <c r="AO63" s="41"/>
      <c r="AP63" s="41"/>
      <c r="AQ63" s="41"/>
      <c r="AR63" s="41"/>
      <c r="AS63" s="41"/>
      <c r="AT63" s="41"/>
      <c r="AU63" s="41"/>
      <c r="AV63" s="41"/>
      <c r="AW63" s="41"/>
      <c r="AX63" s="41"/>
      <c r="AY63" s="41"/>
      <c r="AZ63" s="41"/>
      <c r="BA63" s="41"/>
      <c r="BB63" s="41"/>
      <c r="BC63" s="41"/>
      <c r="BD63" s="41"/>
      <c r="BE63" s="41"/>
      <c r="BF63" s="41"/>
      <c r="BG63" s="41"/>
      <c r="BH63" s="41"/>
      <c r="BI63" s="41"/>
      <c r="BJ63" s="41"/>
      <c r="BK63" s="41"/>
      <c r="BL63" s="41"/>
      <c r="BM63" s="41"/>
      <c r="BN63" s="41"/>
      <c r="BO63" s="41"/>
      <c r="BP63" s="41"/>
      <c r="BQ63" s="41"/>
      <c r="BR63" s="41"/>
      <c r="BS63" s="41"/>
      <c r="BT63" s="41"/>
      <c r="BU63" s="41"/>
      <c r="BV63" s="41"/>
      <c r="BW63" s="41"/>
      <c r="BX63" s="41"/>
      <c r="BY63" s="41"/>
      <c r="BZ63" s="41"/>
      <c r="CA63" s="41"/>
      <c r="CB63" s="41"/>
      <c r="CC63" s="41"/>
      <c r="CD63" s="41"/>
      <c r="CE63" s="41"/>
      <c r="CF63" s="41"/>
      <c r="CG63" s="41"/>
      <c r="CH63" s="41"/>
      <c r="CI63" s="41"/>
      <c r="CJ63" s="41"/>
      <c r="CK63" s="41"/>
      <c r="CL63" s="41"/>
      <c r="CM63" s="41"/>
      <c r="CN63" s="41"/>
      <c r="CO63" s="41"/>
      <c r="CP63" s="41"/>
      <c r="CQ63" s="41"/>
      <c r="CR63" s="41"/>
      <c r="CS63" s="41"/>
      <c r="CT63" s="41"/>
      <c r="CU63" s="41"/>
      <c r="CV63" s="41"/>
      <c r="CW63" s="41"/>
      <c r="CX63" s="41"/>
      <c r="CY63" s="41"/>
      <c r="CZ63" s="41"/>
      <c r="DA63" s="41"/>
      <c r="DB63" s="41"/>
      <c r="DC63" s="41"/>
      <c r="DD63" s="41"/>
      <c r="DE63" s="41"/>
      <c r="DF63" s="41"/>
      <c r="DG63" s="41"/>
      <c r="DH63" s="41"/>
      <c r="DI63" s="41"/>
      <c r="DJ63" s="41"/>
      <c r="DK63" s="41"/>
      <c r="DL63" s="41"/>
      <c r="DM63" s="41"/>
      <c r="DN63" s="41"/>
      <c r="DO63" s="41"/>
      <c r="DP63" s="41"/>
      <c r="DQ63" s="41"/>
      <c r="DR63" s="41"/>
      <c r="DS63" s="41"/>
      <c r="DT63" s="41"/>
      <c r="DU63" s="41"/>
      <c r="DV63" s="41"/>
      <c r="DW63" s="41"/>
      <c r="DX63" s="41"/>
      <c r="DY63" s="41"/>
      <c r="DZ63" s="41"/>
      <c r="EA63" s="41"/>
      <c r="EB63" s="41"/>
      <c r="EC63" s="41"/>
      <c r="ED63" s="41"/>
      <c r="EE63" s="41"/>
      <c r="EF63" s="41"/>
      <c r="EG63" s="41"/>
      <c r="EH63" s="41"/>
      <c r="EI63" s="41"/>
      <c r="EJ63" s="41"/>
      <c r="EK63" s="41"/>
      <c r="EL63" s="41"/>
      <c r="EM63" s="41"/>
      <c r="EN63" s="41"/>
      <c r="EO63" s="41"/>
      <c r="EP63" s="41"/>
      <c r="EQ63" s="41"/>
      <c r="ER63" s="41"/>
      <c r="ES63" s="41"/>
      <c r="ET63" s="41"/>
      <c r="EU63" s="41"/>
      <c r="EV63" s="41"/>
      <c r="EW63" s="41"/>
      <c r="EX63" s="41"/>
      <c r="EY63" s="41"/>
      <c r="EZ63" s="41"/>
      <c r="FA63" s="41"/>
      <c r="FB63" s="41"/>
      <c r="FC63" s="41"/>
      <c r="FD63" s="41"/>
      <c r="FE63" s="41"/>
      <c r="FF63" s="41"/>
      <c r="FG63" s="41"/>
      <c r="FH63" s="41"/>
      <c r="FI63" s="41"/>
      <c r="FJ63" s="41"/>
      <c r="FK63" s="41"/>
      <c r="FL63" s="41"/>
      <c r="FM63" s="41"/>
      <c r="FN63" s="41"/>
      <c r="FO63" s="41"/>
      <c r="FP63" s="41"/>
      <c r="FQ63" s="41"/>
      <c r="FR63" s="41"/>
      <c r="FS63" s="41"/>
      <c r="FT63" s="41"/>
      <c r="FU63" s="41"/>
      <c r="FV63" s="41"/>
      <c r="FW63" s="41"/>
      <c r="FX63" s="41"/>
      <c r="FY63" s="41"/>
      <c r="FZ63" s="41"/>
      <c r="GA63" s="41"/>
      <c r="GB63" s="41"/>
      <c r="GC63" s="41"/>
      <c r="GD63" s="41"/>
      <c r="GE63" s="41"/>
      <c r="GF63" s="41"/>
      <c r="GG63" s="41"/>
      <c r="GH63" s="41"/>
      <c r="GI63" s="41"/>
      <c r="GJ63" s="41"/>
      <c r="GK63" s="41"/>
      <c r="GL63" s="41"/>
      <c r="GM63" s="41"/>
      <c r="GN63" s="41"/>
      <c r="GO63" s="41"/>
      <c r="GP63" s="41"/>
      <c r="GQ63" s="41"/>
      <c r="GR63" s="41"/>
      <c r="GS63" s="41"/>
      <c r="GT63" s="41"/>
      <c r="GU63" s="41"/>
      <c r="GV63" s="41"/>
      <c r="GW63" s="41"/>
      <c r="GX63" s="41"/>
      <c r="GY63" s="41"/>
      <c r="GZ63" s="41"/>
      <c r="HA63" s="41"/>
      <c r="HB63" s="41"/>
      <c r="HC63" s="41"/>
      <c r="HD63" s="41"/>
      <c r="HE63" s="41"/>
      <c r="HF63" s="41"/>
      <c r="HG63" s="41"/>
      <c r="HH63" s="41"/>
      <c r="HI63" s="41"/>
      <c r="HJ63" s="41"/>
      <c r="HK63" s="41"/>
      <c r="HL63" s="41"/>
      <c r="HM63" s="41"/>
      <c r="HN63" s="41"/>
      <c r="HO63" s="41"/>
      <c r="HP63" s="41"/>
      <c r="HQ63" s="41"/>
      <c r="HR63" s="41"/>
      <c r="HS63" s="41"/>
      <c r="HT63" s="41"/>
      <c r="HU63" s="41"/>
      <c r="HV63" s="41"/>
      <c r="HW63" s="41"/>
      <c r="HX63" s="41"/>
      <c r="HY63" s="41"/>
      <c r="HZ63" s="41"/>
      <c r="IA63" s="41"/>
      <c r="IB63" s="41"/>
      <c r="IC63" s="41"/>
      <c r="ID63" s="41"/>
      <c r="IE63" s="41"/>
      <c r="IF63" s="41"/>
      <c r="IG63" s="41"/>
      <c r="IH63" s="41"/>
      <c r="II63" s="41"/>
      <c r="IJ63" s="41"/>
      <c r="IK63" s="41"/>
      <c r="IL63" s="41"/>
      <c r="IM63" s="41"/>
      <c r="IN63" s="41"/>
      <c r="IO63" s="41"/>
      <c r="IP63" s="41"/>
      <c r="IQ63" s="41"/>
      <c r="IR63" s="41"/>
      <c r="IS63" s="41"/>
      <c r="IT63" s="41"/>
      <c r="IU63" s="41"/>
    </row>
    <row r="64" spans="1:255" s="22" customFormat="1" ht="45.6" x14ac:dyDescent="0.2">
      <c r="A64" s="49">
        <v>39</v>
      </c>
      <c r="B64" s="50" t="s">
        <v>181</v>
      </c>
      <c r="C64" s="50" t="s">
        <v>219</v>
      </c>
      <c r="D64" s="50" t="s">
        <v>169</v>
      </c>
      <c r="E64" s="51" t="e">
        <f t="shared" si="6"/>
        <v>#REF!</v>
      </c>
      <c r="F64" s="52">
        <f>ROUND( 325 * 9.11, 2 )</f>
        <v>2960.75</v>
      </c>
      <c r="G64" s="53" t="e">
        <f t="shared" si="7"/>
        <v>#REF!</v>
      </c>
      <c r="H64" s="54" t="s">
        <v>1042</v>
      </c>
      <c r="I64" s="54" t="s">
        <v>1010</v>
      </c>
      <c r="N64" s="41"/>
      <c r="O64" s="41" t="e">
        <f t="shared" si="8"/>
        <v>#REF!</v>
      </c>
      <c r="P64" s="41" t="e">
        <f>Source!I97</f>
        <v>#REF!</v>
      </c>
      <c r="Q64" s="41"/>
      <c r="R64" s="41"/>
      <c r="S64" s="41"/>
      <c r="T64" s="41"/>
      <c r="U64" s="41"/>
      <c r="V64" s="41"/>
      <c r="W64" s="41"/>
      <c r="X64" s="41"/>
      <c r="Y64" s="41"/>
      <c r="Z64" s="41"/>
      <c r="AA64" s="41"/>
      <c r="AB64" s="41"/>
      <c r="AC64" s="41"/>
      <c r="AD64" s="41"/>
      <c r="AE64" s="41"/>
      <c r="AF64" s="41"/>
      <c r="AG64" s="41"/>
      <c r="AH64" s="41"/>
      <c r="AI64" s="41"/>
      <c r="AJ64" s="41"/>
      <c r="AK64" s="41"/>
      <c r="AL64" s="41"/>
      <c r="AM64" s="41"/>
      <c r="AN64" s="41"/>
      <c r="AO64" s="41"/>
      <c r="AP64" s="41"/>
      <c r="AQ64" s="41"/>
      <c r="AR64" s="41"/>
      <c r="AS64" s="41"/>
      <c r="AT64" s="41"/>
      <c r="AU64" s="41"/>
      <c r="AV64" s="41"/>
      <c r="AW64" s="41"/>
      <c r="AX64" s="41"/>
      <c r="AY64" s="41"/>
      <c r="AZ64" s="41"/>
      <c r="BA64" s="41"/>
      <c r="BB64" s="41"/>
      <c r="BC64" s="41"/>
      <c r="BD64" s="41"/>
      <c r="BE64" s="41"/>
      <c r="BF64" s="41"/>
      <c r="BG64" s="41"/>
      <c r="BH64" s="41"/>
      <c r="BI64" s="41"/>
      <c r="BJ64" s="41"/>
      <c r="BK64" s="41"/>
      <c r="BL64" s="41"/>
      <c r="BM64" s="41"/>
      <c r="BN64" s="41"/>
      <c r="BO64" s="41"/>
      <c r="BP64" s="41"/>
      <c r="BQ64" s="41"/>
      <c r="BR64" s="41"/>
      <c r="BS64" s="41"/>
      <c r="BT64" s="41"/>
      <c r="BU64" s="41"/>
      <c r="BV64" s="41"/>
      <c r="BW64" s="41"/>
      <c r="BX64" s="41"/>
      <c r="BY64" s="41"/>
      <c r="BZ64" s="41"/>
      <c r="CA64" s="41"/>
      <c r="CB64" s="41"/>
      <c r="CC64" s="41"/>
      <c r="CD64" s="41"/>
      <c r="CE64" s="41"/>
      <c r="CF64" s="41"/>
      <c r="CG64" s="41"/>
      <c r="CH64" s="41"/>
      <c r="CI64" s="41"/>
      <c r="CJ64" s="41"/>
      <c r="CK64" s="41"/>
      <c r="CL64" s="41"/>
      <c r="CM64" s="41"/>
      <c r="CN64" s="41"/>
      <c r="CO64" s="41"/>
      <c r="CP64" s="41"/>
      <c r="CQ64" s="41"/>
      <c r="CR64" s="41"/>
      <c r="CS64" s="41"/>
      <c r="CT64" s="41"/>
      <c r="CU64" s="41"/>
      <c r="CV64" s="41"/>
      <c r="CW64" s="41"/>
      <c r="CX64" s="41"/>
      <c r="CY64" s="41"/>
      <c r="CZ64" s="41"/>
      <c r="DA64" s="41"/>
      <c r="DB64" s="41"/>
      <c r="DC64" s="41"/>
      <c r="DD64" s="41"/>
      <c r="DE64" s="41"/>
      <c r="DF64" s="41"/>
      <c r="DG64" s="41"/>
      <c r="DH64" s="41"/>
      <c r="DI64" s="41"/>
      <c r="DJ64" s="41"/>
      <c r="DK64" s="41"/>
      <c r="DL64" s="41"/>
      <c r="DM64" s="41"/>
      <c r="DN64" s="41"/>
      <c r="DO64" s="41"/>
      <c r="DP64" s="41"/>
      <c r="DQ64" s="41"/>
      <c r="DR64" s="41"/>
      <c r="DS64" s="41"/>
      <c r="DT64" s="41"/>
      <c r="DU64" s="41"/>
      <c r="DV64" s="41"/>
      <c r="DW64" s="41"/>
      <c r="DX64" s="41"/>
      <c r="DY64" s="41"/>
      <c r="DZ64" s="41"/>
      <c r="EA64" s="41"/>
      <c r="EB64" s="41"/>
      <c r="EC64" s="41"/>
      <c r="ED64" s="41"/>
      <c r="EE64" s="41"/>
      <c r="EF64" s="41"/>
      <c r="EG64" s="41"/>
      <c r="EH64" s="41"/>
      <c r="EI64" s="41"/>
      <c r="EJ64" s="41"/>
      <c r="EK64" s="41"/>
      <c r="EL64" s="41"/>
      <c r="EM64" s="41"/>
      <c r="EN64" s="41"/>
      <c r="EO64" s="41"/>
      <c r="EP64" s="41"/>
      <c r="EQ64" s="41"/>
      <c r="ER64" s="41"/>
      <c r="ES64" s="41"/>
      <c r="ET64" s="41"/>
      <c r="EU64" s="41"/>
      <c r="EV64" s="41"/>
      <c r="EW64" s="41"/>
      <c r="EX64" s="41"/>
      <c r="EY64" s="41"/>
      <c r="EZ64" s="41"/>
      <c r="FA64" s="41"/>
      <c r="FB64" s="41"/>
      <c r="FC64" s="41"/>
      <c r="FD64" s="41"/>
      <c r="FE64" s="41"/>
      <c r="FF64" s="41"/>
      <c r="FG64" s="41"/>
      <c r="FH64" s="41"/>
      <c r="FI64" s="41"/>
      <c r="FJ64" s="41"/>
      <c r="FK64" s="41"/>
      <c r="FL64" s="41"/>
      <c r="FM64" s="41"/>
      <c r="FN64" s="41"/>
      <c r="FO64" s="41"/>
      <c r="FP64" s="41"/>
      <c r="FQ64" s="41"/>
      <c r="FR64" s="41"/>
      <c r="FS64" s="41"/>
      <c r="FT64" s="41"/>
      <c r="FU64" s="41"/>
      <c r="FV64" s="41"/>
      <c r="FW64" s="41"/>
      <c r="FX64" s="41"/>
      <c r="FY64" s="41"/>
      <c r="FZ64" s="41"/>
      <c r="GA64" s="41"/>
      <c r="GB64" s="41"/>
      <c r="GC64" s="41"/>
      <c r="GD64" s="41"/>
      <c r="GE64" s="41"/>
      <c r="GF64" s="41"/>
      <c r="GG64" s="41"/>
      <c r="GH64" s="41"/>
      <c r="GI64" s="41"/>
      <c r="GJ64" s="41"/>
      <c r="GK64" s="41"/>
      <c r="GL64" s="41"/>
      <c r="GM64" s="41"/>
      <c r="GN64" s="41"/>
      <c r="GO64" s="41"/>
      <c r="GP64" s="41"/>
      <c r="GQ64" s="41"/>
      <c r="GR64" s="41"/>
      <c r="GS64" s="41"/>
      <c r="GT64" s="41"/>
      <c r="GU64" s="41"/>
      <c r="GV64" s="41"/>
      <c r="GW64" s="41"/>
      <c r="GX64" s="41"/>
      <c r="GY64" s="41"/>
      <c r="GZ64" s="41"/>
      <c r="HA64" s="41"/>
      <c r="HB64" s="41"/>
      <c r="HC64" s="41"/>
      <c r="HD64" s="41"/>
      <c r="HE64" s="41"/>
      <c r="HF64" s="41"/>
      <c r="HG64" s="41"/>
      <c r="HH64" s="41"/>
      <c r="HI64" s="41"/>
      <c r="HJ64" s="41"/>
      <c r="HK64" s="41"/>
      <c r="HL64" s="41"/>
      <c r="HM64" s="41"/>
      <c r="HN64" s="41"/>
      <c r="HO64" s="41"/>
      <c r="HP64" s="41"/>
      <c r="HQ64" s="41"/>
      <c r="HR64" s="41"/>
      <c r="HS64" s="41"/>
      <c r="HT64" s="41"/>
      <c r="HU64" s="41"/>
      <c r="HV64" s="41"/>
      <c r="HW64" s="41"/>
      <c r="HX64" s="41"/>
      <c r="HY64" s="41"/>
      <c r="HZ64" s="41"/>
      <c r="IA64" s="41"/>
      <c r="IB64" s="41"/>
      <c r="IC64" s="41"/>
      <c r="ID64" s="41"/>
      <c r="IE64" s="41"/>
      <c r="IF64" s="41"/>
      <c r="IG64" s="41"/>
      <c r="IH64" s="41"/>
      <c r="II64" s="41"/>
      <c r="IJ64" s="41"/>
      <c r="IK64" s="41"/>
      <c r="IL64" s="41"/>
      <c r="IM64" s="41"/>
      <c r="IN64" s="41"/>
      <c r="IO64" s="41"/>
      <c r="IP64" s="41"/>
      <c r="IQ64" s="41"/>
      <c r="IR64" s="41"/>
      <c r="IS64" s="41"/>
      <c r="IT64" s="41"/>
      <c r="IU64" s="41"/>
    </row>
    <row r="65" spans="1:255" s="22" customFormat="1" ht="45.6" x14ac:dyDescent="0.2">
      <c r="A65" s="49">
        <v>40</v>
      </c>
      <c r="B65" s="50" t="s">
        <v>181</v>
      </c>
      <c r="C65" s="50" t="s">
        <v>182</v>
      </c>
      <c r="D65" s="50" t="s">
        <v>169</v>
      </c>
      <c r="E65" s="51" t="e">
        <f t="shared" si="6"/>
        <v>#REF!</v>
      </c>
      <c r="F65" s="52">
        <f>ROUND( 325 * 9.11, 2 )</f>
        <v>2960.75</v>
      </c>
      <c r="G65" s="53" t="e">
        <f t="shared" si="7"/>
        <v>#REF!</v>
      </c>
      <c r="H65" s="54" t="s">
        <v>1042</v>
      </c>
      <c r="I65" s="54" t="s">
        <v>1010</v>
      </c>
      <c r="N65" s="41"/>
      <c r="O65" s="41" t="e">
        <f t="shared" si="8"/>
        <v>#REF!</v>
      </c>
      <c r="P65" s="41" t="e">
        <f>Source!I81</f>
        <v>#REF!</v>
      </c>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c r="BI65" s="41"/>
      <c r="BJ65" s="41"/>
      <c r="BK65" s="41"/>
      <c r="BL65" s="41"/>
      <c r="BM65" s="41"/>
      <c r="BN65" s="41"/>
      <c r="BO65" s="41"/>
      <c r="BP65" s="41"/>
      <c r="BQ65" s="41"/>
      <c r="BR65" s="41"/>
      <c r="BS65" s="41"/>
      <c r="BT65" s="41"/>
      <c r="BU65" s="41"/>
      <c r="BV65" s="41"/>
      <c r="BW65" s="41"/>
      <c r="BX65" s="41"/>
      <c r="BY65" s="41"/>
      <c r="BZ65" s="41"/>
      <c r="CA65" s="41"/>
      <c r="CB65" s="41"/>
      <c r="CC65" s="41"/>
      <c r="CD65" s="41"/>
      <c r="CE65" s="41"/>
      <c r="CF65" s="41"/>
      <c r="CG65" s="41"/>
      <c r="CH65" s="41"/>
      <c r="CI65" s="41"/>
      <c r="CJ65" s="41"/>
      <c r="CK65" s="41"/>
      <c r="CL65" s="41"/>
      <c r="CM65" s="41"/>
      <c r="CN65" s="41"/>
      <c r="CO65" s="41"/>
      <c r="CP65" s="41"/>
      <c r="CQ65" s="41"/>
      <c r="CR65" s="41"/>
      <c r="CS65" s="41"/>
      <c r="CT65" s="41"/>
      <c r="CU65" s="41"/>
      <c r="CV65" s="41"/>
      <c r="CW65" s="41"/>
      <c r="CX65" s="41"/>
      <c r="CY65" s="41"/>
      <c r="CZ65" s="41"/>
      <c r="DA65" s="41"/>
      <c r="DB65" s="41"/>
      <c r="DC65" s="41"/>
      <c r="DD65" s="41"/>
      <c r="DE65" s="41"/>
      <c r="DF65" s="41"/>
      <c r="DG65" s="41"/>
      <c r="DH65" s="41"/>
      <c r="DI65" s="41"/>
      <c r="DJ65" s="41"/>
      <c r="DK65" s="41"/>
      <c r="DL65" s="41"/>
      <c r="DM65" s="41"/>
      <c r="DN65" s="41"/>
      <c r="DO65" s="41"/>
      <c r="DP65" s="41"/>
      <c r="DQ65" s="41"/>
      <c r="DR65" s="41"/>
      <c r="DS65" s="41"/>
      <c r="DT65" s="41"/>
      <c r="DU65" s="41"/>
      <c r="DV65" s="41"/>
      <c r="DW65" s="41"/>
      <c r="DX65" s="41"/>
      <c r="DY65" s="41"/>
      <c r="DZ65" s="41"/>
      <c r="EA65" s="41"/>
      <c r="EB65" s="41"/>
      <c r="EC65" s="41"/>
      <c r="ED65" s="41"/>
      <c r="EE65" s="41"/>
      <c r="EF65" s="41"/>
      <c r="EG65" s="41"/>
      <c r="EH65" s="41"/>
      <c r="EI65" s="41"/>
      <c r="EJ65" s="41"/>
      <c r="EK65" s="41"/>
      <c r="EL65" s="41"/>
      <c r="EM65" s="41"/>
      <c r="EN65" s="41"/>
      <c r="EO65" s="41"/>
      <c r="EP65" s="41"/>
      <c r="EQ65" s="41"/>
      <c r="ER65" s="41"/>
      <c r="ES65" s="41"/>
      <c r="ET65" s="41"/>
      <c r="EU65" s="41"/>
      <c r="EV65" s="41"/>
      <c r="EW65" s="41"/>
      <c r="EX65" s="41"/>
      <c r="EY65" s="41"/>
      <c r="EZ65" s="41"/>
      <c r="FA65" s="41"/>
      <c r="FB65" s="41"/>
      <c r="FC65" s="41"/>
      <c r="FD65" s="41"/>
      <c r="FE65" s="41"/>
      <c r="FF65" s="41"/>
      <c r="FG65" s="41"/>
      <c r="FH65" s="41"/>
      <c r="FI65" s="41"/>
      <c r="FJ65" s="41"/>
      <c r="FK65" s="41"/>
      <c r="FL65" s="41"/>
      <c r="FM65" s="41"/>
      <c r="FN65" s="41"/>
      <c r="FO65" s="41"/>
      <c r="FP65" s="41"/>
      <c r="FQ65" s="41"/>
      <c r="FR65" s="41"/>
      <c r="FS65" s="41"/>
      <c r="FT65" s="41"/>
      <c r="FU65" s="41"/>
      <c r="FV65" s="41"/>
      <c r="FW65" s="41"/>
      <c r="FX65" s="41"/>
      <c r="FY65" s="41"/>
      <c r="FZ65" s="41"/>
      <c r="GA65" s="41"/>
      <c r="GB65" s="41"/>
      <c r="GC65" s="41"/>
      <c r="GD65" s="41"/>
      <c r="GE65" s="41"/>
      <c r="GF65" s="41"/>
      <c r="GG65" s="41"/>
      <c r="GH65" s="41"/>
      <c r="GI65" s="41"/>
      <c r="GJ65" s="41"/>
      <c r="GK65" s="41"/>
      <c r="GL65" s="41"/>
      <c r="GM65" s="41"/>
      <c r="GN65" s="41"/>
      <c r="GO65" s="41"/>
      <c r="GP65" s="41"/>
      <c r="GQ65" s="41"/>
      <c r="GR65" s="41"/>
      <c r="GS65" s="41"/>
      <c r="GT65" s="41"/>
      <c r="GU65" s="41"/>
      <c r="GV65" s="41"/>
      <c r="GW65" s="41"/>
      <c r="GX65" s="41"/>
      <c r="GY65" s="41"/>
      <c r="GZ65" s="41"/>
      <c r="HA65" s="41"/>
      <c r="HB65" s="41"/>
      <c r="HC65" s="41"/>
      <c r="HD65" s="41"/>
      <c r="HE65" s="41"/>
      <c r="HF65" s="41"/>
      <c r="HG65" s="41"/>
      <c r="HH65" s="41"/>
      <c r="HI65" s="41"/>
      <c r="HJ65" s="41"/>
      <c r="HK65" s="41"/>
      <c r="HL65" s="41"/>
      <c r="HM65" s="41"/>
      <c r="HN65" s="41"/>
      <c r="HO65" s="41"/>
      <c r="HP65" s="41"/>
      <c r="HQ65" s="41"/>
      <c r="HR65" s="41"/>
      <c r="HS65" s="41"/>
      <c r="HT65" s="41"/>
      <c r="HU65" s="41"/>
      <c r="HV65" s="41"/>
      <c r="HW65" s="41"/>
      <c r="HX65" s="41"/>
      <c r="HY65" s="41"/>
      <c r="HZ65" s="41"/>
      <c r="IA65" s="41"/>
      <c r="IB65" s="41"/>
      <c r="IC65" s="41"/>
      <c r="ID65" s="41"/>
      <c r="IE65" s="41"/>
      <c r="IF65" s="41"/>
      <c r="IG65" s="41"/>
      <c r="IH65" s="41"/>
      <c r="II65" s="41"/>
      <c r="IJ65" s="41"/>
      <c r="IK65" s="41"/>
      <c r="IL65" s="41"/>
      <c r="IM65" s="41"/>
      <c r="IN65" s="41"/>
      <c r="IO65" s="41"/>
      <c r="IP65" s="41"/>
      <c r="IQ65" s="41"/>
      <c r="IR65" s="41"/>
      <c r="IS65" s="41"/>
      <c r="IT65" s="41"/>
      <c r="IU65" s="41"/>
    </row>
    <row r="66" spans="1:255" s="22" customFormat="1" ht="22.8" x14ac:dyDescent="0.2">
      <c r="A66" s="49">
        <v>41</v>
      </c>
      <c r="B66" s="50" t="s">
        <v>848</v>
      </c>
      <c r="C66" s="50" t="s">
        <v>850</v>
      </c>
      <c r="D66" s="50" t="s">
        <v>147</v>
      </c>
      <c r="E66" s="51" t="e">
        <f t="shared" si="6"/>
        <v>#REF!</v>
      </c>
      <c r="F66" s="52">
        <f>ROUND( 10315.01 * 9.11, 2 )</f>
        <v>93969.74</v>
      </c>
      <c r="G66" s="53" t="e">
        <f t="shared" si="7"/>
        <v>#REF!</v>
      </c>
      <c r="H66" s="54" t="s">
        <v>1016</v>
      </c>
      <c r="I66" s="54" t="s">
        <v>1010</v>
      </c>
      <c r="N66" s="41"/>
      <c r="O66" s="41" t="e">
        <f t="shared" si="8"/>
        <v>#REF!</v>
      </c>
      <c r="P66" s="41" t="e">
        <f>SmtRes!CX193</f>
        <v>#REF!</v>
      </c>
      <c r="Q66" s="41" t="e">
        <f>SmtRes!CX293</f>
        <v>#REF!</v>
      </c>
      <c r="R66" s="41" t="e">
        <f>SmtRes!CX315</f>
        <v>#REF!</v>
      </c>
      <c r="S66" s="41" t="e">
        <f>SmtRes!CX364</f>
        <v>#REF!</v>
      </c>
      <c r="T66" s="41"/>
      <c r="U66" s="41"/>
      <c r="V66" s="41"/>
      <c r="W66" s="41"/>
      <c r="X66" s="41"/>
      <c r="Y66" s="41"/>
      <c r="Z66" s="41"/>
      <c r="AA66" s="41"/>
      <c r="AB66" s="41"/>
      <c r="AC66" s="41"/>
      <c r="AD66" s="41"/>
      <c r="AE66" s="41"/>
      <c r="AF66" s="41"/>
      <c r="AG66" s="41"/>
      <c r="AH66" s="41"/>
      <c r="AI66" s="41"/>
      <c r="AJ66" s="41"/>
      <c r="AK66" s="41"/>
      <c r="AL66" s="41"/>
      <c r="AM66" s="41"/>
      <c r="AN66" s="41"/>
      <c r="AO66" s="41"/>
      <c r="AP66" s="41"/>
      <c r="AQ66" s="41"/>
      <c r="AR66" s="41"/>
      <c r="AS66" s="41"/>
      <c r="AT66" s="41"/>
      <c r="AU66" s="41"/>
      <c r="AV66" s="41"/>
      <c r="AW66" s="41"/>
      <c r="AX66" s="41"/>
      <c r="AY66" s="41"/>
      <c r="AZ66" s="41"/>
      <c r="BA66" s="41"/>
      <c r="BB66" s="41"/>
      <c r="BC66" s="41"/>
      <c r="BD66" s="41"/>
      <c r="BE66" s="41"/>
      <c r="BF66" s="41"/>
      <c r="BG66" s="41"/>
      <c r="BH66" s="41"/>
      <c r="BI66" s="41"/>
      <c r="BJ66" s="41"/>
      <c r="BK66" s="41"/>
      <c r="BL66" s="41"/>
      <c r="BM66" s="41"/>
      <c r="BN66" s="41"/>
      <c r="BO66" s="41"/>
      <c r="BP66" s="41"/>
      <c r="BQ66" s="41"/>
      <c r="BR66" s="41"/>
      <c r="BS66" s="41"/>
      <c r="BT66" s="41"/>
      <c r="BU66" s="41"/>
      <c r="BV66" s="41"/>
      <c r="BW66" s="41"/>
      <c r="BX66" s="41"/>
      <c r="BY66" s="41"/>
      <c r="BZ66" s="41"/>
      <c r="CA66" s="41"/>
      <c r="CB66" s="41"/>
      <c r="CC66" s="41"/>
      <c r="CD66" s="41"/>
      <c r="CE66" s="41"/>
      <c r="CF66" s="41"/>
      <c r="CG66" s="41"/>
      <c r="CH66" s="41"/>
      <c r="CI66" s="41"/>
      <c r="CJ66" s="41"/>
      <c r="CK66" s="41"/>
      <c r="CL66" s="41"/>
      <c r="CM66" s="41"/>
      <c r="CN66" s="41"/>
      <c r="CO66" s="41"/>
      <c r="CP66" s="41"/>
      <c r="CQ66" s="41"/>
      <c r="CR66" s="41"/>
      <c r="CS66" s="41"/>
      <c r="CT66" s="41"/>
      <c r="CU66" s="41"/>
      <c r="CV66" s="41"/>
      <c r="CW66" s="41"/>
      <c r="CX66" s="41"/>
      <c r="CY66" s="41"/>
      <c r="CZ66" s="41"/>
      <c r="DA66" s="41"/>
      <c r="DB66" s="41"/>
      <c r="DC66" s="41"/>
      <c r="DD66" s="41"/>
      <c r="DE66" s="41"/>
      <c r="DF66" s="41"/>
      <c r="DG66" s="41"/>
      <c r="DH66" s="41"/>
      <c r="DI66" s="41"/>
      <c r="DJ66" s="41"/>
      <c r="DK66" s="41"/>
      <c r="DL66" s="41"/>
      <c r="DM66" s="41"/>
      <c r="DN66" s="41"/>
      <c r="DO66" s="41"/>
      <c r="DP66" s="41"/>
      <c r="DQ66" s="41"/>
      <c r="DR66" s="41"/>
      <c r="DS66" s="41"/>
      <c r="DT66" s="41"/>
      <c r="DU66" s="41"/>
      <c r="DV66" s="41"/>
      <c r="DW66" s="41"/>
      <c r="DX66" s="41"/>
      <c r="DY66" s="41"/>
      <c r="DZ66" s="41"/>
      <c r="EA66" s="41"/>
      <c r="EB66" s="41"/>
      <c r="EC66" s="41"/>
      <c r="ED66" s="41"/>
      <c r="EE66" s="41"/>
      <c r="EF66" s="41"/>
      <c r="EG66" s="41"/>
      <c r="EH66" s="41"/>
      <c r="EI66" s="41"/>
      <c r="EJ66" s="41"/>
      <c r="EK66" s="41"/>
      <c r="EL66" s="41"/>
      <c r="EM66" s="41"/>
      <c r="EN66" s="41"/>
      <c r="EO66" s="41"/>
      <c r="EP66" s="41"/>
      <c r="EQ66" s="41"/>
      <c r="ER66" s="41"/>
      <c r="ES66" s="41"/>
      <c r="ET66" s="41"/>
      <c r="EU66" s="41"/>
      <c r="EV66" s="41"/>
      <c r="EW66" s="41"/>
      <c r="EX66" s="41"/>
      <c r="EY66" s="41"/>
      <c r="EZ66" s="41"/>
      <c r="FA66" s="41"/>
      <c r="FB66" s="41"/>
      <c r="FC66" s="41"/>
      <c r="FD66" s="41"/>
      <c r="FE66" s="41"/>
      <c r="FF66" s="41"/>
      <c r="FG66" s="41"/>
      <c r="FH66" s="41"/>
      <c r="FI66" s="41"/>
      <c r="FJ66" s="41"/>
      <c r="FK66" s="41"/>
      <c r="FL66" s="41"/>
      <c r="FM66" s="41"/>
      <c r="FN66" s="41"/>
      <c r="FO66" s="41"/>
      <c r="FP66" s="41"/>
      <c r="FQ66" s="41"/>
      <c r="FR66" s="41"/>
      <c r="FS66" s="41"/>
      <c r="FT66" s="41"/>
      <c r="FU66" s="41"/>
      <c r="FV66" s="41"/>
      <c r="FW66" s="41"/>
      <c r="FX66" s="41"/>
      <c r="FY66" s="41"/>
      <c r="FZ66" s="41"/>
      <c r="GA66" s="41"/>
      <c r="GB66" s="41"/>
      <c r="GC66" s="41"/>
      <c r="GD66" s="41"/>
      <c r="GE66" s="41"/>
      <c r="GF66" s="41"/>
      <c r="GG66" s="41"/>
      <c r="GH66" s="41"/>
      <c r="GI66" s="41"/>
      <c r="GJ66" s="41"/>
      <c r="GK66" s="41"/>
      <c r="GL66" s="41"/>
      <c r="GM66" s="41"/>
      <c r="GN66" s="41"/>
      <c r="GO66" s="41"/>
      <c r="GP66" s="41"/>
      <c r="GQ66" s="41"/>
      <c r="GR66" s="41"/>
      <c r="GS66" s="41"/>
      <c r="GT66" s="41"/>
      <c r="GU66" s="41"/>
      <c r="GV66" s="41"/>
      <c r="GW66" s="41"/>
      <c r="GX66" s="41"/>
      <c r="GY66" s="41"/>
      <c r="GZ66" s="41"/>
      <c r="HA66" s="41"/>
      <c r="HB66" s="41"/>
      <c r="HC66" s="41"/>
      <c r="HD66" s="41"/>
      <c r="HE66" s="41"/>
      <c r="HF66" s="41"/>
      <c r="HG66" s="41"/>
      <c r="HH66" s="41"/>
      <c r="HI66" s="41"/>
      <c r="HJ66" s="41"/>
      <c r="HK66" s="41"/>
      <c r="HL66" s="41"/>
      <c r="HM66" s="41"/>
      <c r="HN66" s="41"/>
      <c r="HO66" s="41"/>
      <c r="HP66" s="41"/>
      <c r="HQ66" s="41"/>
      <c r="HR66" s="41"/>
      <c r="HS66" s="41"/>
      <c r="HT66" s="41"/>
      <c r="HU66" s="41"/>
      <c r="HV66" s="41"/>
      <c r="HW66" s="41"/>
      <c r="HX66" s="41"/>
      <c r="HY66" s="41"/>
      <c r="HZ66" s="41"/>
      <c r="IA66" s="41"/>
      <c r="IB66" s="41"/>
      <c r="IC66" s="41"/>
      <c r="ID66" s="41"/>
      <c r="IE66" s="41"/>
      <c r="IF66" s="41"/>
      <c r="IG66" s="41"/>
      <c r="IH66" s="41"/>
      <c r="II66" s="41"/>
      <c r="IJ66" s="41"/>
      <c r="IK66" s="41"/>
      <c r="IL66" s="41"/>
      <c r="IM66" s="41"/>
      <c r="IN66" s="41"/>
      <c r="IO66" s="41"/>
      <c r="IP66" s="41"/>
      <c r="IQ66" s="41"/>
      <c r="IR66" s="41"/>
      <c r="IS66" s="41"/>
      <c r="IT66" s="41"/>
      <c r="IU66" s="41"/>
    </row>
    <row r="67" spans="1:255" s="22" customFormat="1" ht="22.8" x14ac:dyDescent="0.2">
      <c r="A67" s="49">
        <v>42</v>
      </c>
      <c r="B67" s="50" t="s">
        <v>421</v>
      </c>
      <c r="C67" s="50" t="s">
        <v>422</v>
      </c>
      <c r="D67" s="50" t="s">
        <v>147</v>
      </c>
      <c r="E67" s="51" t="e">
        <f t="shared" si="6"/>
        <v>#REF!</v>
      </c>
      <c r="F67" s="52">
        <f>ROUND( 9424 * 9.11, 2 )</f>
        <v>85852.64</v>
      </c>
      <c r="G67" s="53" t="e">
        <f t="shared" si="7"/>
        <v>#REF!</v>
      </c>
      <c r="H67" s="54" t="s">
        <v>1024</v>
      </c>
      <c r="I67" s="54" t="s">
        <v>1010</v>
      </c>
      <c r="N67" s="41"/>
      <c r="O67" s="41" t="e">
        <f t="shared" si="8"/>
        <v>#REF!</v>
      </c>
      <c r="P67" s="41" t="e">
        <f>SmtRes!CX223</f>
        <v>#REF!</v>
      </c>
      <c r="Q67" s="41" t="e">
        <f>SmtRes!CX246</f>
        <v>#REF!</v>
      </c>
      <c r="R67" s="41"/>
      <c r="S67" s="41"/>
      <c r="T67" s="41"/>
      <c r="U67" s="41"/>
      <c r="V67" s="41"/>
      <c r="W67" s="41"/>
      <c r="X67" s="41"/>
      <c r="Y67" s="41"/>
      <c r="Z67" s="41"/>
      <c r="AA67" s="41"/>
      <c r="AB67" s="41"/>
      <c r="AC67" s="41"/>
      <c r="AD67" s="41"/>
      <c r="AE67" s="41"/>
      <c r="AF67" s="41"/>
      <c r="AG67" s="41"/>
      <c r="AH67" s="41"/>
      <c r="AI67" s="41"/>
      <c r="AJ67" s="41"/>
      <c r="AK67" s="41"/>
      <c r="AL67" s="41"/>
      <c r="AM67" s="41"/>
      <c r="AN67" s="41"/>
      <c r="AO67" s="41"/>
      <c r="AP67" s="41"/>
      <c r="AQ67" s="41"/>
      <c r="AR67" s="41"/>
      <c r="AS67" s="41"/>
      <c r="AT67" s="41"/>
      <c r="AU67" s="41"/>
      <c r="AV67" s="41"/>
      <c r="AW67" s="41"/>
      <c r="AX67" s="41"/>
      <c r="AY67" s="41"/>
      <c r="AZ67" s="41"/>
      <c r="BA67" s="41"/>
      <c r="BB67" s="41"/>
      <c r="BC67" s="41"/>
      <c r="BD67" s="41"/>
      <c r="BE67" s="41"/>
      <c r="BF67" s="41"/>
      <c r="BG67" s="41"/>
      <c r="BH67" s="41"/>
      <c r="BI67" s="41"/>
      <c r="BJ67" s="41"/>
      <c r="BK67" s="41"/>
      <c r="BL67" s="41"/>
      <c r="BM67" s="41"/>
      <c r="BN67" s="41"/>
      <c r="BO67" s="41"/>
      <c r="BP67" s="41"/>
      <c r="BQ67" s="41"/>
      <c r="BR67" s="41"/>
      <c r="BS67" s="41"/>
      <c r="BT67" s="41"/>
      <c r="BU67" s="41"/>
      <c r="BV67" s="41"/>
      <c r="BW67" s="41"/>
      <c r="BX67" s="41"/>
      <c r="BY67" s="41"/>
      <c r="BZ67" s="41"/>
      <c r="CA67" s="41"/>
      <c r="CB67" s="41"/>
      <c r="CC67" s="41"/>
      <c r="CD67" s="41"/>
      <c r="CE67" s="41"/>
      <c r="CF67" s="41"/>
      <c r="CG67" s="41"/>
      <c r="CH67" s="41"/>
      <c r="CI67" s="41"/>
      <c r="CJ67" s="41"/>
      <c r="CK67" s="41"/>
      <c r="CL67" s="41"/>
      <c r="CM67" s="41"/>
      <c r="CN67" s="41"/>
      <c r="CO67" s="41"/>
      <c r="CP67" s="41"/>
      <c r="CQ67" s="41"/>
      <c r="CR67" s="41"/>
      <c r="CS67" s="41"/>
      <c r="CT67" s="41"/>
      <c r="CU67" s="41"/>
      <c r="CV67" s="41"/>
      <c r="CW67" s="41"/>
      <c r="CX67" s="41"/>
      <c r="CY67" s="41"/>
      <c r="CZ67" s="41"/>
      <c r="DA67" s="41"/>
      <c r="DB67" s="41"/>
      <c r="DC67" s="41"/>
      <c r="DD67" s="41"/>
      <c r="DE67" s="41"/>
      <c r="DF67" s="41"/>
      <c r="DG67" s="41"/>
      <c r="DH67" s="41"/>
      <c r="DI67" s="41"/>
      <c r="DJ67" s="41"/>
      <c r="DK67" s="41"/>
      <c r="DL67" s="41"/>
      <c r="DM67" s="41"/>
      <c r="DN67" s="41"/>
      <c r="DO67" s="41"/>
      <c r="DP67" s="41"/>
      <c r="DQ67" s="41"/>
      <c r="DR67" s="41"/>
      <c r="DS67" s="41"/>
      <c r="DT67" s="41"/>
      <c r="DU67" s="41"/>
      <c r="DV67" s="41"/>
      <c r="DW67" s="41"/>
      <c r="DX67" s="41"/>
      <c r="DY67" s="41"/>
      <c r="DZ67" s="41"/>
      <c r="EA67" s="41"/>
      <c r="EB67" s="41"/>
      <c r="EC67" s="41"/>
      <c r="ED67" s="41"/>
      <c r="EE67" s="41"/>
      <c r="EF67" s="41"/>
      <c r="EG67" s="41"/>
      <c r="EH67" s="41"/>
      <c r="EI67" s="41"/>
      <c r="EJ67" s="41"/>
      <c r="EK67" s="41"/>
      <c r="EL67" s="41"/>
      <c r="EM67" s="41"/>
      <c r="EN67" s="41"/>
      <c r="EO67" s="41"/>
      <c r="EP67" s="41"/>
      <c r="EQ67" s="41"/>
      <c r="ER67" s="41"/>
      <c r="ES67" s="41"/>
      <c r="ET67" s="41"/>
      <c r="EU67" s="41"/>
      <c r="EV67" s="41"/>
      <c r="EW67" s="41"/>
      <c r="EX67" s="41"/>
      <c r="EY67" s="41"/>
      <c r="EZ67" s="41"/>
      <c r="FA67" s="41"/>
      <c r="FB67" s="41"/>
      <c r="FC67" s="41"/>
      <c r="FD67" s="41"/>
      <c r="FE67" s="41"/>
      <c r="FF67" s="41"/>
      <c r="FG67" s="41"/>
      <c r="FH67" s="41"/>
      <c r="FI67" s="41"/>
      <c r="FJ67" s="41"/>
      <c r="FK67" s="41"/>
      <c r="FL67" s="41"/>
      <c r="FM67" s="41"/>
      <c r="FN67" s="41"/>
      <c r="FO67" s="41"/>
      <c r="FP67" s="41"/>
      <c r="FQ67" s="41"/>
      <c r="FR67" s="41"/>
      <c r="FS67" s="41"/>
      <c r="FT67" s="41"/>
      <c r="FU67" s="41"/>
      <c r="FV67" s="41"/>
      <c r="FW67" s="41"/>
      <c r="FX67" s="41"/>
      <c r="FY67" s="41"/>
      <c r="FZ67" s="41"/>
      <c r="GA67" s="41"/>
      <c r="GB67" s="41"/>
      <c r="GC67" s="41"/>
      <c r="GD67" s="41"/>
      <c r="GE67" s="41"/>
      <c r="GF67" s="41"/>
      <c r="GG67" s="41"/>
      <c r="GH67" s="41"/>
      <c r="GI67" s="41"/>
      <c r="GJ67" s="41"/>
      <c r="GK67" s="41"/>
      <c r="GL67" s="41"/>
      <c r="GM67" s="41"/>
      <c r="GN67" s="41"/>
      <c r="GO67" s="41"/>
      <c r="GP67" s="41"/>
      <c r="GQ67" s="41"/>
      <c r="GR67" s="41"/>
      <c r="GS67" s="41"/>
      <c r="GT67" s="41"/>
      <c r="GU67" s="41"/>
      <c r="GV67" s="41"/>
      <c r="GW67" s="41"/>
      <c r="GX67" s="41"/>
      <c r="GY67" s="41"/>
      <c r="GZ67" s="41"/>
      <c r="HA67" s="41"/>
      <c r="HB67" s="41"/>
      <c r="HC67" s="41"/>
      <c r="HD67" s="41"/>
      <c r="HE67" s="41"/>
      <c r="HF67" s="41"/>
      <c r="HG67" s="41"/>
      <c r="HH67" s="41"/>
      <c r="HI67" s="41"/>
      <c r="HJ67" s="41"/>
      <c r="HK67" s="41"/>
      <c r="HL67" s="41"/>
      <c r="HM67" s="41"/>
      <c r="HN67" s="41"/>
      <c r="HO67" s="41"/>
      <c r="HP67" s="41"/>
      <c r="HQ67" s="41"/>
      <c r="HR67" s="41"/>
      <c r="HS67" s="41"/>
      <c r="HT67" s="41"/>
      <c r="HU67" s="41"/>
      <c r="HV67" s="41"/>
      <c r="HW67" s="41"/>
      <c r="HX67" s="41"/>
      <c r="HY67" s="41"/>
      <c r="HZ67" s="41"/>
      <c r="IA67" s="41"/>
      <c r="IB67" s="41"/>
      <c r="IC67" s="41"/>
      <c r="ID67" s="41"/>
      <c r="IE67" s="41"/>
      <c r="IF67" s="41"/>
      <c r="IG67" s="41"/>
      <c r="IH67" s="41"/>
      <c r="II67" s="41"/>
      <c r="IJ67" s="41"/>
      <c r="IK67" s="41"/>
      <c r="IL67" s="41"/>
      <c r="IM67" s="41"/>
      <c r="IN67" s="41"/>
      <c r="IO67" s="41"/>
      <c r="IP67" s="41"/>
      <c r="IQ67" s="41"/>
      <c r="IR67" s="41"/>
      <c r="IS67" s="41"/>
      <c r="IT67" s="41"/>
      <c r="IU67" s="41"/>
    </row>
    <row r="68" spans="1:255" s="22" customFormat="1" ht="34.200000000000003" x14ac:dyDescent="0.2">
      <c r="A68" s="49">
        <v>43</v>
      </c>
      <c r="B68" s="50" t="s">
        <v>405</v>
      </c>
      <c r="C68" s="50" t="s">
        <v>544</v>
      </c>
      <c r="D68" s="50" t="s">
        <v>269</v>
      </c>
      <c r="E68" s="51" t="e">
        <f t="shared" si="6"/>
        <v>#REF!</v>
      </c>
      <c r="F68" s="52">
        <f>ROUND( 243 * 9.11, 2 )</f>
        <v>2213.73</v>
      </c>
      <c r="G68" s="53" t="e">
        <f t="shared" si="7"/>
        <v>#REF!</v>
      </c>
      <c r="H68" s="54" t="s">
        <v>1067</v>
      </c>
      <c r="I68" s="54" t="s">
        <v>1010</v>
      </c>
      <c r="N68" s="41"/>
      <c r="O68" s="41" t="e">
        <f t="shared" si="8"/>
        <v>#REF!</v>
      </c>
      <c r="P68" s="41" t="e">
        <f>Source!I213</f>
        <v>#REF!</v>
      </c>
      <c r="Q68" s="41" t="e">
        <f>Source!I236</f>
        <v>#REF!</v>
      </c>
      <c r="R68" s="41"/>
      <c r="S68" s="41"/>
      <c r="T68" s="41"/>
      <c r="U68" s="41"/>
      <c r="V68" s="41"/>
      <c r="W68" s="41"/>
      <c r="X68" s="41"/>
      <c r="Y68" s="41"/>
      <c r="Z68" s="41"/>
      <c r="AA68" s="41"/>
      <c r="AB68" s="41"/>
      <c r="AC68" s="41"/>
      <c r="AD68" s="41"/>
      <c r="AE68" s="41"/>
      <c r="AF68" s="41"/>
      <c r="AG68" s="41"/>
      <c r="AH68" s="41"/>
      <c r="AI68" s="41"/>
      <c r="AJ68" s="41"/>
      <c r="AK68" s="41"/>
      <c r="AL68" s="41"/>
      <c r="AM68" s="41"/>
      <c r="AN68" s="41"/>
      <c r="AO68" s="41"/>
      <c r="AP68" s="41"/>
      <c r="AQ68" s="41"/>
      <c r="AR68" s="41"/>
      <c r="AS68" s="41"/>
      <c r="AT68" s="41"/>
      <c r="AU68" s="41"/>
      <c r="AV68" s="41"/>
      <c r="AW68" s="41"/>
      <c r="AX68" s="41"/>
      <c r="AY68" s="41"/>
      <c r="AZ68" s="41"/>
      <c r="BA68" s="41"/>
      <c r="BB68" s="41"/>
      <c r="BC68" s="41"/>
      <c r="BD68" s="41"/>
      <c r="BE68" s="41"/>
      <c r="BF68" s="41"/>
      <c r="BG68" s="41"/>
      <c r="BH68" s="41"/>
      <c r="BI68" s="41"/>
      <c r="BJ68" s="41"/>
      <c r="BK68" s="41"/>
      <c r="BL68" s="41"/>
      <c r="BM68" s="41"/>
      <c r="BN68" s="41"/>
      <c r="BO68" s="41"/>
      <c r="BP68" s="41"/>
      <c r="BQ68" s="41"/>
      <c r="BR68" s="41"/>
      <c r="BS68" s="41"/>
      <c r="BT68" s="41"/>
      <c r="BU68" s="41"/>
      <c r="BV68" s="41"/>
      <c r="BW68" s="41"/>
      <c r="BX68" s="41"/>
      <c r="BY68" s="41"/>
      <c r="BZ68" s="41"/>
      <c r="CA68" s="41"/>
      <c r="CB68" s="41"/>
      <c r="CC68" s="41"/>
      <c r="CD68" s="41"/>
      <c r="CE68" s="41"/>
      <c r="CF68" s="41"/>
      <c r="CG68" s="41"/>
      <c r="CH68" s="41"/>
      <c r="CI68" s="41"/>
      <c r="CJ68" s="41"/>
      <c r="CK68" s="41"/>
      <c r="CL68" s="41"/>
      <c r="CM68" s="41"/>
      <c r="CN68" s="41"/>
      <c r="CO68" s="41"/>
      <c r="CP68" s="41"/>
      <c r="CQ68" s="41"/>
      <c r="CR68" s="41"/>
      <c r="CS68" s="41"/>
      <c r="CT68" s="41"/>
      <c r="CU68" s="41"/>
      <c r="CV68" s="41"/>
      <c r="CW68" s="41"/>
      <c r="CX68" s="41"/>
      <c r="CY68" s="41"/>
      <c r="CZ68" s="41"/>
      <c r="DA68" s="41"/>
      <c r="DB68" s="41"/>
      <c r="DC68" s="41"/>
      <c r="DD68" s="41"/>
      <c r="DE68" s="41"/>
      <c r="DF68" s="41"/>
      <c r="DG68" s="41"/>
      <c r="DH68" s="41"/>
      <c r="DI68" s="41"/>
      <c r="DJ68" s="41"/>
      <c r="DK68" s="41"/>
      <c r="DL68" s="41"/>
      <c r="DM68" s="41"/>
      <c r="DN68" s="41"/>
      <c r="DO68" s="41"/>
      <c r="DP68" s="41"/>
      <c r="DQ68" s="41"/>
      <c r="DR68" s="41"/>
      <c r="DS68" s="41"/>
      <c r="DT68" s="41"/>
      <c r="DU68" s="41"/>
      <c r="DV68" s="41"/>
      <c r="DW68" s="41"/>
      <c r="DX68" s="41"/>
      <c r="DY68" s="41"/>
      <c r="DZ68" s="41"/>
      <c r="EA68" s="41"/>
      <c r="EB68" s="41"/>
      <c r="EC68" s="41"/>
      <c r="ED68" s="41"/>
      <c r="EE68" s="41"/>
      <c r="EF68" s="41"/>
      <c r="EG68" s="41"/>
      <c r="EH68" s="41"/>
      <c r="EI68" s="41"/>
      <c r="EJ68" s="41"/>
      <c r="EK68" s="41"/>
      <c r="EL68" s="41"/>
      <c r="EM68" s="41"/>
      <c r="EN68" s="41"/>
      <c r="EO68" s="41"/>
      <c r="EP68" s="41"/>
      <c r="EQ68" s="41"/>
      <c r="ER68" s="41"/>
      <c r="ES68" s="41"/>
      <c r="ET68" s="41"/>
      <c r="EU68" s="41"/>
      <c r="EV68" s="41"/>
      <c r="EW68" s="41"/>
      <c r="EX68" s="41"/>
      <c r="EY68" s="41"/>
      <c r="EZ68" s="41"/>
      <c r="FA68" s="41"/>
      <c r="FB68" s="41"/>
      <c r="FC68" s="41"/>
      <c r="FD68" s="41"/>
      <c r="FE68" s="41"/>
      <c r="FF68" s="41"/>
      <c r="FG68" s="41"/>
      <c r="FH68" s="41"/>
      <c r="FI68" s="41"/>
      <c r="FJ68" s="41"/>
      <c r="FK68" s="41"/>
      <c r="FL68" s="41"/>
      <c r="FM68" s="41"/>
      <c r="FN68" s="41"/>
      <c r="FO68" s="41"/>
      <c r="FP68" s="41"/>
      <c r="FQ68" s="41"/>
      <c r="FR68" s="41"/>
      <c r="FS68" s="41"/>
      <c r="FT68" s="41"/>
      <c r="FU68" s="41"/>
      <c r="FV68" s="41"/>
      <c r="FW68" s="41"/>
      <c r="FX68" s="41"/>
      <c r="FY68" s="41"/>
      <c r="FZ68" s="41"/>
      <c r="GA68" s="41"/>
      <c r="GB68" s="41"/>
      <c r="GC68" s="41"/>
      <c r="GD68" s="41"/>
      <c r="GE68" s="41"/>
      <c r="GF68" s="41"/>
      <c r="GG68" s="41"/>
      <c r="GH68" s="41"/>
      <c r="GI68" s="41"/>
      <c r="GJ68" s="41"/>
      <c r="GK68" s="41"/>
      <c r="GL68" s="41"/>
      <c r="GM68" s="41"/>
      <c r="GN68" s="41"/>
      <c r="GO68" s="41"/>
      <c r="GP68" s="41"/>
      <c r="GQ68" s="41"/>
      <c r="GR68" s="41"/>
      <c r="GS68" s="41"/>
      <c r="GT68" s="41"/>
      <c r="GU68" s="41"/>
      <c r="GV68" s="41"/>
      <c r="GW68" s="41"/>
      <c r="GX68" s="41"/>
      <c r="GY68" s="41"/>
      <c r="GZ68" s="41"/>
      <c r="HA68" s="41"/>
      <c r="HB68" s="41"/>
      <c r="HC68" s="41"/>
      <c r="HD68" s="41"/>
      <c r="HE68" s="41"/>
      <c r="HF68" s="41"/>
      <c r="HG68" s="41"/>
      <c r="HH68" s="41"/>
      <c r="HI68" s="41"/>
      <c r="HJ68" s="41"/>
      <c r="HK68" s="41"/>
      <c r="HL68" s="41"/>
      <c r="HM68" s="41"/>
      <c r="HN68" s="41"/>
      <c r="HO68" s="41"/>
      <c r="HP68" s="41"/>
      <c r="HQ68" s="41"/>
      <c r="HR68" s="41"/>
      <c r="HS68" s="41"/>
      <c r="HT68" s="41"/>
      <c r="HU68" s="41"/>
      <c r="HV68" s="41"/>
      <c r="HW68" s="41"/>
      <c r="HX68" s="41"/>
      <c r="HY68" s="41"/>
      <c r="HZ68" s="41"/>
      <c r="IA68" s="41"/>
      <c r="IB68" s="41"/>
      <c r="IC68" s="41"/>
      <c r="ID68" s="41"/>
      <c r="IE68" s="41"/>
      <c r="IF68" s="41"/>
      <c r="IG68" s="41"/>
      <c r="IH68" s="41"/>
      <c r="II68" s="41"/>
      <c r="IJ68" s="41"/>
      <c r="IK68" s="41"/>
      <c r="IL68" s="41"/>
      <c r="IM68" s="41"/>
      <c r="IN68" s="41"/>
      <c r="IO68" s="41"/>
      <c r="IP68" s="41"/>
      <c r="IQ68" s="41"/>
      <c r="IR68" s="41"/>
      <c r="IS68" s="41"/>
      <c r="IT68" s="41"/>
      <c r="IU68" s="41"/>
    </row>
    <row r="69" spans="1:255" s="22" customFormat="1" ht="34.200000000000003" x14ac:dyDescent="0.2">
      <c r="A69" s="49">
        <v>44</v>
      </c>
      <c r="B69" s="50" t="s">
        <v>405</v>
      </c>
      <c r="C69" s="50" t="s">
        <v>504</v>
      </c>
      <c r="D69" s="50" t="s">
        <v>269</v>
      </c>
      <c r="E69" s="51" t="e">
        <f t="shared" si="6"/>
        <v>#REF!</v>
      </c>
      <c r="F69" s="52">
        <f>ROUND( 243 * 9.11, 2 )</f>
        <v>2213.73</v>
      </c>
      <c r="G69" s="53" t="e">
        <f t="shared" si="7"/>
        <v>#REF!</v>
      </c>
      <c r="H69" s="54" t="s">
        <v>1067</v>
      </c>
      <c r="I69" s="54" t="s">
        <v>1010</v>
      </c>
      <c r="N69" s="41"/>
      <c r="O69" s="41" t="e">
        <f t="shared" si="8"/>
        <v>#REF!</v>
      </c>
      <c r="P69" s="41" t="e">
        <f>Source!I190</f>
        <v>#REF!</v>
      </c>
      <c r="Q69" s="41"/>
      <c r="R69" s="41"/>
      <c r="S69" s="41"/>
      <c r="T69" s="41"/>
      <c r="U69" s="41"/>
      <c r="V69" s="41"/>
      <c r="W69" s="41"/>
      <c r="X69" s="41"/>
      <c r="Y69" s="41"/>
      <c r="Z69" s="41"/>
      <c r="AA69" s="41"/>
      <c r="AB69" s="41"/>
      <c r="AC69" s="41"/>
      <c r="AD69" s="41"/>
      <c r="AE69" s="41"/>
      <c r="AF69" s="41"/>
      <c r="AG69" s="41"/>
      <c r="AH69" s="41"/>
      <c r="AI69" s="41"/>
      <c r="AJ69" s="41"/>
      <c r="AK69" s="41"/>
      <c r="AL69" s="41"/>
      <c r="AM69" s="41"/>
      <c r="AN69" s="41"/>
      <c r="AO69" s="41"/>
      <c r="AP69" s="41"/>
      <c r="AQ69" s="41"/>
      <c r="AR69" s="41"/>
      <c r="AS69" s="41"/>
      <c r="AT69" s="41"/>
      <c r="AU69" s="41"/>
      <c r="AV69" s="41"/>
      <c r="AW69" s="41"/>
      <c r="AX69" s="41"/>
      <c r="AY69" s="41"/>
      <c r="AZ69" s="41"/>
      <c r="BA69" s="41"/>
      <c r="BB69" s="41"/>
      <c r="BC69" s="41"/>
      <c r="BD69" s="41"/>
      <c r="BE69" s="41"/>
      <c r="BF69" s="41"/>
      <c r="BG69" s="41"/>
      <c r="BH69" s="41"/>
      <c r="BI69" s="41"/>
      <c r="BJ69" s="41"/>
      <c r="BK69" s="41"/>
      <c r="BL69" s="41"/>
      <c r="BM69" s="41"/>
      <c r="BN69" s="41"/>
      <c r="BO69" s="41"/>
      <c r="BP69" s="41"/>
      <c r="BQ69" s="41"/>
      <c r="BR69" s="41"/>
      <c r="BS69" s="41"/>
      <c r="BT69" s="41"/>
      <c r="BU69" s="41"/>
      <c r="BV69" s="41"/>
      <c r="BW69" s="41"/>
      <c r="BX69" s="41"/>
      <c r="BY69" s="41"/>
      <c r="BZ69" s="41"/>
      <c r="CA69" s="41"/>
      <c r="CB69" s="41"/>
      <c r="CC69" s="41"/>
      <c r="CD69" s="41"/>
      <c r="CE69" s="41"/>
      <c r="CF69" s="41"/>
      <c r="CG69" s="41"/>
      <c r="CH69" s="41"/>
      <c r="CI69" s="41"/>
      <c r="CJ69" s="41"/>
      <c r="CK69" s="41"/>
      <c r="CL69" s="41"/>
      <c r="CM69" s="41"/>
      <c r="CN69" s="41"/>
      <c r="CO69" s="41"/>
      <c r="CP69" s="41"/>
      <c r="CQ69" s="41"/>
      <c r="CR69" s="41"/>
      <c r="CS69" s="41"/>
      <c r="CT69" s="41"/>
      <c r="CU69" s="41"/>
      <c r="CV69" s="41"/>
      <c r="CW69" s="41"/>
      <c r="CX69" s="41"/>
      <c r="CY69" s="41"/>
      <c r="CZ69" s="41"/>
      <c r="DA69" s="41"/>
      <c r="DB69" s="41"/>
      <c r="DC69" s="41"/>
      <c r="DD69" s="41"/>
      <c r="DE69" s="41"/>
      <c r="DF69" s="41"/>
      <c r="DG69" s="41"/>
      <c r="DH69" s="41"/>
      <c r="DI69" s="41"/>
      <c r="DJ69" s="41"/>
      <c r="DK69" s="41"/>
      <c r="DL69" s="41"/>
      <c r="DM69" s="41"/>
      <c r="DN69" s="41"/>
      <c r="DO69" s="41"/>
      <c r="DP69" s="41"/>
      <c r="DQ69" s="41"/>
      <c r="DR69" s="41"/>
      <c r="DS69" s="41"/>
      <c r="DT69" s="41"/>
      <c r="DU69" s="41"/>
      <c r="DV69" s="41"/>
      <c r="DW69" s="41"/>
      <c r="DX69" s="41"/>
      <c r="DY69" s="41"/>
      <c r="DZ69" s="41"/>
      <c r="EA69" s="41"/>
      <c r="EB69" s="41"/>
      <c r="EC69" s="41"/>
      <c r="ED69" s="41"/>
      <c r="EE69" s="41"/>
      <c r="EF69" s="41"/>
      <c r="EG69" s="41"/>
      <c r="EH69" s="41"/>
      <c r="EI69" s="41"/>
      <c r="EJ69" s="41"/>
      <c r="EK69" s="41"/>
      <c r="EL69" s="41"/>
      <c r="EM69" s="41"/>
      <c r="EN69" s="41"/>
      <c r="EO69" s="41"/>
      <c r="EP69" s="41"/>
      <c r="EQ69" s="41"/>
      <c r="ER69" s="41"/>
      <c r="ES69" s="41"/>
      <c r="ET69" s="41"/>
      <c r="EU69" s="41"/>
      <c r="EV69" s="41"/>
      <c r="EW69" s="41"/>
      <c r="EX69" s="41"/>
      <c r="EY69" s="41"/>
      <c r="EZ69" s="41"/>
      <c r="FA69" s="41"/>
      <c r="FB69" s="41"/>
      <c r="FC69" s="41"/>
      <c r="FD69" s="41"/>
      <c r="FE69" s="41"/>
      <c r="FF69" s="41"/>
      <c r="FG69" s="41"/>
      <c r="FH69" s="41"/>
      <c r="FI69" s="41"/>
      <c r="FJ69" s="41"/>
      <c r="FK69" s="41"/>
      <c r="FL69" s="41"/>
      <c r="FM69" s="41"/>
      <c r="FN69" s="41"/>
      <c r="FO69" s="41"/>
      <c r="FP69" s="41"/>
      <c r="FQ69" s="41"/>
      <c r="FR69" s="41"/>
      <c r="FS69" s="41"/>
      <c r="FT69" s="41"/>
      <c r="FU69" s="41"/>
      <c r="FV69" s="41"/>
      <c r="FW69" s="41"/>
      <c r="FX69" s="41"/>
      <c r="FY69" s="41"/>
      <c r="FZ69" s="41"/>
      <c r="GA69" s="41"/>
      <c r="GB69" s="41"/>
      <c r="GC69" s="41"/>
      <c r="GD69" s="41"/>
      <c r="GE69" s="41"/>
      <c r="GF69" s="41"/>
      <c r="GG69" s="41"/>
      <c r="GH69" s="41"/>
      <c r="GI69" s="41"/>
      <c r="GJ69" s="41"/>
      <c r="GK69" s="41"/>
      <c r="GL69" s="41"/>
      <c r="GM69" s="41"/>
      <c r="GN69" s="41"/>
      <c r="GO69" s="41"/>
      <c r="GP69" s="41"/>
      <c r="GQ69" s="41"/>
      <c r="GR69" s="41"/>
      <c r="GS69" s="41"/>
      <c r="GT69" s="41"/>
      <c r="GU69" s="41"/>
      <c r="GV69" s="41"/>
      <c r="GW69" s="41"/>
      <c r="GX69" s="41"/>
      <c r="GY69" s="41"/>
      <c r="GZ69" s="41"/>
      <c r="HA69" s="41"/>
      <c r="HB69" s="41"/>
      <c r="HC69" s="41"/>
      <c r="HD69" s="41"/>
      <c r="HE69" s="41"/>
      <c r="HF69" s="41"/>
      <c r="HG69" s="41"/>
      <c r="HH69" s="41"/>
      <c r="HI69" s="41"/>
      <c r="HJ69" s="41"/>
      <c r="HK69" s="41"/>
      <c r="HL69" s="41"/>
      <c r="HM69" s="41"/>
      <c r="HN69" s="41"/>
      <c r="HO69" s="41"/>
      <c r="HP69" s="41"/>
      <c r="HQ69" s="41"/>
      <c r="HR69" s="41"/>
      <c r="HS69" s="41"/>
      <c r="HT69" s="41"/>
      <c r="HU69" s="41"/>
      <c r="HV69" s="41"/>
      <c r="HW69" s="41"/>
      <c r="HX69" s="41"/>
      <c r="HY69" s="41"/>
      <c r="HZ69" s="41"/>
      <c r="IA69" s="41"/>
      <c r="IB69" s="41"/>
      <c r="IC69" s="41"/>
      <c r="ID69" s="41"/>
      <c r="IE69" s="41"/>
      <c r="IF69" s="41"/>
      <c r="IG69" s="41"/>
      <c r="IH69" s="41"/>
      <c r="II69" s="41"/>
      <c r="IJ69" s="41"/>
      <c r="IK69" s="41"/>
      <c r="IL69" s="41"/>
      <c r="IM69" s="41"/>
      <c r="IN69" s="41"/>
      <c r="IO69" s="41"/>
      <c r="IP69" s="41"/>
      <c r="IQ69" s="41"/>
      <c r="IR69" s="41"/>
      <c r="IS69" s="41"/>
      <c r="IT69" s="41"/>
      <c r="IU69" s="41"/>
    </row>
    <row r="70" spans="1:255" s="22" customFormat="1" ht="34.200000000000003" x14ac:dyDescent="0.2">
      <c r="A70" s="49">
        <v>45</v>
      </c>
      <c r="B70" s="50" t="s">
        <v>405</v>
      </c>
      <c r="C70" s="50" t="s">
        <v>406</v>
      </c>
      <c r="D70" s="50" t="s">
        <v>269</v>
      </c>
      <c r="E70" s="51" t="e">
        <f t="shared" si="6"/>
        <v>#REF!</v>
      </c>
      <c r="F70" s="52">
        <f>ROUND( 243 * 9.11, 2 )</f>
        <v>2213.73</v>
      </c>
      <c r="G70" s="53" t="e">
        <f t="shared" si="7"/>
        <v>#REF!</v>
      </c>
      <c r="H70" s="54" t="s">
        <v>1067</v>
      </c>
      <c r="I70" s="54" t="s">
        <v>1010</v>
      </c>
      <c r="N70" s="41"/>
      <c r="O70" s="41" t="e">
        <f t="shared" si="8"/>
        <v>#REF!</v>
      </c>
      <c r="P70" s="41" t="e">
        <f>Source!I146</f>
        <v>#REF!</v>
      </c>
      <c r="Q70" s="41"/>
      <c r="R70" s="41"/>
      <c r="S70" s="41"/>
      <c r="T70" s="41"/>
      <c r="U70" s="41"/>
      <c r="V70" s="41"/>
      <c r="W70" s="41"/>
      <c r="X70" s="41"/>
      <c r="Y70" s="41"/>
      <c r="Z70" s="41"/>
      <c r="AA70" s="41"/>
      <c r="AB70" s="41"/>
      <c r="AC70" s="41"/>
      <c r="AD70" s="41"/>
      <c r="AE70" s="41"/>
      <c r="AF70" s="41"/>
      <c r="AG70" s="41"/>
      <c r="AH70" s="41"/>
      <c r="AI70" s="41"/>
      <c r="AJ70" s="41"/>
      <c r="AK70" s="41"/>
      <c r="AL70" s="41"/>
      <c r="AM70" s="41"/>
      <c r="AN70" s="41"/>
      <c r="AO70" s="41"/>
      <c r="AP70" s="41"/>
      <c r="AQ70" s="41"/>
      <c r="AR70" s="41"/>
      <c r="AS70" s="41"/>
      <c r="AT70" s="41"/>
      <c r="AU70" s="41"/>
      <c r="AV70" s="41"/>
      <c r="AW70" s="41"/>
      <c r="AX70" s="41"/>
      <c r="AY70" s="41"/>
      <c r="AZ70" s="41"/>
      <c r="BA70" s="41"/>
      <c r="BB70" s="41"/>
      <c r="BC70" s="41"/>
      <c r="BD70" s="41"/>
      <c r="BE70" s="41"/>
      <c r="BF70" s="41"/>
      <c r="BG70" s="41"/>
      <c r="BH70" s="41"/>
      <c r="BI70" s="41"/>
      <c r="BJ70" s="41"/>
      <c r="BK70" s="41"/>
      <c r="BL70" s="41"/>
      <c r="BM70" s="41"/>
      <c r="BN70" s="41"/>
      <c r="BO70" s="41"/>
      <c r="BP70" s="41"/>
      <c r="BQ70" s="41"/>
      <c r="BR70" s="41"/>
      <c r="BS70" s="41"/>
      <c r="BT70" s="41"/>
      <c r="BU70" s="41"/>
      <c r="BV70" s="41"/>
      <c r="BW70" s="41"/>
      <c r="BX70" s="41"/>
      <c r="BY70" s="41"/>
      <c r="BZ70" s="41"/>
      <c r="CA70" s="41"/>
      <c r="CB70" s="41"/>
      <c r="CC70" s="41"/>
      <c r="CD70" s="41"/>
      <c r="CE70" s="41"/>
      <c r="CF70" s="41"/>
      <c r="CG70" s="41"/>
      <c r="CH70" s="41"/>
      <c r="CI70" s="41"/>
      <c r="CJ70" s="41"/>
      <c r="CK70" s="41"/>
      <c r="CL70" s="41"/>
      <c r="CM70" s="41"/>
      <c r="CN70" s="41"/>
      <c r="CO70" s="41"/>
      <c r="CP70" s="41"/>
      <c r="CQ70" s="41"/>
      <c r="CR70" s="41"/>
      <c r="CS70" s="41"/>
      <c r="CT70" s="41"/>
      <c r="CU70" s="41"/>
      <c r="CV70" s="41"/>
      <c r="CW70" s="41"/>
      <c r="CX70" s="41"/>
      <c r="CY70" s="41"/>
      <c r="CZ70" s="41"/>
      <c r="DA70" s="41"/>
      <c r="DB70" s="41"/>
      <c r="DC70" s="41"/>
      <c r="DD70" s="41"/>
      <c r="DE70" s="41"/>
      <c r="DF70" s="41"/>
      <c r="DG70" s="41"/>
      <c r="DH70" s="41"/>
      <c r="DI70" s="41"/>
      <c r="DJ70" s="41"/>
      <c r="DK70" s="41"/>
      <c r="DL70" s="41"/>
      <c r="DM70" s="41"/>
      <c r="DN70" s="41"/>
      <c r="DO70" s="41"/>
      <c r="DP70" s="41"/>
      <c r="DQ70" s="41"/>
      <c r="DR70" s="41"/>
      <c r="DS70" s="41"/>
      <c r="DT70" s="41"/>
      <c r="DU70" s="41"/>
      <c r="DV70" s="41"/>
      <c r="DW70" s="41"/>
      <c r="DX70" s="41"/>
      <c r="DY70" s="41"/>
      <c r="DZ70" s="41"/>
      <c r="EA70" s="41"/>
      <c r="EB70" s="41"/>
      <c r="EC70" s="41"/>
      <c r="ED70" s="41"/>
      <c r="EE70" s="41"/>
      <c r="EF70" s="41"/>
      <c r="EG70" s="41"/>
      <c r="EH70" s="41"/>
      <c r="EI70" s="41"/>
      <c r="EJ70" s="41"/>
      <c r="EK70" s="41"/>
      <c r="EL70" s="41"/>
      <c r="EM70" s="41"/>
      <c r="EN70" s="41"/>
      <c r="EO70" s="41"/>
      <c r="EP70" s="41"/>
      <c r="EQ70" s="41"/>
      <c r="ER70" s="41"/>
      <c r="ES70" s="41"/>
      <c r="ET70" s="41"/>
      <c r="EU70" s="41"/>
      <c r="EV70" s="41"/>
      <c r="EW70" s="41"/>
      <c r="EX70" s="41"/>
      <c r="EY70" s="41"/>
      <c r="EZ70" s="41"/>
      <c r="FA70" s="41"/>
      <c r="FB70" s="41"/>
      <c r="FC70" s="41"/>
      <c r="FD70" s="41"/>
      <c r="FE70" s="41"/>
      <c r="FF70" s="41"/>
      <c r="FG70" s="41"/>
      <c r="FH70" s="41"/>
      <c r="FI70" s="41"/>
      <c r="FJ70" s="41"/>
      <c r="FK70" s="41"/>
      <c r="FL70" s="41"/>
      <c r="FM70" s="41"/>
      <c r="FN70" s="41"/>
      <c r="FO70" s="41"/>
      <c r="FP70" s="41"/>
      <c r="FQ70" s="41"/>
      <c r="FR70" s="41"/>
      <c r="FS70" s="41"/>
      <c r="FT70" s="41"/>
      <c r="FU70" s="41"/>
      <c r="FV70" s="41"/>
      <c r="FW70" s="41"/>
      <c r="FX70" s="41"/>
      <c r="FY70" s="41"/>
      <c r="FZ70" s="41"/>
      <c r="GA70" s="41"/>
      <c r="GB70" s="41"/>
      <c r="GC70" s="41"/>
      <c r="GD70" s="41"/>
      <c r="GE70" s="41"/>
      <c r="GF70" s="41"/>
      <c r="GG70" s="41"/>
      <c r="GH70" s="41"/>
      <c r="GI70" s="41"/>
      <c r="GJ70" s="41"/>
      <c r="GK70" s="41"/>
      <c r="GL70" s="41"/>
      <c r="GM70" s="41"/>
      <c r="GN70" s="41"/>
      <c r="GO70" s="41"/>
      <c r="GP70" s="41"/>
      <c r="GQ70" s="41"/>
      <c r="GR70" s="41"/>
      <c r="GS70" s="41"/>
      <c r="GT70" s="41"/>
      <c r="GU70" s="41"/>
      <c r="GV70" s="41"/>
      <c r="GW70" s="41"/>
      <c r="GX70" s="41"/>
      <c r="GY70" s="41"/>
      <c r="GZ70" s="41"/>
      <c r="HA70" s="41"/>
      <c r="HB70" s="41"/>
      <c r="HC70" s="41"/>
      <c r="HD70" s="41"/>
      <c r="HE70" s="41"/>
      <c r="HF70" s="41"/>
      <c r="HG70" s="41"/>
      <c r="HH70" s="41"/>
      <c r="HI70" s="41"/>
      <c r="HJ70" s="41"/>
      <c r="HK70" s="41"/>
      <c r="HL70" s="41"/>
      <c r="HM70" s="41"/>
      <c r="HN70" s="41"/>
      <c r="HO70" s="41"/>
      <c r="HP70" s="41"/>
      <c r="HQ70" s="41"/>
      <c r="HR70" s="41"/>
      <c r="HS70" s="41"/>
      <c r="HT70" s="41"/>
      <c r="HU70" s="41"/>
      <c r="HV70" s="41"/>
      <c r="HW70" s="41"/>
      <c r="HX70" s="41"/>
      <c r="HY70" s="41"/>
      <c r="HZ70" s="41"/>
      <c r="IA70" s="41"/>
      <c r="IB70" s="41"/>
      <c r="IC70" s="41"/>
      <c r="ID70" s="41"/>
      <c r="IE70" s="41"/>
      <c r="IF70" s="41"/>
      <c r="IG70" s="41"/>
      <c r="IH70" s="41"/>
      <c r="II70" s="41"/>
      <c r="IJ70" s="41"/>
      <c r="IK70" s="41"/>
      <c r="IL70" s="41"/>
      <c r="IM70" s="41"/>
      <c r="IN70" s="41"/>
      <c r="IO70" s="41"/>
      <c r="IP70" s="41"/>
      <c r="IQ70" s="41"/>
      <c r="IR70" s="41"/>
      <c r="IS70" s="41"/>
      <c r="IT70" s="41"/>
      <c r="IU70" s="41"/>
    </row>
    <row r="71" spans="1:255" s="22" customFormat="1" ht="34.200000000000003" x14ac:dyDescent="0.2">
      <c r="A71" s="49">
        <v>46</v>
      </c>
      <c r="B71" s="50" t="s">
        <v>405</v>
      </c>
      <c r="C71" s="50" t="s">
        <v>426</v>
      </c>
      <c r="D71" s="50" t="s">
        <v>269</v>
      </c>
      <c r="E71" s="51" t="e">
        <f t="shared" si="6"/>
        <v>#REF!</v>
      </c>
      <c r="F71" s="52">
        <f>ROUND( 243 * 9.11, 2 )</f>
        <v>2213.73</v>
      </c>
      <c r="G71" s="53" t="e">
        <f t="shared" si="7"/>
        <v>#REF!</v>
      </c>
      <c r="H71" s="54" t="s">
        <v>1067</v>
      </c>
      <c r="I71" s="54" t="s">
        <v>1010</v>
      </c>
      <c r="N71" s="41"/>
      <c r="O71" s="41" t="e">
        <f t="shared" si="8"/>
        <v>#REF!</v>
      </c>
      <c r="P71" s="41" t="e">
        <f>Source!I156</f>
        <v>#REF!</v>
      </c>
      <c r="Q71" s="41"/>
      <c r="R71" s="41"/>
      <c r="S71" s="41"/>
      <c r="T71" s="41"/>
      <c r="U71" s="41"/>
      <c r="V71" s="41"/>
      <c r="W71" s="41"/>
      <c r="X71" s="41"/>
      <c r="Y71" s="41"/>
      <c r="Z71" s="41"/>
      <c r="AA71" s="41"/>
      <c r="AB71" s="41"/>
      <c r="AC71" s="41"/>
      <c r="AD71" s="41"/>
      <c r="AE71" s="41"/>
      <c r="AF71" s="41"/>
      <c r="AG71" s="41"/>
      <c r="AH71" s="41"/>
      <c r="AI71" s="41"/>
      <c r="AJ71" s="41"/>
      <c r="AK71" s="41"/>
      <c r="AL71" s="41"/>
      <c r="AM71" s="41"/>
      <c r="AN71" s="41"/>
      <c r="AO71" s="41"/>
      <c r="AP71" s="41"/>
      <c r="AQ71" s="41"/>
      <c r="AR71" s="41"/>
      <c r="AS71" s="41"/>
      <c r="AT71" s="41"/>
      <c r="AU71" s="41"/>
      <c r="AV71" s="41"/>
      <c r="AW71" s="41"/>
      <c r="AX71" s="41"/>
      <c r="AY71" s="41"/>
      <c r="AZ71" s="41"/>
      <c r="BA71" s="41"/>
      <c r="BB71" s="41"/>
      <c r="BC71" s="41"/>
      <c r="BD71" s="41"/>
      <c r="BE71" s="41"/>
      <c r="BF71" s="41"/>
      <c r="BG71" s="41"/>
      <c r="BH71" s="41"/>
      <c r="BI71" s="41"/>
      <c r="BJ71" s="41"/>
      <c r="BK71" s="41"/>
      <c r="BL71" s="41"/>
      <c r="BM71" s="41"/>
      <c r="BN71" s="41"/>
      <c r="BO71" s="41"/>
      <c r="BP71" s="41"/>
      <c r="BQ71" s="41"/>
      <c r="BR71" s="41"/>
      <c r="BS71" s="41"/>
      <c r="BT71" s="41"/>
      <c r="BU71" s="41"/>
      <c r="BV71" s="41"/>
      <c r="BW71" s="41"/>
      <c r="BX71" s="41"/>
      <c r="BY71" s="41"/>
      <c r="BZ71" s="41"/>
      <c r="CA71" s="41"/>
      <c r="CB71" s="41"/>
      <c r="CC71" s="41"/>
      <c r="CD71" s="41"/>
      <c r="CE71" s="41"/>
      <c r="CF71" s="41"/>
      <c r="CG71" s="41"/>
      <c r="CH71" s="41"/>
      <c r="CI71" s="41"/>
      <c r="CJ71" s="41"/>
      <c r="CK71" s="41"/>
      <c r="CL71" s="41"/>
      <c r="CM71" s="41"/>
      <c r="CN71" s="41"/>
      <c r="CO71" s="41"/>
      <c r="CP71" s="41"/>
      <c r="CQ71" s="41"/>
      <c r="CR71" s="41"/>
      <c r="CS71" s="41"/>
      <c r="CT71" s="41"/>
      <c r="CU71" s="41"/>
      <c r="CV71" s="41"/>
      <c r="CW71" s="41"/>
      <c r="CX71" s="41"/>
      <c r="CY71" s="41"/>
      <c r="CZ71" s="41"/>
      <c r="DA71" s="41"/>
      <c r="DB71" s="41"/>
      <c r="DC71" s="41"/>
      <c r="DD71" s="41"/>
      <c r="DE71" s="41"/>
      <c r="DF71" s="41"/>
      <c r="DG71" s="41"/>
      <c r="DH71" s="41"/>
      <c r="DI71" s="41"/>
      <c r="DJ71" s="41"/>
      <c r="DK71" s="41"/>
      <c r="DL71" s="41"/>
      <c r="DM71" s="41"/>
      <c r="DN71" s="41"/>
      <c r="DO71" s="41"/>
      <c r="DP71" s="41"/>
      <c r="DQ71" s="41"/>
      <c r="DR71" s="41"/>
      <c r="DS71" s="41"/>
      <c r="DT71" s="41"/>
      <c r="DU71" s="41"/>
      <c r="DV71" s="41"/>
      <c r="DW71" s="41"/>
      <c r="DX71" s="41"/>
      <c r="DY71" s="41"/>
      <c r="DZ71" s="41"/>
      <c r="EA71" s="41"/>
      <c r="EB71" s="41"/>
      <c r="EC71" s="41"/>
      <c r="ED71" s="41"/>
      <c r="EE71" s="41"/>
      <c r="EF71" s="41"/>
      <c r="EG71" s="41"/>
      <c r="EH71" s="41"/>
      <c r="EI71" s="41"/>
      <c r="EJ71" s="41"/>
      <c r="EK71" s="41"/>
      <c r="EL71" s="41"/>
      <c r="EM71" s="41"/>
      <c r="EN71" s="41"/>
      <c r="EO71" s="41"/>
      <c r="EP71" s="41"/>
      <c r="EQ71" s="41"/>
      <c r="ER71" s="41"/>
      <c r="ES71" s="41"/>
      <c r="ET71" s="41"/>
      <c r="EU71" s="41"/>
      <c r="EV71" s="41"/>
      <c r="EW71" s="41"/>
      <c r="EX71" s="41"/>
      <c r="EY71" s="41"/>
      <c r="EZ71" s="41"/>
      <c r="FA71" s="41"/>
      <c r="FB71" s="41"/>
      <c r="FC71" s="41"/>
      <c r="FD71" s="41"/>
      <c r="FE71" s="41"/>
      <c r="FF71" s="41"/>
      <c r="FG71" s="41"/>
      <c r="FH71" s="41"/>
      <c r="FI71" s="41"/>
      <c r="FJ71" s="41"/>
      <c r="FK71" s="41"/>
      <c r="FL71" s="41"/>
      <c r="FM71" s="41"/>
      <c r="FN71" s="41"/>
      <c r="FO71" s="41"/>
      <c r="FP71" s="41"/>
      <c r="FQ71" s="41"/>
      <c r="FR71" s="41"/>
      <c r="FS71" s="41"/>
      <c r="FT71" s="41"/>
      <c r="FU71" s="41"/>
      <c r="FV71" s="41"/>
      <c r="FW71" s="41"/>
      <c r="FX71" s="41"/>
      <c r="FY71" s="41"/>
      <c r="FZ71" s="41"/>
      <c r="GA71" s="41"/>
      <c r="GB71" s="41"/>
      <c r="GC71" s="41"/>
      <c r="GD71" s="41"/>
      <c r="GE71" s="41"/>
      <c r="GF71" s="41"/>
      <c r="GG71" s="41"/>
      <c r="GH71" s="41"/>
      <c r="GI71" s="41"/>
      <c r="GJ71" s="41"/>
      <c r="GK71" s="41"/>
      <c r="GL71" s="41"/>
      <c r="GM71" s="41"/>
      <c r="GN71" s="41"/>
      <c r="GO71" s="41"/>
      <c r="GP71" s="41"/>
      <c r="GQ71" s="41"/>
      <c r="GR71" s="41"/>
      <c r="GS71" s="41"/>
      <c r="GT71" s="41"/>
      <c r="GU71" s="41"/>
      <c r="GV71" s="41"/>
      <c r="GW71" s="41"/>
      <c r="GX71" s="41"/>
      <c r="GY71" s="41"/>
      <c r="GZ71" s="41"/>
      <c r="HA71" s="41"/>
      <c r="HB71" s="41"/>
      <c r="HC71" s="41"/>
      <c r="HD71" s="41"/>
      <c r="HE71" s="41"/>
      <c r="HF71" s="41"/>
      <c r="HG71" s="41"/>
      <c r="HH71" s="41"/>
      <c r="HI71" s="41"/>
      <c r="HJ71" s="41"/>
      <c r="HK71" s="41"/>
      <c r="HL71" s="41"/>
      <c r="HM71" s="41"/>
      <c r="HN71" s="41"/>
      <c r="HO71" s="41"/>
      <c r="HP71" s="41"/>
      <c r="HQ71" s="41"/>
      <c r="HR71" s="41"/>
      <c r="HS71" s="41"/>
      <c r="HT71" s="41"/>
      <c r="HU71" s="41"/>
      <c r="HV71" s="41"/>
      <c r="HW71" s="41"/>
      <c r="HX71" s="41"/>
      <c r="HY71" s="41"/>
      <c r="HZ71" s="41"/>
      <c r="IA71" s="41"/>
      <c r="IB71" s="41"/>
      <c r="IC71" s="41"/>
      <c r="ID71" s="41"/>
      <c r="IE71" s="41"/>
      <c r="IF71" s="41"/>
      <c r="IG71" s="41"/>
      <c r="IH71" s="41"/>
      <c r="II71" s="41"/>
      <c r="IJ71" s="41"/>
      <c r="IK71" s="41"/>
      <c r="IL71" s="41"/>
      <c r="IM71" s="41"/>
      <c r="IN71" s="41"/>
      <c r="IO71" s="41"/>
      <c r="IP71" s="41"/>
      <c r="IQ71" s="41"/>
      <c r="IR71" s="41"/>
      <c r="IS71" s="41"/>
      <c r="IT71" s="41"/>
      <c r="IU71" s="41"/>
    </row>
    <row r="72" spans="1:255" s="22" customFormat="1" ht="45.6" x14ac:dyDescent="0.2">
      <c r="A72" s="49">
        <v>47</v>
      </c>
      <c r="B72" s="50" t="s">
        <v>405</v>
      </c>
      <c r="C72" s="50" t="s">
        <v>445</v>
      </c>
      <c r="D72" s="50" t="s">
        <v>269</v>
      </c>
      <c r="E72" s="51" t="e">
        <f t="shared" si="6"/>
        <v>#REF!</v>
      </c>
      <c r="F72" s="52">
        <f>ROUND( 243 * 9.11, 2 )</f>
        <v>2213.73</v>
      </c>
      <c r="G72" s="53" t="e">
        <f t="shared" si="7"/>
        <v>#REF!</v>
      </c>
      <c r="H72" s="54" t="s">
        <v>1067</v>
      </c>
      <c r="I72" s="54" t="s">
        <v>1010</v>
      </c>
      <c r="N72" s="41"/>
      <c r="O72" s="41" t="e">
        <f t="shared" si="8"/>
        <v>#REF!</v>
      </c>
      <c r="P72" s="41" t="e">
        <f>Source!I167</f>
        <v>#REF!</v>
      </c>
      <c r="Q72" s="41"/>
      <c r="R72" s="41"/>
      <c r="S72" s="41"/>
      <c r="T72" s="41"/>
      <c r="U72" s="41"/>
      <c r="V72" s="41"/>
      <c r="W72" s="41"/>
      <c r="X72" s="41"/>
      <c r="Y72" s="41"/>
      <c r="Z72" s="41"/>
      <c r="AA72" s="41"/>
      <c r="AB72" s="41"/>
      <c r="AC72" s="41"/>
      <c r="AD72" s="41"/>
      <c r="AE72" s="41"/>
      <c r="AF72" s="41"/>
      <c r="AG72" s="41"/>
      <c r="AH72" s="41"/>
      <c r="AI72" s="41"/>
      <c r="AJ72" s="41"/>
      <c r="AK72" s="41"/>
      <c r="AL72" s="41"/>
      <c r="AM72" s="41"/>
      <c r="AN72" s="41"/>
      <c r="AO72" s="41"/>
      <c r="AP72" s="41"/>
      <c r="AQ72" s="41"/>
      <c r="AR72" s="41"/>
      <c r="AS72" s="41"/>
      <c r="AT72" s="41"/>
      <c r="AU72" s="41"/>
      <c r="AV72" s="41"/>
      <c r="AW72" s="41"/>
      <c r="AX72" s="41"/>
      <c r="AY72" s="41"/>
      <c r="AZ72" s="41"/>
      <c r="BA72" s="41"/>
      <c r="BB72" s="41"/>
      <c r="BC72" s="41"/>
      <c r="BD72" s="41"/>
      <c r="BE72" s="41"/>
      <c r="BF72" s="41"/>
      <c r="BG72" s="41"/>
      <c r="BH72" s="41"/>
      <c r="BI72" s="41"/>
      <c r="BJ72" s="41"/>
      <c r="BK72" s="41"/>
      <c r="BL72" s="41"/>
      <c r="BM72" s="41"/>
      <c r="BN72" s="41"/>
      <c r="BO72" s="41"/>
      <c r="BP72" s="41"/>
      <c r="BQ72" s="41"/>
      <c r="BR72" s="41"/>
      <c r="BS72" s="41"/>
      <c r="BT72" s="41"/>
      <c r="BU72" s="41"/>
      <c r="BV72" s="41"/>
      <c r="BW72" s="41"/>
      <c r="BX72" s="41"/>
      <c r="BY72" s="41"/>
      <c r="BZ72" s="41"/>
      <c r="CA72" s="41"/>
      <c r="CB72" s="41"/>
      <c r="CC72" s="41"/>
      <c r="CD72" s="41"/>
      <c r="CE72" s="41"/>
      <c r="CF72" s="41"/>
      <c r="CG72" s="41"/>
      <c r="CH72" s="41"/>
      <c r="CI72" s="41"/>
      <c r="CJ72" s="41"/>
      <c r="CK72" s="41"/>
      <c r="CL72" s="41"/>
      <c r="CM72" s="41"/>
      <c r="CN72" s="41"/>
      <c r="CO72" s="41"/>
      <c r="CP72" s="41"/>
      <c r="CQ72" s="41"/>
      <c r="CR72" s="41"/>
      <c r="CS72" s="41"/>
      <c r="CT72" s="41"/>
      <c r="CU72" s="41"/>
      <c r="CV72" s="41"/>
      <c r="CW72" s="41"/>
      <c r="CX72" s="41"/>
      <c r="CY72" s="41"/>
      <c r="CZ72" s="41"/>
      <c r="DA72" s="41"/>
      <c r="DB72" s="41"/>
      <c r="DC72" s="41"/>
      <c r="DD72" s="41"/>
      <c r="DE72" s="41"/>
      <c r="DF72" s="41"/>
      <c r="DG72" s="41"/>
      <c r="DH72" s="41"/>
      <c r="DI72" s="41"/>
      <c r="DJ72" s="41"/>
      <c r="DK72" s="41"/>
      <c r="DL72" s="41"/>
      <c r="DM72" s="41"/>
      <c r="DN72" s="41"/>
      <c r="DO72" s="41"/>
      <c r="DP72" s="41"/>
      <c r="DQ72" s="41"/>
      <c r="DR72" s="41"/>
      <c r="DS72" s="41"/>
      <c r="DT72" s="41"/>
      <c r="DU72" s="41"/>
      <c r="DV72" s="41"/>
      <c r="DW72" s="41"/>
      <c r="DX72" s="41"/>
      <c r="DY72" s="41"/>
      <c r="DZ72" s="41"/>
      <c r="EA72" s="41"/>
      <c r="EB72" s="41"/>
      <c r="EC72" s="41"/>
      <c r="ED72" s="41"/>
      <c r="EE72" s="41"/>
      <c r="EF72" s="41"/>
      <c r="EG72" s="41"/>
      <c r="EH72" s="41"/>
      <c r="EI72" s="41"/>
      <c r="EJ72" s="41"/>
      <c r="EK72" s="41"/>
      <c r="EL72" s="41"/>
      <c r="EM72" s="41"/>
      <c r="EN72" s="41"/>
      <c r="EO72" s="41"/>
      <c r="EP72" s="41"/>
      <c r="EQ72" s="41"/>
      <c r="ER72" s="41"/>
      <c r="ES72" s="41"/>
      <c r="ET72" s="41"/>
      <c r="EU72" s="41"/>
      <c r="EV72" s="41"/>
      <c r="EW72" s="41"/>
      <c r="EX72" s="41"/>
      <c r="EY72" s="41"/>
      <c r="EZ72" s="41"/>
      <c r="FA72" s="41"/>
      <c r="FB72" s="41"/>
      <c r="FC72" s="41"/>
      <c r="FD72" s="41"/>
      <c r="FE72" s="41"/>
      <c r="FF72" s="41"/>
      <c r="FG72" s="41"/>
      <c r="FH72" s="41"/>
      <c r="FI72" s="41"/>
      <c r="FJ72" s="41"/>
      <c r="FK72" s="41"/>
      <c r="FL72" s="41"/>
      <c r="FM72" s="41"/>
      <c r="FN72" s="41"/>
      <c r="FO72" s="41"/>
      <c r="FP72" s="41"/>
      <c r="FQ72" s="41"/>
      <c r="FR72" s="41"/>
      <c r="FS72" s="41"/>
      <c r="FT72" s="41"/>
      <c r="FU72" s="41"/>
      <c r="FV72" s="41"/>
      <c r="FW72" s="41"/>
      <c r="FX72" s="41"/>
      <c r="FY72" s="41"/>
      <c r="FZ72" s="41"/>
      <c r="GA72" s="41"/>
      <c r="GB72" s="41"/>
      <c r="GC72" s="41"/>
      <c r="GD72" s="41"/>
      <c r="GE72" s="41"/>
      <c r="GF72" s="41"/>
      <c r="GG72" s="41"/>
      <c r="GH72" s="41"/>
      <c r="GI72" s="41"/>
      <c r="GJ72" s="41"/>
      <c r="GK72" s="41"/>
      <c r="GL72" s="41"/>
      <c r="GM72" s="41"/>
      <c r="GN72" s="41"/>
      <c r="GO72" s="41"/>
      <c r="GP72" s="41"/>
      <c r="GQ72" s="41"/>
      <c r="GR72" s="41"/>
      <c r="GS72" s="41"/>
      <c r="GT72" s="41"/>
      <c r="GU72" s="41"/>
      <c r="GV72" s="41"/>
      <c r="GW72" s="41"/>
      <c r="GX72" s="41"/>
      <c r="GY72" s="41"/>
      <c r="GZ72" s="41"/>
      <c r="HA72" s="41"/>
      <c r="HB72" s="41"/>
      <c r="HC72" s="41"/>
      <c r="HD72" s="41"/>
      <c r="HE72" s="41"/>
      <c r="HF72" s="41"/>
      <c r="HG72" s="41"/>
      <c r="HH72" s="41"/>
      <c r="HI72" s="41"/>
      <c r="HJ72" s="41"/>
      <c r="HK72" s="41"/>
      <c r="HL72" s="41"/>
      <c r="HM72" s="41"/>
      <c r="HN72" s="41"/>
      <c r="HO72" s="41"/>
      <c r="HP72" s="41"/>
      <c r="HQ72" s="41"/>
      <c r="HR72" s="41"/>
      <c r="HS72" s="41"/>
      <c r="HT72" s="41"/>
      <c r="HU72" s="41"/>
      <c r="HV72" s="41"/>
      <c r="HW72" s="41"/>
      <c r="HX72" s="41"/>
      <c r="HY72" s="41"/>
      <c r="HZ72" s="41"/>
      <c r="IA72" s="41"/>
      <c r="IB72" s="41"/>
      <c r="IC72" s="41"/>
      <c r="ID72" s="41"/>
      <c r="IE72" s="41"/>
      <c r="IF72" s="41"/>
      <c r="IG72" s="41"/>
      <c r="IH72" s="41"/>
      <c r="II72" s="41"/>
      <c r="IJ72" s="41"/>
      <c r="IK72" s="41"/>
      <c r="IL72" s="41"/>
      <c r="IM72" s="41"/>
      <c r="IN72" s="41"/>
      <c r="IO72" s="41"/>
      <c r="IP72" s="41"/>
      <c r="IQ72" s="41"/>
      <c r="IR72" s="41"/>
      <c r="IS72" s="41"/>
      <c r="IT72" s="41"/>
      <c r="IU72" s="41"/>
    </row>
    <row r="73" spans="1:255" s="22" customFormat="1" ht="22.8" x14ac:dyDescent="0.2">
      <c r="A73" s="49">
        <v>48</v>
      </c>
      <c r="B73" s="50" t="s">
        <v>490</v>
      </c>
      <c r="C73" s="50" t="s">
        <v>491</v>
      </c>
      <c r="D73" s="50" t="s">
        <v>132</v>
      </c>
      <c r="E73" s="51" t="e">
        <f t="shared" si="6"/>
        <v>#REF!</v>
      </c>
      <c r="F73" s="52">
        <f>ROUND( 9.04 * 9.11, 2 )</f>
        <v>82.35</v>
      </c>
      <c r="G73" s="53" t="e">
        <f t="shared" si="7"/>
        <v>#REF!</v>
      </c>
      <c r="H73" s="54" t="s">
        <v>1017</v>
      </c>
      <c r="I73" s="54" t="s">
        <v>1010</v>
      </c>
      <c r="N73" s="41"/>
      <c r="O73" s="41" t="e">
        <f t="shared" si="8"/>
        <v>#REF!</v>
      </c>
      <c r="P73" s="41" t="e">
        <f>SmtRes!CX194</f>
        <v>#REF!</v>
      </c>
      <c r="Q73" s="41" t="e">
        <f>SmtRes!CX450</f>
        <v>#REF!</v>
      </c>
      <c r="R73" s="41"/>
      <c r="S73" s="41"/>
      <c r="T73" s="41"/>
      <c r="U73" s="41"/>
      <c r="V73" s="41"/>
      <c r="W73" s="41"/>
      <c r="X73" s="41"/>
      <c r="Y73" s="41"/>
      <c r="Z73" s="41"/>
      <c r="AA73" s="41"/>
      <c r="AB73" s="41"/>
      <c r="AC73" s="41"/>
      <c r="AD73" s="41"/>
      <c r="AE73" s="41"/>
      <c r="AF73" s="41"/>
      <c r="AG73" s="41"/>
      <c r="AH73" s="41"/>
      <c r="AI73" s="41"/>
      <c r="AJ73" s="41"/>
      <c r="AK73" s="41"/>
      <c r="AL73" s="41"/>
      <c r="AM73" s="41"/>
      <c r="AN73" s="41"/>
      <c r="AO73" s="41"/>
      <c r="AP73" s="41"/>
      <c r="AQ73" s="41"/>
      <c r="AR73" s="41"/>
      <c r="AS73" s="41"/>
      <c r="AT73" s="41"/>
      <c r="AU73" s="41"/>
      <c r="AV73" s="41"/>
      <c r="AW73" s="41"/>
      <c r="AX73" s="41"/>
      <c r="AY73" s="41"/>
      <c r="AZ73" s="41"/>
      <c r="BA73" s="41"/>
      <c r="BB73" s="41"/>
      <c r="BC73" s="41"/>
      <c r="BD73" s="41"/>
      <c r="BE73" s="41"/>
      <c r="BF73" s="41"/>
      <c r="BG73" s="41"/>
      <c r="BH73" s="41"/>
      <c r="BI73" s="41"/>
      <c r="BJ73" s="41"/>
      <c r="BK73" s="41"/>
      <c r="BL73" s="41"/>
      <c r="BM73" s="41"/>
      <c r="BN73" s="41"/>
      <c r="BO73" s="41"/>
      <c r="BP73" s="41"/>
      <c r="BQ73" s="41"/>
      <c r="BR73" s="41"/>
      <c r="BS73" s="41"/>
      <c r="BT73" s="41"/>
      <c r="BU73" s="41"/>
      <c r="BV73" s="41"/>
      <c r="BW73" s="41"/>
      <c r="BX73" s="41"/>
      <c r="BY73" s="41"/>
      <c r="BZ73" s="41"/>
      <c r="CA73" s="41"/>
      <c r="CB73" s="41"/>
      <c r="CC73" s="41"/>
      <c r="CD73" s="41"/>
      <c r="CE73" s="41"/>
      <c r="CF73" s="41"/>
      <c r="CG73" s="41"/>
      <c r="CH73" s="41"/>
      <c r="CI73" s="41"/>
      <c r="CJ73" s="41"/>
      <c r="CK73" s="41"/>
      <c r="CL73" s="41"/>
      <c r="CM73" s="41"/>
      <c r="CN73" s="41"/>
      <c r="CO73" s="41"/>
      <c r="CP73" s="41"/>
      <c r="CQ73" s="41"/>
      <c r="CR73" s="41"/>
      <c r="CS73" s="41"/>
      <c r="CT73" s="41"/>
      <c r="CU73" s="41"/>
      <c r="CV73" s="41"/>
      <c r="CW73" s="41"/>
      <c r="CX73" s="41"/>
      <c r="CY73" s="41"/>
      <c r="CZ73" s="41"/>
      <c r="DA73" s="41"/>
      <c r="DB73" s="41"/>
      <c r="DC73" s="41"/>
      <c r="DD73" s="41"/>
      <c r="DE73" s="41"/>
      <c r="DF73" s="41"/>
      <c r="DG73" s="41"/>
      <c r="DH73" s="41"/>
      <c r="DI73" s="41"/>
      <c r="DJ73" s="41"/>
      <c r="DK73" s="41"/>
      <c r="DL73" s="41"/>
      <c r="DM73" s="41"/>
      <c r="DN73" s="41"/>
      <c r="DO73" s="41"/>
      <c r="DP73" s="41"/>
      <c r="DQ73" s="41"/>
      <c r="DR73" s="41"/>
      <c r="DS73" s="41"/>
      <c r="DT73" s="41"/>
      <c r="DU73" s="41"/>
      <c r="DV73" s="41"/>
      <c r="DW73" s="41"/>
      <c r="DX73" s="41"/>
      <c r="DY73" s="41"/>
      <c r="DZ73" s="41"/>
      <c r="EA73" s="41"/>
      <c r="EB73" s="41"/>
      <c r="EC73" s="41"/>
      <c r="ED73" s="41"/>
      <c r="EE73" s="41"/>
      <c r="EF73" s="41"/>
      <c r="EG73" s="41"/>
      <c r="EH73" s="41"/>
      <c r="EI73" s="41"/>
      <c r="EJ73" s="41"/>
      <c r="EK73" s="41"/>
      <c r="EL73" s="41"/>
      <c r="EM73" s="41"/>
      <c r="EN73" s="41"/>
      <c r="EO73" s="41"/>
      <c r="EP73" s="41"/>
      <c r="EQ73" s="41"/>
      <c r="ER73" s="41"/>
      <c r="ES73" s="41"/>
      <c r="ET73" s="41"/>
      <c r="EU73" s="41"/>
      <c r="EV73" s="41"/>
      <c r="EW73" s="41"/>
      <c r="EX73" s="41"/>
      <c r="EY73" s="41"/>
      <c r="EZ73" s="41"/>
      <c r="FA73" s="41"/>
      <c r="FB73" s="41"/>
      <c r="FC73" s="41"/>
      <c r="FD73" s="41"/>
      <c r="FE73" s="41"/>
      <c r="FF73" s="41"/>
      <c r="FG73" s="41"/>
      <c r="FH73" s="41"/>
      <c r="FI73" s="41"/>
      <c r="FJ73" s="41"/>
      <c r="FK73" s="41"/>
      <c r="FL73" s="41"/>
      <c r="FM73" s="41"/>
      <c r="FN73" s="41"/>
      <c r="FO73" s="41"/>
      <c r="FP73" s="41"/>
      <c r="FQ73" s="41"/>
      <c r="FR73" s="41"/>
      <c r="FS73" s="41"/>
      <c r="FT73" s="41"/>
      <c r="FU73" s="41"/>
      <c r="FV73" s="41"/>
      <c r="FW73" s="41"/>
      <c r="FX73" s="41"/>
      <c r="FY73" s="41"/>
      <c r="FZ73" s="41"/>
      <c r="GA73" s="41"/>
      <c r="GB73" s="41"/>
      <c r="GC73" s="41"/>
      <c r="GD73" s="41"/>
      <c r="GE73" s="41"/>
      <c r="GF73" s="41"/>
      <c r="GG73" s="41"/>
      <c r="GH73" s="41"/>
      <c r="GI73" s="41"/>
      <c r="GJ73" s="41"/>
      <c r="GK73" s="41"/>
      <c r="GL73" s="41"/>
      <c r="GM73" s="41"/>
      <c r="GN73" s="41"/>
      <c r="GO73" s="41"/>
      <c r="GP73" s="41"/>
      <c r="GQ73" s="41"/>
      <c r="GR73" s="41"/>
      <c r="GS73" s="41"/>
      <c r="GT73" s="41"/>
      <c r="GU73" s="41"/>
      <c r="GV73" s="41"/>
      <c r="GW73" s="41"/>
      <c r="GX73" s="41"/>
      <c r="GY73" s="41"/>
      <c r="GZ73" s="41"/>
      <c r="HA73" s="41"/>
      <c r="HB73" s="41"/>
      <c r="HC73" s="41"/>
      <c r="HD73" s="41"/>
      <c r="HE73" s="41"/>
      <c r="HF73" s="41"/>
      <c r="HG73" s="41"/>
      <c r="HH73" s="41"/>
      <c r="HI73" s="41"/>
      <c r="HJ73" s="41"/>
      <c r="HK73" s="41"/>
      <c r="HL73" s="41"/>
      <c r="HM73" s="41"/>
      <c r="HN73" s="41"/>
      <c r="HO73" s="41"/>
      <c r="HP73" s="41"/>
      <c r="HQ73" s="41"/>
      <c r="HR73" s="41"/>
      <c r="HS73" s="41"/>
      <c r="HT73" s="41"/>
      <c r="HU73" s="41"/>
      <c r="HV73" s="41"/>
      <c r="HW73" s="41"/>
      <c r="HX73" s="41"/>
      <c r="HY73" s="41"/>
      <c r="HZ73" s="41"/>
      <c r="IA73" s="41"/>
      <c r="IB73" s="41"/>
      <c r="IC73" s="41"/>
      <c r="ID73" s="41"/>
      <c r="IE73" s="41"/>
      <c r="IF73" s="41"/>
      <c r="IG73" s="41"/>
      <c r="IH73" s="41"/>
      <c r="II73" s="41"/>
      <c r="IJ73" s="41"/>
      <c r="IK73" s="41"/>
      <c r="IL73" s="41"/>
      <c r="IM73" s="41"/>
      <c r="IN73" s="41"/>
      <c r="IO73" s="41"/>
      <c r="IP73" s="41"/>
      <c r="IQ73" s="41"/>
      <c r="IR73" s="41"/>
      <c r="IS73" s="41"/>
      <c r="IT73" s="41"/>
      <c r="IU73" s="41"/>
    </row>
    <row r="74" spans="1:255" s="22" customFormat="1" ht="22.8" x14ac:dyDescent="0.2">
      <c r="A74" s="49">
        <v>49</v>
      </c>
      <c r="B74" s="50" t="s">
        <v>447</v>
      </c>
      <c r="C74" s="50" t="s">
        <v>448</v>
      </c>
      <c r="D74" s="50" t="s">
        <v>269</v>
      </c>
      <c r="E74" s="51" t="e">
        <f t="shared" si="6"/>
        <v>#REF!</v>
      </c>
      <c r="F74" s="52">
        <f>ROUND( 41.14 * 9.11, 2 )</f>
        <v>374.79</v>
      </c>
      <c r="G74" s="53" t="e">
        <f t="shared" si="7"/>
        <v>#REF!</v>
      </c>
      <c r="H74" s="54" t="s">
        <v>1070</v>
      </c>
      <c r="I74" s="54" t="s">
        <v>1010</v>
      </c>
      <c r="N74" s="41"/>
      <c r="O74" s="41" t="e">
        <f t="shared" si="8"/>
        <v>#REF!</v>
      </c>
      <c r="P74" s="41" t="e">
        <f>Source!I168</f>
        <v>#REF!</v>
      </c>
      <c r="Q74" s="41"/>
      <c r="R74" s="41"/>
      <c r="S74" s="41"/>
      <c r="T74" s="41"/>
      <c r="U74" s="41"/>
      <c r="V74" s="41"/>
      <c r="W74" s="41"/>
      <c r="X74" s="41"/>
      <c r="Y74" s="41"/>
      <c r="Z74" s="41"/>
      <c r="AA74" s="41"/>
      <c r="AB74" s="41"/>
      <c r="AC74" s="41"/>
      <c r="AD74" s="41"/>
      <c r="AE74" s="41"/>
      <c r="AF74" s="41"/>
      <c r="AG74" s="41"/>
      <c r="AH74" s="41"/>
      <c r="AI74" s="41"/>
      <c r="AJ74" s="41"/>
      <c r="AK74" s="41"/>
      <c r="AL74" s="41"/>
      <c r="AM74" s="41"/>
      <c r="AN74" s="41"/>
      <c r="AO74" s="41"/>
      <c r="AP74" s="41"/>
      <c r="AQ74" s="41"/>
      <c r="AR74" s="41"/>
      <c r="AS74" s="41"/>
      <c r="AT74" s="41"/>
      <c r="AU74" s="41"/>
      <c r="AV74" s="41"/>
      <c r="AW74" s="41"/>
      <c r="AX74" s="41"/>
      <c r="AY74" s="41"/>
      <c r="AZ74" s="41"/>
      <c r="BA74" s="41"/>
      <c r="BB74" s="41"/>
      <c r="BC74" s="41"/>
      <c r="BD74" s="41"/>
      <c r="BE74" s="41"/>
      <c r="BF74" s="41"/>
      <c r="BG74" s="41"/>
      <c r="BH74" s="41"/>
      <c r="BI74" s="41"/>
      <c r="BJ74" s="41"/>
      <c r="BK74" s="41"/>
      <c r="BL74" s="41"/>
      <c r="BM74" s="41"/>
      <c r="BN74" s="41"/>
      <c r="BO74" s="41"/>
      <c r="BP74" s="41"/>
      <c r="BQ74" s="41"/>
      <c r="BR74" s="41"/>
      <c r="BS74" s="41"/>
      <c r="BT74" s="41"/>
      <c r="BU74" s="41"/>
      <c r="BV74" s="41"/>
      <c r="BW74" s="41"/>
      <c r="BX74" s="41"/>
      <c r="BY74" s="41"/>
      <c r="BZ74" s="41"/>
      <c r="CA74" s="41"/>
      <c r="CB74" s="41"/>
      <c r="CC74" s="41"/>
      <c r="CD74" s="41"/>
      <c r="CE74" s="41"/>
      <c r="CF74" s="41"/>
      <c r="CG74" s="41"/>
      <c r="CH74" s="41"/>
      <c r="CI74" s="41"/>
      <c r="CJ74" s="41"/>
      <c r="CK74" s="41"/>
      <c r="CL74" s="41"/>
      <c r="CM74" s="41"/>
      <c r="CN74" s="41"/>
      <c r="CO74" s="41"/>
      <c r="CP74" s="41"/>
      <c r="CQ74" s="41"/>
      <c r="CR74" s="41"/>
      <c r="CS74" s="41"/>
      <c r="CT74" s="41"/>
      <c r="CU74" s="41"/>
      <c r="CV74" s="41"/>
      <c r="CW74" s="41"/>
      <c r="CX74" s="41"/>
      <c r="CY74" s="41"/>
      <c r="CZ74" s="41"/>
      <c r="DA74" s="41"/>
      <c r="DB74" s="41"/>
      <c r="DC74" s="41"/>
      <c r="DD74" s="41"/>
      <c r="DE74" s="41"/>
      <c r="DF74" s="41"/>
      <c r="DG74" s="41"/>
      <c r="DH74" s="41"/>
      <c r="DI74" s="41"/>
      <c r="DJ74" s="41"/>
      <c r="DK74" s="41"/>
      <c r="DL74" s="41"/>
      <c r="DM74" s="41"/>
      <c r="DN74" s="41"/>
      <c r="DO74" s="41"/>
      <c r="DP74" s="41"/>
      <c r="DQ74" s="41"/>
      <c r="DR74" s="41"/>
      <c r="DS74" s="41"/>
      <c r="DT74" s="41"/>
      <c r="DU74" s="41"/>
      <c r="DV74" s="41"/>
      <c r="DW74" s="41"/>
      <c r="DX74" s="41"/>
      <c r="DY74" s="41"/>
      <c r="DZ74" s="41"/>
      <c r="EA74" s="41"/>
      <c r="EB74" s="41"/>
      <c r="EC74" s="41"/>
      <c r="ED74" s="41"/>
      <c r="EE74" s="41"/>
      <c r="EF74" s="41"/>
      <c r="EG74" s="41"/>
      <c r="EH74" s="41"/>
      <c r="EI74" s="41"/>
      <c r="EJ74" s="41"/>
      <c r="EK74" s="41"/>
      <c r="EL74" s="41"/>
      <c r="EM74" s="41"/>
      <c r="EN74" s="41"/>
      <c r="EO74" s="41"/>
      <c r="EP74" s="41"/>
      <c r="EQ74" s="41"/>
      <c r="ER74" s="41"/>
      <c r="ES74" s="41"/>
      <c r="ET74" s="41"/>
      <c r="EU74" s="41"/>
      <c r="EV74" s="41"/>
      <c r="EW74" s="41"/>
      <c r="EX74" s="41"/>
      <c r="EY74" s="41"/>
      <c r="EZ74" s="41"/>
      <c r="FA74" s="41"/>
      <c r="FB74" s="41"/>
      <c r="FC74" s="41"/>
      <c r="FD74" s="41"/>
      <c r="FE74" s="41"/>
      <c r="FF74" s="41"/>
      <c r="FG74" s="41"/>
      <c r="FH74" s="41"/>
      <c r="FI74" s="41"/>
      <c r="FJ74" s="41"/>
      <c r="FK74" s="41"/>
      <c r="FL74" s="41"/>
      <c r="FM74" s="41"/>
      <c r="FN74" s="41"/>
      <c r="FO74" s="41"/>
      <c r="FP74" s="41"/>
      <c r="FQ74" s="41"/>
      <c r="FR74" s="41"/>
      <c r="FS74" s="41"/>
      <c r="FT74" s="41"/>
      <c r="FU74" s="41"/>
      <c r="FV74" s="41"/>
      <c r="FW74" s="41"/>
      <c r="FX74" s="41"/>
      <c r="FY74" s="41"/>
      <c r="FZ74" s="41"/>
      <c r="GA74" s="41"/>
      <c r="GB74" s="41"/>
      <c r="GC74" s="41"/>
      <c r="GD74" s="41"/>
      <c r="GE74" s="41"/>
      <c r="GF74" s="41"/>
      <c r="GG74" s="41"/>
      <c r="GH74" s="41"/>
      <c r="GI74" s="41"/>
      <c r="GJ74" s="41"/>
      <c r="GK74" s="41"/>
      <c r="GL74" s="41"/>
      <c r="GM74" s="41"/>
      <c r="GN74" s="41"/>
      <c r="GO74" s="41"/>
      <c r="GP74" s="41"/>
      <c r="GQ74" s="41"/>
      <c r="GR74" s="41"/>
      <c r="GS74" s="41"/>
      <c r="GT74" s="41"/>
      <c r="GU74" s="41"/>
      <c r="GV74" s="41"/>
      <c r="GW74" s="41"/>
      <c r="GX74" s="41"/>
      <c r="GY74" s="41"/>
      <c r="GZ74" s="41"/>
      <c r="HA74" s="41"/>
      <c r="HB74" s="41"/>
      <c r="HC74" s="41"/>
      <c r="HD74" s="41"/>
      <c r="HE74" s="41"/>
      <c r="HF74" s="41"/>
      <c r="HG74" s="41"/>
      <c r="HH74" s="41"/>
      <c r="HI74" s="41"/>
      <c r="HJ74" s="41"/>
      <c r="HK74" s="41"/>
      <c r="HL74" s="41"/>
      <c r="HM74" s="41"/>
      <c r="HN74" s="41"/>
      <c r="HO74" s="41"/>
      <c r="HP74" s="41"/>
      <c r="HQ74" s="41"/>
      <c r="HR74" s="41"/>
      <c r="HS74" s="41"/>
      <c r="HT74" s="41"/>
      <c r="HU74" s="41"/>
      <c r="HV74" s="41"/>
      <c r="HW74" s="41"/>
      <c r="HX74" s="41"/>
      <c r="HY74" s="41"/>
      <c r="HZ74" s="41"/>
      <c r="IA74" s="41"/>
      <c r="IB74" s="41"/>
      <c r="IC74" s="41"/>
      <c r="ID74" s="41"/>
      <c r="IE74" s="41"/>
      <c r="IF74" s="41"/>
      <c r="IG74" s="41"/>
      <c r="IH74" s="41"/>
      <c r="II74" s="41"/>
      <c r="IJ74" s="41"/>
      <c r="IK74" s="41"/>
      <c r="IL74" s="41"/>
      <c r="IM74" s="41"/>
      <c r="IN74" s="41"/>
      <c r="IO74" s="41"/>
      <c r="IP74" s="41"/>
      <c r="IQ74" s="41"/>
      <c r="IR74" s="41"/>
      <c r="IS74" s="41"/>
      <c r="IT74" s="41"/>
      <c r="IU74" s="41"/>
    </row>
    <row r="75" spans="1:255" s="22" customFormat="1" ht="22.8" x14ac:dyDescent="0.2">
      <c r="A75" s="49">
        <v>50</v>
      </c>
      <c r="B75" s="50" t="s">
        <v>640</v>
      </c>
      <c r="C75" s="50" t="s">
        <v>641</v>
      </c>
      <c r="D75" s="50" t="s">
        <v>147</v>
      </c>
      <c r="E75" s="51" t="e">
        <f t="shared" si="6"/>
        <v>#REF!</v>
      </c>
      <c r="F75" s="52">
        <f>ROUND( 11978 * 9.11, 2 )</f>
        <v>109119.58</v>
      </c>
      <c r="G75" s="53" t="e">
        <f t="shared" si="7"/>
        <v>#REF!</v>
      </c>
      <c r="H75" s="54" t="s">
        <v>1018</v>
      </c>
      <c r="I75" s="54" t="s">
        <v>1010</v>
      </c>
      <c r="N75" s="41"/>
      <c r="O75" s="41" t="e">
        <f t="shared" si="8"/>
        <v>#REF!</v>
      </c>
      <c r="P75" s="41" t="e">
        <f>SmtRes!CX195</f>
        <v>#REF!</v>
      </c>
      <c r="Q75" s="41" t="e">
        <f>SmtRes!CX264</f>
        <v>#REF!</v>
      </c>
      <c r="R75" s="41" t="e">
        <f>SmtRes!CX295</f>
        <v>#REF!</v>
      </c>
      <c r="S75" s="41" t="e">
        <f>SmtRes!CX318</f>
        <v>#REF!</v>
      </c>
      <c r="T75" s="41" t="e">
        <f>SmtRes!CX367</f>
        <v>#REF!</v>
      </c>
      <c r="U75" s="41" t="e">
        <f>SmtRes!CX420</f>
        <v>#REF!</v>
      </c>
      <c r="V75" s="41"/>
      <c r="W75" s="41"/>
      <c r="X75" s="41"/>
      <c r="Y75" s="41"/>
      <c r="Z75" s="41"/>
      <c r="AA75" s="41"/>
      <c r="AB75" s="41"/>
      <c r="AC75" s="41"/>
      <c r="AD75" s="41"/>
      <c r="AE75" s="41"/>
      <c r="AF75" s="41"/>
      <c r="AG75" s="41"/>
      <c r="AH75" s="41"/>
      <c r="AI75" s="41"/>
      <c r="AJ75" s="41"/>
      <c r="AK75" s="41"/>
      <c r="AL75" s="41"/>
      <c r="AM75" s="41"/>
      <c r="AN75" s="41"/>
      <c r="AO75" s="41"/>
      <c r="AP75" s="41"/>
      <c r="AQ75" s="41"/>
      <c r="AR75" s="41"/>
      <c r="AS75" s="41"/>
      <c r="AT75" s="41"/>
      <c r="AU75" s="41"/>
      <c r="AV75" s="41"/>
      <c r="AW75" s="41"/>
      <c r="AX75" s="41"/>
      <c r="AY75" s="41"/>
      <c r="AZ75" s="41"/>
      <c r="BA75" s="41"/>
      <c r="BB75" s="41"/>
      <c r="BC75" s="41"/>
      <c r="BD75" s="41"/>
      <c r="BE75" s="41"/>
      <c r="BF75" s="41"/>
      <c r="BG75" s="41"/>
      <c r="BH75" s="41"/>
      <c r="BI75" s="41"/>
      <c r="BJ75" s="41"/>
      <c r="BK75" s="41"/>
      <c r="BL75" s="41"/>
      <c r="BM75" s="41"/>
      <c r="BN75" s="41"/>
      <c r="BO75" s="41"/>
      <c r="BP75" s="41"/>
      <c r="BQ75" s="41"/>
      <c r="BR75" s="41"/>
      <c r="BS75" s="41"/>
      <c r="BT75" s="41"/>
      <c r="BU75" s="41"/>
      <c r="BV75" s="41"/>
      <c r="BW75" s="41"/>
      <c r="BX75" s="41"/>
      <c r="BY75" s="41"/>
      <c r="BZ75" s="41"/>
      <c r="CA75" s="41"/>
      <c r="CB75" s="41"/>
      <c r="CC75" s="41"/>
      <c r="CD75" s="41"/>
      <c r="CE75" s="41"/>
      <c r="CF75" s="41"/>
      <c r="CG75" s="41"/>
      <c r="CH75" s="41"/>
      <c r="CI75" s="41"/>
      <c r="CJ75" s="41"/>
      <c r="CK75" s="41"/>
      <c r="CL75" s="41"/>
      <c r="CM75" s="41"/>
      <c r="CN75" s="41"/>
      <c r="CO75" s="41"/>
      <c r="CP75" s="41"/>
      <c r="CQ75" s="41"/>
      <c r="CR75" s="41"/>
      <c r="CS75" s="41"/>
      <c r="CT75" s="41"/>
      <c r="CU75" s="41"/>
      <c r="CV75" s="41"/>
      <c r="CW75" s="41"/>
      <c r="CX75" s="41"/>
      <c r="CY75" s="41"/>
      <c r="CZ75" s="41"/>
      <c r="DA75" s="41"/>
      <c r="DB75" s="41"/>
      <c r="DC75" s="41"/>
      <c r="DD75" s="41"/>
      <c r="DE75" s="41"/>
      <c r="DF75" s="41"/>
      <c r="DG75" s="41"/>
      <c r="DH75" s="41"/>
      <c r="DI75" s="41"/>
      <c r="DJ75" s="41"/>
      <c r="DK75" s="41"/>
      <c r="DL75" s="41"/>
      <c r="DM75" s="41"/>
      <c r="DN75" s="41"/>
      <c r="DO75" s="41"/>
      <c r="DP75" s="41"/>
      <c r="DQ75" s="41"/>
      <c r="DR75" s="41"/>
      <c r="DS75" s="41"/>
      <c r="DT75" s="41"/>
      <c r="DU75" s="41"/>
      <c r="DV75" s="41"/>
      <c r="DW75" s="41"/>
      <c r="DX75" s="41"/>
      <c r="DY75" s="41"/>
      <c r="DZ75" s="41"/>
      <c r="EA75" s="41"/>
      <c r="EB75" s="41"/>
      <c r="EC75" s="41"/>
      <c r="ED75" s="41"/>
      <c r="EE75" s="41"/>
      <c r="EF75" s="41"/>
      <c r="EG75" s="41"/>
      <c r="EH75" s="41"/>
      <c r="EI75" s="41"/>
      <c r="EJ75" s="41"/>
      <c r="EK75" s="41"/>
      <c r="EL75" s="41"/>
      <c r="EM75" s="41"/>
      <c r="EN75" s="41"/>
      <c r="EO75" s="41"/>
      <c r="EP75" s="41"/>
      <c r="EQ75" s="41"/>
      <c r="ER75" s="41"/>
      <c r="ES75" s="41"/>
      <c r="ET75" s="41"/>
      <c r="EU75" s="41"/>
      <c r="EV75" s="41"/>
      <c r="EW75" s="41"/>
      <c r="EX75" s="41"/>
      <c r="EY75" s="41"/>
      <c r="EZ75" s="41"/>
      <c r="FA75" s="41"/>
      <c r="FB75" s="41"/>
      <c r="FC75" s="41"/>
      <c r="FD75" s="41"/>
      <c r="FE75" s="41"/>
      <c r="FF75" s="41"/>
      <c r="FG75" s="41"/>
      <c r="FH75" s="41"/>
      <c r="FI75" s="41"/>
      <c r="FJ75" s="41"/>
      <c r="FK75" s="41"/>
      <c r="FL75" s="41"/>
      <c r="FM75" s="41"/>
      <c r="FN75" s="41"/>
      <c r="FO75" s="41"/>
      <c r="FP75" s="41"/>
      <c r="FQ75" s="41"/>
      <c r="FR75" s="41"/>
      <c r="FS75" s="41"/>
      <c r="FT75" s="41"/>
      <c r="FU75" s="41"/>
      <c r="FV75" s="41"/>
      <c r="FW75" s="41"/>
      <c r="FX75" s="41"/>
      <c r="FY75" s="41"/>
      <c r="FZ75" s="41"/>
      <c r="GA75" s="41"/>
      <c r="GB75" s="41"/>
      <c r="GC75" s="41"/>
      <c r="GD75" s="41"/>
      <c r="GE75" s="41"/>
      <c r="GF75" s="41"/>
      <c r="GG75" s="41"/>
      <c r="GH75" s="41"/>
      <c r="GI75" s="41"/>
      <c r="GJ75" s="41"/>
      <c r="GK75" s="41"/>
      <c r="GL75" s="41"/>
      <c r="GM75" s="41"/>
      <c r="GN75" s="41"/>
      <c r="GO75" s="41"/>
      <c r="GP75" s="41"/>
      <c r="GQ75" s="41"/>
      <c r="GR75" s="41"/>
      <c r="GS75" s="41"/>
      <c r="GT75" s="41"/>
      <c r="GU75" s="41"/>
      <c r="GV75" s="41"/>
      <c r="GW75" s="41"/>
      <c r="GX75" s="41"/>
      <c r="GY75" s="41"/>
      <c r="GZ75" s="41"/>
      <c r="HA75" s="41"/>
      <c r="HB75" s="41"/>
      <c r="HC75" s="41"/>
      <c r="HD75" s="41"/>
      <c r="HE75" s="41"/>
      <c r="HF75" s="41"/>
      <c r="HG75" s="41"/>
      <c r="HH75" s="41"/>
      <c r="HI75" s="41"/>
      <c r="HJ75" s="41"/>
      <c r="HK75" s="41"/>
      <c r="HL75" s="41"/>
      <c r="HM75" s="41"/>
      <c r="HN75" s="41"/>
      <c r="HO75" s="41"/>
      <c r="HP75" s="41"/>
      <c r="HQ75" s="41"/>
      <c r="HR75" s="41"/>
      <c r="HS75" s="41"/>
      <c r="HT75" s="41"/>
      <c r="HU75" s="41"/>
      <c r="HV75" s="41"/>
      <c r="HW75" s="41"/>
      <c r="HX75" s="41"/>
      <c r="HY75" s="41"/>
      <c r="HZ75" s="41"/>
      <c r="IA75" s="41"/>
      <c r="IB75" s="41"/>
      <c r="IC75" s="41"/>
      <c r="ID75" s="41"/>
      <c r="IE75" s="41"/>
      <c r="IF75" s="41"/>
      <c r="IG75" s="41"/>
      <c r="IH75" s="41"/>
      <c r="II75" s="41"/>
      <c r="IJ75" s="41"/>
      <c r="IK75" s="41"/>
      <c r="IL75" s="41"/>
      <c r="IM75" s="41"/>
      <c r="IN75" s="41"/>
      <c r="IO75" s="41"/>
      <c r="IP75" s="41"/>
      <c r="IQ75" s="41"/>
      <c r="IR75" s="41"/>
      <c r="IS75" s="41"/>
      <c r="IT75" s="41"/>
      <c r="IU75" s="41"/>
    </row>
    <row r="76" spans="1:255" s="22" customFormat="1" ht="22.8" x14ac:dyDescent="0.2">
      <c r="A76" s="49">
        <v>51</v>
      </c>
      <c r="B76" s="50" t="s">
        <v>885</v>
      </c>
      <c r="C76" s="50" t="s">
        <v>887</v>
      </c>
      <c r="D76" s="50" t="s">
        <v>147</v>
      </c>
      <c r="E76" s="51" t="e">
        <f t="shared" si="6"/>
        <v>#REF!</v>
      </c>
      <c r="F76" s="52">
        <f>ROUND( 8475 * 9.11, 2 )</f>
        <v>77207.25</v>
      </c>
      <c r="G76" s="53" t="e">
        <f t="shared" si="7"/>
        <v>#REF!</v>
      </c>
      <c r="H76" s="54" t="s">
        <v>1029</v>
      </c>
      <c r="I76" s="54" t="s">
        <v>1010</v>
      </c>
      <c r="N76" s="41"/>
      <c r="O76" s="41" t="e">
        <f t="shared" si="8"/>
        <v>#REF!</v>
      </c>
      <c r="P76" s="41" t="e">
        <f>SmtRes!CX393</f>
        <v>#REF!</v>
      </c>
      <c r="Q76" s="41"/>
      <c r="R76" s="41"/>
      <c r="S76" s="41"/>
      <c r="T76" s="41"/>
      <c r="U76" s="41"/>
      <c r="V76" s="41"/>
      <c r="W76" s="41"/>
      <c r="X76" s="41"/>
      <c r="Y76" s="41"/>
      <c r="Z76" s="41"/>
      <c r="AA76" s="41"/>
      <c r="AB76" s="41"/>
      <c r="AC76" s="41"/>
      <c r="AD76" s="41"/>
      <c r="AE76" s="41"/>
      <c r="AF76" s="41"/>
      <c r="AG76" s="41"/>
      <c r="AH76" s="41"/>
      <c r="AI76" s="41"/>
      <c r="AJ76" s="41"/>
      <c r="AK76" s="41"/>
      <c r="AL76" s="41"/>
      <c r="AM76" s="41"/>
      <c r="AN76" s="41"/>
      <c r="AO76" s="41"/>
      <c r="AP76" s="41"/>
      <c r="AQ76" s="41"/>
      <c r="AR76" s="41"/>
      <c r="AS76" s="41"/>
      <c r="AT76" s="41"/>
      <c r="AU76" s="41"/>
      <c r="AV76" s="41"/>
      <c r="AW76" s="41"/>
      <c r="AX76" s="41"/>
      <c r="AY76" s="41"/>
      <c r="AZ76" s="41"/>
      <c r="BA76" s="41"/>
      <c r="BB76" s="41"/>
      <c r="BC76" s="41"/>
      <c r="BD76" s="41"/>
      <c r="BE76" s="41"/>
      <c r="BF76" s="41"/>
      <c r="BG76" s="41"/>
      <c r="BH76" s="41"/>
      <c r="BI76" s="41"/>
      <c r="BJ76" s="41"/>
      <c r="BK76" s="41"/>
      <c r="BL76" s="41"/>
      <c r="BM76" s="41"/>
      <c r="BN76" s="41"/>
      <c r="BO76" s="41"/>
      <c r="BP76" s="41"/>
      <c r="BQ76" s="41"/>
      <c r="BR76" s="41"/>
      <c r="BS76" s="41"/>
      <c r="BT76" s="41"/>
      <c r="BU76" s="41"/>
      <c r="BV76" s="41"/>
      <c r="BW76" s="41"/>
      <c r="BX76" s="41"/>
      <c r="BY76" s="41"/>
      <c r="BZ76" s="41"/>
      <c r="CA76" s="41"/>
      <c r="CB76" s="41"/>
      <c r="CC76" s="41"/>
      <c r="CD76" s="41"/>
      <c r="CE76" s="41"/>
      <c r="CF76" s="41"/>
      <c r="CG76" s="41"/>
      <c r="CH76" s="41"/>
      <c r="CI76" s="41"/>
      <c r="CJ76" s="41"/>
      <c r="CK76" s="41"/>
      <c r="CL76" s="41"/>
      <c r="CM76" s="41"/>
      <c r="CN76" s="41"/>
      <c r="CO76" s="41"/>
      <c r="CP76" s="41"/>
      <c r="CQ76" s="41"/>
      <c r="CR76" s="41"/>
      <c r="CS76" s="41"/>
      <c r="CT76" s="41"/>
      <c r="CU76" s="41"/>
      <c r="CV76" s="41"/>
      <c r="CW76" s="41"/>
      <c r="CX76" s="41"/>
      <c r="CY76" s="41"/>
      <c r="CZ76" s="41"/>
      <c r="DA76" s="41"/>
      <c r="DB76" s="41"/>
      <c r="DC76" s="41"/>
      <c r="DD76" s="41"/>
      <c r="DE76" s="41"/>
      <c r="DF76" s="41"/>
      <c r="DG76" s="41"/>
      <c r="DH76" s="41"/>
      <c r="DI76" s="41"/>
      <c r="DJ76" s="41"/>
      <c r="DK76" s="41"/>
      <c r="DL76" s="41"/>
      <c r="DM76" s="41"/>
      <c r="DN76" s="41"/>
      <c r="DO76" s="41"/>
      <c r="DP76" s="41"/>
      <c r="DQ76" s="41"/>
      <c r="DR76" s="41"/>
      <c r="DS76" s="41"/>
      <c r="DT76" s="41"/>
      <c r="DU76" s="41"/>
      <c r="DV76" s="41"/>
      <c r="DW76" s="41"/>
      <c r="DX76" s="41"/>
      <c r="DY76" s="41"/>
      <c r="DZ76" s="41"/>
      <c r="EA76" s="41"/>
      <c r="EB76" s="41"/>
      <c r="EC76" s="41"/>
      <c r="ED76" s="41"/>
      <c r="EE76" s="41"/>
      <c r="EF76" s="41"/>
      <c r="EG76" s="41"/>
      <c r="EH76" s="41"/>
      <c r="EI76" s="41"/>
      <c r="EJ76" s="41"/>
      <c r="EK76" s="41"/>
      <c r="EL76" s="41"/>
      <c r="EM76" s="41"/>
      <c r="EN76" s="41"/>
      <c r="EO76" s="41"/>
      <c r="EP76" s="41"/>
      <c r="EQ76" s="41"/>
      <c r="ER76" s="41"/>
      <c r="ES76" s="41"/>
      <c r="ET76" s="41"/>
      <c r="EU76" s="41"/>
      <c r="EV76" s="41"/>
      <c r="EW76" s="41"/>
      <c r="EX76" s="41"/>
      <c r="EY76" s="41"/>
      <c r="EZ76" s="41"/>
      <c r="FA76" s="41"/>
      <c r="FB76" s="41"/>
      <c r="FC76" s="41"/>
      <c r="FD76" s="41"/>
      <c r="FE76" s="41"/>
      <c r="FF76" s="41"/>
      <c r="FG76" s="41"/>
      <c r="FH76" s="41"/>
      <c r="FI76" s="41"/>
      <c r="FJ76" s="41"/>
      <c r="FK76" s="41"/>
      <c r="FL76" s="41"/>
      <c r="FM76" s="41"/>
      <c r="FN76" s="41"/>
      <c r="FO76" s="41"/>
      <c r="FP76" s="41"/>
      <c r="FQ76" s="41"/>
      <c r="FR76" s="41"/>
      <c r="FS76" s="41"/>
      <c r="FT76" s="41"/>
      <c r="FU76" s="41"/>
      <c r="FV76" s="41"/>
      <c r="FW76" s="41"/>
      <c r="FX76" s="41"/>
      <c r="FY76" s="41"/>
      <c r="FZ76" s="41"/>
      <c r="GA76" s="41"/>
      <c r="GB76" s="41"/>
      <c r="GC76" s="41"/>
      <c r="GD76" s="41"/>
      <c r="GE76" s="41"/>
      <c r="GF76" s="41"/>
      <c r="GG76" s="41"/>
      <c r="GH76" s="41"/>
      <c r="GI76" s="41"/>
      <c r="GJ76" s="41"/>
      <c r="GK76" s="41"/>
      <c r="GL76" s="41"/>
      <c r="GM76" s="41"/>
      <c r="GN76" s="41"/>
      <c r="GO76" s="41"/>
      <c r="GP76" s="41"/>
      <c r="GQ76" s="41"/>
      <c r="GR76" s="41"/>
      <c r="GS76" s="41"/>
      <c r="GT76" s="41"/>
      <c r="GU76" s="41"/>
      <c r="GV76" s="41"/>
      <c r="GW76" s="41"/>
      <c r="GX76" s="41"/>
      <c r="GY76" s="41"/>
      <c r="GZ76" s="41"/>
      <c r="HA76" s="41"/>
      <c r="HB76" s="41"/>
      <c r="HC76" s="41"/>
      <c r="HD76" s="41"/>
      <c r="HE76" s="41"/>
      <c r="HF76" s="41"/>
      <c r="HG76" s="41"/>
      <c r="HH76" s="41"/>
      <c r="HI76" s="41"/>
      <c r="HJ76" s="41"/>
      <c r="HK76" s="41"/>
      <c r="HL76" s="41"/>
      <c r="HM76" s="41"/>
      <c r="HN76" s="41"/>
      <c r="HO76" s="41"/>
      <c r="HP76" s="41"/>
      <c r="HQ76" s="41"/>
      <c r="HR76" s="41"/>
      <c r="HS76" s="41"/>
      <c r="HT76" s="41"/>
      <c r="HU76" s="41"/>
      <c r="HV76" s="41"/>
      <c r="HW76" s="41"/>
      <c r="HX76" s="41"/>
      <c r="HY76" s="41"/>
      <c r="HZ76" s="41"/>
      <c r="IA76" s="41"/>
      <c r="IB76" s="41"/>
      <c r="IC76" s="41"/>
      <c r="ID76" s="41"/>
      <c r="IE76" s="41"/>
      <c r="IF76" s="41"/>
      <c r="IG76" s="41"/>
      <c r="IH76" s="41"/>
      <c r="II76" s="41"/>
      <c r="IJ76" s="41"/>
      <c r="IK76" s="41"/>
      <c r="IL76" s="41"/>
      <c r="IM76" s="41"/>
      <c r="IN76" s="41"/>
      <c r="IO76" s="41"/>
      <c r="IP76" s="41"/>
      <c r="IQ76" s="41"/>
      <c r="IR76" s="41"/>
      <c r="IS76" s="41"/>
      <c r="IT76" s="41"/>
      <c r="IU76" s="41"/>
    </row>
    <row r="77" spans="1:255" s="22" customFormat="1" ht="22.8" x14ac:dyDescent="0.2">
      <c r="A77" s="49">
        <v>52</v>
      </c>
      <c r="B77" s="50" t="s">
        <v>597</v>
      </c>
      <c r="C77" s="50" t="s">
        <v>598</v>
      </c>
      <c r="D77" s="50" t="s">
        <v>269</v>
      </c>
      <c r="E77" s="51" t="e">
        <f t="shared" si="6"/>
        <v>#REF!</v>
      </c>
      <c r="F77" s="52">
        <f>ROUND( 70 * 9.11, 2 )</f>
        <v>637.70000000000005</v>
      </c>
      <c r="G77" s="53" t="e">
        <f t="shared" si="7"/>
        <v>#REF!</v>
      </c>
      <c r="H77" s="54" t="s">
        <v>1077</v>
      </c>
      <c r="I77" s="54" t="s">
        <v>1010</v>
      </c>
      <c r="N77" s="41"/>
      <c r="O77" s="41" t="e">
        <f t="shared" si="8"/>
        <v>#REF!</v>
      </c>
      <c r="P77" s="41" t="e">
        <f>Source!I229</f>
        <v>#REF!</v>
      </c>
      <c r="Q77" s="41"/>
      <c r="R77" s="41"/>
      <c r="S77" s="41"/>
      <c r="T77" s="41"/>
      <c r="U77" s="41"/>
      <c r="V77" s="41"/>
      <c r="W77" s="41"/>
      <c r="X77" s="41"/>
      <c r="Y77" s="41"/>
      <c r="Z77" s="41"/>
      <c r="AA77" s="41"/>
      <c r="AB77" s="41"/>
      <c r="AC77" s="41"/>
      <c r="AD77" s="41"/>
      <c r="AE77" s="41"/>
      <c r="AF77" s="41"/>
      <c r="AG77" s="41"/>
      <c r="AH77" s="41"/>
      <c r="AI77" s="41"/>
      <c r="AJ77" s="41"/>
      <c r="AK77" s="41"/>
      <c r="AL77" s="41"/>
      <c r="AM77" s="41"/>
      <c r="AN77" s="41"/>
      <c r="AO77" s="41"/>
      <c r="AP77" s="41"/>
      <c r="AQ77" s="41"/>
      <c r="AR77" s="41"/>
      <c r="AS77" s="41"/>
      <c r="AT77" s="41"/>
      <c r="AU77" s="41"/>
      <c r="AV77" s="41"/>
      <c r="AW77" s="41"/>
      <c r="AX77" s="41"/>
      <c r="AY77" s="41"/>
      <c r="AZ77" s="41"/>
      <c r="BA77" s="41"/>
      <c r="BB77" s="41"/>
      <c r="BC77" s="41"/>
      <c r="BD77" s="41"/>
      <c r="BE77" s="41"/>
      <c r="BF77" s="41"/>
      <c r="BG77" s="41"/>
      <c r="BH77" s="41"/>
      <c r="BI77" s="41"/>
      <c r="BJ77" s="41"/>
      <c r="BK77" s="41"/>
      <c r="BL77" s="41"/>
      <c r="BM77" s="41"/>
      <c r="BN77" s="41"/>
      <c r="BO77" s="41"/>
      <c r="BP77" s="41"/>
      <c r="BQ77" s="41"/>
      <c r="BR77" s="41"/>
      <c r="BS77" s="41"/>
      <c r="BT77" s="41"/>
      <c r="BU77" s="41"/>
      <c r="BV77" s="41"/>
      <c r="BW77" s="41"/>
      <c r="BX77" s="41"/>
      <c r="BY77" s="41"/>
      <c r="BZ77" s="41"/>
      <c r="CA77" s="41"/>
      <c r="CB77" s="41"/>
      <c r="CC77" s="41"/>
      <c r="CD77" s="41"/>
      <c r="CE77" s="41"/>
      <c r="CF77" s="41"/>
      <c r="CG77" s="41"/>
      <c r="CH77" s="41"/>
      <c r="CI77" s="41"/>
      <c r="CJ77" s="41"/>
      <c r="CK77" s="41"/>
      <c r="CL77" s="41"/>
      <c r="CM77" s="41"/>
      <c r="CN77" s="41"/>
      <c r="CO77" s="41"/>
      <c r="CP77" s="41"/>
      <c r="CQ77" s="41"/>
      <c r="CR77" s="41"/>
      <c r="CS77" s="41"/>
      <c r="CT77" s="41"/>
      <c r="CU77" s="41"/>
      <c r="CV77" s="41"/>
      <c r="CW77" s="41"/>
      <c r="CX77" s="41"/>
      <c r="CY77" s="41"/>
      <c r="CZ77" s="41"/>
      <c r="DA77" s="41"/>
      <c r="DB77" s="41"/>
      <c r="DC77" s="41"/>
      <c r="DD77" s="41"/>
      <c r="DE77" s="41"/>
      <c r="DF77" s="41"/>
      <c r="DG77" s="41"/>
      <c r="DH77" s="41"/>
      <c r="DI77" s="41"/>
      <c r="DJ77" s="41"/>
      <c r="DK77" s="41"/>
      <c r="DL77" s="41"/>
      <c r="DM77" s="41"/>
      <c r="DN77" s="41"/>
      <c r="DO77" s="41"/>
      <c r="DP77" s="41"/>
      <c r="DQ77" s="41"/>
      <c r="DR77" s="41"/>
      <c r="DS77" s="41"/>
      <c r="DT77" s="41"/>
      <c r="DU77" s="41"/>
      <c r="DV77" s="41"/>
      <c r="DW77" s="41"/>
      <c r="DX77" s="41"/>
      <c r="DY77" s="41"/>
      <c r="DZ77" s="41"/>
      <c r="EA77" s="41"/>
      <c r="EB77" s="41"/>
      <c r="EC77" s="41"/>
      <c r="ED77" s="41"/>
      <c r="EE77" s="41"/>
      <c r="EF77" s="41"/>
      <c r="EG77" s="41"/>
      <c r="EH77" s="41"/>
      <c r="EI77" s="41"/>
      <c r="EJ77" s="41"/>
      <c r="EK77" s="41"/>
      <c r="EL77" s="41"/>
      <c r="EM77" s="41"/>
      <c r="EN77" s="41"/>
      <c r="EO77" s="41"/>
      <c r="EP77" s="41"/>
      <c r="EQ77" s="41"/>
      <c r="ER77" s="41"/>
      <c r="ES77" s="41"/>
      <c r="ET77" s="41"/>
      <c r="EU77" s="41"/>
      <c r="EV77" s="41"/>
      <c r="EW77" s="41"/>
      <c r="EX77" s="41"/>
      <c r="EY77" s="41"/>
      <c r="EZ77" s="41"/>
      <c r="FA77" s="41"/>
      <c r="FB77" s="41"/>
      <c r="FC77" s="41"/>
      <c r="FD77" s="41"/>
      <c r="FE77" s="41"/>
      <c r="FF77" s="41"/>
      <c r="FG77" s="41"/>
      <c r="FH77" s="41"/>
      <c r="FI77" s="41"/>
      <c r="FJ77" s="41"/>
      <c r="FK77" s="41"/>
      <c r="FL77" s="41"/>
      <c r="FM77" s="41"/>
      <c r="FN77" s="41"/>
      <c r="FO77" s="41"/>
      <c r="FP77" s="41"/>
      <c r="FQ77" s="41"/>
      <c r="FR77" s="41"/>
      <c r="FS77" s="41"/>
      <c r="FT77" s="41"/>
      <c r="FU77" s="41"/>
      <c r="FV77" s="41"/>
      <c r="FW77" s="41"/>
      <c r="FX77" s="41"/>
      <c r="FY77" s="41"/>
      <c r="FZ77" s="41"/>
      <c r="GA77" s="41"/>
      <c r="GB77" s="41"/>
      <c r="GC77" s="41"/>
      <c r="GD77" s="41"/>
      <c r="GE77" s="41"/>
      <c r="GF77" s="41"/>
      <c r="GG77" s="41"/>
      <c r="GH77" s="41"/>
      <c r="GI77" s="41"/>
      <c r="GJ77" s="41"/>
      <c r="GK77" s="41"/>
      <c r="GL77" s="41"/>
      <c r="GM77" s="41"/>
      <c r="GN77" s="41"/>
      <c r="GO77" s="41"/>
      <c r="GP77" s="41"/>
      <c r="GQ77" s="41"/>
      <c r="GR77" s="41"/>
      <c r="GS77" s="41"/>
      <c r="GT77" s="41"/>
      <c r="GU77" s="41"/>
      <c r="GV77" s="41"/>
      <c r="GW77" s="41"/>
      <c r="GX77" s="41"/>
      <c r="GY77" s="41"/>
      <c r="GZ77" s="41"/>
      <c r="HA77" s="41"/>
      <c r="HB77" s="41"/>
      <c r="HC77" s="41"/>
      <c r="HD77" s="41"/>
      <c r="HE77" s="41"/>
      <c r="HF77" s="41"/>
      <c r="HG77" s="41"/>
      <c r="HH77" s="41"/>
      <c r="HI77" s="41"/>
      <c r="HJ77" s="41"/>
      <c r="HK77" s="41"/>
      <c r="HL77" s="41"/>
      <c r="HM77" s="41"/>
      <c r="HN77" s="41"/>
      <c r="HO77" s="41"/>
      <c r="HP77" s="41"/>
      <c r="HQ77" s="41"/>
      <c r="HR77" s="41"/>
      <c r="HS77" s="41"/>
      <c r="HT77" s="41"/>
      <c r="HU77" s="41"/>
      <c r="HV77" s="41"/>
      <c r="HW77" s="41"/>
      <c r="HX77" s="41"/>
      <c r="HY77" s="41"/>
      <c r="HZ77" s="41"/>
      <c r="IA77" s="41"/>
      <c r="IB77" s="41"/>
      <c r="IC77" s="41"/>
      <c r="ID77" s="41"/>
      <c r="IE77" s="41"/>
      <c r="IF77" s="41"/>
      <c r="IG77" s="41"/>
      <c r="IH77" s="41"/>
      <c r="II77" s="41"/>
      <c r="IJ77" s="41"/>
      <c r="IK77" s="41"/>
      <c r="IL77" s="41"/>
      <c r="IM77" s="41"/>
      <c r="IN77" s="41"/>
      <c r="IO77" s="41"/>
      <c r="IP77" s="41"/>
      <c r="IQ77" s="41"/>
      <c r="IR77" s="41"/>
      <c r="IS77" s="41"/>
      <c r="IT77" s="41"/>
      <c r="IU77" s="41"/>
    </row>
    <row r="78" spans="1:255" s="22" customFormat="1" ht="22.8" x14ac:dyDescent="0.2">
      <c r="A78" s="49">
        <v>53</v>
      </c>
      <c r="B78" s="50" t="s">
        <v>628</v>
      </c>
      <c r="C78" s="50" t="s">
        <v>629</v>
      </c>
      <c r="D78" s="50" t="s">
        <v>278</v>
      </c>
      <c r="E78" s="51" t="e">
        <f t="shared" si="6"/>
        <v>#REF!</v>
      </c>
      <c r="F78" s="52">
        <f>ROUND( 8.75 * 9.11, 2 )</f>
        <v>79.709999999999994</v>
      </c>
      <c r="G78" s="53" t="e">
        <f t="shared" si="7"/>
        <v>#REF!</v>
      </c>
      <c r="H78" s="54" t="s">
        <v>1080</v>
      </c>
      <c r="I78" s="54" t="s">
        <v>1010</v>
      </c>
      <c r="N78" s="41"/>
      <c r="O78" s="41" t="e">
        <f t="shared" si="8"/>
        <v>#REF!</v>
      </c>
      <c r="P78" s="41" t="e">
        <f>Source!I244</f>
        <v>#REF!</v>
      </c>
      <c r="Q78" s="41"/>
      <c r="R78" s="41"/>
      <c r="S78" s="41"/>
      <c r="T78" s="41"/>
      <c r="U78" s="41"/>
      <c r="V78" s="41"/>
      <c r="W78" s="41"/>
      <c r="X78" s="41"/>
      <c r="Y78" s="41"/>
      <c r="Z78" s="41"/>
      <c r="AA78" s="41"/>
      <c r="AB78" s="41"/>
      <c r="AC78" s="41"/>
      <c r="AD78" s="41"/>
      <c r="AE78" s="41"/>
      <c r="AF78" s="41"/>
      <c r="AG78" s="41"/>
      <c r="AH78" s="41"/>
      <c r="AI78" s="41"/>
      <c r="AJ78" s="41"/>
      <c r="AK78" s="41"/>
      <c r="AL78" s="41"/>
      <c r="AM78" s="41"/>
      <c r="AN78" s="41"/>
      <c r="AO78" s="41"/>
      <c r="AP78" s="41"/>
      <c r="AQ78" s="41"/>
      <c r="AR78" s="41"/>
      <c r="AS78" s="41"/>
      <c r="AT78" s="41"/>
      <c r="AU78" s="41"/>
      <c r="AV78" s="41"/>
      <c r="AW78" s="41"/>
      <c r="AX78" s="41"/>
      <c r="AY78" s="41"/>
      <c r="AZ78" s="41"/>
      <c r="BA78" s="41"/>
      <c r="BB78" s="41"/>
      <c r="BC78" s="41"/>
      <c r="BD78" s="41"/>
      <c r="BE78" s="41"/>
      <c r="BF78" s="41"/>
      <c r="BG78" s="41"/>
      <c r="BH78" s="41"/>
      <c r="BI78" s="41"/>
      <c r="BJ78" s="41"/>
      <c r="BK78" s="41"/>
      <c r="BL78" s="41"/>
      <c r="BM78" s="41"/>
      <c r="BN78" s="41"/>
      <c r="BO78" s="41"/>
      <c r="BP78" s="41"/>
      <c r="BQ78" s="41"/>
      <c r="BR78" s="41"/>
      <c r="BS78" s="41"/>
      <c r="BT78" s="41"/>
      <c r="BU78" s="41"/>
      <c r="BV78" s="41"/>
      <c r="BW78" s="41"/>
      <c r="BX78" s="41"/>
      <c r="BY78" s="41"/>
      <c r="BZ78" s="41"/>
      <c r="CA78" s="41"/>
      <c r="CB78" s="41"/>
      <c r="CC78" s="41"/>
      <c r="CD78" s="41"/>
      <c r="CE78" s="41"/>
      <c r="CF78" s="41"/>
      <c r="CG78" s="41"/>
      <c r="CH78" s="41"/>
      <c r="CI78" s="41"/>
      <c r="CJ78" s="41"/>
      <c r="CK78" s="41"/>
      <c r="CL78" s="41"/>
      <c r="CM78" s="41"/>
      <c r="CN78" s="41"/>
      <c r="CO78" s="41"/>
      <c r="CP78" s="41"/>
      <c r="CQ78" s="41"/>
      <c r="CR78" s="41"/>
      <c r="CS78" s="41"/>
      <c r="CT78" s="41"/>
      <c r="CU78" s="41"/>
      <c r="CV78" s="41"/>
      <c r="CW78" s="41"/>
      <c r="CX78" s="41"/>
      <c r="CY78" s="41"/>
      <c r="CZ78" s="41"/>
      <c r="DA78" s="41"/>
      <c r="DB78" s="41"/>
      <c r="DC78" s="41"/>
      <c r="DD78" s="41"/>
      <c r="DE78" s="41"/>
      <c r="DF78" s="41"/>
      <c r="DG78" s="41"/>
      <c r="DH78" s="41"/>
      <c r="DI78" s="41"/>
      <c r="DJ78" s="41"/>
      <c r="DK78" s="41"/>
      <c r="DL78" s="41"/>
      <c r="DM78" s="41"/>
      <c r="DN78" s="41"/>
      <c r="DO78" s="41"/>
      <c r="DP78" s="41"/>
      <c r="DQ78" s="41"/>
      <c r="DR78" s="41"/>
      <c r="DS78" s="41"/>
      <c r="DT78" s="41"/>
      <c r="DU78" s="41"/>
      <c r="DV78" s="41"/>
      <c r="DW78" s="41"/>
      <c r="DX78" s="41"/>
      <c r="DY78" s="41"/>
      <c r="DZ78" s="41"/>
      <c r="EA78" s="41"/>
      <c r="EB78" s="41"/>
      <c r="EC78" s="41"/>
      <c r="ED78" s="41"/>
      <c r="EE78" s="41"/>
      <c r="EF78" s="41"/>
      <c r="EG78" s="41"/>
      <c r="EH78" s="41"/>
      <c r="EI78" s="41"/>
      <c r="EJ78" s="41"/>
      <c r="EK78" s="41"/>
      <c r="EL78" s="41"/>
      <c r="EM78" s="41"/>
      <c r="EN78" s="41"/>
      <c r="EO78" s="41"/>
      <c r="EP78" s="41"/>
      <c r="EQ78" s="41"/>
      <c r="ER78" s="41"/>
      <c r="ES78" s="41"/>
      <c r="ET78" s="41"/>
      <c r="EU78" s="41"/>
      <c r="EV78" s="41"/>
      <c r="EW78" s="41"/>
      <c r="EX78" s="41"/>
      <c r="EY78" s="41"/>
      <c r="EZ78" s="41"/>
      <c r="FA78" s="41"/>
      <c r="FB78" s="41"/>
      <c r="FC78" s="41"/>
      <c r="FD78" s="41"/>
      <c r="FE78" s="41"/>
      <c r="FF78" s="41"/>
      <c r="FG78" s="41"/>
      <c r="FH78" s="41"/>
      <c r="FI78" s="41"/>
      <c r="FJ78" s="41"/>
      <c r="FK78" s="41"/>
      <c r="FL78" s="41"/>
      <c r="FM78" s="41"/>
      <c r="FN78" s="41"/>
      <c r="FO78" s="41"/>
      <c r="FP78" s="41"/>
      <c r="FQ78" s="41"/>
      <c r="FR78" s="41"/>
      <c r="FS78" s="41"/>
      <c r="FT78" s="41"/>
      <c r="FU78" s="41"/>
      <c r="FV78" s="41"/>
      <c r="FW78" s="41"/>
      <c r="FX78" s="41"/>
      <c r="FY78" s="41"/>
      <c r="FZ78" s="41"/>
      <c r="GA78" s="41"/>
      <c r="GB78" s="41"/>
      <c r="GC78" s="41"/>
      <c r="GD78" s="41"/>
      <c r="GE78" s="41"/>
      <c r="GF78" s="41"/>
      <c r="GG78" s="41"/>
      <c r="GH78" s="41"/>
      <c r="GI78" s="41"/>
      <c r="GJ78" s="41"/>
      <c r="GK78" s="41"/>
      <c r="GL78" s="41"/>
      <c r="GM78" s="41"/>
      <c r="GN78" s="41"/>
      <c r="GO78" s="41"/>
      <c r="GP78" s="41"/>
      <c r="GQ78" s="41"/>
      <c r="GR78" s="41"/>
      <c r="GS78" s="41"/>
      <c r="GT78" s="41"/>
      <c r="GU78" s="41"/>
      <c r="GV78" s="41"/>
      <c r="GW78" s="41"/>
      <c r="GX78" s="41"/>
      <c r="GY78" s="41"/>
      <c r="GZ78" s="41"/>
      <c r="HA78" s="41"/>
      <c r="HB78" s="41"/>
      <c r="HC78" s="41"/>
      <c r="HD78" s="41"/>
      <c r="HE78" s="41"/>
      <c r="HF78" s="41"/>
      <c r="HG78" s="41"/>
      <c r="HH78" s="41"/>
      <c r="HI78" s="41"/>
      <c r="HJ78" s="41"/>
      <c r="HK78" s="41"/>
      <c r="HL78" s="41"/>
      <c r="HM78" s="41"/>
      <c r="HN78" s="41"/>
      <c r="HO78" s="41"/>
      <c r="HP78" s="41"/>
      <c r="HQ78" s="41"/>
      <c r="HR78" s="41"/>
      <c r="HS78" s="41"/>
      <c r="HT78" s="41"/>
      <c r="HU78" s="41"/>
      <c r="HV78" s="41"/>
      <c r="HW78" s="41"/>
      <c r="HX78" s="41"/>
      <c r="HY78" s="41"/>
      <c r="HZ78" s="41"/>
      <c r="IA78" s="41"/>
      <c r="IB78" s="41"/>
      <c r="IC78" s="41"/>
      <c r="ID78" s="41"/>
      <c r="IE78" s="41"/>
      <c r="IF78" s="41"/>
      <c r="IG78" s="41"/>
      <c r="IH78" s="41"/>
      <c r="II78" s="41"/>
      <c r="IJ78" s="41"/>
      <c r="IK78" s="41"/>
      <c r="IL78" s="41"/>
      <c r="IM78" s="41"/>
      <c r="IN78" s="41"/>
      <c r="IO78" s="41"/>
      <c r="IP78" s="41"/>
      <c r="IQ78" s="41"/>
      <c r="IR78" s="41"/>
      <c r="IS78" s="41"/>
      <c r="IT78" s="41"/>
      <c r="IU78" s="41"/>
    </row>
    <row r="79" spans="1:255" s="22" customFormat="1" ht="22.8" x14ac:dyDescent="0.2">
      <c r="A79" s="49">
        <v>54</v>
      </c>
      <c r="B79" s="50" t="s">
        <v>145</v>
      </c>
      <c r="C79" s="50" t="s">
        <v>146</v>
      </c>
      <c r="D79" s="50" t="s">
        <v>147</v>
      </c>
      <c r="E79" s="51" t="e">
        <f t="shared" si="6"/>
        <v>#REF!</v>
      </c>
      <c r="F79" s="52">
        <f>ROUND( 734.5 * 9.11, 2 )</f>
        <v>6691.3</v>
      </c>
      <c r="G79" s="53" t="e">
        <f t="shared" si="7"/>
        <v>#REF!</v>
      </c>
      <c r="H79" s="54" t="s">
        <v>1025</v>
      </c>
      <c r="I79" s="54" t="s">
        <v>1010</v>
      </c>
      <c r="N79" s="41"/>
      <c r="O79" s="41" t="e">
        <f t="shared" si="8"/>
        <v>#REF!</v>
      </c>
      <c r="P79" s="41" t="e">
        <f>SmtRes!CX265</f>
        <v>#REF!</v>
      </c>
      <c r="Q79" s="41"/>
      <c r="R79" s="41"/>
      <c r="S79" s="41"/>
      <c r="T79" s="41"/>
      <c r="U79" s="41"/>
      <c r="V79" s="41"/>
      <c r="W79" s="41"/>
      <c r="X79" s="41"/>
      <c r="Y79" s="41"/>
      <c r="Z79" s="41"/>
      <c r="AA79" s="41"/>
      <c r="AB79" s="41"/>
      <c r="AC79" s="41"/>
      <c r="AD79" s="41"/>
      <c r="AE79" s="41"/>
      <c r="AF79" s="41"/>
      <c r="AG79" s="41"/>
      <c r="AH79" s="41"/>
      <c r="AI79" s="41"/>
      <c r="AJ79" s="41"/>
      <c r="AK79" s="41"/>
      <c r="AL79" s="41"/>
      <c r="AM79" s="41"/>
      <c r="AN79" s="41"/>
      <c r="AO79" s="41"/>
      <c r="AP79" s="41"/>
      <c r="AQ79" s="41"/>
      <c r="AR79" s="41"/>
      <c r="AS79" s="41"/>
      <c r="AT79" s="41"/>
      <c r="AU79" s="41"/>
      <c r="AV79" s="41"/>
      <c r="AW79" s="41"/>
      <c r="AX79" s="41"/>
      <c r="AY79" s="41"/>
      <c r="AZ79" s="41"/>
      <c r="BA79" s="41"/>
      <c r="BB79" s="41"/>
      <c r="BC79" s="41"/>
      <c r="BD79" s="41"/>
      <c r="BE79" s="41"/>
      <c r="BF79" s="41"/>
      <c r="BG79" s="41"/>
      <c r="BH79" s="41"/>
      <c r="BI79" s="41"/>
      <c r="BJ79" s="41"/>
      <c r="BK79" s="41"/>
      <c r="BL79" s="41"/>
      <c r="BM79" s="41"/>
      <c r="BN79" s="41"/>
      <c r="BO79" s="41"/>
      <c r="BP79" s="41"/>
      <c r="BQ79" s="41"/>
      <c r="BR79" s="41"/>
      <c r="BS79" s="41"/>
      <c r="BT79" s="41"/>
      <c r="BU79" s="41"/>
      <c r="BV79" s="41"/>
      <c r="BW79" s="41"/>
      <c r="BX79" s="41"/>
      <c r="BY79" s="41"/>
      <c r="BZ79" s="41"/>
      <c r="CA79" s="41"/>
      <c r="CB79" s="41"/>
      <c r="CC79" s="41"/>
      <c r="CD79" s="41"/>
      <c r="CE79" s="41"/>
      <c r="CF79" s="41"/>
      <c r="CG79" s="41"/>
      <c r="CH79" s="41"/>
      <c r="CI79" s="41"/>
      <c r="CJ79" s="41"/>
      <c r="CK79" s="41"/>
      <c r="CL79" s="41"/>
      <c r="CM79" s="41"/>
      <c r="CN79" s="41"/>
      <c r="CO79" s="41"/>
      <c r="CP79" s="41"/>
      <c r="CQ79" s="41"/>
      <c r="CR79" s="41"/>
      <c r="CS79" s="41"/>
      <c r="CT79" s="41"/>
      <c r="CU79" s="41"/>
      <c r="CV79" s="41"/>
      <c r="CW79" s="41"/>
      <c r="CX79" s="41"/>
      <c r="CY79" s="41"/>
      <c r="CZ79" s="41"/>
      <c r="DA79" s="41"/>
      <c r="DB79" s="41"/>
      <c r="DC79" s="41"/>
      <c r="DD79" s="41"/>
      <c r="DE79" s="41"/>
      <c r="DF79" s="41"/>
      <c r="DG79" s="41"/>
      <c r="DH79" s="41"/>
      <c r="DI79" s="41"/>
      <c r="DJ79" s="41"/>
      <c r="DK79" s="41"/>
      <c r="DL79" s="41"/>
      <c r="DM79" s="41"/>
      <c r="DN79" s="41"/>
      <c r="DO79" s="41"/>
      <c r="DP79" s="41"/>
      <c r="DQ79" s="41"/>
      <c r="DR79" s="41"/>
      <c r="DS79" s="41"/>
      <c r="DT79" s="41"/>
      <c r="DU79" s="41"/>
      <c r="DV79" s="41"/>
      <c r="DW79" s="41"/>
      <c r="DX79" s="41"/>
      <c r="DY79" s="41"/>
      <c r="DZ79" s="41"/>
      <c r="EA79" s="41"/>
      <c r="EB79" s="41"/>
      <c r="EC79" s="41"/>
      <c r="ED79" s="41"/>
      <c r="EE79" s="41"/>
      <c r="EF79" s="41"/>
      <c r="EG79" s="41"/>
      <c r="EH79" s="41"/>
      <c r="EI79" s="41"/>
      <c r="EJ79" s="41"/>
      <c r="EK79" s="41"/>
      <c r="EL79" s="41"/>
      <c r="EM79" s="41"/>
      <c r="EN79" s="41"/>
      <c r="EO79" s="41"/>
      <c r="EP79" s="41"/>
      <c r="EQ79" s="41"/>
      <c r="ER79" s="41"/>
      <c r="ES79" s="41"/>
      <c r="ET79" s="41"/>
      <c r="EU79" s="41"/>
      <c r="EV79" s="41"/>
      <c r="EW79" s="41"/>
      <c r="EX79" s="41"/>
      <c r="EY79" s="41"/>
      <c r="EZ79" s="41"/>
      <c r="FA79" s="41"/>
      <c r="FB79" s="41"/>
      <c r="FC79" s="41"/>
      <c r="FD79" s="41"/>
      <c r="FE79" s="41"/>
      <c r="FF79" s="41"/>
      <c r="FG79" s="41"/>
      <c r="FH79" s="41"/>
      <c r="FI79" s="41"/>
      <c r="FJ79" s="41"/>
      <c r="FK79" s="41"/>
      <c r="FL79" s="41"/>
      <c r="FM79" s="41"/>
      <c r="FN79" s="41"/>
      <c r="FO79" s="41"/>
      <c r="FP79" s="41"/>
      <c r="FQ79" s="41"/>
      <c r="FR79" s="41"/>
      <c r="FS79" s="41"/>
      <c r="FT79" s="41"/>
      <c r="FU79" s="41"/>
      <c r="FV79" s="41"/>
      <c r="FW79" s="41"/>
      <c r="FX79" s="41"/>
      <c r="FY79" s="41"/>
      <c r="FZ79" s="41"/>
      <c r="GA79" s="41"/>
      <c r="GB79" s="41"/>
      <c r="GC79" s="41"/>
      <c r="GD79" s="41"/>
      <c r="GE79" s="41"/>
      <c r="GF79" s="41"/>
      <c r="GG79" s="41"/>
      <c r="GH79" s="41"/>
      <c r="GI79" s="41"/>
      <c r="GJ79" s="41"/>
      <c r="GK79" s="41"/>
      <c r="GL79" s="41"/>
      <c r="GM79" s="41"/>
      <c r="GN79" s="41"/>
      <c r="GO79" s="41"/>
      <c r="GP79" s="41"/>
      <c r="GQ79" s="41"/>
      <c r="GR79" s="41"/>
      <c r="GS79" s="41"/>
      <c r="GT79" s="41"/>
      <c r="GU79" s="41"/>
      <c r="GV79" s="41"/>
      <c r="GW79" s="41"/>
      <c r="GX79" s="41"/>
      <c r="GY79" s="41"/>
      <c r="GZ79" s="41"/>
      <c r="HA79" s="41"/>
      <c r="HB79" s="41"/>
      <c r="HC79" s="41"/>
      <c r="HD79" s="41"/>
      <c r="HE79" s="41"/>
      <c r="HF79" s="41"/>
      <c r="HG79" s="41"/>
      <c r="HH79" s="41"/>
      <c r="HI79" s="41"/>
      <c r="HJ79" s="41"/>
      <c r="HK79" s="41"/>
      <c r="HL79" s="41"/>
      <c r="HM79" s="41"/>
      <c r="HN79" s="41"/>
      <c r="HO79" s="41"/>
      <c r="HP79" s="41"/>
      <c r="HQ79" s="41"/>
      <c r="HR79" s="41"/>
      <c r="HS79" s="41"/>
      <c r="HT79" s="41"/>
      <c r="HU79" s="41"/>
      <c r="HV79" s="41"/>
      <c r="HW79" s="41"/>
      <c r="HX79" s="41"/>
      <c r="HY79" s="41"/>
      <c r="HZ79" s="41"/>
      <c r="IA79" s="41"/>
      <c r="IB79" s="41"/>
      <c r="IC79" s="41"/>
      <c r="ID79" s="41"/>
      <c r="IE79" s="41"/>
      <c r="IF79" s="41"/>
      <c r="IG79" s="41"/>
      <c r="IH79" s="41"/>
      <c r="II79" s="41"/>
      <c r="IJ79" s="41"/>
      <c r="IK79" s="41"/>
      <c r="IL79" s="41"/>
      <c r="IM79" s="41"/>
      <c r="IN79" s="41"/>
      <c r="IO79" s="41"/>
      <c r="IP79" s="41"/>
      <c r="IQ79" s="41"/>
      <c r="IR79" s="41"/>
      <c r="IS79" s="41"/>
      <c r="IT79" s="41"/>
      <c r="IU79" s="41"/>
    </row>
    <row r="80" spans="1:255" s="22" customFormat="1" ht="34.200000000000003" x14ac:dyDescent="0.2">
      <c r="A80" s="49">
        <v>55</v>
      </c>
      <c r="B80" s="50" t="s">
        <v>888</v>
      </c>
      <c r="C80" s="50" t="s">
        <v>890</v>
      </c>
      <c r="D80" s="50" t="s">
        <v>147</v>
      </c>
      <c r="E80" s="51" t="e">
        <f t="shared" si="6"/>
        <v>#REF!</v>
      </c>
      <c r="F80" s="52">
        <f>ROUND( 412 * 9.11, 2 )</f>
        <v>3753.32</v>
      </c>
      <c r="G80" s="53" t="e">
        <f t="shared" si="7"/>
        <v>#REF!</v>
      </c>
      <c r="H80" s="54" t="s">
        <v>1030</v>
      </c>
      <c r="I80" s="54" t="s">
        <v>1010</v>
      </c>
      <c r="N80" s="41"/>
      <c r="O80" s="41" t="e">
        <f t="shared" si="8"/>
        <v>#REF!</v>
      </c>
      <c r="P80" s="41" t="e">
        <f>SmtRes!CX394</f>
        <v>#REF!</v>
      </c>
      <c r="Q80" s="41"/>
      <c r="R80" s="41"/>
      <c r="S80" s="41"/>
      <c r="T80" s="41"/>
      <c r="U80" s="41"/>
      <c r="V80" s="41"/>
      <c r="W80" s="41"/>
      <c r="X80" s="41"/>
      <c r="Y80" s="41"/>
      <c r="Z80" s="41"/>
      <c r="AA80" s="41"/>
      <c r="AB80" s="41"/>
      <c r="AC80" s="41"/>
      <c r="AD80" s="41"/>
      <c r="AE80" s="41"/>
      <c r="AF80" s="41"/>
      <c r="AG80" s="41"/>
      <c r="AH80" s="41"/>
      <c r="AI80" s="41"/>
      <c r="AJ80" s="41"/>
      <c r="AK80" s="41"/>
      <c r="AL80" s="41"/>
      <c r="AM80" s="41"/>
      <c r="AN80" s="41"/>
      <c r="AO80" s="41"/>
      <c r="AP80" s="41"/>
      <c r="AQ80" s="41"/>
      <c r="AR80" s="41"/>
      <c r="AS80" s="41"/>
      <c r="AT80" s="41"/>
      <c r="AU80" s="41"/>
      <c r="AV80" s="41"/>
      <c r="AW80" s="41"/>
      <c r="AX80" s="41"/>
      <c r="AY80" s="41"/>
      <c r="AZ80" s="41"/>
      <c r="BA80" s="41"/>
      <c r="BB80" s="41"/>
      <c r="BC80" s="41"/>
      <c r="BD80" s="41"/>
      <c r="BE80" s="41"/>
      <c r="BF80" s="41"/>
      <c r="BG80" s="41"/>
      <c r="BH80" s="41"/>
      <c r="BI80" s="41"/>
      <c r="BJ80" s="41"/>
      <c r="BK80" s="41"/>
      <c r="BL80" s="41"/>
      <c r="BM80" s="41"/>
      <c r="BN80" s="41"/>
      <c r="BO80" s="41"/>
      <c r="BP80" s="41"/>
      <c r="BQ80" s="41"/>
      <c r="BR80" s="41"/>
      <c r="BS80" s="41"/>
      <c r="BT80" s="41"/>
      <c r="BU80" s="41"/>
      <c r="BV80" s="41"/>
      <c r="BW80" s="41"/>
      <c r="BX80" s="41"/>
      <c r="BY80" s="41"/>
      <c r="BZ80" s="41"/>
      <c r="CA80" s="41"/>
      <c r="CB80" s="41"/>
      <c r="CC80" s="41"/>
      <c r="CD80" s="41"/>
      <c r="CE80" s="41"/>
      <c r="CF80" s="41"/>
      <c r="CG80" s="41"/>
      <c r="CH80" s="41"/>
      <c r="CI80" s="41"/>
      <c r="CJ80" s="41"/>
      <c r="CK80" s="41"/>
      <c r="CL80" s="41"/>
      <c r="CM80" s="41"/>
      <c r="CN80" s="41"/>
      <c r="CO80" s="41"/>
      <c r="CP80" s="41"/>
      <c r="CQ80" s="41"/>
      <c r="CR80" s="41"/>
      <c r="CS80" s="41"/>
      <c r="CT80" s="41"/>
      <c r="CU80" s="41"/>
      <c r="CV80" s="41"/>
      <c r="CW80" s="41"/>
      <c r="CX80" s="41"/>
      <c r="CY80" s="41"/>
      <c r="CZ80" s="41"/>
      <c r="DA80" s="41"/>
      <c r="DB80" s="41"/>
      <c r="DC80" s="41"/>
      <c r="DD80" s="41"/>
      <c r="DE80" s="41"/>
      <c r="DF80" s="41"/>
      <c r="DG80" s="41"/>
      <c r="DH80" s="41"/>
      <c r="DI80" s="41"/>
      <c r="DJ80" s="41"/>
      <c r="DK80" s="41"/>
      <c r="DL80" s="41"/>
      <c r="DM80" s="41"/>
      <c r="DN80" s="41"/>
      <c r="DO80" s="41"/>
      <c r="DP80" s="41"/>
      <c r="DQ80" s="41"/>
      <c r="DR80" s="41"/>
      <c r="DS80" s="41"/>
      <c r="DT80" s="41"/>
      <c r="DU80" s="41"/>
      <c r="DV80" s="41"/>
      <c r="DW80" s="41"/>
      <c r="DX80" s="41"/>
      <c r="DY80" s="41"/>
      <c r="DZ80" s="41"/>
      <c r="EA80" s="41"/>
      <c r="EB80" s="41"/>
      <c r="EC80" s="41"/>
      <c r="ED80" s="41"/>
      <c r="EE80" s="41"/>
      <c r="EF80" s="41"/>
      <c r="EG80" s="41"/>
      <c r="EH80" s="41"/>
      <c r="EI80" s="41"/>
      <c r="EJ80" s="41"/>
      <c r="EK80" s="41"/>
      <c r="EL80" s="41"/>
      <c r="EM80" s="41"/>
      <c r="EN80" s="41"/>
      <c r="EO80" s="41"/>
      <c r="EP80" s="41"/>
      <c r="EQ80" s="41"/>
      <c r="ER80" s="41"/>
      <c r="ES80" s="41"/>
      <c r="ET80" s="41"/>
      <c r="EU80" s="41"/>
      <c r="EV80" s="41"/>
      <c r="EW80" s="41"/>
      <c r="EX80" s="41"/>
      <c r="EY80" s="41"/>
      <c r="EZ80" s="41"/>
      <c r="FA80" s="41"/>
      <c r="FB80" s="41"/>
      <c r="FC80" s="41"/>
      <c r="FD80" s="41"/>
      <c r="FE80" s="41"/>
      <c r="FF80" s="41"/>
      <c r="FG80" s="41"/>
      <c r="FH80" s="41"/>
      <c r="FI80" s="41"/>
      <c r="FJ80" s="41"/>
      <c r="FK80" s="41"/>
      <c r="FL80" s="41"/>
      <c r="FM80" s="41"/>
      <c r="FN80" s="41"/>
      <c r="FO80" s="41"/>
      <c r="FP80" s="41"/>
      <c r="FQ80" s="41"/>
      <c r="FR80" s="41"/>
      <c r="FS80" s="41"/>
      <c r="FT80" s="41"/>
      <c r="FU80" s="41"/>
      <c r="FV80" s="41"/>
      <c r="FW80" s="41"/>
      <c r="FX80" s="41"/>
      <c r="FY80" s="41"/>
      <c r="FZ80" s="41"/>
      <c r="GA80" s="41"/>
      <c r="GB80" s="41"/>
      <c r="GC80" s="41"/>
      <c r="GD80" s="41"/>
      <c r="GE80" s="41"/>
      <c r="GF80" s="41"/>
      <c r="GG80" s="41"/>
      <c r="GH80" s="41"/>
      <c r="GI80" s="41"/>
      <c r="GJ80" s="41"/>
      <c r="GK80" s="41"/>
      <c r="GL80" s="41"/>
      <c r="GM80" s="41"/>
      <c r="GN80" s="41"/>
      <c r="GO80" s="41"/>
      <c r="GP80" s="41"/>
      <c r="GQ80" s="41"/>
      <c r="GR80" s="41"/>
      <c r="GS80" s="41"/>
      <c r="GT80" s="41"/>
      <c r="GU80" s="41"/>
      <c r="GV80" s="41"/>
      <c r="GW80" s="41"/>
      <c r="GX80" s="41"/>
      <c r="GY80" s="41"/>
      <c r="GZ80" s="41"/>
      <c r="HA80" s="41"/>
      <c r="HB80" s="41"/>
      <c r="HC80" s="41"/>
      <c r="HD80" s="41"/>
      <c r="HE80" s="41"/>
      <c r="HF80" s="41"/>
      <c r="HG80" s="41"/>
      <c r="HH80" s="41"/>
      <c r="HI80" s="41"/>
      <c r="HJ80" s="41"/>
      <c r="HK80" s="41"/>
      <c r="HL80" s="41"/>
      <c r="HM80" s="41"/>
      <c r="HN80" s="41"/>
      <c r="HO80" s="41"/>
      <c r="HP80" s="41"/>
      <c r="HQ80" s="41"/>
      <c r="HR80" s="41"/>
      <c r="HS80" s="41"/>
      <c r="HT80" s="41"/>
      <c r="HU80" s="41"/>
      <c r="HV80" s="41"/>
      <c r="HW80" s="41"/>
      <c r="HX80" s="41"/>
      <c r="HY80" s="41"/>
      <c r="HZ80" s="41"/>
      <c r="IA80" s="41"/>
      <c r="IB80" s="41"/>
      <c r="IC80" s="41"/>
      <c r="ID80" s="41"/>
      <c r="IE80" s="41"/>
      <c r="IF80" s="41"/>
      <c r="IG80" s="41"/>
      <c r="IH80" s="41"/>
      <c r="II80" s="41"/>
      <c r="IJ80" s="41"/>
      <c r="IK80" s="41"/>
      <c r="IL80" s="41"/>
      <c r="IM80" s="41"/>
      <c r="IN80" s="41"/>
      <c r="IO80" s="41"/>
      <c r="IP80" s="41"/>
      <c r="IQ80" s="41"/>
      <c r="IR80" s="41"/>
      <c r="IS80" s="41"/>
      <c r="IT80" s="41"/>
      <c r="IU80" s="41"/>
    </row>
    <row r="81" spans="1:255" s="22" customFormat="1" ht="22.8" x14ac:dyDescent="0.2">
      <c r="A81" s="49">
        <v>56</v>
      </c>
      <c r="B81" s="50" t="s">
        <v>891</v>
      </c>
      <c r="C81" s="50" t="s">
        <v>893</v>
      </c>
      <c r="D81" s="50" t="s">
        <v>22</v>
      </c>
      <c r="E81" s="51" t="e">
        <f t="shared" si="6"/>
        <v>#REF!</v>
      </c>
      <c r="F81" s="52">
        <f>ROUND( 510.4 * 9.11, 2 )</f>
        <v>4649.74</v>
      </c>
      <c r="G81" s="53" t="e">
        <f t="shared" si="7"/>
        <v>#REF!</v>
      </c>
      <c r="H81" s="54" t="s">
        <v>1031</v>
      </c>
      <c r="I81" s="54" t="s">
        <v>1010</v>
      </c>
      <c r="N81" s="41"/>
      <c r="O81" s="41" t="e">
        <f t="shared" si="8"/>
        <v>#REF!</v>
      </c>
      <c r="P81" s="41" t="e">
        <f>SmtRes!CX395</f>
        <v>#REF!</v>
      </c>
      <c r="Q81" s="41"/>
      <c r="R81" s="41"/>
      <c r="S81" s="41"/>
      <c r="T81" s="41"/>
      <c r="U81" s="41"/>
      <c r="V81" s="41"/>
      <c r="W81" s="41"/>
      <c r="X81" s="41"/>
      <c r="Y81" s="41"/>
      <c r="Z81" s="41"/>
      <c r="AA81" s="41"/>
      <c r="AB81" s="41"/>
      <c r="AC81" s="41"/>
      <c r="AD81" s="41"/>
      <c r="AE81" s="41"/>
      <c r="AF81" s="41"/>
      <c r="AG81" s="41"/>
      <c r="AH81" s="41"/>
      <c r="AI81" s="41"/>
      <c r="AJ81" s="41"/>
      <c r="AK81" s="41"/>
      <c r="AL81" s="41"/>
      <c r="AM81" s="41"/>
      <c r="AN81" s="41"/>
      <c r="AO81" s="41"/>
      <c r="AP81" s="41"/>
      <c r="AQ81" s="41"/>
      <c r="AR81" s="41"/>
      <c r="AS81" s="41"/>
      <c r="AT81" s="41"/>
      <c r="AU81" s="41"/>
      <c r="AV81" s="41"/>
      <c r="AW81" s="41"/>
      <c r="AX81" s="41"/>
      <c r="AY81" s="41"/>
      <c r="AZ81" s="41"/>
      <c r="BA81" s="41"/>
      <c r="BB81" s="41"/>
      <c r="BC81" s="41"/>
      <c r="BD81" s="41"/>
      <c r="BE81" s="41"/>
      <c r="BF81" s="41"/>
      <c r="BG81" s="41"/>
      <c r="BH81" s="41"/>
      <c r="BI81" s="41"/>
      <c r="BJ81" s="41"/>
      <c r="BK81" s="41"/>
      <c r="BL81" s="41"/>
      <c r="BM81" s="41"/>
      <c r="BN81" s="41"/>
      <c r="BO81" s="41"/>
      <c r="BP81" s="41"/>
      <c r="BQ81" s="41"/>
      <c r="BR81" s="41"/>
      <c r="BS81" s="41"/>
      <c r="BT81" s="41"/>
      <c r="BU81" s="41"/>
      <c r="BV81" s="41"/>
      <c r="BW81" s="41"/>
      <c r="BX81" s="41"/>
      <c r="BY81" s="41"/>
      <c r="BZ81" s="41"/>
      <c r="CA81" s="41"/>
      <c r="CB81" s="41"/>
      <c r="CC81" s="41"/>
      <c r="CD81" s="41"/>
      <c r="CE81" s="41"/>
      <c r="CF81" s="41"/>
      <c r="CG81" s="41"/>
      <c r="CH81" s="41"/>
      <c r="CI81" s="41"/>
      <c r="CJ81" s="41"/>
      <c r="CK81" s="41"/>
      <c r="CL81" s="41"/>
      <c r="CM81" s="41"/>
      <c r="CN81" s="41"/>
      <c r="CO81" s="41"/>
      <c r="CP81" s="41"/>
      <c r="CQ81" s="41"/>
      <c r="CR81" s="41"/>
      <c r="CS81" s="41"/>
      <c r="CT81" s="41"/>
      <c r="CU81" s="41"/>
      <c r="CV81" s="41"/>
      <c r="CW81" s="41"/>
      <c r="CX81" s="41"/>
      <c r="CY81" s="41"/>
      <c r="CZ81" s="41"/>
      <c r="DA81" s="41"/>
      <c r="DB81" s="41"/>
      <c r="DC81" s="41"/>
      <c r="DD81" s="41"/>
      <c r="DE81" s="41"/>
      <c r="DF81" s="41"/>
      <c r="DG81" s="41"/>
      <c r="DH81" s="41"/>
      <c r="DI81" s="41"/>
      <c r="DJ81" s="41"/>
      <c r="DK81" s="41"/>
      <c r="DL81" s="41"/>
      <c r="DM81" s="41"/>
      <c r="DN81" s="41"/>
      <c r="DO81" s="41"/>
      <c r="DP81" s="41"/>
      <c r="DQ81" s="41"/>
      <c r="DR81" s="41"/>
      <c r="DS81" s="41"/>
      <c r="DT81" s="41"/>
      <c r="DU81" s="41"/>
      <c r="DV81" s="41"/>
      <c r="DW81" s="41"/>
      <c r="DX81" s="41"/>
      <c r="DY81" s="41"/>
      <c r="DZ81" s="41"/>
      <c r="EA81" s="41"/>
      <c r="EB81" s="41"/>
      <c r="EC81" s="41"/>
      <c r="ED81" s="41"/>
      <c r="EE81" s="41"/>
      <c r="EF81" s="41"/>
      <c r="EG81" s="41"/>
      <c r="EH81" s="41"/>
      <c r="EI81" s="41"/>
      <c r="EJ81" s="41"/>
      <c r="EK81" s="41"/>
      <c r="EL81" s="41"/>
      <c r="EM81" s="41"/>
      <c r="EN81" s="41"/>
      <c r="EO81" s="41"/>
      <c r="EP81" s="41"/>
      <c r="EQ81" s="41"/>
      <c r="ER81" s="41"/>
      <c r="ES81" s="41"/>
      <c r="ET81" s="41"/>
      <c r="EU81" s="41"/>
      <c r="EV81" s="41"/>
      <c r="EW81" s="41"/>
      <c r="EX81" s="41"/>
      <c r="EY81" s="41"/>
      <c r="EZ81" s="41"/>
      <c r="FA81" s="41"/>
      <c r="FB81" s="41"/>
      <c r="FC81" s="41"/>
      <c r="FD81" s="41"/>
      <c r="FE81" s="41"/>
      <c r="FF81" s="41"/>
      <c r="FG81" s="41"/>
      <c r="FH81" s="41"/>
      <c r="FI81" s="41"/>
      <c r="FJ81" s="41"/>
      <c r="FK81" s="41"/>
      <c r="FL81" s="41"/>
      <c r="FM81" s="41"/>
      <c r="FN81" s="41"/>
      <c r="FO81" s="41"/>
      <c r="FP81" s="41"/>
      <c r="FQ81" s="41"/>
      <c r="FR81" s="41"/>
      <c r="FS81" s="41"/>
      <c r="FT81" s="41"/>
      <c r="FU81" s="41"/>
      <c r="FV81" s="41"/>
      <c r="FW81" s="41"/>
      <c r="FX81" s="41"/>
      <c r="FY81" s="41"/>
      <c r="FZ81" s="41"/>
      <c r="GA81" s="41"/>
      <c r="GB81" s="41"/>
      <c r="GC81" s="41"/>
      <c r="GD81" s="41"/>
      <c r="GE81" s="41"/>
      <c r="GF81" s="41"/>
      <c r="GG81" s="41"/>
      <c r="GH81" s="41"/>
      <c r="GI81" s="41"/>
      <c r="GJ81" s="41"/>
      <c r="GK81" s="41"/>
      <c r="GL81" s="41"/>
      <c r="GM81" s="41"/>
      <c r="GN81" s="41"/>
      <c r="GO81" s="41"/>
      <c r="GP81" s="41"/>
      <c r="GQ81" s="41"/>
      <c r="GR81" s="41"/>
      <c r="GS81" s="41"/>
      <c r="GT81" s="41"/>
      <c r="GU81" s="41"/>
      <c r="GV81" s="41"/>
      <c r="GW81" s="41"/>
      <c r="GX81" s="41"/>
      <c r="GY81" s="41"/>
      <c r="GZ81" s="41"/>
      <c r="HA81" s="41"/>
      <c r="HB81" s="41"/>
      <c r="HC81" s="41"/>
      <c r="HD81" s="41"/>
      <c r="HE81" s="41"/>
      <c r="HF81" s="41"/>
      <c r="HG81" s="41"/>
      <c r="HH81" s="41"/>
      <c r="HI81" s="41"/>
      <c r="HJ81" s="41"/>
      <c r="HK81" s="41"/>
      <c r="HL81" s="41"/>
      <c r="HM81" s="41"/>
      <c r="HN81" s="41"/>
      <c r="HO81" s="41"/>
      <c r="HP81" s="41"/>
      <c r="HQ81" s="41"/>
      <c r="HR81" s="41"/>
      <c r="HS81" s="41"/>
      <c r="HT81" s="41"/>
      <c r="HU81" s="41"/>
      <c r="HV81" s="41"/>
      <c r="HW81" s="41"/>
      <c r="HX81" s="41"/>
      <c r="HY81" s="41"/>
      <c r="HZ81" s="41"/>
      <c r="IA81" s="41"/>
      <c r="IB81" s="41"/>
      <c r="IC81" s="41"/>
      <c r="ID81" s="41"/>
      <c r="IE81" s="41"/>
      <c r="IF81" s="41"/>
      <c r="IG81" s="41"/>
      <c r="IH81" s="41"/>
      <c r="II81" s="41"/>
      <c r="IJ81" s="41"/>
      <c r="IK81" s="41"/>
      <c r="IL81" s="41"/>
      <c r="IM81" s="41"/>
      <c r="IN81" s="41"/>
      <c r="IO81" s="41"/>
      <c r="IP81" s="41"/>
      <c r="IQ81" s="41"/>
      <c r="IR81" s="41"/>
      <c r="IS81" s="41"/>
      <c r="IT81" s="41"/>
      <c r="IU81" s="41"/>
    </row>
    <row r="82" spans="1:255" s="22" customFormat="1" ht="57" x14ac:dyDescent="0.2">
      <c r="A82" s="49">
        <v>57</v>
      </c>
      <c r="B82" s="50" t="s">
        <v>455</v>
      </c>
      <c r="C82" s="50" t="s">
        <v>456</v>
      </c>
      <c r="D82" s="50" t="s">
        <v>132</v>
      </c>
      <c r="E82" s="51" t="e">
        <f t="shared" si="6"/>
        <v>#REF!</v>
      </c>
      <c r="F82" s="52">
        <f>ROUND( 10.58 * 9.11, 2 )</f>
        <v>96.38</v>
      </c>
      <c r="G82" s="53" t="e">
        <f t="shared" si="7"/>
        <v>#REF!</v>
      </c>
      <c r="H82" s="54" t="s">
        <v>1071</v>
      </c>
      <c r="I82" s="54" t="s">
        <v>1010</v>
      </c>
      <c r="N82" s="41"/>
      <c r="O82" s="41" t="e">
        <f t="shared" si="8"/>
        <v>#REF!</v>
      </c>
      <c r="P82" s="41" t="e">
        <f>Source!I170</f>
        <v>#REF!</v>
      </c>
      <c r="Q82" s="41"/>
      <c r="R82" s="41"/>
      <c r="S82" s="41"/>
      <c r="T82" s="41"/>
      <c r="U82" s="41"/>
      <c r="V82" s="41"/>
      <c r="W82" s="41"/>
      <c r="X82" s="41"/>
      <c r="Y82" s="41"/>
      <c r="Z82" s="41"/>
      <c r="AA82" s="41"/>
      <c r="AB82" s="41"/>
      <c r="AC82" s="41"/>
      <c r="AD82" s="41"/>
      <c r="AE82" s="41"/>
      <c r="AF82" s="41"/>
      <c r="AG82" s="41"/>
      <c r="AH82" s="41"/>
      <c r="AI82" s="41"/>
      <c r="AJ82" s="41"/>
      <c r="AK82" s="41"/>
      <c r="AL82" s="41"/>
      <c r="AM82" s="41"/>
      <c r="AN82" s="41"/>
      <c r="AO82" s="41"/>
      <c r="AP82" s="41"/>
      <c r="AQ82" s="41"/>
      <c r="AR82" s="41"/>
      <c r="AS82" s="41"/>
      <c r="AT82" s="41"/>
      <c r="AU82" s="41"/>
      <c r="AV82" s="41"/>
      <c r="AW82" s="41"/>
      <c r="AX82" s="41"/>
      <c r="AY82" s="41"/>
      <c r="AZ82" s="41"/>
      <c r="BA82" s="41"/>
      <c r="BB82" s="41"/>
      <c r="BC82" s="41"/>
      <c r="BD82" s="41"/>
      <c r="BE82" s="41"/>
      <c r="BF82" s="41"/>
      <c r="BG82" s="41"/>
      <c r="BH82" s="41"/>
      <c r="BI82" s="41"/>
      <c r="BJ82" s="41"/>
      <c r="BK82" s="41"/>
      <c r="BL82" s="41"/>
      <c r="BM82" s="41"/>
      <c r="BN82" s="41"/>
      <c r="BO82" s="41"/>
      <c r="BP82" s="41"/>
      <c r="BQ82" s="41"/>
      <c r="BR82" s="41"/>
      <c r="BS82" s="41"/>
      <c r="BT82" s="41"/>
      <c r="BU82" s="41"/>
      <c r="BV82" s="41"/>
      <c r="BW82" s="41"/>
      <c r="BX82" s="41"/>
      <c r="BY82" s="41"/>
      <c r="BZ82" s="41"/>
      <c r="CA82" s="41"/>
      <c r="CB82" s="41"/>
      <c r="CC82" s="41"/>
      <c r="CD82" s="41"/>
      <c r="CE82" s="41"/>
      <c r="CF82" s="41"/>
      <c r="CG82" s="41"/>
      <c r="CH82" s="41"/>
      <c r="CI82" s="41"/>
      <c r="CJ82" s="41"/>
      <c r="CK82" s="41"/>
      <c r="CL82" s="41"/>
      <c r="CM82" s="41"/>
      <c r="CN82" s="41"/>
      <c r="CO82" s="41"/>
      <c r="CP82" s="41"/>
      <c r="CQ82" s="41"/>
      <c r="CR82" s="41"/>
      <c r="CS82" s="41"/>
      <c r="CT82" s="41"/>
      <c r="CU82" s="41"/>
      <c r="CV82" s="41"/>
      <c r="CW82" s="41"/>
      <c r="CX82" s="41"/>
      <c r="CY82" s="41"/>
      <c r="CZ82" s="41"/>
      <c r="DA82" s="41"/>
      <c r="DB82" s="41"/>
      <c r="DC82" s="41"/>
      <c r="DD82" s="41"/>
      <c r="DE82" s="41"/>
      <c r="DF82" s="41"/>
      <c r="DG82" s="41"/>
      <c r="DH82" s="41"/>
      <c r="DI82" s="41"/>
      <c r="DJ82" s="41"/>
      <c r="DK82" s="41"/>
      <c r="DL82" s="41"/>
      <c r="DM82" s="41"/>
      <c r="DN82" s="41"/>
      <c r="DO82" s="41"/>
      <c r="DP82" s="41"/>
      <c r="DQ82" s="41"/>
      <c r="DR82" s="41"/>
      <c r="DS82" s="41"/>
      <c r="DT82" s="41"/>
      <c r="DU82" s="41"/>
      <c r="DV82" s="41"/>
      <c r="DW82" s="41"/>
      <c r="DX82" s="41"/>
      <c r="DY82" s="41"/>
      <c r="DZ82" s="41"/>
      <c r="EA82" s="41"/>
      <c r="EB82" s="41"/>
      <c r="EC82" s="41"/>
      <c r="ED82" s="41"/>
      <c r="EE82" s="41"/>
      <c r="EF82" s="41"/>
      <c r="EG82" s="41"/>
      <c r="EH82" s="41"/>
      <c r="EI82" s="41"/>
      <c r="EJ82" s="41"/>
      <c r="EK82" s="41"/>
      <c r="EL82" s="41"/>
      <c r="EM82" s="41"/>
      <c r="EN82" s="41"/>
      <c r="EO82" s="41"/>
      <c r="EP82" s="41"/>
      <c r="EQ82" s="41"/>
      <c r="ER82" s="41"/>
      <c r="ES82" s="41"/>
      <c r="ET82" s="41"/>
      <c r="EU82" s="41"/>
      <c r="EV82" s="41"/>
      <c r="EW82" s="41"/>
      <c r="EX82" s="41"/>
      <c r="EY82" s="41"/>
      <c r="EZ82" s="41"/>
      <c r="FA82" s="41"/>
      <c r="FB82" s="41"/>
      <c r="FC82" s="41"/>
      <c r="FD82" s="41"/>
      <c r="FE82" s="41"/>
      <c r="FF82" s="41"/>
      <c r="FG82" s="41"/>
      <c r="FH82" s="41"/>
      <c r="FI82" s="41"/>
      <c r="FJ82" s="41"/>
      <c r="FK82" s="41"/>
      <c r="FL82" s="41"/>
      <c r="FM82" s="41"/>
      <c r="FN82" s="41"/>
      <c r="FO82" s="41"/>
      <c r="FP82" s="41"/>
      <c r="FQ82" s="41"/>
      <c r="FR82" s="41"/>
      <c r="FS82" s="41"/>
      <c r="FT82" s="41"/>
      <c r="FU82" s="41"/>
      <c r="FV82" s="41"/>
      <c r="FW82" s="41"/>
      <c r="FX82" s="41"/>
      <c r="FY82" s="41"/>
      <c r="FZ82" s="41"/>
      <c r="GA82" s="41"/>
      <c r="GB82" s="41"/>
      <c r="GC82" s="41"/>
      <c r="GD82" s="41"/>
      <c r="GE82" s="41"/>
      <c r="GF82" s="41"/>
      <c r="GG82" s="41"/>
      <c r="GH82" s="41"/>
      <c r="GI82" s="41"/>
      <c r="GJ82" s="41"/>
      <c r="GK82" s="41"/>
      <c r="GL82" s="41"/>
      <c r="GM82" s="41"/>
      <c r="GN82" s="41"/>
      <c r="GO82" s="41"/>
      <c r="GP82" s="41"/>
      <c r="GQ82" s="41"/>
      <c r="GR82" s="41"/>
      <c r="GS82" s="41"/>
      <c r="GT82" s="41"/>
      <c r="GU82" s="41"/>
      <c r="GV82" s="41"/>
      <c r="GW82" s="41"/>
      <c r="GX82" s="41"/>
      <c r="GY82" s="41"/>
      <c r="GZ82" s="41"/>
      <c r="HA82" s="41"/>
      <c r="HB82" s="41"/>
      <c r="HC82" s="41"/>
      <c r="HD82" s="41"/>
      <c r="HE82" s="41"/>
      <c r="HF82" s="41"/>
      <c r="HG82" s="41"/>
      <c r="HH82" s="41"/>
      <c r="HI82" s="41"/>
      <c r="HJ82" s="41"/>
      <c r="HK82" s="41"/>
      <c r="HL82" s="41"/>
      <c r="HM82" s="41"/>
      <c r="HN82" s="41"/>
      <c r="HO82" s="41"/>
      <c r="HP82" s="41"/>
      <c r="HQ82" s="41"/>
      <c r="HR82" s="41"/>
      <c r="HS82" s="41"/>
      <c r="HT82" s="41"/>
      <c r="HU82" s="41"/>
      <c r="HV82" s="41"/>
      <c r="HW82" s="41"/>
      <c r="HX82" s="41"/>
      <c r="HY82" s="41"/>
      <c r="HZ82" s="41"/>
      <c r="IA82" s="41"/>
      <c r="IB82" s="41"/>
      <c r="IC82" s="41"/>
      <c r="ID82" s="41"/>
      <c r="IE82" s="41"/>
      <c r="IF82" s="41"/>
      <c r="IG82" s="41"/>
      <c r="IH82" s="41"/>
      <c r="II82" s="41"/>
      <c r="IJ82" s="41"/>
      <c r="IK82" s="41"/>
      <c r="IL82" s="41"/>
      <c r="IM82" s="41"/>
      <c r="IN82" s="41"/>
      <c r="IO82" s="41"/>
      <c r="IP82" s="41"/>
      <c r="IQ82" s="41"/>
      <c r="IR82" s="41"/>
      <c r="IS82" s="41"/>
      <c r="IT82" s="41"/>
      <c r="IU82" s="41"/>
    </row>
    <row r="83" spans="1:255" s="22" customFormat="1" ht="22.8" x14ac:dyDescent="0.2">
      <c r="A83" s="49">
        <v>58</v>
      </c>
      <c r="B83" s="50" t="s">
        <v>130</v>
      </c>
      <c r="C83" s="50" t="s">
        <v>131</v>
      </c>
      <c r="D83" s="50" t="s">
        <v>132</v>
      </c>
      <c r="E83" s="51" t="e">
        <f t="shared" si="6"/>
        <v>#REF!</v>
      </c>
      <c r="F83" s="52">
        <f>ROUND( 5.01 * 9.11, 2 )</f>
        <v>45.64</v>
      </c>
      <c r="G83" s="53" t="e">
        <f t="shared" si="7"/>
        <v>#REF!</v>
      </c>
      <c r="H83" s="54" t="s">
        <v>1041</v>
      </c>
      <c r="I83" s="54" t="s">
        <v>1010</v>
      </c>
      <c r="N83" s="41"/>
      <c r="O83" s="41" t="e">
        <f t="shared" si="8"/>
        <v>#REF!</v>
      </c>
      <c r="P83" s="41" t="e">
        <f>Source!I70</f>
        <v>#REF!</v>
      </c>
      <c r="Q83" s="41"/>
      <c r="R83" s="41"/>
      <c r="S83" s="41"/>
      <c r="T83" s="41"/>
      <c r="U83" s="41"/>
      <c r="V83" s="41"/>
      <c r="W83" s="41"/>
      <c r="X83" s="41"/>
      <c r="Y83" s="41"/>
      <c r="Z83" s="41"/>
      <c r="AA83" s="41"/>
      <c r="AB83" s="41"/>
      <c r="AC83" s="41"/>
      <c r="AD83" s="41"/>
      <c r="AE83" s="41"/>
      <c r="AF83" s="41"/>
      <c r="AG83" s="41"/>
      <c r="AH83" s="41"/>
      <c r="AI83" s="41"/>
      <c r="AJ83" s="41"/>
      <c r="AK83" s="41"/>
      <c r="AL83" s="41"/>
      <c r="AM83" s="41"/>
      <c r="AN83" s="41"/>
      <c r="AO83" s="41"/>
      <c r="AP83" s="41"/>
      <c r="AQ83" s="41"/>
      <c r="AR83" s="41"/>
      <c r="AS83" s="41"/>
      <c r="AT83" s="41"/>
      <c r="AU83" s="41"/>
      <c r="AV83" s="41"/>
      <c r="AW83" s="41"/>
      <c r="AX83" s="41"/>
      <c r="AY83" s="41"/>
      <c r="AZ83" s="41"/>
      <c r="BA83" s="41"/>
      <c r="BB83" s="41"/>
      <c r="BC83" s="41"/>
      <c r="BD83" s="41"/>
      <c r="BE83" s="41"/>
      <c r="BF83" s="41"/>
      <c r="BG83" s="41"/>
      <c r="BH83" s="41"/>
      <c r="BI83" s="41"/>
      <c r="BJ83" s="41"/>
      <c r="BK83" s="41"/>
      <c r="BL83" s="41"/>
      <c r="BM83" s="41"/>
      <c r="BN83" s="41"/>
      <c r="BO83" s="41"/>
      <c r="BP83" s="41"/>
      <c r="BQ83" s="41"/>
      <c r="BR83" s="41"/>
      <c r="BS83" s="41"/>
      <c r="BT83" s="41"/>
      <c r="BU83" s="41"/>
      <c r="BV83" s="41"/>
      <c r="BW83" s="41"/>
      <c r="BX83" s="41"/>
      <c r="BY83" s="41"/>
      <c r="BZ83" s="41"/>
      <c r="CA83" s="41"/>
      <c r="CB83" s="41"/>
      <c r="CC83" s="41"/>
      <c r="CD83" s="41"/>
      <c r="CE83" s="41"/>
      <c r="CF83" s="41"/>
      <c r="CG83" s="41"/>
      <c r="CH83" s="41"/>
      <c r="CI83" s="41"/>
      <c r="CJ83" s="41"/>
      <c r="CK83" s="41"/>
      <c r="CL83" s="41"/>
      <c r="CM83" s="41"/>
      <c r="CN83" s="41"/>
      <c r="CO83" s="41"/>
      <c r="CP83" s="41"/>
      <c r="CQ83" s="41"/>
      <c r="CR83" s="41"/>
      <c r="CS83" s="41"/>
      <c r="CT83" s="41"/>
      <c r="CU83" s="41"/>
      <c r="CV83" s="41"/>
      <c r="CW83" s="41"/>
      <c r="CX83" s="41"/>
      <c r="CY83" s="41"/>
      <c r="CZ83" s="41"/>
      <c r="DA83" s="41"/>
      <c r="DB83" s="41"/>
      <c r="DC83" s="41"/>
      <c r="DD83" s="41"/>
      <c r="DE83" s="41"/>
      <c r="DF83" s="41"/>
      <c r="DG83" s="41"/>
      <c r="DH83" s="41"/>
      <c r="DI83" s="41"/>
      <c r="DJ83" s="41"/>
      <c r="DK83" s="41"/>
      <c r="DL83" s="41"/>
      <c r="DM83" s="41"/>
      <c r="DN83" s="41"/>
      <c r="DO83" s="41"/>
      <c r="DP83" s="41"/>
      <c r="DQ83" s="41"/>
      <c r="DR83" s="41"/>
      <c r="DS83" s="41"/>
      <c r="DT83" s="41"/>
      <c r="DU83" s="41"/>
      <c r="DV83" s="41"/>
      <c r="DW83" s="41"/>
      <c r="DX83" s="41"/>
      <c r="DY83" s="41"/>
      <c r="DZ83" s="41"/>
      <c r="EA83" s="41"/>
      <c r="EB83" s="41"/>
      <c r="EC83" s="41"/>
      <c r="ED83" s="41"/>
      <c r="EE83" s="41"/>
      <c r="EF83" s="41"/>
      <c r="EG83" s="41"/>
      <c r="EH83" s="41"/>
      <c r="EI83" s="41"/>
      <c r="EJ83" s="41"/>
      <c r="EK83" s="41"/>
      <c r="EL83" s="41"/>
      <c r="EM83" s="41"/>
      <c r="EN83" s="41"/>
      <c r="EO83" s="41"/>
      <c r="EP83" s="41"/>
      <c r="EQ83" s="41"/>
      <c r="ER83" s="41"/>
      <c r="ES83" s="41"/>
      <c r="ET83" s="41"/>
      <c r="EU83" s="41"/>
      <c r="EV83" s="41"/>
      <c r="EW83" s="41"/>
      <c r="EX83" s="41"/>
      <c r="EY83" s="41"/>
      <c r="EZ83" s="41"/>
      <c r="FA83" s="41"/>
      <c r="FB83" s="41"/>
      <c r="FC83" s="41"/>
      <c r="FD83" s="41"/>
      <c r="FE83" s="41"/>
      <c r="FF83" s="41"/>
      <c r="FG83" s="41"/>
      <c r="FH83" s="41"/>
      <c r="FI83" s="41"/>
      <c r="FJ83" s="41"/>
      <c r="FK83" s="41"/>
      <c r="FL83" s="41"/>
      <c r="FM83" s="41"/>
      <c r="FN83" s="41"/>
      <c r="FO83" s="41"/>
      <c r="FP83" s="41"/>
      <c r="FQ83" s="41"/>
      <c r="FR83" s="41"/>
      <c r="FS83" s="41"/>
      <c r="FT83" s="41"/>
      <c r="FU83" s="41"/>
      <c r="FV83" s="41"/>
      <c r="FW83" s="41"/>
      <c r="FX83" s="41"/>
      <c r="FY83" s="41"/>
      <c r="FZ83" s="41"/>
      <c r="GA83" s="41"/>
      <c r="GB83" s="41"/>
      <c r="GC83" s="41"/>
      <c r="GD83" s="41"/>
      <c r="GE83" s="41"/>
      <c r="GF83" s="41"/>
      <c r="GG83" s="41"/>
      <c r="GH83" s="41"/>
      <c r="GI83" s="41"/>
      <c r="GJ83" s="41"/>
      <c r="GK83" s="41"/>
      <c r="GL83" s="41"/>
      <c r="GM83" s="41"/>
      <c r="GN83" s="41"/>
      <c r="GO83" s="41"/>
      <c r="GP83" s="41"/>
      <c r="GQ83" s="41"/>
      <c r="GR83" s="41"/>
      <c r="GS83" s="41"/>
      <c r="GT83" s="41"/>
      <c r="GU83" s="41"/>
      <c r="GV83" s="41"/>
      <c r="GW83" s="41"/>
      <c r="GX83" s="41"/>
      <c r="GY83" s="41"/>
      <c r="GZ83" s="41"/>
      <c r="HA83" s="41"/>
      <c r="HB83" s="41"/>
      <c r="HC83" s="41"/>
      <c r="HD83" s="41"/>
      <c r="HE83" s="41"/>
      <c r="HF83" s="41"/>
      <c r="HG83" s="41"/>
      <c r="HH83" s="41"/>
      <c r="HI83" s="41"/>
      <c r="HJ83" s="41"/>
      <c r="HK83" s="41"/>
      <c r="HL83" s="41"/>
      <c r="HM83" s="41"/>
      <c r="HN83" s="41"/>
      <c r="HO83" s="41"/>
      <c r="HP83" s="41"/>
      <c r="HQ83" s="41"/>
      <c r="HR83" s="41"/>
      <c r="HS83" s="41"/>
      <c r="HT83" s="41"/>
      <c r="HU83" s="41"/>
      <c r="HV83" s="41"/>
      <c r="HW83" s="41"/>
      <c r="HX83" s="41"/>
      <c r="HY83" s="41"/>
      <c r="HZ83" s="41"/>
      <c r="IA83" s="41"/>
      <c r="IB83" s="41"/>
      <c r="IC83" s="41"/>
      <c r="ID83" s="41"/>
      <c r="IE83" s="41"/>
      <c r="IF83" s="41"/>
      <c r="IG83" s="41"/>
      <c r="IH83" s="41"/>
      <c r="II83" s="41"/>
      <c r="IJ83" s="41"/>
      <c r="IK83" s="41"/>
      <c r="IL83" s="41"/>
      <c r="IM83" s="41"/>
      <c r="IN83" s="41"/>
      <c r="IO83" s="41"/>
      <c r="IP83" s="41"/>
      <c r="IQ83" s="41"/>
      <c r="IR83" s="41"/>
      <c r="IS83" s="41"/>
      <c r="IT83" s="41"/>
      <c r="IU83" s="41"/>
    </row>
    <row r="84" spans="1:255" s="22" customFormat="1" ht="22.8" x14ac:dyDescent="0.2">
      <c r="A84" s="49">
        <v>59</v>
      </c>
      <c r="B84" s="50" t="s">
        <v>793</v>
      </c>
      <c r="C84" s="50" t="s">
        <v>795</v>
      </c>
      <c r="D84" s="50" t="s">
        <v>147</v>
      </c>
      <c r="E84" s="51" t="e">
        <f t="shared" si="6"/>
        <v>#REF!</v>
      </c>
      <c r="F84" s="52">
        <f>ROUND( 5989 * 9.11, 2 )</f>
        <v>54559.79</v>
      </c>
      <c r="G84" s="53" t="e">
        <f t="shared" si="7"/>
        <v>#REF!</v>
      </c>
      <c r="H84" s="54" t="s">
        <v>1012</v>
      </c>
      <c r="I84" s="54" t="s">
        <v>1010</v>
      </c>
      <c r="N84" s="41"/>
      <c r="O84" s="41" t="e">
        <f t="shared" si="8"/>
        <v>#REF!</v>
      </c>
      <c r="P84" s="41" t="e">
        <f>SmtRes!CX49</f>
        <v>#REF!</v>
      </c>
      <c r="Q84" s="41" t="e">
        <f>SmtRes!CX57</f>
        <v>#REF!</v>
      </c>
      <c r="R84" s="41" t="e">
        <f>SmtRes!CX67</f>
        <v>#REF!</v>
      </c>
      <c r="S84" s="41" t="e">
        <f>SmtRes!CX75</f>
        <v>#REF!</v>
      </c>
      <c r="T84" s="41" t="e">
        <f>SmtRes!CX83</f>
        <v>#REF!</v>
      </c>
      <c r="U84" s="41" t="e">
        <f>SmtRes!CX340</f>
        <v>#REF!</v>
      </c>
      <c r="V84" s="41"/>
      <c r="W84" s="41"/>
      <c r="X84" s="41"/>
      <c r="Y84" s="41"/>
      <c r="Z84" s="41"/>
      <c r="AA84" s="41"/>
      <c r="AB84" s="41"/>
      <c r="AC84" s="41"/>
      <c r="AD84" s="41"/>
      <c r="AE84" s="41"/>
      <c r="AF84" s="41"/>
      <c r="AG84" s="41"/>
      <c r="AH84" s="41"/>
      <c r="AI84" s="41"/>
      <c r="AJ84" s="41"/>
      <c r="AK84" s="41"/>
      <c r="AL84" s="41"/>
      <c r="AM84" s="41"/>
      <c r="AN84" s="41"/>
      <c r="AO84" s="41"/>
      <c r="AP84" s="41"/>
      <c r="AQ84" s="41"/>
      <c r="AR84" s="41"/>
      <c r="AS84" s="41"/>
      <c r="AT84" s="41"/>
      <c r="AU84" s="41"/>
      <c r="AV84" s="41"/>
      <c r="AW84" s="41"/>
      <c r="AX84" s="41"/>
      <c r="AY84" s="41"/>
      <c r="AZ84" s="41"/>
      <c r="BA84" s="41"/>
      <c r="BB84" s="41"/>
      <c r="BC84" s="41"/>
      <c r="BD84" s="41"/>
      <c r="BE84" s="41"/>
      <c r="BF84" s="41"/>
      <c r="BG84" s="41"/>
      <c r="BH84" s="41"/>
      <c r="BI84" s="41"/>
      <c r="BJ84" s="41"/>
      <c r="BK84" s="41"/>
      <c r="BL84" s="41"/>
      <c r="BM84" s="41"/>
      <c r="BN84" s="41"/>
      <c r="BO84" s="41"/>
      <c r="BP84" s="41"/>
      <c r="BQ84" s="41"/>
      <c r="BR84" s="41"/>
      <c r="BS84" s="41"/>
      <c r="BT84" s="41"/>
      <c r="BU84" s="41"/>
      <c r="BV84" s="41"/>
      <c r="BW84" s="41"/>
      <c r="BX84" s="41"/>
      <c r="BY84" s="41"/>
      <c r="BZ84" s="41"/>
      <c r="CA84" s="41"/>
      <c r="CB84" s="41"/>
      <c r="CC84" s="41"/>
      <c r="CD84" s="41"/>
      <c r="CE84" s="41"/>
      <c r="CF84" s="41"/>
      <c r="CG84" s="41"/>
      <c r="CH84" s="41"/>
      <c r="CI84" s="41"/>
      <c r="CJ84" s="41"/>
      <c r="CK84" s="41"/>
      <c r="CL84" s="41"/>
      <c r="CM84" s="41"/>
      <c r="CN84" s="41"/>
      <c r="CO84" s="41"/>
      <c r="CP84" s="41"/>
      <c r="CQ84" s="41"/>
      <c r="CR84" s="41"/>
      <c r="CS84" s="41"/>
      <c r="CT84" s="41"/>
      <c r="CU84" s="41"/>
      <c r="CV84" s="41"/>
      <c r="CW84" s="41"/>
      <c r="CX84" s="41"/>
      <c r="CY84" s="41"/>
      <c r="CZ84" s="41"/>
      <c r="DA84" s="41"/>
      <c r="DB84" s="41"/>
      <c r="DC84" s="41"/>
      <c r="DD84" s="41"/>
      <c r="DE84" s="41"/>
      <c r="DF84" s="41"/>
      <c r="DG84" s="41"/>
      <c r="DH84" s="41"/>
      <c r="DI84" s="41"/>
      <c r="DJ84" s="41"/>
      <c r="DK84" s="41"/>
      <c r="DL84" s="41"/>
      <c r="DM84" s="41"/>
      <c r="DN84" s="41"/>
      <c r="DO84" s="41"/>
      <c r="DP84" s="41"/>
      <c r="DQ84" s="41"/>
      <c r="DR84" s="41"/>
      <c r="DS84" s="41"/>
      <c r="DT84" s="41"/>
      <c r="DU84" s="41"/>
      <c r="DV84" s="41"/>
      <c r="DW84" s="41"/>
      <c r="DX84" s="41"/>
      <c r="DY84" s="41"/>
      <c r="DZ84" s="41"/>
      <c r="EA84" s="41"/>
      <c r="EB84" s="41"/>
      <c r="EC84" s="41"/>
      <c r="ED84" s="41"/>
      <c r="EE84" s="41"/>
      <c r="EF84" s="41"/>
      <c r="EG84" s="41"/>
      <c r="EH84" s="41"/>
      <c r="EI84" s="41"/>
      <c r="EJ84" s="41"/>
      <c r="EK84" s="41"/>
      <c r="EL84" s="41"/>
      <c r="EM84" s="41"/>
      <c r="EN84" s="41"/>
      <c r="EO84" s="41"/>
      <c r="EP84" s="41"/>
      <c r="EQ84" s="41"/>
      <c r="ER84" s="41"/>
      <c r="ES84" s="41"/>
      <c r="ET84" s="41"/>
      <c r="EU84" s="41"/>
      <c r="EV84" s="41"/>
      <c r="EW84" s="41"/>
      <c r="EX84" s="41"/>
      <c r="EY84" s="41"/>
      <c r="EZ84" s="41"/>
      <c r="FA84" s="41"/>
      <c r="FB84" s="41"/>
      <c r="FC84" s="41"/>
      <c r="FD84" s="41"/>
      <c r="FE84" s="41"/>
      <c r="FF84" s="41"/>
      <c r="FG84" s="41"/>
      <c r="FH84" s="41"/>
      <c r="FI84" s="41"/>
      <c r="FJ84" s="41"/>
      <c r="FK84" s="41"/>
      <c r="FL84" s="41"/>
      <c r="FM84" s="41"/>
      <c r="FN84" s="41"/>
      <c r="FO84" s="41"/>
      <c r="FP84" s="41"/>
      <c r="FQ84" s="41"/>
      <c r="FR84" s="41"/>
      <c r="FS84" s="41"/>
      <c r="FT84" s="41"/>
      <c r="FU84" s="41"/>
      <c r="FV84" s="41"/>
      <c r="FW84" s="41"/>
      <c r="FX84" s="41"/>
      <c r="FY84" s="41"/>
      <c r="FZ84" s="41"/>
      <c r="GA84" s="41"/>
      <c r="GB84" s="41"/>
      <c r="GC84" s="41"/>
      <c r="GD84" s="41"/>
      <c r="GE84" s="41"/>
      <c r="GF84" s="41"/>
      <c r="GG84" s="41"/>
      <c r="GH84" s="41"/>
      <c r="GI84" s="41"/>
      <c r="GJ84" s="41"/>
      <c r="GK84" s="41"/>
      <c r="GL84" s="41"/>
      <c r="GM84" s="41"/>
      <c r="GN84" s="41"/>
      <c r="GO84" s="41"/>
      <c r="GP84" s="41"/>
      <c r="GQ84" s="41"/>
      <c r="GR84" s="41"/>
      <c r="GS84" s="41"/>
      <c r="GT84" s="41"/>
      <c r="GU84" s="41"/>
      <c r="GV84" s="41"/>
      <c r="GW84" s="41"/>
      <c r="GX84" s="41"/>
      <c r="GY84" s="41"/>
      <c r="GZ84" s="41"/>
      <c r="HA84" s="41"/>
      <c r="HB84" s="41"/>
      <c r="HC84" s="41"/>
      <c r="HD84" s="41"/>
      <c r="HE84" s="41"/>
      <c r="HF84" s="41"/>
      <c r="HG84" s="41"/>
      <c r="HH84" s="41"/>
      <c r="HI84" s="41"/>
      <c r="HJ84" s="41"/>
      <c r="HK84" s="41"/>
      <c r="HL84" s="41"/>
      <c r="HM84" s="41"/>
      <c r="HN84" s="41"/>
      <c r="HO84" s="41"/>
      <c r="HP84" s="41"/>
      <c r="HQ84" s="41"/>
      <c r="HR84" s="41"/>
      <c r="HS84" s="41"/>
      <c r="HT84" s="41"/>
      <c r="HU84" s="41"/>
      <c r="HV84" s="41"/>
      <c r="HW84" s="41"/>
      <c r="HX84" s="41"/>
      <c r="HY84" s="41"/>
      <c r="HZ84" s="41"/>
      <c r="IA84" s="41"/>
      <c r="IB84" s="41"/>
      <c r="IC84" s="41"/>
      <c r="ID84" s="41"/>
      <c r="IE84" s="41"/>
      <c r="IF84" s="41"/>
      <c r="IG84" s="41"/>
      <c r="IH84" s="41"/>
      <c r="II84" s="41"/>
      <c r="IJ84" s="41"/>
      <c r="IK84" s="41"/>
      <c r="IL84" s="41"/>
      <c r="IM84" s="41"/>
      <c r="IN84" s="41"/>
      <c r="IO84" s="41"/>
      <c r="IP84" s="41"/>
      <c r="IQ84" s="41"/>
      <c r="IR84" s="41"/>
      <c r="IS84" s="41"/>
      <c r="IT84" s="41"/>
      <c r="IU84" s="41"/>
    </row>
    <row r="85" spans="1:255" s="22" customFormat="1" ht="22.8" x14ac:dyDescent="0.2">
      <c r="A85" s="49">
        <v>60</v>
      </c>
      <c r="B85" s="50" t="s">
        <v>894</v>
      </c>
      <c r="C85" s="50" t="s">
        <v>896</v>
      </c>
      <c r="D85" s="50" t="s">
        <v>233</v>
      </c>
      <c r="E85" s="51" t="e">
        <f t="shared" si="6"/>
        <v>#REF!</v>
      </c>
      <c r="F85" s="52">
        <f>ROUND( 28.25 * 9.11, 2 )</f>
        <v>257.36</v>
      </c>
      <c r="G85" s="53" t="e">
        <f t="shared" si="7"/>
        <v>#REF!</v>
      </c>
      <c r="H85" s="54" t="s">
        <v>1032</v>
      </c>
      <c r="I85" s="54" t="s">
        <v>1010</v>
      </c>
      <c r="N85" s="41"/>
      <c r="O85" s="41" t="e">
        <f t="shared" si="8"/>
        <v>#REF!</v>
      </c>
      <c r="P85" s="41" t="e">
        <f>SmtRes!CX396</f>
        <v>#REF!</v>
      </c>
      <c r="Q85" s="41"/>
      <c r="R85" s="41"/>
      <c r="S85" s="41"/>
      <c r="T85" s="41"/>
      <c r="U85" s="41"/>
      <c r="V85" s="41"/>
      <c r="W85" s="41"/>
      <c r="X85" s="41"/>
      <c r="Y85" s="41"/>
      <c r="Z85" s="41"/>
      <c r="AA85" s="41"/>
      <c r="AB85" s="41"/>
      <c r="AC85" s="41"/>
      <c r="AD85" s="41"/>
      <c r="AE85" s="41"/>
      <c r="AF85" s="41"/>
      <c r="AG85" s="41"/>
      <c r="AH85" s="41"/>
      <c r="AI85" s="41"/>
      <c r="AJ85" s="41"/>
      <c r="AK85" s="41"/>
      <c r="AL85" s="41"/>
      <c r="AM85" s="41"/>
      <c r="AN85" s="41"/>
      <c r="AO85" s="41"/>
      <c r="AP85" s="41"/>
      <c r="AQ85" s="41"/>
      <c r="AR85" s="41"/>
      <c r="AS85" s="41"/>
      <c r="AT85" s="41"/>
      <c r="AU85" s="41"/>
      <c r="AV85" s="41"/>
      <c r="AW85" s="41"/>
      <c r="AX85" s="41"/>
      <c r="AY85" s="41"/>
      <c r="AZ85" s="41"/>
      <c r="BA85" s="41"/>
      <c r="BB85" s="41"/>
      <c r="BC85" s="41"/>
      <c r="BD85" s="41"/>
      <c r="BE85" s="41"/>
      <c r="BF85" s="41"/>
      <c r="BG85" s="41"/>
      <c r="BH85" s="41"/>
      <c r="BI85" s="41"/>
      <c r="BJ85" s="41"/>
      <c r="BK85" s="41"/>
      <c r="BL85" s="41"/>
      <c r="BM85" s="41"/>
      <c r="BN85" s="41"/>
      <c r="BO85" s="41"/>
      <c r="BP85" s="41"/>
      <c r="BQ85" s="41"/>
      <c r="BR85" s="41"/>
      <c r="BS85" s="41"/>
      <c r="BT85" s="41"/>
      <c r="BU85" s="41"/>
      <c r="BV85" s="41"/>
      <c r="BW85" s="41"/>
      <c r="BX85" s="41"/>
      <c r="BY85" s="41"/>
      <c r="BZ85" s="41"/>
      <c r="CA85" s="41"/>
      <c r="CB85" s="41"/>
      <c r="CC85" s="41"/>
      <c r="CD85" s="41"/>
      <c r="CE85" s="41"/>
      <c r="CF85" s="41"/>
      <c r="CG85" s="41"/>
      <c r="CH85" s="41"/>
      <c r="CI85" s="41"/>
      <c r="CJ85" s="41"/>
      <c r="CK85" s="41"/>
      <c r="CL85" s="41"/>
      <c r="CM85" s="41"/>
      <c r="CN85" s="41"/>
      <c r="CO85" s="41"/>
      <c r="CP85" s="41"/>
      <c r="CQ85" s="41"/>
      <c r="CR85" s="41"/>
      <c r="CS85" s="41"/>
      <c r="CT85" s="41"/>
      <c r="CU85" s="41"/>
      <c r="CV85" s="41"/>
      <c r="CW85" s="41"/>
      <c r="CX85" s="41"/>
      <c r="CY85" s="41"/>
      <c r="CZ85" s="41"/>
      <c r="DA85" s="41"/>
      <c r="DB85" s="41"/>
      <c r="DC85" s="41"/>
      <c r="DD85" s="41"/>
      <c r="DE85" s="41"/>
      <c r="DF85" s="41"/>
      <c r="DG85" s="41"/>
      <c r="DH85" s="41"/>
      <c r="DI85" s="41"/>
      <c r="DJ85" s="41"/>
      <c r="DK85" s="41"/>
      <c r="DL85" s="41"/>
      <c r="DM85" s="41"/>
      <c r="DN85" s="41"/>
      <c r="DO85" s="41"/>
      <c r="DP85" s="41"/>
      <c r="DQ85" s="41"/>
      <c r="DR85" s="41"/>
      <c r="DS85" s="41"/>
      <c r="DT85" s="41"/>
      <c r="DU85" s="41"/>
      <c r="DV85" s="41"/>
      <c r="DW85" s="41"/>
      <c r="DX85" s="41"/>
      <c r="DY85" s="41"/>
      <c r="DZ85" s="41"/>
      <c r="EA85" s="41"/>
      <c r="EB85" s="41"/>
      <c r="EC85" s="41"/>
      <c r="ED85" s="41"/>
      <c r="EE85" s="41"/>
      <c r="EF85" s="41"/>
      <c r="EG85" s="41"/>
      <c r="EH85" s="41"/>
      <c r="EI85" s="41"/>
      <c r="EJ85" s="41"/>
      <c r="EK85" s="41"/>
      <c r="EL85" s="41"/>
      <c r="EM85" s="41"/>
      <c r="EN85" s="41"/>
      <c r="EO85" s="41"/>
      <c r="EP85" s="41"/>
      <c r="EQ85" s="41"/>
      <c r="ER85" s="41"/>
      <c r="ES85" s="41"/>
      <c r="ET85" s="41"/>
      <c r="EU85" s="41"/>
      <c r="EV85" s="41"/>
      <c r="EW85" s="41"/>
      <c r="EX85" s="41"/>
      <c r="EY85" s="41"/>
      <c r="EZ85" s="41"/>
      <c r="FA85" s="41"/>
      <c r="FB85" s="41"/>
      <c r="FC85" s="41"/>
      <c r="FD85" s="41"/>
      <c r="FE85" s="41"/>
      <c r="FF85" s="41"/>
      <c r="FG85" s="41"/>
      <c r="FH85" s="41"/>
      <c r="FI85" s="41"/>
      <c r="FJ85" s="41"/>
      <c r="FK85" s="41"/>
      <c r="FL85" s="41"/>
      <c r="FM85" s="41"/>
      <c r="FN85" s="41"/>
      <c r="FO85" s="41"/>
      <c r="FP85" s="41"/>
      <c r="FQ85" s="41"/>
      <c r="FR85" s="41"/>
      <c r="FS85" s="41"/>
      <c r="FT85" s="41"/>
      <c r="FU85" s="41"/>
      <c r="FV85" s="41"/>
      <c r="FW85" s="41"/>
      <c r="FX85" s="41"/>
      <c r="FY85" s="41"/>
      <c r="FZ85" s="41"/>
      <c r="GA85" s="41"/>
      <c r="GB85" s="41"/>
      <c r="GC85" s="41"/>
      <c r="GD85" s="41"/>
      <c r="GE85" s="41"/>
      <c r="GF85" s="41"/>
      <c r="GG85" s="41"/>
      <c r="GH85" s="41"/>
      <c r="GI85" s="41"/>
      <c r="GJ85" s="41"/>
      <c r="GK85" s="41"/>
      <c r="GL85" s="41"/>
      <c r="GM85" s="41"/>
      <c r="GN85" s="41"/>
      <c r="GO85" s="41"/>
      <c r="GP85" s="41"/>
      <c r="GQ85" s="41"/>
      <c r="GR85" s="41"/>
      <c r="GS85" s="41"/>
      <c r="GT85" s="41"/>
      <c r="GU85" s="41"/>
      <c r="GV85" s="41"/>
      <c r="GW85" s="41"/>
      <c r="GX85" s="41"/>
      <c r="GY85" s="41"/>
      <c r="GZ85" s="41"/>
      <c r="HA85" s="41"/>
      <c r="HB85" s="41"/>
      <c r="HC85" s="41"/>
      <c r="HD85" s="41"/>
      <c r="HE85" s="41"/>
      <c r="HF85" s="41"/>
      <c r="HG85" s="41"/>
      <c r="HH85" s="41"/>
      <c r="HI85" s="41"/>
      <c r="HJ85" s="41"/>
      <c r="HK85" s="41"/>
      <c r="HL85" s="41"/>
      <c r="HM85" s="41"/>
      <c r="HN85" s="41"/>
      <c r="HO85" s="41"/>
      <c r="HP85" s="41"/>
      <c r="HQ85" s="41"/>
      <c r="HR85" s="41"/>
      <c r="HS85" s="41"/>
      <c r="HT85" s="41"/>
      <c r="HU85" s="41"/>
      <c r="HV85" s="41"/>
      <c r="HW85" s="41"/>
      <c r="HX85" s="41"/>
      <c r="HY85" s="41"/>
      <c r="HZ85" s="41"/>
      <c r="IA85" s="41"/>
      <c r="IB85" s="41"/>
      <c r="IC85" s="41"/>
      <c r="ID85" s="41"/>
      <c r="IE85" s="41"/>
      <c r="IF85" s="41"/>
      <c r="IG85" s="41"/>
      <c r="IH85" s="41"/>
      <c r="II85" s="41"/>
      <c r="IJ85" s="41"/>
      <c r="IK85" s="41"/>
      <c r="IL85" s="41"/>
      <c r="IM85" s="41"/>
      <c r="IN85" s="41"/>
      <c r="IO85" s="41"/>
      <c r="IP85" s="41"/>
      <c r="IQ85" s="41"/>
      <c r="IR85" s="41"/>
      <c r="IS85" s="41"/>
      <c r="IT85" s="41"/>
      <c r="IU85" s="41"/>
    </row>
    <row r="86" spans="1:255" s="22" customFormat="1" ht="22.8" x14ac:dyDescent="0.2">
      <c r="A86" s="49">
        <v>61</v>
      </c>
      <c r="B86" s="50" t="s">
        <v>150</v>
      </c>
      <c r="C86" s="50" t="s">
        <v>151</v>
      </c>
      <c r="D86" s="50" t="s">
        <v>147</v>
      </c>
      <c r="E86" s="51" t="e">
        <f t="shared" si="6"/>
        <v>#REF!</v>
      </c>
      <c r="F86" s="52">
        <f>ROUND( 10200 * 9.11, 2 )</f>
        <v>92922</v>
      </c>
      <c r="G86" s="53" t="e">
        <f t="shared" si="7"/>
        <v>#REF!</v>
      </c>
      <c r="H86" s="54" t="s">
        <v>1014</v>
      </c>
      <c r="I86" s="54" t="s">
        <v>1010</v>
      </c>
      <c r="N86" s="41"/>
      <c r="O86" s="41" t="e">
        <f t="shared" si="8"/>
        <v>#REF!</v>
      </c>
      <c r="P86" s="41" t="e">
        <f>SmtRes!CX160</f>
        <v>#REF!</v>
      </c>
      <c r="Q86" s="41"/>
      <c r="R86" s="41"/>
      <c r="S86" s="41"/>
      <c r="T86" s="41"/>
      <c r="U86" s="41"/>
      <c r="V86" s="41"/>
      <c r="W86" s="41"/>
      <c r="X86" s="41"/>
      <c r="Y86" s="41"/>
      <c r="Z86" s="41"/>
      <c r="AA86" s="41"/>
      <c r="AB86" s="41"/>
      <c r="AC86" s="41"/>
      <c r="AD86" s="41"/>
      <c r="AE86" s="41"/>
      <c r="AF86" s="41"/>
      <c r="AG86" s="41"/>
      <c r="AH86" s="41"/>
      <c r="AI86" s="41"/>
      <c r="AJ86" s="41"/>
      <c r="AK86" s="41"/>
      <c r="AL86" s="41"/>
      <c r="AM86" s="41"/>
      <c r="AN86" s="41"/>
      <c r="AO86" s="41"/>
      <c r="AP86" s="41"/>
      <c r="AQ86" s="41"/>
      <c r="AR86" s="41"/>
      <c r="AS86" s="41"/>
      <c r="AT86" s="41"/>
      <c r="AU86" s="41"/>
      <c r="AV86" s="41"/>
      <c r="AW86" s="41"/>
      <c r="AX86" s="41"/>
      <c r="AY86" s="41"/>
      <c r="AZ86" s="41"/>
      <c r="BA86" s="41"/>
      <c r="BB86" s="41"/>
      <c r="BC86" s="41"/>
      <c r="BD86" s="41"/>
      <c r="BE86" s="41"/>
      <c r="BF86" s="41"/>
      <c r="BG86" s="41"/>
      <c r="BH86" s="41"/>
      <c r="BI86" s="41"/>
      <c r="BJ86" s="41"/>
      <c r="BK86" s="41"/>
      <c r="BL86" s="41"/>
      <c r="BM86" s="41"/>
      <c r="BN86" s="41"/>
      <c r="BO86" s="41"/>
      <c r="BP86" s="41"/>
      <c r="BQ86" s="41"/>
      <c r="BR86" s="41"/>
      <c r="BS86" s="41"/>
      <c r="BT86" s="41"/>
      <c r="BU86" s="41"/>
      <c r="BV86" s="41"/>
      <c r="BW86" s="41"/>
      <c r="BX86" s="41"/>
      <c r="BY86" s="41"/>
      <c r="BZ86" s="41"/>
      <c r="CA86" s="41"/>
      <c r="CB86" s="41"/>
      <c r="CC86" s="41"/>
      <c r="CD86" s="41"/>
      <c r="CE86" s="41"/>
      <c r="CF86" s="41"/>
      <c r="CG86" s="41"/>
      <c r="CH86" s="41"/>
      <c r="CI86" s="41"/>
      <c r="CJ86" s="41"/>
      <c r="CK86" s="41"/>
      <c r="CL86" s="41"/>
      <c r="CM86" s="41"/>
      <c r="CN86" s="41"/>
      <c r="CO86" s="41"/>
      <c r="CP86" s="41"/>
      <c r="CQ86" s="41"/>
      <c r="CR86" s="41"/>
      <c r="CS86" s="41"/>
      <c r="CT86" s="41"/>
      <c r="CU86" s="41"/>
      <c r="CV86" s="41"/>
      <c r="CW86" s="41"/>
      <c r="CX86" s="41"/>
      <c r="CY86" s="41"/>
      <c r="CZ86" s="41"/>
      <c r="DA86" s="41"/>
      <c r="DB86" s="41"/>
      <c r="DC86" s="41"/>
      <c r="DD86" s="41"/>
      <c r="DE86" s="41"/>
      <c r="DF86" s="41"/>
      <c r="DG86" s="41"/>
      <c r="DH86" s="41"/>
      <c r="DI86" s="41"/>
      <c r="DJ86" s="41"/>
      <c r="DK86" s="41"/>
      <c r="DL86" s="41"/>
      <c r="DM86" s="41"/>
      <c r="DN86" s="41"/>
      <c r="DO86" s="41"/>
      <c r="DP86" s="41"/>
      <c r="DQ86" s="41"/>
      <c r="DR86" s="41"/>
      <c r="DS86" s="41"/>
      <c r="DT86" s="41"/>
      <c r="DU86" s="41"/>
      <c r="DV86" s="41"/>
      <c r="DW86" s="41"/>
      <c r="DX86" s="41"/>
      <c r="DY86" s="41"/>
      <c r="DZ86" s="41"/>
      <c r="EA86" s="41"/>
      <c r="EB86" s="41"/>
      <c r="EC86" s="41"/>
      <c r="ED86" s="41"/>
      <c r="EE86" s="41"/>
      <c r="EF86" s="41"/>
      <c r="EG86" s="41"/>
      <c r="EH86" s="41"/>
      <c r="EI86" s="41"/>
      <c r="EJ86" s="41"/>
      <c r="EK86" s="41"/>
      <c r="EL86" s="41"/>
      <c r="EM86" s="41"/>
      <c r="EN86" s="41"/>
      <c r="EO86" s="41"/>
      <c r="EP86" s="41"/>
      <c r="EQ86" s="41"/>
      <c r="ER86" s="41"/>
      <c r="ES86" s="41"/>
      <c r="ET86" s="41"/>
      <c r="EU86" s="41"/>
      <c r="EV86" s="41"/>
      <c r="EW86" s="41"/>
      <c r="EX86" s="41"/>
      <c r="EY86" s="41"/>
      <c r="EZ86" s="41"/>
      <c r="FA86" s="41"/>
      <c r="FB86" s="41"/>
      <c r="FC86" s="41"/>
      <c r="FD86" s="41"/>
      <c r="FE86" s="41"/>
      <c r="FF86" s="41"/>
      <c r="FG86" s="41"/>
      <c r="FH86" s="41"/>
      <c r="FI86" s="41"/>
      <c r="FJ86" s="41"/>
      <c r="FK86" s="41"/>
      <c r="FL86" s="41"/>
      <c r="FM86" s="41"/>
      <c r="FN86" s="41"/>
      <c r="FO86" s="41"/>
      <c r="FP86" s="41"/>
      <c r="FQ86" s="41"/>
      <c r="FR86" s="41"/>
      <c r="FS86" s="41"/>
      <c r="FT86" s="41"/>
      <c r="FU86" s="41"/>
      <c r="FV86" s="41"/>
      <c r="FW86" s="41"/>
      <c r="FX86" s="41"/>
      <c r="FY86" s="41"/>
      <c r="FZ86" s="41"/>
      <c r="GA86" s="41"/>
      <c r="GB86" s="41"/>
      <c r="GC86" s="41"/>
      <c r="GD86" s="41"/>
      <c r="GE86" s="41"/>
      <c r="GF86" s="41"/>
      <c r="GG86" s="41"/>
      <c r="GH86" s="41"/>
      <c r="GI86" s="41"/>
      <c r="GJ86" s="41"/>
      <c r="GK86" s="41"/>
      <c r="GL86" s="41"/>
      <c r="GM86" s="41"/>
      <c r="GN86" s="41"/>
      <c r="GO86" s="41"/>
      <c r="GP86" s="41"/>
      <c r="GQ86" s="41"/>
      <c r="GR86" s="41"/>
      <c r="GS86" s="41"/>
      <c r="GT86" s="41"/>
      <c r="GU86" s="41"/>
      <c r="GV86" s="41"/>
      <c r="GW86" s="41"/>
      <c r="GX86" s="41"/>
      <c r="GY86" s="41"/>
      <c r="GZ86" s="41"/>
      <c r="HA86" s="41"/>
      <c r="HB86" s="41"/>
      <c r="HC86" s="41"/>
      <c r="HD86" s="41"/>
      <c r="HE86" s="41"/>
      <c r="HF86" s="41"/>
      <c r="HG86" s="41"/>
      <c r="HH86" s="41"/>
      <c r="HI86" s="41"/>
      <c r="HJ86" s="41"/>
      <c r="HK86" s="41"/>
      <c r="HL86" s="41"/>
      <c r="HM86" s="41"/>
      <c r="HN86" s="41"/>
      <c r="HO86" s="41"/>
      <c r="HP86" s="41"/>
      <c r="HQ86" s="41"/>
      <c r="HR86" s="41"/>
      <c r="HS86" s="41"/>
      <c r="HT86" s="41"/>
      <c r="HU86" s="41"/>
      <c r="HV86" s="41"/>
      <c r="HW86" s="41"/>
      <c r="HX86" s="41"/>
      <c r="HY86" s="41"/>
      <c r="HZ86" s="41"/>
      <c r="IA86" s="41"/>
      <c r="IB86" s="41"/>
      <c r="IC86" s="41"/>
      <c r="ID86" s="41"/>
      <c r="IE86" s="41"/>
      <c r="IF86" s="41"/>
      <c r="IG86" s="41"/>
      <c r="IH86" s="41"/>
      <c r="II86" s="41"/>
      <c r="IJ86" s="41"/>
      <c r="IK86" s="41"/>
      <c r="IL86" s="41"/>
      <c r="IM86" s="41"/>
      <c r="IN86" s="41"/>
      <c r="IO86" s="41"/>
      <c r="IP86" s="41"/>
      <c r="IQ86" s="41"/>
      <c r="IR86" s="41"/>
      <c r="IS86" s="41"/>
      <c r="IT86" s="41"/>
      <c r="IU86" s="41"/>
    </row>
    <row r="87" spans="1:255" s="22" customFormat="1" ht="22.8" x14ac:dyDescent="0.2">
      <c r="A87" s="49">
        <v>62</v>
      </c>
      <c r="B87" s="50" t="s">
        <v>874</v>
      </c>
      <c r="C87" s="50" t="s">
        <v>876</v>
      </c>
      <c r="D87" s="50" t="s">
        <v>147</v>
      </c>
      <c r="E87" s="51" t="e">
        <f t="shared" si="6"/>
        <v>#REF!</v>
      </c>
      <c r="F87" s="52">
        <f>ROUND( 10730 * 9.11, 2 )</f>
        <v>97750.3</v>
      </c>
      <c r="G87" s="53" t="e">
        <f t="shared" si="7"/>
        <v>#REF!</v>
      </c>
      <c r="H87" s="54" t="s">
        <v>1028</v>
      </c>
      <c r="I87" s="54" t="s">
        <v>1010</v>
      </c>
      <c r="N87" s="41"/>
      <c r="O87" s="41" t="e">
        <f t="shared" si="8"/>
        <v>#REF!</v>
      </c>
      <c r="P87" s="41" t="e">
        <f>SmtRes!CX273</f>
        <v>#REF!</v>
      </c>
      <c r="Q87" s="41"/>
      <c r="R87" s="41"/>
      <c r="S87" s="41"/>
      <c r="T87" s="41"/>
      <c r="U87" s="41"/>
      <c r="V87" s="41"/>
      <c r="W87" s="41"/>
      <c r="X87" s="41"/>
      <c r="Y87" s="41"/>
      <c r="Z87" s="41"/>
      <c r="AA87" s="41"/>
      <c r="AB87" s="41"/>
      <c r="AC87" s="41"/>
      <c r="AD87" s="41"/>
      <c r="AE87" s="41"/>
      <c r="AF87" s="41"/>
      <c r="AG87" s="41"/>
      <c r="AH87" s="41"/>
      <c r="AI87" s="41"/>
      <c r="AJ87" s="41"/>
      <c r="AK87" s="41"/>
      <c r="AL87" s="41"/>
      <c r="AM87" s="41"/>
      <c r="AN87" s="41"/>
      <c r="AO87" s="41"/>
      <c r="AP87" s="41"/>
      <c r="AQ87" s="41"/>
      <c r="AR87" s="41"/>
      <c r="AS87" s="41"/>
      <c r="AT87" s="41"/>
      <c r="AU87" s="41"/>
      <c r="AV87" s="41"/>
      <c r="AW87" s="41"/>
      <c r="AX87" s="41"/>
      <c r="AY87" s="41"/>
      <c r="AZ87" s="41"/>
      <c r="BA87" s="41"/>
      <c r="BB87" s="41"/>
      <c r="BC87" s="41"/>
      <c r="BD87" s="41"/>
      <c r="BE87" s="41"/>
      <c r="BF87" s="41"/>
      <c r="BG87" s="41"/>
      <c r="BH87" s="41"/>
      <c r="BI87" s="41"/>
      <c r="BJ87" s="41"/>
      <c r="BK87" s="41"/>
      <c r="BL87" s="41"/>
      <c r="BM87" s="41"/>
      <c r="BN87" s="41"/>
      <c r="BO87" s="41"/>
      <c r="BP87" s="41"/>
      <c r="BQ87" s="41"/>
      <c r="BR87" s="41"/>
      <c r="BS87" s="41"/>
      <c r="BT87" s="41"/>
      <c r="BU87" s="41"/>
      <c r="BV87" s="41"/>
      <c r="BW87" s="41"/>
      <c r="BX87" s="41"/>
      <c r="BY87" s="41"/>
      <c r="BZ87" s="41"/>
      <c r="CA87" s="41"/>
      <c r="CB87" s="41"/>
      <c r="CC87" s="41"/>
      <c r="CD87" s="41"/>
      <c r="CE87" s="41"/>
      <c r="CF87" s="41"/>
      <c r="CG87" s="41"/>
      <c r="CH87" s="41"/>
      <c r="CI87" s="41"/>
      <c r="CJ87" s="41"/>
      <c r="CK87" s="41"/>
      <c r="CL87" s="41"/>
      <c r="CM87" s="41"/>
      <c r="CN87" s="41"/>
      <c r="CO87" s="41"/>
      <c r="CP87" s="41"/>
      <c r="CQ87" s="41"/>
      <c r="CR87" s="41"/>
      <c r="CS87" s="41"/>
      <c r="CT87" s="41"/>
      <c r="CU87" s="41"/>
      <c r="CV87" s="41"/>
      <c r="CW87" s="41"/>
      <c r="CX87" s="41"/>
      <c r="CY87" s="41"/>
      <c r="CZ87" s="41"/>
      <c r="DA87" s="41"/>
      <c r="DB87" s="41"/>
      <c r="DC87" s="41"/>
      <c r="DD87" s="41"/>
      <c r="DE87" s="41"/>
      <c r="DF87" s="41"/>
      <c r="DG87" s="41"/>
      <c r="DH87" s="41"/>
      <c r="DI87" s="41"/>
      <c r="DJ87" s="41"/>
      <c r="DK87" s="41"/>
      <c r="DL87" s="41"/>
      <c r="DM87" s="41"/>
      <c r="DN87" s="41"/>
      <c r="DO87" s="41"/>
      <c r="DP87" s="41"/>
      <c r="DQ87" s="41"/>
      <c r="DR87" s="41"/>
      <c r="DS87" s="41"/>
      <c r="DT87" s="41"/>
      <c r="DU87" s="41"/>
      <c r="DV87" s="41"/>
      <c r="DW87" s="41"/>
      <c r="DX87" s="41"/>
      <c r="DY87" s="41"/>
      <c r="DZ87" s="41"/>
      <c r="EA87" s="41"/>
      <c r="EB87" s="41"/>
      <c r="EC87" s="41"/>
      <c r="ED87" s="41"/>
      <c r="EE87" s="41"/>
      <c r="EF87" s="41"/>
      <c r="EG87" s="41"/>
      <c r="EH87" s="41"/>
      <c r="EI87" s="41"/>
      <c r="EJ87" s="41"/>
      <c r="EK87" s="41"/>
      <c r="EL87" s="41"/>
      <c r="EM87" s="41"/>
      <c r="EN87" s="41"/>
      <c r="EO87" s="41"/>
      <c r="EP87" s="41"/>
      <c r="EQ87" s="41"/>
      <c r="ER87" s="41"/>
      <c r="ES87" s="41"/>
      <c r="ET87" s="41"/>
      <c r="EU87" s="41"/>
      <c r="EV87" s="41"/>
      <c r="EW87" s="41"/>
      <c r="EX87" s="41"/>
      <c r="EY87" s="41"/>
      <c r="EZ87" s="41"/>
      <c r="FA87" s="41"/>
      <c r="FB87" s="41"/>
      <c r="FC87" s="41"/>
      <c r="FD87" s="41"/>
      <c r="FE87" s="41"/>
      <c r="FF87" s="41"/>
      <c r="FG87" s="41"/>
      <c r="FH87" s="41"/>
      <c r="FI87" s="41"/>
      <c r="FJ87" s="41"/>
      <c r="FK87" s="41"/>
      <c r="FL87" s="41"/>
      <c r="FM87" s="41"/>
      <c r="FN87" s="41"/>
      <c r="FO87" s="41"/>
      <c r="FP87" s="41"/>
      <c r="FQ87" s="41"/>
      <c r="FR87" s="41"/>
      <c r="FS87" s="41"/>
      <c r="FT87" s="41"/>
      <c r="FU87" s="41"/>
      <c r="FV87" s="41"/>
      <c r="FW87" s="41"/>
      <c r="FX87" s="41"/>
      <c r="FY87" s="41"/>
      <c r="FZ87" s="41"/>
      <c r="GA87" s="41"/>
      <c r="GB87" s="41"/>
      <c r="GC87" s="41"/>
      <c r="GD87" s="41"/>
      <c r="GE87" s="41"/>
      <c r="GF87" s="41"/>
      <c r="GG87" s="41"/>
      <c r="GH87" s="41"/>
      <c r="GI87" s="41"/>
      <c r="GJ87" s="41"/>
      <c r="GK87" s="41"/>
      <c r="GL87" s="41"/>
      <c r="GM87" s="41"/>
      <c r="GN87" s="41"/>
      <c r="GO87" s="41"/>
      <c r="GP87" s="41"/>
      <c r="GQ87" s="41"/>
      <c r="GR87" s="41"/>
      <c r="GS87" s="41"/>
      <c r="GT87" s="41"/>
      <c r="GU87" s="41"/>
      <c r="GV87" s="41"/>
      <c r="GW87" s="41"/>
      <c r="GX87" s="41"/>
      <c r="GY87" s="41"/>
      <c r="GZ87" s="41"/>
      <c r="HA87" s="41"/>
      <c r="HB87" s="41"/>
      <c r="HC87" s="41"/>
      <c r="HD87" s="41"/>
      <c r="HE87" s="41"/>
      <c r="HF87" s="41"/>
      <c r="HG87" s="41"/>
      <c r="HH87" s="41"/>
      <c r="HI87" s="41"/>
      <c r="HJ87" s="41"/>
      <c r="HK87" s="41"/>
      <c r="HL87" s="41"/>
      <c r="HM87" s="41"/>
      <c r="HN87" s="41"/>
      <c r="HO87" s="41"/>
      <c r="HP87" s="41"/>
      <c r="HQ87" s="41"/>
      <c r="HR87" s="41"/>
      <c r="HS87" s="41"/>
      <c r="HT87" s="41"/>
      <c r="HU87" s="41"/>
      <c r="HV87" s="41"/>
      <c r="HW87" s="41"/>
      <c r="HX87" s="41"/>
      <c r="HY87" s="41"/>
      <c r="HZ87" s="41"/>
      <c r="IA87" s="41"/>
      <c r="IB87" s="41"/>
      <c r="IC87" s="41"/>
      <c r="ID87" s="41"/>
      <c r="IE87" s="41"/>
      <c r="IF87" s="41"/>
      <c r="IG87" s="41"/>
      <c r="IH87" s="41"/>
      <c r="II87" s="41"/>
      <c r="IJ87" s="41"/>
      <c r="IK87" s="41"/>
      <c r="IL87" s="41"/>
      <c r="IM87" s="41"/>
      <c r="IN87" s="41"/>
      <c r="IO87" s="41"/>
      <c r="IP87" s="41"/>
      <c r="IQ87" s="41"/>
      <c r="IR87" s="41"/>
      <c r="IS87" s="41"/>
      <c r="IT87" s="41"/>
      <c r="IU87" s="41"/>
    </row>
    <row r="88" spans="1:255" s="22" customFormat="1" ht="22.8" x14ac:dyDescent="0.2">
      <c r="A88" s="49">
        <v>63</v>
      </c>
      <c r="B88" s="50" t="s">
        <v>409</v>
      </c>
      <c r="C88" s="50" t="s">
        <v>410</v>
      </c>
      <c r="D88" s="50" t="s">
        <v>132</v>
      </c>
      <c r="E88" s="51" t="e">
        <f t="shared" si="6"/>
        <v>#REF!</v>
      </c>
      <c r="F88" s="52">
        <f>ROUND( 9.5 * 9.11, 2 )</f>
        <v>86.55</v>
      </c>
      <c r="G88" s="53" t="e">
        <f t="shared" si="7"/>
        <v>#REF!</v>
      </c>
      <c r="H88" s="54" t="s">
        <v>1068</v>
      </c>
      <c r="I88" s="54" t="s">
        <v>1010</v>
      </c>
      <c r="N88" s="41"/>
      <c r="O88" s="41" t="e">
        <f t="shared" si="8"/>
        <v>#REF!</v>
      </c>
      <c r="P88" s="41" t="e">
        <f>Source!I147</f>
        <v>#REF!</v>
      </c>
      <c r="Q88" s="41" t="e">
        <f>Source!I155</f>
        <v>#REF!</v>
      </c>
      <c r="R88" s="41"/>
      <c r="S88" s="41"/>
      <c r="T88" s="41"/>
      <c r="U88" s="41"/>
      <c r="V88" s="41"/>
      <c r="W88" s="41"/>
      <c r="X88" s="41"/>
      <c r="Y88" s="41"/>
      <c r="Z88" s="41"/>
      <c r="AA88" s="41"/>
      <c r="AB88" s="41"/>
      <c r="AC88" s="41"/>
      <c r="AD88" s="41"/>
      <c r="AE88" s="41"/>
      <c r="AF88" s="41"/>
      <c r="AG88" s="41"/>
      <c r="AH88" s="41"/>
      <c r="AI88" s="41"/>
      <c r="AJ88" s="41"/>
      <c r="AK88" s="41"/>
      <c r="AL88" s="41"/>
      <c r="AM88" s="41"/>
      <c r="AN88" s="41"/>
      <c r="AO88" s="41"/>
      <c r="AP88" s="41"/>
      <c r="AQ88" s="41"/>
      <c r="AR88" s="41"/>
      <c r="AS88" s="41"/>
      <c r="AT88" s="41"/>
      <c r="AU88" s="41"/>
      <c r="AV88" s="41"/>
      <c r="AW88" s="41"/>
      <c r="AX88" s="41"/>
      <c r="AY88" s="41"/>
      <c r="AZ88" s="41"/>
      <c r="BA88" s="41"/>
      <c r="BB88" s="41"/>
      <c r="BC88" s="41"/>
      <c r="BD88" s="41"/>
      <c r="BE88" s="41"/>
      <c r="BF88" s="41"/>
      <c r="BG88" s="41"/>
      <c r="BH88" s="41"/>
      <c r="BI88" s="41"/>
      <c r="BJ88" s="41"/>
      <c r="BK88" s="41"/>
      <c r="BL88" s="41"/>
      <c r="BM88" s="41"/>
      <c r="BN88" s="41"/>
      <c r="BO88" s="41"/>
      <c r="BP88" s="41"/>
      <c r="BQ88" s="41"/>
      <c r="BR88" s="41"/>
      <c r="BS88" s="41"/>
      <c r="BT88" s="41"/>
      <c r="BU88" s="41"/>
      <c r="BV88" s="41"/>
      <c r="BW88" s="41"/>
      <c r="BX88" s="41"/>
      <c r="BY88" s="41"/>
      <c r="BZ88" s="41"/>
      <c r="CA88" s="41"/>
      <c r="CB88" s="41"/>
      <c r="CC88" s="41"/>
      <c r="CD88" s="41"/>
      <c r="CE88" s="41"/>
      <c r="CF88" s="41"/>
      <c r="CG88" s="41"/>
      <c r="CH88" s="41"/>
      <c r="CI88" s="41"/>
      <c r="CJ88" s="41"/>
      <c r="CK88" s="41"/>
      <c r="CL88" s="41"/>
      <c r="CM88" s="41"/>
      <c r="CN88" s="41"/>
      <c r="CO88" s="41"/>
      <c r="CP88" s="41"/>
      <c r="CQ88" s="41"/>
      <c r="CR88" s="41"/>
      <c r="CS88" s="41"/>
      <c r="CT88" s="41"/>
      <c r="CU88" s="41"/>
      <c r="CV88" s="41"/>
      <c r="CW88" s="41"/>
      <c r="CX88" s="41"/>
      <c r="CY88" s="41"/>
      <c r="CZ88" s="41"/>
      <c r="DA88" s="41"/>
      <c r="DB88" s="41"/>
      <c r="DC88" s="41"/>
      <c r="DD88" s="41"/>
      <c r="DE88" s="41"/>
      <c r="DF88" s="41"/>
      <c r="DG88" s="41"/>
      <c r="DH88" s="41"/>
      <c r="DI88" s="41"/>
      <c r="DJ88" s="41"/>
      <c r="DK88" s="41"/>
      <c r="DL88" s="41"/>
      <c r="DM88" s="41"/>
      <c r="DN88" s="41"/>
      <c r="DO88" s="41"/>
      <c r="DP88" s="41"/>
      <c r="DQ88" s="41"/>
      <c r="DR88" s="41"/>
      <c r="DS88" s="41"/>
      <c r="DT88" s="41"/>
      <c r="DU88" s="41"/>
      <c r="DV88" s="41"/>
      <c r="DW88" s="41"/>
      <c r="DX88" s="41"/>
      <c r="DY88" s="41"/>
      <c r="DZ88" s="41"/>
      <c r="EA88" s="41"/>
      <c r="EB88" s="41"/>
      <c r="EC88" s="41"/>
      <c r="ED88" s="41"/>
      <c r="EE88" s="41"/>
      <c r="EF88" s="41"/>
      <c r="EG88" s="41"/>
      <c r="EH88" s="41"/>
      <c r="EI88" s="41"/>
      <c r="EJ88" s="41"/>
      <c r="EK88" s="41"/>
      <c r="EL88" s="41"/>
      <c r="EM88" s="41"/>
      <c r="EN88" s="41"/>
      <c r="EO88" s="41"/>
      <c r="EP88" s="41"/>
      <c r="EQ88" s="41"/>
      <c r="ER88" s="41"/>
      <c r="ES88" s="41"/>
      <c r="ET88" s="41"/>
      <c r="EU88" s="41"/>
      <c r="EV88" s="41"/>
      <c r="EW88" s="41"/>
      <c r="EX88" s="41"/>
      <c r="EY88" s="41"/>
      <c r="EZ88" s="41"/>
      <c r="FA88" s="41"/>
      <c r="FB88" s="41"/>
      <c r="FC88" s="41"/>
      <c r="FD88" s="41"/>
      <c r="FE88" s="41"/>
      <c r="FF88" s="41"/>
      <c r="FG88" s="41"/>
      <c r="FH88" s="41"/>
      <c r="FI88" s="41"/>
      <c r="FJ88" s="41"/>
      <c r="FK88" s="41"/>
      <c r="FL88" s="41"/>
      <c r="FM88" s="41"/>
      <c r="FN88" s="41"/>
      <c r="FO88" s="41"/>
      <c r="FP88" s="41"/>
      <c r="FQ88" s="41"/>
      <c r="FR88" s="41"/>
      <c r="FS88" s="41"/>
      <c r="FT88" s="41"/>
      <c r="FU88" s="41"/>
      <c r="FV88" s="41"/>
      <c r="FW88" s="41"/>
      <c r="FX88" s="41"/>
      <c r="FY88" s="41"/>
      <c r="FZ88" s="41"/>
      <c r="GA88" s="41"/>
      <c r="GB88" s="41"/>
      <c r="GC88" s="41"/>
      <c r="GD88" s="41"/>
      <c r="GE88" s="41"/>
      <c r="GF88" s="41"/>
      <c r="GG88" s="41"/>
      <c r="GH88" s="41"/>
      <c r="GI88" s="41"/>
      <c r="GJ88" s="41"/>
      <c r="GK88" s="41"/>
      <c r="GL88" s="41"/>
      <c r="GM88" s="41"/>
      <c r="GN88" s="41"/>
      <c r="GO88" s="41"/>
      <c r="GP88" s="41"/>
      <c r="GQ88" s="41"/>
      <c r="GR88" s="41"/>
      <c r="GS88" s="41"/>
      <c r="GT88" s="41"/>
      <c r="GU88" s="41"/>
      <c r="GV88" s="41"/>
      <c r="GW88" s="41"/>
      <c r="GX88" s="41"/>
      <c r="GY88" s="41"/>
      <c r="GZ88" s="41"/>
      <c r="HA88" s="41"/>
      <c r="HB88" s="41"/>
      <c r="HC88" s="41"/>
      <c r="HD88" s="41"/>
      <c r="HE88" s="41"/>
      <c r="HF88" s="41"/>
      <c r="HG88" s="41"/>
      <c r="HH88" s="41"/>
      <c r="HI88" s="41"/>
      <c r="HJ88" s="41"/>
      <c r="HK88" s="41"/>
      <c r="HL88" s="41"/>
      <c r="HM88" s="41"/>
      <c r="HN88" s="41"/>
      <c r="HO88" s="41"/>
      <c r="HP88" s="41"/>
      <c r="HQ88" s="41"/>
      <c r="HR88" s="41"/>
      <c r="HS88" s="41"/>
      <c r="HT88" s="41"/>
      <c r="HU88" s="41"/>
      <c r="HV88" s="41"/>
      <c r="HW88" s="41"/>
      <c r="HX88" s="41"/>
      <c r="HY88" s="41"/>
      <c r="HZ88" s="41"/>
      <c r="IA88" s="41"/>
      <c r="IB88" s="41"/>
      <c r="IC88" s="41"/>
      <c r="ID88" s="41"/>
      <c r="IE88" s="41"/>
      <c r="IF88" s="41"/>
      <c r="IG88" s="41"/>
      <c r="IH88" s="41"/>
      <c r="II88" s="41"/>
      <c r="IJ88" s="41"/>
      <c r="IK88" s="41"/>
      <c r="IL88" s="41"/>
      <c r="IM88" s="41"/>
      <c r="IN88" s="41"/>
      <c r="IO88" s="41"/>
      <c r="IP88" s="41"/>
      <c r="IQ88" s="41"/>
      <c r="IR88" s="41"/>
      <c r="IS88" s="41"/>
      <c r="IT88" s="41"/>
      <c r="IU88" s="41"/>
    </row>
    <row r="89" spans="1:255" s="22" customFormat="1" ht="22.8" x14ac:dyDescent="0.2">
      <c r="A89" s="49">
        <v>64</v>
      </c>
      <c r="B89" s="50" t="s">
        <v>154</v>
      </c>
      <c r="C89" s="50" t="s">
        <v>155</v>
      </c>
      <c r="D89" s="50" t="s">
        <v>147</v>
      </c>
      <c r="E89" s="51" t="e">
        <f t="shared" si="6"/>
        <v>#REF!</v>
      </c>
      <c r="F89" s="52">
        <f>ROUND( 4455.2 * 9.11, 2 )</f>
        <v>40586.870000000003</v>
      </c>
      <c r="G89" s="53" t="e">
        <f t="shared" si="7"/>
        <v>#REF!</v>
      </c>
      <c r="H89" s="54" t="s">
        <v>1019</v>
      </c>
      <c r="I89" s="54" t="s">
        <v>1010</v>
      </c>
      <c r="N89" s="41"/>
      <c r="O89" s="41" t="e">
        <f t="shared" si="8"/>
        <v>#REF!</v>
      </c>
      <c r="P89" s="41" t="e">
        <f>SmtRes!CX199</f>
        <v>#REF!</v>
      </c>
      <c r="Q89" s="41" t="e">
        <f>SmtRes!CX267</f>
        <v>#REF!</v>
      </c>
      <c r="R89" s="41" t="e">
        <f>SmtRes!CX299</f>
        <v>#REF!</v>
      </c>
      <c r="S89" s="41" t="e">
        <f>SmtRes!CX322</f>
        <v>#REF!</v>
      </c>
      <c r="T89" s="41" t="e">
        <f>SmtRes!CX371</f>
        <v>#REF!</v>
      </c>
      <c r="U89" s="41" t="e">
        <f>SmtRes!CX423</f>
        <v>#REF!</v>
      </c>
      <c r="V89" s="41" t="e">
        <f>SmtRes!CX454</f>
        <v>#REF!</v>
      </c>
      <c r="W89" s="41"/>
      <c r="X89" s="41"/>
      <c r="Y89" s="41"/>
      <c r="Z89" s="41"/>
      <c r="AA89" s="41"/>
      <c r="AB89" s="41"/>
      <c r="AC89" s="41"/>
      <c r="AD89" s="41"/>
      <c r="AE89" s="41"/>
      <c r="AF89" s="41"/>
      <c r="AG89" s="41"/>
      <c r="AH89" s="41"/>
      <c r="AI89" s="41"/>
      <c r="AJ89" s="41"/>
      <c r="AK89" s="41"/>
      <c r="AL89" s="41"/>
      <c r="AM89" s="41"/>
      <c r="AN89" s="41"/>
      <c r="AO89" s="41"/>
      <c r="AP89" s="41"/>
      <c r="AQ89" s="41"/>
      <c r="AR89" s="41"/>
      <c r="AS89" s="41"/>
      <c r="AT89" s="41"/>
      <c r="AU89" s="41"/>
      <c r="AV89" s="41"/>
      <c r="AW89" s="41"/>
      <c r="AX89" s="41"/>
      <c r="AY89" s="41"/>
      <c r="AZ89" s="41"/>
      <c r="BA89" s="41"/>
      <c r="BB89" s="41"/>
      <c r="BC89" s="41"/>
      <c r="BD89" s="41"/>
      <c r="BE89" s="41"/>
      <c r="BF89" s="41"/>
      <c r="BG89" s="41"/>
      <c r="BH89" s="41"/>
      <c r="BI89" s="41"/>
      <c r="BJ89" s="41"/>
      <c r="BK89" s="41"/>
      <c r="BL89" s="41"/>
      <c r="BM89" s="41"/>
      <c r="BN89" s="41"/>
      <c r="BO89" s="41"/>
      <c r="BP89" s="41"/>
      <c r="BQ89" s="41"/>
      <c r="BR89" s="41"/>
      <c r="BS89" s="41"/>
      <c r="BT89" s="41"/>
      <c r="BU89" s="41"/>
      <c r="BV89" s="41"/>
      <c r="BW89" s="41"/>
      <c r="BX89" s="41"/>
      <c r="BY89" s="41"/>
      <c r="BZ89" s="41"/>
      <c r="CA89" s="41"/>
      <c r="CB89" s="41"/>
      <c r="CC89" s="41"/>
      <c r="CD89" s="41"/>
      <c r="CE89" s="41"/>
      <c r="CF89" s="41"/>
      <c r="CG89" s="41"/>
      <c r="CH89" s="41"/>
      <c r="CI89" s="41"/>
      <c r="CJ89" s="41"/>
      <c r="CK89" s="41"/>
      <c r="CL89" s="41"/>
      <c r="CM89" s="41"/>
      <c r="CN89" s="41"/>
      <c r="CO89" s="41"/>
      <c r="CP89" s="41"/>
      <c r="CQ89" s="41"/>
      <c r="CR89" s="41"/>
      <c r="CS89" s="41"/>
      <c r="CT89" s="41"/>
      <c r="CU89" s="41"/>
      <c r="CV89" s="41"/>
      <c r="CW89" s="41"/>
      <c r="CX89" s="41"/>
      <c r="CY89" s="41"/>
      <c r="CZ89" s="41"/>
      <c r="DA89" s="41"/>
      <c r="DB89" s="41"/>
      <c r="DC89" s="41"/>
      <c r="DD89" s="41"/>
      <c r="DE89" s="41"/>
      <c r="DF89" s="41"/>
      <c r="DG89" s="41"/>
      <c r="DH89" s="41"/>
      <c r="DI89" s="41"/>
      <c r="DJ89" s="41"/>
      <c r="DK89" s="41"/>
      <c r="DL89" s="41"/>
      <c r="DM89" s="41"/>
      <c r="DN89" s="41"/>
      <c r="DO89" s="41"/>
      <c r="DP89" s="41"/>
      <c r="DQ89" s="41"/>
      <c r="DR89" s="41"/>
      <c r="DS89" s="41"/>
      <c r="DT89" s="41"/>
      <c r="DU89" s="41"/>
      <c r="DV89" s="41"/>
      <c r="DW89" s="41"/>
      <c r="DX89" s="41"/>
      <c r="DY89" s="41"/>
      <c r="DZ89" s="41"/>
      <c r="EA89" s="41"/>
      <c r="EB89" s="41"/>
      <c r="EC89" s="41"/>
      <c r="ED89" s="41"/>
      <c r="EE89" s="41"/>
      <c r="EF89" s="41"/>
      <c r="EG89" s="41"/>
      <c r="EH89" s="41"/>
      <c r="EI89" s="41"/>
      <c r="EJ89" s="41"/>
      <c r="EK89" s="41"/>
      <c r="EL89" s="41"/>
      <c r="EM89" s="41"/>
      <c r="EN89" s="41"/>
      <c r="EO89" s="41"/>
      <c r="EP89" s="41"/>
      <c r="EQ89" s="41"/>
      <c r="ER89" s="41"/>
      <c r="ES89" s="41"/>
      <c r="ET89" s="41"/>
      <c r="EU89" s="41"/>
      <c r="EV89" s="41"/>
      <c r="EW89" s="41"/>
      <c r="EX89" s="41"/>
      <c r="EY89" s="41"/>
      <c r="EZ89" s="41"/>
      <c r="FA89" s="41"/>
      <c r="FB89" s="41"/>
      <c r="FC89" s="41"/>
      <c r="FD89" s="41"/>
      <c r="FE89" s="41"/>
      <c r="FF89" s="41"/>
      <c r="FG89" s="41"/>
      <c r="FH89" s="41"/>
      <c r="FI89" s="41"/>
      <c r="FJ89" s="41"/>
      <c r="FK89" s="41"/>
      <c r="FL89" s="41"/>
      <c r="FM89" s="41"/>
      <c r="FN89" s="41"/>
      <c r="FO89" s="41"/>
      <c r="FP89" s="41"/>
      <c r="FQ89" s="41"/>
      <c r="FR89" s="41"/>
      <c r="FS89" s="41"/>
      <c r="FT89" s="41"/>
      <c r="FU89" s="41"/>
      <c r="FV89" s="41"/>
      <c r="FW89" s="41"/>
      <c r="FX89" s="41"/>
      <c r="FY89" s="41"/>
      <c r="FZ89" s="41"/>
      <c r="GA89" s="41"/>
      <c r="GB89" s="41"/>
      <c r="GC89" s="41"/>
      <c r="GD89" s="41"/>
      <c r="GE89" s="41"/>
      <c r="GF89" s="41"/>
      <c r="GG89" s="41"/>
      <c r="GH89" s="41"/>
      <c r="GI89" s="41"/>
      <c r="GJ89" s="41"/>
      <c r="GK89" s="41"/>
      <c r="GL89" s="41"/>
      <c r="GM89" s="41"/>
      <c r="GN89" s="41"/>
      <c r="GO89" s="41"/>
      <c r="GP89" s="41"/>
      <c r="GQ89" s="41"/>
      <c r="GR89" s="41"/>
      <c r="GS89" s="41"/>
      <c r="GT89" s="41"/>
      <c r="GU89" s="41"/>
      <c r="GV89" s="41"/>
      <c r="GW89" s="41"/>
      <c r="GX89" s="41"/>
      <c r="GY89" s="41"/>
      <c r="GZ89" s="41"/>
      <c r="HA89" s="41"/>
      <c r="HB89" s="41"/>
      <c r="HC89" s="41"/>
      <c r="HD89" s="41"/>
      <c r="HE89" s="41"/>
      <c r="HF89" s="41"/>
      <c r="HG89" s="41"/>
      <c r="HH89" s="41"/>
      <c r="HI89" s="41"/>
      <c r="HJ89" s="41"/>
      <c r="HK89" s="41"/>
      <c r="HL89" s="41"/>
      <c r="HM89" s="41"/>
      <c r="HN89" s="41"/>
      <c r="HO89" s="41"/>
      <c r="HP89" s="41"/>
      <c r="HQ89" s="41"/>
      <c r="HR89" s="41"/>
      <c r="HS89" s="41"/>
      <c r="HT89" s="41"/>
      <c r="HU89" s="41"/>
      <c r="HV89" s="41"/>
      <c r="HW89" s="41"/>
      <c r="HX89" s="41"/>
      <c r="HY89" s="41"/>
      <c r="HZ89" s="41"/>
      <c r="IA89" s="41"/>
      <c r="IB89" s="41"/>
      <c r="IC89" s="41"/>
      <c r="ID89" s="41"/>
      <c r="IE89" s="41"/>
      <c r="IF89" s="41"/>
      <c r="IG89" s="41"/>
      <c r="IH89" s="41"/>
      <c r="II89" s="41"/>
      <c r="IJ89" s="41"/>
      <c r="IK89" s="41"/>
      <c r="IL89" s="41"/>
      <c r="IM89" s="41"/>
      <c r="IN89" s="41"/>
      <c r="IO89" s="41"/>
      <c r="IP89" s="41"/>
      <c r="IQ89" s="41"/>
      <c r="IR89" s="41"/>
      <c r="IS89" s="41"/>
      <c r="IT89" s="41"/>
      <c r="IU89" s="41"/>
    </row>
    <row r="90" spans="1:255" s="22" customFormat="1" ht="22.8" x14ac:dyDescent="0.2">
      <c r="A90" s="49">
        <v>65</v>
      </c>
      <c r="B90" s="50" t="s">
        <v>605</v>
      </c>
      <c r="C90" s="50" t="s">
        <v>606</v>
      </c>
      <c r="D90" s="50" t="s">
        <v>147</v>
      </c>
      <c r="E90" s="51" t="e">
        <f t="shared" si="6"/>
        <v>#REF!</v>
      </c>
      <c r="F90" s="52">
        <f>ROUND( 10196.65 * 9.11, 2 )</f>
        <v>92891.48</v>
      </c>
      <c r="G90" s="53" t="e">
        <f t="shared" si="7"/>
        <v>#REF!</v>
      </c>
      <c r="H90" s="54" t="s">
        <v>1078</v>
      </c>
      <c r="I90" s="54" t="s">
        <v>1010</v>
      </c>
      <c r="N90" s="41"/>
      <c r="O90" s="41" t="e">
        <f t="shared" si="8"/>
        <v>#REF!</v>
      </c>
      <c r="P90" s="41" t="e">
        <f>Source!I231</f>
        <v>#REF!</v>
      </c>
      <c r="Q90" s="41"/>
      <c r="R90" s="41"/>
      <c r="S90" s="41"/>
      <c r="T90" s="41"/>
      <c r="U90" s="41"/>
      <c r="V90" s="41"/>
      <c r="W90" s="41"/>
      <c r="X90" s="41"/>
      <c r="Y90" s="41"/>
      <c r="Z90" s="41"/>
      <c r="AA90" s="41"/>
      <c r="AB90" s="41"/>
      <c r="AC90" s="41"/>
      <c r="AD90" s="41"/>
      <c r="AE90" s="41"/>
      <c r="AF90" s="41"/>
      <c r="AG90" s="41"/>
      <c r="AH90" s="41"/>
      <c r="AI90" s="41"/>
      <c r="AJ90" s="41"/>
      <c r="AK90" s="41"/>
      <c r="AL90" s="41"/>
      <c r="AM90" s="41"/>
      <c r="AN90" s="41"/>
      <c r="AO90" s="41"/>
      <c r="AP90" s="41"/>
      <c r="AQ90" s="41"/>
      <c r="AR90" s="41"/>
      <c r="AS90" s="41"/>
      <c r="AT90" s="41"/>
      <c r="AU90" s="41"/>
      <c r="AV90" s="41"/>
      <c r="AW90" s="41"/>
      <c r="AX90" s="41"/>
      <c r="AY90" s="41"/>
      <c r="AZ90" s="41"/>
      <c r="BA90" s="41"/>
      <c r="BB90" s="41"/>
      <c r="BC90" s="41"/>
      <c r="BD90" s="41"/>
      <c r="BE90" s="41"/>
      <c r="BF90" s="41"/>
      <c r="BG90" s="41"/>
      <c r="BH90" s="41"/>
      <c r="BI90" s="41"/>
      <c r="BJ90" s="41"/>
      <c r="BK90" s="41"/>
      <c r="BL90" s="41"/>
      <c r="BM90" s="41"/>
      <c r="BN90" s="41"/>
      <c r="BO90" s="41"/>
      <c r="BP90" s="41"/>
      <c r="BQ90" s="41"/>
      <c r="BR90" s="41"/>
      <c r="BS90" s="41"/>
      <c r="BT90" s="41"/>
      <c r="BU90" s="41"/>
      <c r="BV90" s="41"/>
      <c r="BW90" s="41"/>
      <c r="BX90" s="41"/>
      <c r="BY90" s="41"/>
      <c r="BZ90" s="41"/>
      <c r="CA90" s="41"/>
      <c r="CB90" s="41"/>
      <c r="CC90" s="41"/>
      <c r="CD90" s="41"/>
      <c r="CE90" s="41"/>
      <c r="CF90" s="41"/>
      <c r="CG90" s="41"/>
      <c r="CH90" s="41"/>
      <c r="CI90" s="41"/>
      <c r="CJ90" s="41"/>
      <c r="CK90" s="41"/>
      <c r="CL90" s="41"/>
      <c r="CM90" s="41"/>
      <c r="CN90" s="41"/>
      <c r="CO90" s="41"/>
      <c r="CP90" s="41"/>
      <c r="CQ90" s="41"/>
      <c r="CR90" s="41"/>
      <c r="CS90" s="41"/>
      <c r="CT90" s="41"/>
      <c r="CU90" s="41"/>
      <c r="CV90" s="41"/>
      <c r="CW90" s="41"/>
      <c r="CX90" s="41"/>
      <c r="CY90" s="41"/>
      <c r="CZ90" s="41"/>
      <c r="DA90" s="41"/>
      <c r="DB90" s="41"/>
      <c r="DC90" s="41"/>
      <c r="DD90" s="41"/>
      <c r="DE90" s="41"/>
      <c r="DF90" s="41"/>
      <c r="DG90" s="41"/>
      <c r="DH90" s="41"/>
      <c r="DI90" s="41"/>
      <c r="DJ90" s="41"/>
      <c r="DK90" s="41"/>
      <c r="DL90" s="41"/>
      <c r="DM90" s="41"/>
      <c r="DN90" s="41"/>
      <c r="DO90" s="41"/>
      <c r="DP90" s="41"/>
      <c r="DQ90" s="41"/>
      <c r="DR90" s="41"/>
      <c r="DS90" s="41"/>
      <c r="DT90" s="41"/>
      <c r="DU90" s="41"/>
      <c r="DV90" s="41"/>
      <c r="DW90" s="41"/>
      <c r="DX90" s="41"/>
      <c r="DY90" s="41"/>
      <c r="DZ90" s="41"/>
      <c r="EA90" s="41"/>
      <c r="EB90" s="41"/>
      <c r="EC90" s="41"/>
      <c r="ED90" s="41"/>
      <c r="EE90" s="41"/>
      <c r="EF90" s="41"/>
      <c r="EG90" s="41"/>
      <c r="EH90" s="41"/>
      <c r="EI90" s="41"/>
      <c r="EJ90" s="41"/>
      <c r="EK90" s="41"/>
      <c r="EL90" s="41"/>
      <c r="EM90" s="41"/>
      <c r="EN90" s="41"/>
      <c r="EO90" s="41"/>
      <c r="EP90" s="41"/>
      <c r="EQ90" s="41"/>
      <c r="ER90" s="41"/>
      <c r="ES90" s="41"/>
      <c r="ET90" s="41"/>
      <c r="EU90" s="41"/>
      <c r="EV90" s="41"/>
      <c r="EW90" s="41"/>
      <c r="EX90" s="41"/>
      <c r="EY90" s="41"/>
      <c r="EZ90" s="41"/>
      <c r="FA90" s="41"/>
      <c r="FB90" s="41"/>
      <c r="FC90" s="41"/>
      <c r="FD90" s="41"/>
      <c r="FE90" s="41"/>
      <c r="FF90" s="41"/>
      <c r="FG90" s="41"/>
      <c r="FH90" s="41"/>
      <c r="FI90" s="41"/>
      <c r="FJ90" s="41"/>
      <c r="FK90" s="41"/>
      <c r="FL90" s="41"/>
      <c r="FM90" s="41"/>
      <c r="FN90" s="41"/>
      <c r="FO90" s="41"/>
      <c r="FP90" s="41"/>
      <c r="FQ90" s="41"/>
      <c r="FR90" s="41"/>
      <c r="FS90" s="41"/>
      <c r="FT90" s="41"/>
      <c r="FU90" s="41"/>
      <c r="FV90" s="41"/>
      <c r="FW90" s="41"/>
      <c r="FX90" s="41"/>
      <c r="FY90" s="41"/>
      <c r="FZ90" s="41"/>
      <c r="GA90" s="41"/>
      <c r="GB90" s="41"/>
      <c r="GC90" s="41"/>
      <c r="GD90" s="41"/>
      <c r="GE90" s="41"/>
      <c r="GF90" s="41"/>
      <c r="GG90" s="41"/>
      <c r="GH90" s="41"/>
      <c r="GI90" s="41"/>
      <c r="GJ90" s="41"/>
      <c r="GK90" s="41"/>
      <c r="GL90" s="41"/>
      <c r="GM90" s="41"/>
      <c r="GN90" s="41"/>
      <c r="GO90" s="41"/>
      <c r="GP90" s="41"/>
      <c r="GQ90" s="41"/>
      <c r="GR90" s="41"/>
      <c r="GS90" s="41"/>
      <c r="GT90" s="41"/>
      <c r="GU90" s="41"/>
      <c r="GV90" s="41"/>
      <c r="GW90" s="41"/>
      <c r="GX90" s="41"/>
      <c r="GY90" s="41"/>
      <c r="GZ90" s="41"/>
      <c r="HA90" s="41"/>
      <c r="HB90" s="41"/>
      <c r="HC90" s="41"/>
      <c r="HD90" s="41"/>
      <c r="HE90" s="41"/>
      <c r="HF90" s="41"/>
      <c r="HG90" s="41"/>
      <c r="HH90" s="41"/>
      <c r="HI90" s="41"/>
      <c r="HJ90" s="41"/>
      <c r="HK90" s="41"/>
      <c r="HL90" s="41"/>
      <c r="HM90" s="41"/>
      <c r="HN90" s="41"/>
      <c r="HO90" s="41"/>
      <c r="HP90" s="41"/>
      <c r="HQ90" s="41"/>
      <c r="HR90" s="41"/>
      <c r="HS90" s="41"/>
      <c r="HT90" s="41"/>
      <c r="HU90" s="41"/>
      <c r="HV90" s="41"/>
      <c r="HW90" s="41"/>
      <c r="HX90" s="41"/>
      <c r="HY90" s="41"/>
      <c r="HZ90" s="41"/>
      <c r="IA90" s="41"/>
      <c r="IB90" s="41"/>
      <c r="IC90" s="41"/>
      <c r="ID90" s="41"/>
      <c r="IE90" s="41"/>
      <c r="IF90" s="41"/>
      <c r="IG90" s="41"/>
      <c r="IH90" s="41"/>
      <c r="II90" s="41"/>
      <c r="IJ90" s="41"/>
      <c r="IK90" s="41"/>
      <c r="IL90" s="41"/>
      <c r="IM90" s="41"/>
      <c r="IN90" s="41"/>
      <c r="IO90" s="41"/>
      <c r="IP90" s="41"/>
      <c r="IQ90" s="41"/>
      <c r="IR90" s="41"/>
      <c r="IS90" s="41"/>
      <c r="IT90" s="41"/>
      <c r="IU90" s="41"/>
    </row>
    <row r="91" spans="1:255" s="22" customFormat="1" ht="34.200000000000003" x14ac:dyDescent="0.2">
      <c r="A91" s="49">
        <v>66</v>
      </c>
      <c r="B91" s="50" t="s">
        <v>871</v>
      </c>
      <c r="C91" s="50" t="s">
        <v>873</v>
      </c>
      <c r="D91" s="50" t="s">
        <v>22</v>
      </c>
      <c r="E91" s="51" t="e">
        <f t="shared" ref="E91:E122" si="9">ROUND(O91,3)</f>
        <v>#REF!</v>
      </c>
      <c r="F91" s="52">
        <f>ROUND( 1287 * 9.11, 2 )</f>
        <v>11724.57</v>
      </c>
      <c r="G91" s="53" t="e">
        <f t="shared" ref="G91:G122" si="10">ROUND(E91*F91,0)</f>
        <v>#REF!</v>
      </c>
      <c r="H91" s="54" t="s">
        <v>1026</v>
      </c>
      <c r="I91" s="54" t="s">
        <v>1010</v>
      </c>
      <c r="N91" s="41"/>
      <c r="O91" s="41" t="e">
        <f t="shared" ref="O91:O122" si="11">SUM(P91:IV91)</f>
        <v>#REF!</v>
      </c>
      <c r="P91" s="41" t="e">
        <f>SmtRes!CX268</f>
        <v>#REF!</v>
      </c>
      <c r="Q91" s="41"/>
      <c r="R91" s="41"/>
      <c r="S91" s="41"/>
      <c r="T91" s="41"/>
      <c r="U91" s="41"/>
      <c r="V91" s="41"/>
      <c r="W91" s="41"/>
      <c r="X91" s="41"/>
      <c r="Y91" s="41"/>
      <c r="Z91" s="41"/>
      <c r="AA91" s="41"/>
      <c r="AB91" s="41"/>
      <c r="AC91" s="41"/>
      <c r="AD91" s="41"/>
      <c r="AE91" s="41"/>
      <c r="AF91" s="41"/>
      <c r="AG91" s="41"/>
      <c r="AH91" s="41"/>
      <c r="AI91" s="41"/>
      <c r="AJ91" s="41"/>
      <c r="AK91" s="41"/>
      <c r="AL91" s="41"/>
      <c r="AM91" s="41"/>
      <c r="AN91" s="41"/>
      <c r="AO91" s="41"/>
      <c r="AP91" s="41"/>
      <c r="AQ91" s="41"/>
      <c r="AR91" s="41"/>
      <c r="AS91" s="41"/>
      <c r="AT91" s="41"/>
      <c r="AU91" s="41"/>
      <c r="AV91" s="41"/>
      <c r="AW91" s="41"/>
      <c r="AX91" s="41"/>
      <c r="AY91" s="41"/>
      <c r="AZ91" s="41"/>
      <c r="BA91" s="41"/>
      <c r="BB91" s="41"/>
      <c r="BC91" s="41"/>
      <c r="BD91" s="41"/>
      <c r="BE91" s="41"/>
      <c r="BF91" s="41"/>
      <c r="BG91" s="41"/>
      <c r="BH91" s="41"/>
      <c r="BI91" s="41"/>
      <c r="BJ91" s="41"/>
      <c r="BK91" s="41"/>
      <c r="BL91" s="41"/>
      <c r="BM91" s="41"/>
      <c r="BN91" s="41"/>
      <c r="BO91" s="41"/>
      <c r="BP91" s="41"/>
      <c r="BQ91" s="41"/>
      <c r="BR91" s="41"/>
      <c r="BS91" s="41"/>
      <c r="BT91" s="41"/>
      <c r="BU91" s="41"/>
      <c r="BV91" s="41"/>
      <c r="BW91" s="41"/>
      <c r="BX91" s="41"/>
      <c r="BY91" s="41"/>
      <c r="BZ91" s="41"/>
      <c r="CA91" s="41"/>
      <c r="CB91" s="41"/>
      <c r="CC91" s="41"/>
      <c r="CD91" s="41"/>
      <c r="CE91" s="41"/>
      <c r="CF91" s="41"/>
      <c r="CG91" s="41"/>
      <c r="CH91" s="41"/>
      <c r="CI91" s="41"/>
      <c r="CJ91" s="41"/>
      <c r="CK91" s="41"/>
      <c r="CL91" s="41"/>
      <c r="CM91" s="41"/>
      <c r="CN91" s="41"/>
      <c r="CO91" s="41"/>
      <c r="CP91" s="41"/>
      <c r="CQ91" s="41"/>
      <c r="CR91" s="41"/>
      <c r="CS91" s="41"/>
      <c r="CT91" s="41"/>
      <c r="CU91" s="41"/>
      <c r="CV91" s="41"/>
      <c r="CW91" s="41"/>
      <c r="CX91" s="41"/>
      <c r="CY91" s="41"/>
      <c r="CZ91" s="41"/>
      <c r="DA91" s="41"/>
      <c r="DB91" s="41"/>
      <c r="DC91" s="41"/>
      <c r="DD91" s="41"/>
      <c r="DE91" s="41"/>
      <c r="DF91" s="41"/>
      <c r="DG91" s="41"/>
      <c r="DH91" s="41"/>
      <c r="DI91" s="41"/>
      <c r="DJ91" s="41"/>
      <c r="DK91" s="41"/>
      <c r="DL91" s="41"/>
      <c r="DM91" s="41"/>
      <c r="DN91" s="41"/>
      <c r="DO91" s="41"/>
      <c r="DP91" s="41"/>
      <c r="DQ91" s="41"/>
      <c r="DR91" s="41"/>
      <c r="DS91" s="41"/>
      <c r="DT91" s="41"/>
      <c r="DU91" s="41"/>
      <c r="DV91" s="41"/>
      <c r="DW91" s="41"/>
      <c r="DX91" s="41"/>
      <c r="DY91" s="41"/>
      <c r="DZ91" s="41"/>
      <c r="EA91" s="41"/>
      <c r="EB91" s="41"/>
      <c r="EC91" s="41"/>
      <c r="ED91" s="41"/>
      <c r="EE91" s="41"/>
      <c r="EF91" s="41"/>
      <c r="EG91" s="41"/>
      <c r="EH91" s="41"/>
      <c r="EI91" s="41"/>
      <c r="EJ91" s="41"/>
      <c r="EK91" s="41"/>
      <c r="EL91" s="41"/>
      <c r="EM91" s="41"/>
      <c r="EN91" s="41"/>
      <c r="EO91" s="41"/>
      <c r="EP91" s="41"/>
      <c r="EQ91" s="41"/>
      <c r="ER91" s="41"/>
      <c r="ES91" s="41"/>
      <c r="ET91" s="41"/>
      <c r="EU91" s="41"/>
      <c r="EV91" s="41"/>
      <c r="EW91" s="41"/>
      <c r="EX91" s="41"/>
      <c r="EY91" s="41"/>
      <c r="EZ91" s="41"/>
      <c r="FA91" s="41"/>
      <c r="FB91" s="41"/>
      <c r="FC91" s="41"/>
      <c r="FD91" s="41"/>
      <c r="FE91" s="41"/>
      <c r="FF91" s="41"/>
      <c r="FG91" s="41"/>
      <c r="FH91" s="41"/>
      <c r="FI91" s="41"/>
      <c r="FJ91" s="41"/>
      <c r="FK91" s="41"/>
      <c r="FL91" s="41"/>
      <c r="FM91" s="41"/>
      <c r="FN91" s="41"/>
      <c r="FO91" s="41"/>
      <c r="FP91" s="41"/>
      <c r="FQ91" s="41"/>
      <c r="FR91" s="41"/>
      <c r="FS91" s="41"/>
      <c r="FT91" s="41"/>
      <c r="FU91" s="41"/>
      <c r="FV91" s="41"/>
      <c r="FW91" s="41"/>
      <c r="FX91" s="41"/>
      <c r="FY91" s="41"/>
      <c r="FZ91" s="41"/>
      <c r="GA91" s="41"/>
      <c r="GB91" s="41"/>
      <c r="GC91" s="41"/>
      <c r="GD91" s="41"/>
      <c r="GE91" s="41"/>
      <c r="GF91" s="41"/>
      <c r="GG91" s="41"/>
      <c r="GH91" s="41"/>
      <c r="GI91" s="41"/>
      <c r="GJ91" s="41"/>
      <c r="GK91" s="41"/>
      <c r="GL91" s="41"/>
      <c r="GM91" s="41"/>
      <c r="GN91" s="41"/>
      <c r="GO91" s="41"/>
      <c r="GP91" s="41"/>
      <c r="GQ91" s="41"/>
      <c r="GR91" s="41"/>
      <c r="GS91" s="41"/>
      <c r="GT91" s="41"/>
      <c r="GU91" s="41"/>
      <c r="GV91" s="41"/>
      <c r="GW91" s="41"/>
      <c r="GX91" s="41"/>
      <c r="GY91" s="41"/>
      <c r="GZ91" s="41"/>
      <c r="HA91" s="41"/>
      <c r="HB91" s="41"/>
      <c r="HC91" s="41"/>
      <c r="HD91" s="41"/>
      <c r="HE91" s="41"/>
      <c r="HF91" s="41"/>
      <c r="HG91" s="41"/>
      <c r="HH91" s="41"/>
      <c r="HI91" s="41"/>
      <c r="HJ91" s="41"/>
      <c r="HK91" s="41"/>
      <c r="HL91" s="41"/>
      <c r="HM91" s="41"/>
      <c r="HN91" s="41"/>
      <c r="HO91" s="41"/>
      <c r="HP91" s="41"/>
      <c r="HQ91" s="41"/>
      <c r="HR91" s="41"/>
      <c r="HS91" s="41"/>
      <c r="HT91" s="41"/>
      <c r="HU91" s="41"/>
      <c r="HV91" s="41"/>
      <c r="HW91" s="41"/>
      <c r="HX91" s="41"/>
      <c r="HY91" s="41"/>
      <c r="HZ91" s="41"/>
      <c r="IA91" s="41"/>
      <c r="IB91" s="41"/>
      <c r="IC91" s="41"/>
      <c r="ID91" s="41"/>
      <c r="IE91" s="41"/>
      <c r="IF91" s="41"/>
      <c r="IG91" s="41"/>
      <c r="IH91" s="41"/>
      <c r="II91" s="41"/>
      <c r="IJ91" s="41"/>
      <c r="IK91" s="41"/>
      <c r="IL91" s="41"/>
      <c r="IM91" s="41"/>
      <c r="IN91" s="41"/>
      <c r="IO91" s="41"/>
      <c r="IP91" s="41"/>
      <c r="IQ91" s="41"/>
      <c r="IR91" s="41"/>
      <c r="IS91" s="41"/>
      <c r="IT91" s="41"/>
      <c r="IU91" s="41"/>
    </row>
    <row r="92" spans="1:255" s="22" customFormat="1" ht="34.200000000000003" x14ac:dyDescent="0.2">
      <c r="A92" s="49">
        <v>67</v>
      </c>
      <c r="B92" s="50" t="s">
        <v>776</v>
      </c>
      <c r="C92" s="50" t="s">
        <v>778</v>
      </c>
      <c r="D92" s="50" t="s">
        <v>22</v>
      </c>
      <c r="E92" s="51" t="e">
        <f t="shared" si="9"/>
        <v>#REF!</v>
      </c>
      <c r="F92" s="52">
        <f>ROUND( 1056 * 9.11, 2 )</f>
        <v>9620.16</v>
      </c>
      <c r="G92" s="53" t="e">
        <f t="shared" si="10"/>
        <v>#REF!</v>
      </c>
      <c r="H92" s="54" t="s">
        <v>1011</v>
      </c>
      <c r="I92" s="54" t="s">
        <v>1010</v>
      </c>
      <c r="N92" s="41"/>
      <c r="O92" s="41" t="e">
        <f t="shared" si="11"/>
        <v>#REF!</v>
      </c>
      <c r="P92" s="41" t="e">
        <f>SmtRes!CX5</f>
        <v>#REF!</v>
      </c>
      <c r="Q92" s="41" t="e">
        <f>SmtRes!CX12</f>
        <v>#REF!</v>
      </c>
      <c r="R92" s="41" t="e">
        <f>SmtRes!CX22</f>
        <v>#REF!</v>
      </c>
      <c r="S92" s="41" t="e">
        <f>SmtRes!CX29</f>
        <v>#REF!</v>
      </c>
      <c r="T92" s="41" t="e">
        <f>SmtRes!CX36</f>
        <v>#REF!</v>
      </c>
      <c r="U92" s="41" t="e">
        <f>SmtRes!CX50</f>
        <v>#REF!</v>
      </c>
      <c r="V92" s="41" t="e">
        <f>SmtRes!CX58</f>
        <v>#REF!</v>
      </c>
      <c r="W92" s="41" t="e">
        <f>SmtRes!CX68</f>
        <v>#REF!</v>
      </c>
      <c r="X92" s="41" t="e">
        <f>SmtRes!CX76</f>
        <v>#REF!</v>
      </c>
      <c r="Y92" s="41" t="e">
        <f>SmtRes!CX84</f>
        <v>#REF!</v>
      </c>
      <c r="Z92" s="41" t="e">
        <f>SmtRes!CX341</f>
        <v>#REF!</v>
      </c>
      <c r="AA92" s="41"/>
      <c r="AB92" s="41"/>
      <c r="AC92" s="41"/>
      <c r="AD92" s="41"/>
      <c r="AE92" s="41"/>
      <c r="AF92" s="41"/>
      <c r="AG92" s="41"/>
      <c r="AH92" s="41"/>
      <c r="AI92" s="41"/>
      <c r="AJ92" s="41"/>
      <c r="AK92" s="41"/>
      <c r="AL92" s="41"/>
      <c r="AM92" s="41"/>
      <c r="AN92" s="41"/>
      <c r="AO92" s="41"/>
      <c r="AP92" s="41"/>
      <c r="AQ92" s="41"/>
      <c r="AR92" s="41"/>
      <c r="AS92" s="41"/>
      <c r="AT92" s="41"/>
      <c r="AU92" s="41"/>
      <c r="AV92" s="41"/>
      <c r="AW92" s="41"/>
      <c r="AX92" s="41"/>
      <c r="AY92" s="41"/>
      <c r="AZ92" s="41"/>
      <c r="BA92" s="41"/>
      <c r="BB92" s="41"/>
      <c r="BC92" s="41"/>
      <c r="BD92" s="41"/>
      <c r="BE92" s="41"/>
      <c r="BF92" s="41"/>
      <c r="BG92" s="41"/>
      <c r="BH92" s="41"/>
      <c r="BI92" s="41"/>
      <c r="BJ92" s="41"/>
      <c r="BK92" s="41"/>
      <c r="BL92" s="41"/>
      <c r="BM92" s="41"/>
      <c r="BN92" s="41"/>
      <c r="BO92" s="41"/>
      <c r="BP92" s="41"/>
      <c r="BQ92" s="41"/>
      <c r="BR92" s="41"/>
      <c r="BS92" s="41"/>
      <c r="BT92" s="41"/>
      <c r="BU92" s="41"/>
      <c r="BV92" s="41"/>
      <c r="BW92" s="41"/>
      <c r="BX92" s="41"/>
      <c r="BY92" s="41"/>
      <c r="BZ92" s="41"/>
      <c r="CA92" s="41"/>
      <c r="CB92" s="41"/>
      <c r="CC92" s="41"/>
      <c r="CD92" s="41"/>
      <c r="CE92" s="41"/>
      <c r="CF92" s="41"/>
      <c r="CG92" s="41"/>
      <c r="CH92" s="41"/>
      <c r="CI92" s="41"/>
      <c r="CJ92" s="41"/>
      <c r="CK92" s="41"/>
      <c r="CL92" s="41"/>
      <c r="CM92" s="41"/>
      <c r="CN92" s="41"/>
      <c r="CO92" s="41"/>
      <c r="CP92" s="41"/>
      <c r="CQ92" s="41"/>
      <c r="CR92" s="41"/>
      <c r="CS92" s="41"/>
      <c r="CT92" s="41"/>
      <c r="CU92" s="41"/>
      <c r="CV92" s="41"/>
      <c r="CW92" s="41"/>
      <c r="CX92" s="41"/>
      <c r="CY92" s="41"/>
      <c r="CZ92" s="41"/>
      <c r="DA92" s="41"/>
      <c r="DB92" s="41"/>
      <c r="DC92" s="41"/>
      <c r="DD92" s="41"/>
      <c r="DE92" s="41"/>
      <c r="DF92" s="41"/>
      <c r="DG92" s="41"/>
      <c r="DH92" s="41"/>
      <c r="DI92" s="41"/>
      <c r="DJ92" s="41"/>
      <c r="DK92" s="41"/>
      <c r="DL92" s="41"/>
      <c r="DM92" s="41"/>
      <c r="DN92" s="41"/>
      <c r="DO92" s="41"/>
      <c r="DP92" s="41"/>
      <c r="DQ92" s="41"/>
      <c r="DR92" s="41"/>
      <c r="DS92" s="41"/>
      <c r="DT92" s="41"/>
      <c r="DU92" s="41"/>
      <c r="DV92" s="41"/>
      <c r="DW92" s="41"/>
      <c r="DX92" s="41"/>
      <c r="DY92" s="41"/>
      <c r="DZ92" s="41"/>
      <c r="EA92" s="41"/>
      <c r="EB92" s="41"/>
      <c r="EC92" s="41"/>
      <c r="ED92" s="41"/>
      <c r="EE92" s="41"/>
      <c r="EF92" s="41"/>
      <c r="EG92" s="41"/>
      <c r="EH92" s="41"/>
      <c r="EI92" s="41"/>
      <c r="EJ92" s="41"/>
      <c r="EK92" s="41"/>
      <c r="EL92" s="41"/>
      <c r="EM92" s="41"/>
      <c r="EN92" s="41"/>
      <c r="EO92" s="41"/>
      <c r="EP92" s="41"/>
      <c r="EQ92" s="41"/>
      <c r="ER92" s="41"/>
      <c r="ES92" s="41"/>
      <c r="ET92" s="41"/>
      <c r="EU92" s="41"/>
      <c r="EV92" s="41"/>
      <c r="EW92" s="41"/>
      <c r="EX92" s="41"/>
      <c r="EY92" s="41"/>
      <c r="EZ92" s="41"/>
      <c r="FA92" s="41"/>
      <c r="FB92" s="41"/>
      <c r="FC92" s="41"/>
      <c r="FD92" s="41"/>
      <c r="FE92" s="41"/>
      <c r="FF92" s="41"/>
      <c r="FG92" s="41"/>
      <c r="FH92" s="41"/>
      <c r="FI92" s="41"/>
      <c r="FJ92" s="41"/>
      <c r="FK92" s="41"/>
      <c r="FL92" s="41"/>
      <c r="FM92" s="41"/>
      <c r="FN92" s="41"/>
      <c r="FO92" s="41"/>
      <c r="FP92" s="41"/>
      <c r="FQ92" s="41"/>
      <c r="FR92" s="41"/>
      <c r="FS92" s="41"/>
      <c r="FT92" s="41"/>
      <c r="FU92" s="41"/>
      <c r="FV92" s="41"/>
      <c r="FW92" s="41"/>
      <c r="FX92" s="41"/>
      <c r="FY92" s="41"/>
      <c r="FZ92" s="41"/>
      <c r="GA92" s="41"/>
      <c r="GB92" s="41"/>
      <c r="GC92" s="41"/>
      <c r="GD92" s="41"/>
      <c r="GE92" s="41"/>
      <c r="GF92" s="41"/>
      <c r="GG92" s="41"/>
      <c r="GH92" s="41"/>
      <c r="GI92" s="41"/>
      <c r="GJ92" s="41"/>
      <c r="GK92" s="41"/>
      <c r="GL92" s="41"/>
      <c r="GM92" s="41"/>
      <c r="GN92" s="41"/>
      <c r="GO92" s="41"/>
      <c r="GP92" s="41"/>
      <c r="GQ92" s="41"/>
      <c r="GR92" s="41"/>
      <c r="GS92" s="41"/>
      <c r="GT92" s="41"/>
      <c r="GU92" s="41"/>
      <c r="GV92" s="41"/>
      <c r="GW92" s="41"/>
      <c r="GX92" s="41"/>
      <c r="GY92" s="41"/>
      <c r="GZ92" s="41"/>
      <c r="HA92" s="41"/>
      <c r="HB92" s="41"/>
      <c r="HC92" s="41"/>
      <c r="HD92" s="41"/>
      <c r="HE92" s="41"/>
      <c r="HF92" s="41"/>
      <c r="HG92" s="41"/>
      <c r="HH92" s="41"/>
      <c r="HI92" s="41"/>
      <c r="HJ92" s="41"/>
      <c r="HK92" s="41"/>
      <c r="HL92" s="41"/>
      <c r="HM92" s="41"/>
      <c r="HN92" s="41"/>
      <c r="HO92" s="41"/>
      <c r="HP92" s="41"/>
      <c r="HQ92" s="41"/>
      <c r="HR92" s="41"/>
      <c r="HS92" s="41"/>
      <c r="HT92" s="41"/>
      <c r="HU92" s="41"/>
      <c r="HV92" s="41"/>
      <c r="HW92" s="41"/>
      <c r="HX92" s="41"/>
      <c r="HY92" s="41"/>
      <c r="HZ92" s="41"/>
      <c r="IA92" s="41"/>
      <c r="IB92" s="41"/>
      <c r="IC92" s="41"/>
      <c r="ID92" s="41"/>
      <c r="IE92" s="41"/>
      <c r="IF92" s="41"/>
      <c r="IG92" s="41"/>
      <c r="IH92" s="41"/>
      <c r="II92" s="41"/>
      <c r="IJ92" s="41"/>
      <c r="IK92" s="41"/>
      <c r="IL92" s="41"/>
      <c r="IM92" s="41"/>
      <c r="IN92" s="41"/>
      <c r="IO92" s="41"/>
      <c r="IP92" s="41"/>
      <c r="IQ92" s="41"/>
      <c r="IR92" s="41"/>
      <c r="IS92" s="41"/>
      <c r="IT92" s="41"/>
      <c r="IU92" s="41"/>
    </row>
    <row r="93" spans="1:255" s="22" customFormat="1" ht="34.200000000000003" x14ac:dyDescent="0.2">
      <c r="A93" s="49">
        <v>68</v>
      </c>
      <c r="B93" s="50" t="s">
        <v>162</v>
      </c>
      <c r="C93" s="50" t="s">
        <v>163</v>
      </c>
      <c r="D93" s="50" t="s">
        <v>22</v>
      </c>
      <c r="E93" s="51" t="e">
        <f t="shared" si="9"/>
        <v>#REF!</v>
      </c>
      <c r="F93" s="52">
        <f>ROUND( 1155 * 9.11, 2 )</f>
        <v>10522.05</v>
      </c>
      <c r="G93" s="53" t="e">
        <f t="shared" si="10"/>
        <v>#REF!</v>
      </c>
      <c r="H93" s="54" t="s">
        <v>1027</v>
      </c>
      <c r="I93" s="54" t="s">
        <v>1010</v>
      </c>
      <c r="N93" s="41"/>
      <c r="O93" s="41" t="e">
        <f t="shared" si="11"/>
        <v>#REF!</v>
      </c>
      <c r="P93" s="41" t="e">
        <f>SmtRes!CX269</f>
        <v>#REF!</v>
      </c>
      <c r="Q93" s="41"/>
      <c r="R93" s="41"/>
      <c r="S93" s="41"/>
      <c r="T93" s="41"/>
      <c r="U93" s="41"/>
      <c r="V93" s="41"/>
      <c r="W93" s="41"/>
      <c r="X93" s="41"/>
      <c r="Y93" s="41"/>
      <c r="Z93" s="41"/>
      <c r="AA93" s="41"/>
      <c r="AB93" s="41"/>
      <c r="AC93" s="41"/>
      <c r="AD93" s="41"/>
      <c r="AE93" s="41"/>
      <c r="AF93" s="41"/>
      <c r="AG93" s="41"/>
      <c r="AH93" s="41"/>
      <c r="AI93" s="41"/>
      <c r="AJ93" s="41"/>
      <c r="AK93" s="41"/>
      <c r="AL93" s="41"/>
      <c r="AM93" s="41"/>
      <c r="AN93" s="41"/>
      <c r="AO93" s="41"/>
      <c r="AP93" s="41"/>
      <c r="AQ93" s="41"/>
      <c r="AR93" s="41"/>
      <c r="AS93" s="41"/>
      <c r="AT93" s="41"/>
      <c r="AU93" s="41"/>
      <c r="AV93" s="41"/>
      <c r="AW93" s="41"/>
      <c r="AX93" s="41"/>
      <c r="AY93" s="41"/>
      <c r="AZ93" s="41"/>
      <c r="BA93" s="41"/>
      <c r="BB93" s="41"/>
      <c r="BC93" s="41"/>
      <c r="BD93" s="41"/>
      <c r="BE93" s="41"/>
      <c r="BF93" s="41"/>
      <c r="BG93" s="41"/>
      <c r="BH93" s="41"/>
      <c r="BI93" s="41"/>
      <c r="BJ93" s="41"/>
      <c r="BK93" s="41"/>
      <c r="BL93" s="41"/>
      <c r="BM93" s="41"/>
      <c r="BN93" s="41"/>
      <c r="BO93" s="41"/>
      <c r="BP93" s="41"/>
      <c r="BQ93" s="41"/>
      <c r="BR93" s="41"/>
      <c r="BS93" s="41"/>
      <c r="BT93" s="41"/>
      <c r="BU93" s="41"/>
      <c r="BV93" s="41"/>
      <c r="BW93" s="41"/>
      <c r="BX93" s="41"/>
      <c r="BY93" s="41"/>
      <c r="BZ93" s="41"/>
      <c r="CA93" s="41"/>
      <c r="CB93" s="41"/>
      <c r="CC93" s="41"/>
      <c r="CD93" s="41"/>
      <c r="CE93" s="41"/>
      <c r="CF93" s="41"/>
      <c r="CG93" s="41"/>
      <c r="CH93" s="41"/>
      <c r="CI93" s="41"/>
      <c r="CJ93" s="41"/>
      <c r="CK93" s="41"/>
      <c r="CL93" s="41"/>
      <c r="CM93" s="41"/>
      <c r="CN93" s="41"/>
      <c r="CO93" s="41"/>
      <c r="CP93" s="41"/>
      <c r="CQ93" s="41"/>
      <c r="CR93" s="41"/>
      <c r="CS93" s="41"/>
      <c r="CT93" s="41"/>
      <c r="CU93" s="41"/>
      <c r="CV93" s="41"/>
      <c r="CW93" s="41"/>
      <c r="CX93" s="41"/>
      <c r="CY93" s="41"/>
      <c r="CZ93" s="41"/>
      <c r="DA93" s="41"/>
      <c r="DB93" s="41"/>
      <c r="DC93" s="41"/>
      <c r="DD93" s="41"/>
      <c r="DE93" s="41"/>
      <c r="DF93" s="41"/>
      <c r="DG93" s="41"/>
      <c r="DH93" s="41"/>
      <c r="DI93" s="41"/>
      <c r="DJ93" s="41"/>
      <c r="DK93" s="41"/>
      <c r="DL93" s="41"/>
      <c r="DM93" s="41"/>
      <c r="DN93" s="41"/>
      <c r="DO93" s="41"/>
      <c r="DP93" s="41"/>
      <c r="DQ93" s="41"/>
      <c r="DR93" s="41"/>
      <c r="DS93" s="41"/>
      <c r="DT93" s="41"/>
      <c r="DU93" s="41"/>
      <c r="DV93" s="41"/>
      <c r="DW93" s="41"/>
      <c r="DX93" s="41"/>
      <c r="DY93" s="41"/>
      <c r="DZ93" s="41"/>
      <c r="EA93" s="41"/>
      <c r="EB93" s="41"/>
      <c r="EC93" s="41"/>
      <c r="ED93" s="41"/>
      <c r="EE93" s="41"/>
      <c r="EF93" s="41"/>
      <c r="EG93" s="41"/>
      <c r="EH93" s="41"/>
      <c r="EI93" s="41"/>
      <c r="EJ93" s="41"/>
      <c r="EK93" s="41"/>
      <c r="EL93" s="41"/>
      <c r="EM93" s="41"/>
      <c r="EN93" s="41"/>
      <c r="EO93" s="41"/>
      <c r="EP93" s="41"/>
      <c r="EQ93" s="41"/>
      <c r="ER93" s="41"/>
      <c r="ES93" s="41"/>
      <c r="ET93" s="41"/>
      <c r="EU93" s="41"/>
      <c r="EV93" s="41"/>
      <c r="EW93" s="41"/>
      <c r="EX93" s="41"/>
      <c r="EY93" s="41"/>
      <c r="EZ93" s="41"/>
      <c r="FA93" s="41"/>
      <c r="FB93" s="41"/>
      <c r="FC93" s="41"/>
      <c r="FD93" s="41"/>
      <c r="FE93" s="41"/>
      <c r="FF93" s="41"/>
      <c r="FG93" s="41"/>
      <c r="FH93" s="41"/>
      <c r="FI93" s="41"/>
      <c r="FJ93" s="41"/>
      <c r="FK93" s="41"/>
      <c r="FL93" s="41"/>
      <c r="FM93" s="41"/>
      <c r="FN93" s="41"/>
      <c r="FO93" s="41"/>
      <c r="FP93" s="41"/>
      <c r="FQ93" s="41"/>
      <c r="FR93" s="41"/>
      <c r="FS93" s="41"/>
      <c r="FT93" s="41"/>
      <c r="FU93" s="41"/>
      <c r="FV93" s="41"/>
      <c r="FW93" s="41"/>
      <c r="FX93" s="41"/>
      <c r="FY93" s="41"/>
      <c r="FZ93" s="41"/>
      <c r="GA93" s="41"/>
      <c r="GB93" s="41"/>
      <c r="GC93" s="41"/>
      <c r="GD93" s="41"/>
      <c r="GE93" s="41"/>
      <c r="GF93" s="41"/>
      <c r="GG93" s="41"/>
      <c r="GH93" s="41"/>
      <c r="GI93" s="41"/>
      <c r="GJ93" s="41"/>
      <c r="GK93" s="41"/>
      <c r="GL93" s="41"/>
      <c r="GM93" s="41"/>
      <c r="GN93" s="41"/>
      <c r="GO93" s="41"/>
      <c r="GP93" s="41"/>
      <c r="GQ93" s="41"/>
      <c r="GR93" s="41"/>
      <c r="GS93" s="41"/>
      <c r="GT93" s="41"/>
      <c r="GU93" s="41"/>
      <c r="GV93" s="41"/>
      <c r="GW93" s="41"/>
      <c r="GX93" s="41"/>
      <c r="GY93" s="41"/>
      <c r="GZ93" s="41"/>
      <c r="HA93" s="41"/>
      <c r="HB93" s="41"/>
      <c r="HC93" s="41"/>
      <c r="HD93" s="41"/>
      <c r="HE93" s="41"/>
      <c r="HF93" s="41"/>
      <c r="HG93" s="41"/>
      <c r="HH93" s="41"/>
      <c r="HI93" s="41"/>
      <c r="HJ93" s="41"/>
      <c r="HK93" s="41"/>
      <c r="HL93" s="41"/>
      <c r="HM93" s="41"/>
      <c r="HN93" s="41"/>
      <c r="HO93" s="41"/>
      <c r="HP93" s="41"/>
      <c r="HQ93" s="41"/>
      <c r="HR93" s="41"/>
      <c r="HS93" s="41"/>
      <c r="HT93" s="41"/>
      <c r="HU93" s="41"/>
      <c r="HV93" s="41"/>
      <c r="HW93" s="41"/>
      <c r="HX93" s="41"/>
      <c r="HY93" s="41"/>
      <c r="HZ93" s="41"/>
      <c r="IA93" s="41"/>
      <c r="IB93" s="41"/>
      <c r="IC93" s="41"/>
      <c r="ID93" s="41"/>
      <c r="IE93" s="41"/>
      <c r="IF93" s="41"/>
      <c r="IG93" s="41"/>
      <c r="IH93" s="41"/>
      <c r="II93" s="41"/>
      <c r="IJ93" s="41"/>
      <c r="IK93" s="41"/>
      <c r="IL93" s="41"/>
      <c r="IM93" s="41"/>
      <c r="IN93" s="41"/>
      <c r="IO93" s="41"/>
      <c r="IP93" s="41"/>
      <c r="IQ93" s="41"/>
      <c r="IR93" s="41"/>
      <c r="IS93" s="41"/>
      <c r="IT93" s="41"/>
      <c r="IU93" s="41"/>
    </row>
    <row r="94" spans="1:255" s="22" customFormat="1" ht="22.8" x14ac:dyDescent="0.2">
      <c r="A94" s="49">
        <v>69</v>
      </c>
      <c r="B94" s="50" t="s">
        <v>231</v>
      </c>
      <c r="C94" s="50" t="s">
        <v>232</v>
      </c>
      <c r="D94" s="50" t="s">
        <v>233</v>
      </c>
      <c r="E94" s="51" t="e">
        <f t="shared" si="9"/>
        <v>#REF!</v>
      </c>
      <c r="F94" s="52">
        <f>ROUND( 13.02 * 9.11, 2 )</f>
        <v>118.61</v>
      </c>
      <c r="G94" s="53" t="e">
        <f t="shared" si="10"/>
        <v>#REF!</v>
      </c>
      <c r="H94" s="54" t="s">
        <v>1046</v>
      </c>
      <c r="I94" s="54" t="s">
        <v>1010</v>
      </c>
      <c r="N94" s="41"/>
      <c r="O94" s="41" t="e">
        <f t="shared" si="11"/>
        <v>#REF!</v>
      </c>
      <c r="P94" s="41" t="e">
        <f>Source!I102</f>
        <v>#REF!</v>
      </c>
      <c r="Q94" s="41"/>
      <c r="R94" s="41"/>
      <c r="S94" s="41"/>
      <c r="T94" s="41"/>
      <c r="U94" s="41"/>
      <c r="V94" s="41"/>
      <c r="W94" s="41"/>
      <c r="X94" s="41"/>
      <c r="Y94" s="41"/>
      <c r="Z94" s="41"/>
      <c r="AA94" s="41"/>
      <c r="AB94" s="41"/>
      <c r="AC94" s="41"/>
      <c r="AD94" s="41"/>
      <c r="AE94" s="41"/>
      <c r="AF94" s="41"/>
      <c r="AG94" s="41"/>
      <c r="AH94" s="41"/>
      <c r="AI94" s="41"/>
      <c r="AJ94" s="41"/>
      <c r="AK94" s="41"/>
      <c r="AL94" s="41"/>
      <c r="AM94" s="41"/>
      <c r="AN94" s="41"/>
      <c r="AO94" s="41"/>
      <c r="AP94" s="41"/>
      <c r="AQ94" s="41"/>
      <c r="AR94" s="41"/>
      <c r="AS94" s="41"/>
      <c r="AT94" s="41"/>
      <c r="AU94" s="41"/>
      <c r="AV94" s="41"/>
      <c r="AW94" s="41"/>
      <c r="AX94" s="41"/>
      <c r="AY94" s="41"/>
      <c r="AZ94" s="41"/>
      <c r="BA94" s="41"/>
      <c r="BB94" s="41"/>
      <c r="BC94" s="41"/>
      <c r="BD94" s="41"/>
      <c r="BE94" s="41"/>
      <c r="BF94" s="41"/>
      <c r="BG94" s="41"/>
      <c r="BH94" s="41"/>
      <c r="BI94" s="41"/>
      <c r="BJ94" s="41"/>
      <c r="BK94" s="41"/>
      <c r="BL94" s="41"/>
      <c r="BM94" s="41"/>
      <c r="BN94" s="41"/>
      <c r="BO94" s="41"/>
      <c r="BP94" s="41"/>
      <c r="BQ94" s="41"/>
      <c r="BR94" s="41"/>
      <c r="BS94" s="41"/>
      <c r="BT94" s="41"/>
      <c r="BU94" s="41"/>
      <c r="BV94" s="41"/>
      <c r="BW94" s="41"/>
      <c r="BX94" s="41"/>
      <c r="BY94" s="41"/>
      <c r="BZ94" s="41"/>
      <c r="CA94" s="41"/>
      <c r="CB94" s="41"/>
      <c r="CC94" s="41"/>
      <c r="CD94" s="41"/>
      <c r="CE94" s="41"/>
      <c r="CF94" s="41"/>
      <c r="CG94" s="41"/>
      <c r="CH94" s="41"/>
      <c r="CI94" s="41"/>
      <c r="CJ94" s="41"/>
      <c r="CK94" s="41"/>
      <c r="CL94" s="41"/>
      <c r="CM94" s="41"/>
      <c r="CN94" s="41"/>
      <c r="CO94" s="41"/>
      <c r="CP94" s="41"/>
      <c r="CQ94" s="41"/>
      <c r="CR94" s="41"/>
      <c r="CS94" s="41"/>
      <c r="CT94" s="41"/>
      <c r="CU94" s="41"/>
      <c r="CV94" s="41"/>
      <c r="CW94" s="41"/>
      <c r="CX94" s="41"/>
      <c r="CY94" s="41"/>
      <c r="CZ94" s="41"/>
      <c r="DA94" s="41"/>
      <c r="DB94" s="41"/>
      <c r="DC94" s="41"/>
      <c r="DD94" s="41"/>
      <c r="DE94" s="41"/>
      <c r="DF94" s="41"/>
      <c r="DG94" s="41"/>
      <c r="DH94" s="41"/>
      <c r="DI94" s="41"/>
      <c r="DJ94" s="41"/>
      <c r="DK94" s="41"/>
      <c r="DL94" s="41"/>
      <c r="DM94" s="41"/>
      <c r="DN94" s="41"/>
      <c r="DO94" s="41"/>
      <c r="DP94" s="41"/>
      <c r="DQ94" s="41"/>
      <c r="DR94" s="41"/>
      <c r="DS94" s="41"/>
      <c r="DT94" s="41"/>
      <c r="DU94" s="41"/>
      <c r="DV94" s="41"/>
      <c r="DW94" s="41"/>
      <c r="DX94" s="41"/>
      <c r="DY94" s="41"/>
      <c r="DZ94" s="41"/>
      <c r="EA94" s="41"/>
      <c r="EB94" s="41"/>
      <c r="EC94" s="41"/>
      <c r="ED94" s="41"/>
      <c r="EE94" s="41"/>
      <c r="EF94" s="41"/>
      <c r="EG94" s="41"/>
      <c r="EH94" s="41"/>
      <c r="EI94" s="41"/>
      <c r="EJ94" s="41"/>
      <c r="EK94" s="41"/>
      <c r="EL94" s="41"/>
      <c r="EM94" s="41"/>
      <c r="EN94" s="41"/>
      <c r="EO94" s="41"/>
      <c r="EP94" s="41"/>
      <c r="EQ94" s="41"/>
      <c r="ER94" s="41"/>
      <c r="ES94" s="41"/>
      <c r="ET94" s="41"/>
      <c r="EU94" s="41"/>
      <c r="EV94" s="41"/>
      <c r="EW94" s="41"/>
      <c r="EX94" s="41"/>
      <c r="EY94" s="41"/>
      <c r="EZ94" s="41"/>
      <c r="FA94" s="41"/>
      <c r="FB94" s="41"/>
      <c r="FC94" s="41"/>
      <c r="FD94" s="41"/>
      <c r="FE94" s="41"/>
      <c r="FF94" s="41"/>
      <c r="FG94" s="41"/>
      <c r="FH94" s="41"/>
      <c r="FI94" s="41"/>
      <c r="FJ94" s="41"/>
      <c r="FK94" s="41"/>
      <c r="FL94" s="41"/>
      <c r="FM94" s="41"/>
      <c r="FN94" s="41"/>
      <c r="FO94" s="41"/>
      <c r="FP94" s="41"/>
      <c r="FQ94" s="41"/>
      <c r="FR94" s="41"/>
      <c r="FS94" s="41"/>
      <c r="FT94" s="41"/>
      <c r="FU94" s="41"/>
      <c r="FV94" s="41"/>
      <c r="FW94" s="41"/>
      <c r="FX94" s="41"/>
      <c r="FY94" s="41"/>
      <c r="FZ94" s="41"/>
      <c r="GA94" s="41"/>
      <c r="GB94" s="41"/>
      <c r="GC94" s="41"/>
      <c r="GD94" s="41"/>
      <c r="GE94" s="41"/>
      <c r="GF94" s="41"/>
      <c r="GG94" s="41"/>
      <c r="GH94" s="41"/>
      <c r="GI94" s="41"/>
      <c r="GJ94" s="41"/>
      <c r="GK94" s="41"/>
      <c r="GL94" s="41"/>
      <c r="GM94" s="41"/>
      <c r="GN94" s="41"/>
      <c r="GO94" s="41"/>
      <c r="GP94" s="41"/>
      <c r="GQ94" s="41"/>
      <c r="GR94" s="41"/>
      <c r="GS94" s="41"/>
      <c r="GT94" s="41"/>
      <c r="GU94" s="41"/>
      <c r="GV94" s="41"/>
      <c r="GW94" s="41"/>
      <c r="GX94" s="41"/>
      <c r="GY94" s="41"/>
      <c r="GZ94" s="41"/>
      <c r="HA94" s="41"/>
      <c r="HB94" s="41"/>
      <c r="HC94" s="41"/>
      <c r="HD94" s="41"/>
      <c r="HE94" s="41"/>
      <c r="HF94" s="41"/>
      <c r="HG94" s="41"/>
      <c r="HH94" s="41"/>
      <c r="HI94" s="41"/>
      <c r="HJ94" s="41"/>
      <c r="HK94" s="41"/>
      <c r="HL94" s="41"/>
      <c r="HM94" s="41"/>
      <c r="HN94" s="41"/>
      <c r="HO94" s="41"/>
      <c r="HP94" s="41"/>
      <c r="HQ94" s="41"/>
      <c r="HR94" s="41"/>
      <c r="HS94" s="41"/>
      <c r="HT94" s="41"/>
      <c r="HU94" s="41"/>
      <c r="HV94" s="41"/>
      <c r="HW94" s="41"/>
      <c r="HX94" s="41"/>
      <c r="HY94" s="41"/>
      <c r="HZ94" s="41"/>
      <c r="IA94" s="41"/>
      <c r="IB94" s="41"/>
      <c r="IC94" s="41"/>
      <c r="ID94" s="41"/>
      <c r="IE94" s="41"/>
      <c r="IF94" s="41"/>
      <c r="IG94" s="41"/>
      <c r="IH94" s="41"/>
      <c r="II94" s="41"/>
      <c r="IJ94" s="41"/>
      <c r="IK94" s="41"/>
      <c r="IL94" s="41"/>
      <c r="IM94" s="41"/>
      <c r="IN94" s="41"/>
      <c r="IO94" s="41"/>
      <c r="IP94" s="41"/>
      <c r="IQ94" s="41"/>
      <c r="IR94" s="41"/>
      <c r="IS94" s="41"/>
      <c r="IT94" s="41"/>
      <c r="IU94" s="41"/>
    </row>
    <row r="95" spans="1:255" s="22" customFormat="1" ht="57" x14ac:dyDescent="0.2">
      <c r="A95" s="49">
        <v>70</v>
      </c>
      <c r="B95" s="50" t="s">
        <v>212</v>
      </c>
      <c r="C95" s="50" t="s">
        <v>213</v>
      </c>
      <c r="D95" s="50" t="s">
        <v>22</v>
      </c>
      <c r="E95" s="51" t="e">
        <f t="shared" si="9"/>
        <v>#REF!</v>
      </c>
      <c r="F95" s="52">
        <f>ROUND( 626.89 * 9.11, 2 )</f>
        <v>5710.97</v>
      </c>
      <c r="G95" s="53" t="e">
        <f t="shared" si="10"/>
        <v>#REF!</v>
      </c>
      <c r="H95" s="54" t="s">
        <v>1045</v>
      </c>
      <c r="I95" s="54" t="s">
        <v>1010</v>
      </c>
      <c r="N95" s="41"/>
      <c r="O95" s="41" t="e">
        <f t="shared" si="11"/>
        <v>#REF!</v>
      </c>
      <c r="P95" s="41" t="e">
        <f>Source!I94</f>
        <v>#REF!</v>
      </c>
      <c r="Q95" s="41"/>
      <c r="R95" s="41"/>
      <c r="S95" s="41"/>
      <c r="T95" s="41"/>
      <c r="U95" s="41"/>
      <c r="V95" s="41"/>
      <c r="W95" s="41"/>
      <c r="X95" s="41"/>
      <c r="Y95" s="41"/>
      <c r="Z95" s="41"/>
      <c r="AA95" s="41"/>
      <c r="AB95" s="41"/>
      <c r="AC95" s="41"/>
      <c r="AD95" s="41"/>
      <c r="AE95" s="41"/>
      <c r="AF95" s="41"/>
      <c r="AG95" s="41"/>
      <c r="AH95" s="41"/>
      <c r="AI95" s="41"/>
      <c r="AJ95" s="41"/>
      <c r="AK95" s="41"/>
      <c r="AL95" s="41"/>
      <c r="AM95" s="41"/>
      <c r="AN95" s="41"/>
      <c r="AO95" s="41"/>
      <c r="AP95" s="41"/>
      <c r="AQ95" s="41"/>
      <c r="AR95" s="41"/>
      <c r="AS95" s="41"/>
      <c r="AT95" s="41"/>
      <c r="AU95" s="41"/>
      <c r="AV95" s="41"/>
      <c r="AW95" s="41"/>
      <c r="AX95" s="41"/>
      <c r="AY95" s="41"/>
      <c r="AZ95" s="41"/>
      <c r="BA95" s="41"/>
      <c r="BB95" s="41"/>
      <c r="BC95" s="41"/>
      <c r="BD95" s="41"/>
      <c r="BE95" s="41"/>
      <c r="BF95" s="41"/>
      <c r="BG95" s="41"/>
      <c r="BH95" s="41"/>
      <c r="BI95" s="41"/>
      <c r="BJ95" s="41"/>
      <c r="BK95" s="41"/>
      <c r="BL95" s="41"/>
      <c r="BM95" s="41"/>
      <c r="BN95" s="41"/>
      <c r="BO95" s="41"/>
      <c r="BP95" s="41"/>
      <c r="BQ95" s="41"/>
      <c r="BR95" s="41"/>
      <c r="BS95" s="41"/>
      <c r="BT95" s="41"/>
      <c r="BU95" s="41"/>
      <c r="BV95" s="41"/>
      <c r="BW95" s="41"/>
      <c r="BX95" s="41"/>
      <c r="BY95" s="41"/>
      <c r="BZ95" s="41"/>
      <c r="CA95" s="41"/>
      <c r="CB95" s="41"/>
      <c r="CC95" s="41"/>
      <c r="CD95" s="41"/>
      <c r="CE95" s="41"/>
      <c r="CF95" s="41"/>
      <c r="CG95" s="41"/>
      <c r="CH95" s="41"/>
      <c r="CI95" s="41"/>
      <c r="CJ95" s="41"/>
      <c r="CK95" s="41"/>
      <c r="CL95" s="41"/>
      <c r="CM95" s="41"/>
      <c r="CN95" s="41"/>
      <c r="CO95" s="41"/>
      <c r="CP95" s="41"/>
      <c r="CQ95" s="41"/>
      <c r="CR95" s="41"/>
      <c r="CS95" s="41"/>
      <c r="CT95" s="41"/>
      <c r="CU95" s="41"/>
      <c r="CV95" s="41"/>
      <c r="CW95" s="41"/>
      <c r="CX95" s="41"/>
      <c r="CY95" s="41"/>
      <c r="CZ95" s="41"/>
      <c r="DA95" s="41"/>
      <c r="DB95" s="41"/>
      <c r="DC95" s="41"/>
      <c r="DD95" s="41"/>
      <c r="DE95" s="41"/>
      <c r="DF95" s="41"/>
      <c r="DG95" s="41"/>
      <c r="DH95" s="41"/>
      <c r="DI95" s="41"/>
      <c r="DJ95" s="41"/>
      <c r="DK95" s="41"/>
      <c r="DL95" s="41"/>
      <c r="DM95" s="41"/>
      <c r="DN95" s="41"/>
      <c r="DO95" s="41"/>
      <c r="DP95" s="41"/>
      <c r="DQ95" s="41"/>
      <c r="DR95" s="41"/>
      <c r="DS95" s="41"/>
      <c r="DT95" s="41"/>
      <c r="DU95" s="41"/>
      <c r="DV95" s="41"/>
      <c r="DW95" s="41"/>
      <c r="DX95" s="41"/>
      <c r="DY95" s="41"/>
      <c r="DZ95" s="41"/>
      <c r="EA95" s="41"/>
      <c r="EB95" s="41"/>
      <c r="EC95" s="41"/>
      <c r="ED95" s="41"/>
      <c r="EE95" s="41"/>
      <c r="EF95" s="41"/>
      <c r="EG95" s="41"/>
      <c r="EH95" s="41"/>
      <c r="EI95" s="41"/>
      <c r="EJ95" s="41"/>
      <c r="EK95" s="41"/>
      <c r="EL95" s="41"/>
      <c r="EM95" s="41"/>
      <c r="EN95" s="41"/>
      <c r="EO95" s="41"/>
      <c r="EP95" s="41"/>
      <c r="EQ95" s="41"/>
      <c r="ER95" s="41"/>
      <c r="ES95" s="41"/>
      <c r="ET95" s="41"/>
      <c r="EU95" s="41"/>
      <c r="EV95" s="41"/>
      <c r="EW95" s="41"/>
      <c r="EX95" s="41"/>
      <c r="EY95" s="41"/>
      <c r="EZ95" s="41"/>
      <c r="FA95" s="41"/>
      <c r="FB95" s="41"/>
      <c r="FC95" s="41"/>
      <c r="FD95" s="41"/>
      <c r="FE95" s="41"/>
      <c r="FF95" s="41"/>
      <c r="FG95" s="41"/>
      <c r="FH95" s="41"/>
      <c r="FI95" s="41"/>
      <c r="FJ95" s="41"/>
      <c r="FK95" s="41"/>
      <c r="FL95" s="41"/>
      <c r="FM95" s="41"/>
      <c r="FN95" s="41"/>
      <c r="FO95" s="41"/>
      <c r="FP95" s="41"/>
      <c r="FQ95" s="41"/>
      <c r="FR95" s="41"/>
      <c r="FS95" s="41"/>
      <c r="FT95" s="41"/>
      <c r="FU95" s="41"/>
      <c r="FV95" s="41"/>
      <c r="FW95" s="41"/>
      <c r="FX95" s="41"/>
      <c r="FY95" s="41"/>
      <c r="FZ95" s="41"/>
      <c r="GA95" s="41"/>
      <c r="GB95" s="41"/>
      <c r="GC95" s="41"/>
      <c r="GD95" s="41"/>
      <c r="GE95" s="41"/>
      <c r="GF95" s="41"/>
      <c r="GG95" s="41"/>
      <c r="GH95" s="41"/>
      <c r="GI95" s="41"/>
      <c r="GJ95" s="41"/>
      <c r="GK95" s="41"/>
      <c r="GL95" s="41"/>
      <c r="GM95" s="41"/>
      <c r="GN95" s="41"/>
      <c r="GO95" s="41"/>
      <c r="GP95" s="41"/>
      <c r="GQ95" s="41"/>
      <c r="GR95" s="41"/>
      <c r="GS95" s="41"/>
      <c r="GT95" s="41"/>
      <c r="GU95" s="41"/>
      <c r="GV95" s="41"/>
      <c r="GW95" s="41"/>
      <c r="GX95" s="41"/>
      <c r="GY95" s="41"/>
      <c r="GZ95" s="41"/>
      <c r="HA95" s="41"/>
      <c r="HB95" s="41"/>
      <c r="HC95" s="41"/>
      <c r="HD95" s="41"/>
      <c r="HE95" s="41"/>
      <c r="HF95" s="41"/>
      <c r="HG95" s="41"/>
      <c r="HH95" s="41"/>
      <c r="HI95" s="41"/>
      <c r="HJ95" s="41"/>
      <c r="HK95" s="41"/>
      <c r="HL95" s="41"/>
      <c r="HM95" s="41"/>
      <c r="HN95" s="41"/>
      <c r="HO95" s="41"/>
      <c r="HP95" s="41"/>
      <c r="HQ95" s="41"/>
      <c r="HR95" s="41"/>
      <c r="HS95" s="41"/>
      <c r="HT95" s="41"/>
      <c r="HU95" s="41"/>
      <c r="HV95" s="41"/>
      <c r="HW95" s="41"/>
      <c r="HX95" s="41"/>
      <c r="HY95" s="41"/>
      <c r="HZ95" s="41"/>
      <c r="IA95" s="41"/>
      <c r="IB95" s="41"/>
      <c r="IC95" s="41"/>
      <c r="ID95" s="41"/>
      <c r="IE95" s="41"/>
      <c r="IF95" s="41"/>
      <c r="IG95" s="41"/>
      <c r="IH95" s="41"/>
      <c r="II95" s="41"/>
      <c r="IJ95" s="41"/>
      <c r="IK95" s="41"/>
      <c r="IL95" s="41"/>
      <c r="IM95" s="41"/>
      <c r="IN95" s="41"/>
      <c r="IO95" s="41"/>
      <c r="IP95" s="41"/>
      <c r="IQ95" s="41"/>
      <c r="IR95" s="41"/>
      <c r="IS95" s="41"/>
      <c r="IT95" s="41"/>
      <c r="IU95" s="41"/>
    </row>
    <row r="96" spans="1:255" s="22" customFormat="1" ht="45.6" x14ac:dyDescent="0.2">
      <c r="A96" s="49">
        <v>71</v>
      </c>
      <c r="B96" s="50" t="s">
        <v>86</v>
      </c>
      <c r="C96" s="50" t="s">
        <v>87</v>
      </c>
      <c r="D96" s="50" t="s">
        <v>22</v>
      </c>
      <c r="E96" s="51" t="e">
        <f t="shared" si="9"/>
        <v>#REF!</v>
      </c>
      <c r="F96" s="52">
        <f>ROUND( 932.77 * 9.11, 2 )</f>
        <v>8497.5300000000007</v>
      </c>
      <c r="G96" s="53" t="e">
        <f t="shared" si="10"/>
        <v>#REF!</v>
      </c>
      <c r="H96" s="54" t="s">
        <v>1039</v>
      </c>
      <c r="I96" s="54" t="s">
        <v>1010</v>
      </c>
      <c r="N96" s="41"/>
      <c r="O96" s="41" t="e">
        <f t="shared" si="11"/>
        <v>#REF!</v>
      </c>
      <c r="P96" s="41" t="e">
        <f>Source!I49</f>
        <v>#REF!</v>
      </c>
      <c r="Q96" s="41"/>
      <c r="R96" s="41"/>
      <c r="S96" s="41"/>
      <c r="T96" s="41"/>
      <c r="U96" s="41"/>
      <c r="V96" s="41"/>
      <c r="W96" s="41"/>
      <c r="X96" s="41"/>
      <c r="Y96" s="41"/>
      <c r="Z96" s="41"/>
      <c r="AA96" s="41"/>
      <c r="AB96" s="41"/>
      <c r="AC96" s="41"/>
      <c r="AD96" s="41"/>
      <c r="AE96" s="41"/>
      <c r="AF96" s="41"/>
      <c r="AG96" s="41"/>
      <c r="AH96" s="41"/>
      <c r="AI96" s="41"/>
      <c r="AJ96" s="41"/>
      <c r="AK96" s="41"/>
      <c r="AL96" s="41"/>
      <c r="AM96" s="41"/>
      <c r="AN96" s="41"/>
      <c r="AO96" s="41"/>
      <c r="AP96" s="41"/>
      <c r="AQ96" s="41"/>
      <c r="AR96" s="41"/>
      <c r="AS96" s="41"/>
      <c r="AT96" s="41"/>
      <c r="AU96" s="41"/>
      <c r="AV96" s="41"/>
      <c r="AW96" s="41"/>
      <c r="AX96" s="41"/>
      <c r="AY96" s="41"/>
      <c r="AZ96" s="41"/>
      <c r="BA96" s="41"/>
      <c r="BB96" s="41"/>
      <c r="BC96" s="41"/>
      <c r="BD96" s="41"/>
      <c r="BE96" s="41"/>
      <c r="BF96" s="41"/>
      <c r="BG96" s="41"/>
      <c r="BH96" s="41"/>
      <c r="BI96" s="41"/>
      <c r="BJ96" s="41"/>
      <c r="BK96" s="41"/>
      <c r="BL96" s="41"/>
      <c r="BM96" s="41"/>
      <c r="BN96" s="41"/>
      <c r="BO96" s="41"/>
      <c r="BP96" s="41"/>
      <c r="BQ96" s="41"/>
      <c r="BR96" s="41"/>
      <c r="BS96" s="41"/>
      <c r="BT96" s="41"/>
      <c r="BU96" s="41"/>
      <c r="BV96" s="41"/>
      <c r="BW96" s="41"/>
      <c r="BX96" s="41"/>
      <c r="BY96" s="41"/>
      <c r="BZ96" s="41"/>
      <c r="CA96" s="41"/>
      <c r="CB96" s="41"/>
      <c r="CC96" s="41"/>
      <c r="CD96" s="41"/>
      <c r="CE96" s="41"/>
      <c r="CF96" s="41"/>
      <c r="CG96" s="41"/>
      <c r="CH96" s="41"/>
      <c r="CI96" s="41"/>
      <c r="CJ96" s="41"/>
      <c r="CK96" s="41"/>
      <c r="CL96" s="41"/>
      <c r="CM96" s="41"/>
      <c r="CN96" s="41"/>
      <c r="CO96" s="41"/>
      <c r="CP96" s="41"/>
      <c r="CQ96" s="41"/>
      <c r="CR96" s="41"/>
      <c r="CS96" s="41"/>
      <c r="CT96" s="41"/>
      <c r="CU96" s="41"/>
      <c r="CV96" s="41"/>
      <c r="CW96" s="41"/>
      <c r="CX96" s="41"/>
      <c r="CY96" s="41"/>
      <c r="CZ96" s="41"/>
      <c r="DA96" s="41"/>
      <c r="DB96" s="41"/>
      <c r="DC96" s="41"/>
      <c r="DD96" s="41"/>
      <c r="DE96" s="41"/>
      <c r="DF96" s="41"/>
      <c r="DG96" s="41"/>
      <c r="DH96" s="41"/>
      <c r="DI96" s="41"/>
      <c r="DJ96" s="41"/>
      <c r="DK96" s="41"/>
      <c r="DL96" s="41"/>
      <c r="DM96" s="41"/>
      <c r="DN96" s="41"/>
      <c r="DO96" s="41"/>
      <c r="DP96" s="41"/>
      <c r="DQ96" s="41"/>
      <c r="DR96" s="41"/>
      <c r="DS96" s="41"/>
      <c r="DT96" s="41"/>
      <c r="DU96" s="41"/>
      <c r="DV96" s="41"/>
      <c r="DW96" s="41"/>
      <c r="DX96" s="41"/>
      <c r="DY96" s="41"/>
      <c r="DZ96" s="41"/>
      <c r="EA96" s="41"/>
      <c r="EB96" s="41"/>
      <c r="EC96" s="41"/>
      <c r="ED96" s="41"/>
      <c r="EE96" s="41"/>
      <c r="EF96" s="41"/>
      <c r="EG96" s="41"/>
      <c r="EH96" s="41"/>
      <c r="EI96" s="41"/>
      <c r="EJ96" s="41"/>
      <c r="EK96" s="41"/>
      <c r="EL96" s="41"/>
      <c r="EM96" s="41"/>
      <c r="EN96" s="41"/>
      <c r="EO96" s="41"/>
      <c r="EP96" s="41"/>
      <c r="EQ96" s="41"/>
      <c r="ER96" s="41"/>
      <c r="ES96" s="41"/>
      <c r="ET96" s="41"/>
      <c r="EU96" s="41"/>
      <c r="EV96" s="41"/>
      <c r="EW96" s="41"/>
      <c r="EX96" s="41"/>
      <c r="EY96" s="41"/>
      <c r="EZ96" s="41"/>
      <c r="FA96" s="41"/>
      <c r="FB96" s="41"/>
      <c r="FC96" s="41"/>
      <c r="FD96" s="41"/>
      <c r="FE96" s="41"/>
      <c r="FF96" s="41"/>
      <c r="FG96" s="41"/>
      <c r="FH96" s="41"/>
      <c r="FI96" s="41"/>
      <c r="FJ96" s="41"/>
      <c r="FK96" s="41"/>
      <c r="FL96" s="41"/>
      <c r="FM96" s="41"/>
      <c r="FN96" s="41"/>
      <c r="FO96" s="41"/>
      <c r="FP96" s="41"/>
      <c r="FQ96" s="41"/>
      <c r="FR96" s="41"/>
      <c r="FS96" s="41"/>
      <c r="FT96" s="41"/>
      <c r="FU96" s="41"/>
      <c r="FV96" s="41"/>
      <c r="FW96" s="41"/>
      <c r="FX96" s="41"/>
      <c r="FY96" s="41"/>
      <c r="FZ96" s="41"/>
      <c r="GA96" s="41"/>
      <c r="GB96" s="41"/>
      <c r="GC96" s="41"/>
      <c r="GD96" s="41"/>
      <c r="GE96" s="41"/>
      <c r="GF96" s="41"/>
      <c r="GG96" s="41"/>
      <c r="GH96" s="41"/>
      <c r="GI96" s="41"/>
      <c r="GJ96" s="41"/>
      <c r="GK96" s="41"/>
      <c r="GL96" s="41"/>
      <c r="GM96" s="41"/>
      <c r="GN96" s="41"/>
      <c r="GO96" s="41"/>
      <c r="GP96" s="41"/>
      <c r="GQ96" s="41"/>
      <c r="GR96" s="41"/>
      <c r="GS96" s="41"/>
      <c r="GT96" s="41"/>
      <c r="GU96" s="41"/>
      <c r="GV96" s="41"/>
      <c r="GW96" s="41"/>
      <c r="GX96" s="41"/>
      <c r="GY96" s="41"/>
      <c r="GZ96" s="41"/>
      <c r="HA96" s="41"/>
      <c r="HB96" s="41"/>
      <c r="HC96" s="41"/>
      <c r="HD96" s="41"/>
      <c r="HE96" s="41"/>
      <c r="HF96" s="41"/>
      <c r="HG96" s="41"/>
      <c r="HH96" s="41"/>
      <c r="HI96" s="41"/>
      <c r="HJ96" s="41"/>
      <c r="HK96" s="41"/>
      <c r="HL96" s="41"/>
      <c r="HM96" s="41"/>
      <c r="HN96" s="41"/>
      <c r="HO96" s="41"/>
      <c r="HP96" s="41"/>
      <c r="HQ96" s="41"/>
      <c r="HR96" s="41"/>
      <c r="HS96" s="41"/>
      <c r="HT96" s="41"/>
      <c r="HU96" s="41"/>
      <c r="HV96" s="41"/>
      <c r="HW96" s="41"/>
      <c r="HX96" s="41"/>
      <c r="HY96" s="41"/>
      <c r="HZ96" s="41"/>
      <c r="IA96" s="41"/>
      <c r="IB96" s="41"/>
      <c r="IC96" s="41"/>
      <c r="ID96" s="41"/>
      <c r="IE96" s="41"/>
      <c r="IF96" s="41"/>
      <c r="IG96" s="41"/>
      <c r="IH96" s="41"/>
      <c r="II96" s="41"/>
      <c r="IJ96" s="41"/>
      <c r="IK96" s="41"/>
      <c r="IL96" s="41"/>
      <c r="IM96" s="41"/>
      <c r="IN96" s="41"/>
      <c r="IO96" s="41"/>
      <c r="IP96" s="41"/>
      <c r="IQ96" s="41"/>
      <c r="IR96" s="41"/>
      <c r="IS96" s="41"/>
      <c r="IT96" s="41"/>
      <c r="IU96" s="41"/>
    </row>
    <row r="97" spans="1:255" s="22" customFormat="1" ht="57" x14ac:dyDescent="0.2">
      <c r="A97" s="49">
        <v>72</v>
      </c>
      <c r="B97" s="50" t="s">
        <v>476</v>
      </c>
      <c r="C97" s="50" t="s">
        <v>477</v>
      </c>
      <c r="D97" s="50" t="s">
        <v>278</v>
      </c>
      <c r="E97" s="51" t="e">
        <f t="shared" si="9"/>
        <v>#REF!</v>
      </c>
      <c r="F97" s="52">
        <f>ROUND( 235.98 * 9.11, 2 )</f>
        <v>2149.7800000000002</v>
      </c>
      <c r="G97" s="53" t="e">
        <f t="shared" si="10"/>
        <v>#REF!</v>
      </c>
      <c r="H97" s="54" t="s">
        <v>1073</v>
      </c>
      <c r="I97" s="54" t="s">
        <v>1010</v>
      </c>
      <c r="N97" s="41"/>
      <c r="O97" s="41" t="e">
        <f t="shared" si="11"/>
        <v>#REF!</v>
      </c>
      <c r="P97" s="41" t="e">
        <f>Source!I176</f>
        <v>#REF!</v>
      </c>
      <c r="Q97" s="41" t="e">
        <f>Source!I245</f>
        <v>#REF!</v>
      </c>
      <c r="R97" s="41"/>
      <c r="S97" s="41"/>
      <c r="T97" s="41"/>
      <c r="U97" s="41"/>
      <c r="V97" s="41"/>
      <c r="W97" s="41"/>
      <c r="X97" s="41"/>
      <c r="Y97" s="41"/>
      <c r="Z97" s="41"/>
      <c r="AA97" s="41"/>
      <c r="AB97" s="41"/>
      <c r="AC97" s="41"/>
      <c r="AD97" s="41"/>
      <c r="AE97" s="41"/>
      <c r="AF97" s="41"/>
      <c r="AG97" s="41"/>
      <c r="AH97" s="41"/>
      <c r="AI97" s="41"/>
      <c r="AJ97" s="41"/>
      <c r="AK97" s="41"/>
      <c r="AL97" s="41"/>
      <c r="AM97" s="41"/>
      <c r="AN97" s="41"/>
      <c r="AO97" s="41"/>
      <c r="AP97" s="41"/>
      <c r="AQ97" s="41"/>
      <c r="AR97" s="41"/>
      <c r="AS97" s="41"/>
      <c r="AT97" s="41"/>
      <c r="AU97" s="41"/>
      <c r="AV97" s="41"/>
      <c r="AW97" s="41"/>
      <c r="AX97" s="41"/>
      <c r="AY97" s="41"/>
      <c r="AZ97" s="41"/>
      <c r="BA97" s="41"/>
      <c r="BB97" s="41"/>
      <c r="BC97" s="41"/>
      <c r="BD97" s="41"/>
      <c r="BE97" s="41"/>
      <c r="BF97" s="41"/>
      <c r="BG97" s="41"/>
      <c r="BH97" s="41"/>
      <c r="BI97" s="41"/>
      <c r="BJ97" s="41"/>
      <c r="BK97" s="41"/>
      <c r="BL97" s="41"/>
      <c r="BM97" s="41"/>
      <c r="BN97" s="41"/>
      <c r="BO97" s="41"/>
      <c r="BP97" s="41"/>
      <c r="BQ97" s="41"/>
      <c r="BR97" s="41"/>
      <c r="BS97" s="41"/>
      <c r="BT97" s="41"/>
      <c r="BU97" s="41"/>
      <c r="BV97" s="41"/>
      <c r="BW97" s="41"/>
      <c r="BX97" s="41"/>
      <c r="BY97" s="41"/>
      <c r="BZ97" s="41"/>
      <c r="CA97" s="41"/>
      <c r="CB97" s="41"/>
      <c r="CC97" s="41"/>
      <c r="CD97" s="41"/>
      <c r="CE97" s="41"/>
      <c r="CF97" s="41"/>
      <c r="CG97" s="41"/>
      <c r="CH97" s="41"/>
      <c r="CI97" s="41"/>
      <c r="CJ97" s="41"/>
      <c r="CK97" s="41"/>
      <c r="CL97" s="41"/>
      <c r="CM97" s="41"/>
      <c r="CN97" s="41"/>
      <c r="CO97" s="41"/>
      <c r="CP97" s="41"/>
      <c r="CQ97" s="41"/>
      <c r="CR97" s="41"/>
      <c r="CS97" s="41"/>
      <c r="CT97" s="41"/>
      <c r="CU97" s="41"/>
      <c r="CV97" s="41"/>
      <c r="CW97" s="41"/>
      <c r="CX97" s="41"/>
      <c r="CY97" s="41"/>
      <c r="CZ97" s="41"/>
      <c r="DA97" s="41"/>
      <c r="DB97" s="41"/>
      <c r="DC97" s="41"/>
      <c r="DD97" s="41"/>
      <c r="DE97" s="41"/>
      <c r="DF97" s="41"/>
      <c r="DG97" s="41"/>
      <c r="DH97" s="41"/>
      <c r="DI97" s="41"/>
      <c r="DJ97" s="41"/>
      <c r="DK97" s="41"/>
      <c r="DL97" s="41"/>
      <c r="DM97" s="41"/>
      <c r="DN97" s="41"/>
      <c r="DO97" s="41"/>
      <c r="DP97" s="41"/>
      <c r="DQ97" s="41"/>
      <c r="DR97" s="41"/>
      <c r="DS97" s="41"/>
      <c r="DT97" s="41"/>
      <c r="DU97" s="41"/>
      <c r="DV97" s="41"/>
      <c r="DW97" s="41"/>
      <c r="DX97" s="41"/>
      <c r="DY97" s="41"/>
      <c r="DZ97" s="41"/>
      <c r="EA97" s="41"/>
      <c r="EB97" s="41"/>
      <c r="EC97" s="41"/>
      <c r="ED97" s="41"/>
      <c r="EE97" s="41"/>
      <c r="EF97" s="41"/>
      <c r="EG97" s="41"/>
      <c r="EH97" s="41"/>
      <c r="EI97" s="41"/>
      <c r="EJ97" s="41"/>
      <c r="EK97" s="41"/>
      <c r="EL97" s="41"/>
      <c r="EM97" s="41"/>
      <c r="EN97" s="41"/>
      <c r="EO97" s="41"/>
      <c r="EP97" s="41"/>
      <c r="EQ97" s="41"/>
      <c r="ER97" s="41"/>
      <c r="ES97" s="41"/>
      <c r="ET97" s="41"/>
      <c r="EU97" s="41"/>
      <c r="EV97" s="41"/>
      <c r="EW97" s="41"/>
      <c r="EX97" s="41"/>
      <c r="EY97" s="41"/>
      <c r="EZ97" s="41"/>
      <c r="FA97" s="41"/>
      <c r="FB97" s="41"/>
      <c r="FC97" s="41"/>
      <c r="FD97" s="41"/>
      <c r="FE97" s="41"/>
      <c r="FF97" s="41"/>
      <c r="FG97" s="41"/>
      <c r="FH97" s="41"/>
      <c r="FI97" s="41"/>
      <c r="FJ97" s="41"/>
      <c r="FK97" s="41"/>
      <c r="FL97" s="41"/>
      <c r="FM97" s="41"/>
      <c r="FN97" s="41"/>
      <c r="FO97" s="41"/>
      <c r="FP97" s="41"/>
      <c r="FQ97" s="41"/>
      <c r="FR97" s="41"/>
      <c r="FS97" s="41"/>
      <c r="FT97" s="41"/>
      <c r="FU97" s="41"/>
      <c r="FV97" s="41"/>
      <c r="FW97" s="41"/>
      <c r="FX97" s="41"/>
      <c r="FY97" s="41"/>
      <c r="FZ97" s="41"/>
      <c r="GA97" s="41"/>
      <c r="GB97" s="41"/>
      <c r="GC97" s="41"/>
      <c r="GD97" s="41"/>
      <c r="GE97" s="41"/>
      <c r="GF97" s="41"/>
      <c r="GG97" s="41"/>
      <c r="GH97" s="41"/>
      <c r="GI97" s="41"/>
      <c r="GJ97" s="41"/>
      <c r="GK97" s="41"/>
      <c r="GL97" s="41"/>
      <c r="GM97" s="41"/>
      <c r="GN97" s="41"/>
      <c r="GO97" s="41"/>
      <c r="GP97" s="41"/>
      <c r="GQ97" s="41"/>
      <c r="GR97" s="41"/>
      <c r="GS97" s="41"/>
      <c r="GT97" s="41"/>
      <c r="GU97" s="41"/>
      <c r="GV97" s="41"/>
      <c r="GW97" s="41"/>
      <c r="GX97" s="41"/>
      <c r="GY97" s="41"/>
      <c r="GZ97" s="41"/>
      <c r="HA97" s="41"/>
      <c r="HB97" s="41"/>
      <c r="HC97" s="41"/>
      <c r="HD97" s="41"/>
      <c r="HE97" s="41"/>
      <c r="HF97" s="41"/>
      <c r="HG97" s="41"/>
      <c r="HH97" s="41"/>
      <c r="HI97" s="41"/>
      <c r="HJ97" s="41"/>
      <c r="HK97" s="41"/>
      <c r="HL97" s="41"/>
      <c r="HM97" s="41"/>
      <c r="HN97" s="41"/>
      <c r="HO97" s="41"/>
      <c r="HP97" s="41"/>
      <c r="HQ97" s="41"/>
      <c r="HR97" s="41"/>
      <c r="HS97" s="41"/>
      <c r="HT97" s="41"/>
      <c r="HU97" s="41"/>
      <c r="HV97" s="41"/>
      <c r="HW97" s="41"/>
      <c r="HX97" s="41"/>
      <c r="HY97" s="41"/>
      <c r="HZ97" s="41"/>
      <c r="IA97" s="41"/>
      <c r="IB97" s="41"/>
      <c r="IC97" s="41"/>
      <c r="ID97" s="41"/>
      <c r="IE97" s="41"/>
      <c r="IF97" s="41"/>
      <c r="IG97" s="41"/>
      <c r="IH97" s="41"/>
      <c r="II97" s="41"/>
      <c r="IJ97" s="41"/>
      <c r="IK97" s="41"/>
      <c r="IL97" s="41"/>
      <c r="IM97" s="41"/>
      <c r="IN97" s="41"/>
      <c r="IO97" s="41"/>
      <c r="IP97" s="41"/>
      <c r="IQ97" s="41"/>
      <c r="IR97" s="41"/>
      <c r="IS97" s="41"/>
      <c r="IT97" s="41"/>
      <c r="IU97" s="41"/>
    </row>
    <row r="98" spans="1:255" s="22" customFormat="1" ht="22.8" x14ac:dyDescent="0.2">
      <c r="A98" s="49">
        <v>73</v>
      </c>
      <c r="B98" s="50" t="s">
        <v>851</v>
      </c>
      <c r="C98" s="50" t="s">
        <v>853</v>
      </c>
      <c r="D98" s="50" t="s">
        <v>147</v>
      </c>
      <c r="E98" s="51" t="e">
        <f t="shared" si="9"/>
        <v>#REF!</v>
      </c>
      <c r="F98" s="52">
        <f>ROUND( 15620 * 9.11, 2 )</f>
        <v>142298.20000000001</v>
      </c>
      <c r="G98" s="53" t="e">
        <f t="shared" si="10"/>
        <v>#REF!</v>
      </c>
      <c r="H98" s="54" t="s">
        <v>1020</v>
      </c>
      <c r="I98" s="54" t="s">
        <v>1010</v>
      </c>
      <c r="N98" s="41"/>
      <c r="O98" s="41" t="e">
        <f t="shared" si="11"/>
        <v>#REF!</v>
      </c>
      <c r="P98" s="41" t="e">
        <f>SmtRes!CX202</f>
        <v>#REF!</v>
      </c>
      <c r="Q98" s="41" t="e">
        <f>SmtRes!CX302</f>
        <v>#REF!</v>
      </c>
      <c r="R98" s="41" t="e">
        <f>SmtRes!CX325</f>
        <v>#REF!</v>
      </c>
      <c r="S98" s="41" t="e">
        <f>SmtRes!CX374</f>
        <v>#REF!</v>
      </c>
      <c r="T98" s="41" t="e">
        <f>SmtRes!CX426</f>
        <v>#REF!</v>
      </c>
      <c r="U98" s="41" t="e">
        <f>SmtRes!CX457</f>
        <v>#REF!</v>
      </c>
      <c r="V98" s="41"/>
      <c r="W98" s="41"/>
      <c r="X98" s="41"/>
      <c r="Y98" s="41"/>
      <c r="Z98" s="41"/>
      <c r="AA98" s="41"/>
      <c r="AB98" s="41"/>
      <c r="AC98" s="41"/>
      <c r="AD98" s="41"/>
      <c r="AE98" s="41"/>
      <c r="AF98" s="41"/>
      <c r="AG98" s="41"/>
      <c r="AH98" s="41"/>
      <c r="AI98" s="41"/>
      <c r="AJ98" s="41"/>
      <c r="AK98" s="41"/>
      <c r="AL98" s="41"/>
      <c r="AM98" s="41"/>
      <c r="AN98" s="41"/>
      <c r="AO98" s="41"/>
      <c r="AP98" s="41"/>
      <c r="AQ98" s="41"/>
      <c r="AR98" s="41"/>
      <c r="AS98" s="41"/>
      <c r="AT98" s="41"/>
      <c r="AU98" s="41"/>
      <c r="AV98" s="41"/>
      <c r="AW98" s="41"/>
      <c r="AX98" s="41"/>
      <c r="AY98" s="41"/>
      <c r="AZ98" s="41"/>
      <c r="BA98" s="41"/>
      <c r="BB98" s="41"/>
      <c r="BC98" s="41"/>
      <c r="BD98" s="41"/>
      <c r="BE98" s="41"/>
      <c r="BF98" s="41"/>
      <c r="BG98" s="41"/>
      <c r="BH98" s="41"/>
      <c r="BI98" s="41"/>
      <c r="BJ98" s="41"/>
      <c r="BK98" s="41"/>
      <c r="BL98" s="41"/>
      <c r="BM98" s="41"/>
      <c r="BN98" s="41"/>
      <c r="BO98" s="41"/>
      <c r="BP98" s="41"/>
      <c r="BQ98" s="41"/>
      <c r="BR98" s="41"/>
      <c r="BS98" s="41"/>
      <c r="BT98" s="41"/>
      <c r="BU98" s="41"/>
      <c r="BV98" s="41"/>
      <c r="BW98" s="41"/>
      <c r="BX98" s="41"/>
      <c r="BY98" s="41"/>
      <c r="BZ98" s="41"/>
      <c r="CA98" s="41"/>
      <c r="CB98" s="41"/>
      <c r="CC98" s="41"/>
      <c r="CD98" s="41"/>
      <c r="CE98" s="41"/>
      <c r="CF98" s="41"/>
      <c r="CG98" s="41"/>
      <c r="CH98" s="41"/>
      <c r="CI98" s="41"/>
      <c r="CJ98" s="41"/>
      <c r="CK98" s="41"/>
      <c r="CL98" s="41"/>
      <c r="CM98" s="41"/>
      <c r="CN98" s="41"/>
      <c r="CO98" s="41"/>
      <c r="CP98" s="41"/>
      <c r="CQ98" s="41"/>
      <c r="CR98" s="41"/>
      <c r="CS98" s="41"/>
      <c r="CT98" s="41"/>
      <c r="CU98" s="41"/>
      <c r="CV98" s="41"/>
      <c r="CW98" s="41"/>
      <c r="CX98" s="41"/>
      <c r="CY98" s="41"/>
      <c r="CZ98" s="41"/>
      <c r="DA98" s="41"/>
      <c r="DB98" s="41"/>
      <c r="DC98" s="41"/>
      <c r="DD98" s="41"/>
      <c r="DE98" s="41"/>
      <c r="DF98" s="41"/>
      <c r="DG98" s="41"/>
      <c r="DH98" s="41"/>
      <c r="DI98" s="41"/>
      <c r="DJ98" s="41"/>
      <c r="DK98" s="41"/>
      <c r="DL98" s="41"/>
      <c r="DM98" s="41"/>
      <c r="DN98" s="41"/>
      <c r="DO98" s="41"/>
      <c r="DP98" s="41"/>
      <c r="DQ98" s="41"/>
      <c r="DR98" s="41"/>
      <c r="DS98" s="41"/>
      <c r="DT98" s="41"/>
      <c r="DU98" s="41"/>
      <c r="DV98" s="41"/>
      <c r="DW98" s="41"/>
      <c r="DX98" s="41"/>
      <c r="DY98" s="41"/>
      <c r="DZ98" s="41"/>
      <c r="EA98" s="41"/>
      <c r="EB98" s="41"/>
      <c r="EC98" s="41"/>
      <c r="ED98" s="41"/>
      <c r="EE98" s="41"/>
      <c r="EF98" s="41"/>
      <c r="EG98" s="41"/>
      <c r="EH98" s="41"/>
      <c r="EI98" s="41"/>
      <c r="EJ98" s="41"/>
      <c r="EK98" s="41"/>
      <c r="EL98" s="41"/>
      <c r="EM98" s="41"/>
      <c r="EN98" s="41"/>
      <c r="EO98" s="41"/>
      <c r="EP98" s="41"/>
      <c r="EQ98" s="41"/>
      <c r="ER98" s="41"/>
      <c r="ES98" s="41"/>
      <c r="ET98" s="41"/>
      <c r="EU98" s="41"/>
      <c r="EV98" s="41"/>
      <c r="EW98" s="41"/>
      <c r="EX98" s="41"/>
      <c r="EY98" s="41"/>
      <c r="EZ98" s="41"/>
      <c r="FA98" s="41"/>
      <c r="FB98" s="41"/>
      <c r="FC98" s="41"/>
      <c r="FD98" s="41"/>
      <c r="FE98" s="41"/>
      <c r="FF98" s="41"/>
      <c r="FG98" s="41"/>
      <c r="FH98" s="41"/>
      <c r="FI98" s="41"/>
      <c r="FJ98" s="41"/>
      <c r="FK98" s="41"/>
      <c r="FL98" s="41"/>
      <c r="FM98" s="41"/>
      <c r="FN98" s="41"/>
      <c r="FO98" s="41"/>
      <c r="FP98" s="41"/>
      <c r="FQ98" s="41"/>
      <c r="FR98" s="41"/>
      <c r="FS98" s="41"/>
      <c r="FT98" s="41"/>
      <c r="FU98" s="41"/>
      <c r="FV98" s="41"/>
      <c r="FW98" s="41"/>
      <c r="FX98" s="41"/>
      <c r="FY98" s="41"/>
      <c r="FZ98" s="41"/>
      <c r="GA98" s="41"/>
      <c r="GB98" s="41"/>
      <c r="GC98" s="41"/>
      <c r="GD98" s="41"/>
      <c r="GE98" s="41"/>
      <c r="GF98" s="41"/>
      <c r="GG98" s="41"/>
      <c r="GH98" s="41"/>
      <c r="GI98" s="41"/>
      <c r="GJ98" s="41"/>
      <c r="GK98" s="41"/>
      <c r="GL98" s="41"/>
      <c r="GM98" s="41"/>
      <c r="GN98" s="41"/>
      <c r="GO98" s="41"/>
      <c r="GP98" s="41"/>
      <c r="GQ98" s="41"/>
      <c r="GR98" s="41"/>
      <c r="GS98" s="41"/>
      <c r="GT98" s="41"/>
      <c r="GU98" s="41"/>
      <c r="GV98" s="41"/>
      <c r="GW98" s="41"/>
      <c r="GX98" s="41"/>
      <c r="GY98" s="41"/>
      <c r="GZ98" s="41"/>
      <c r="HA98" s="41"/>
      <c r="HB98" s="41"/>
      <c r="HC98" s="41"/>
      <c r="HD98" s="41"/>
      <c r="HE98" s="41"/>
      <c r="HF98" s="41"/>
      <c r="HG98" s="41"/>
      <c r="HH98" s="41"/>
      <c r="HI98" s="41"/>
      <c r="HJ98" s="41"/>
      <c r="HK98" s="41"/>
      <c r="HL98" s="41"/>
      <c r="HM98" s="41"/>
      <c r="HN98" s="41"/>
      <c r="HO98" s="41"/>
      <c r="HP98" s="41"/>
      <c r="HQ98" s="41"/>
      <c r="HR98" s="41"/>
      <c r="HS98" s="41"/>
      <c r="HT98" s="41"/>
      <c r="HU98" s="41"/>
      <c r="HV98" s="41"/>
      <c r="HW98" s="41"/>
      <c r="HX98" s="41"/>
      <c r="HY98" s="41"/>
      <c r="HZ98" s="41"/>
      <c r="IA98" s="41"/>
      <c r="IB98" s="41"/>
      <c r="IC98" s="41"/>
      <c r="ID98" s="41"/>
      <c r="IE98" s="41"/>
      <c r="IF98" s="41"/>
      <c r="IG98" s="41"/>
      <c r="IH98" s="41"/>
      <c r="II98" s="41"/>
      <c r="IJ98" s="41"/>
      <c r="IK98" s="41"/>
      <c r="IL98" s="41"/>
      <c r="IM98" s="41"/>
      <c r="IN98" s="41"/>
      <c r="IO98" s="41"/>
      <c r="IP98" s="41"/>
      <c r="IQ98" s="41"/>
      <c r="IR98" s="41"/>
      <c r="IS98" s="41"/>
      <c r="IT98" s="41"/>
      <c r="IU98" s="41"/>
    </row>
    <row r="99" spans="1:255" s="22" customFormat="1" ht="22.8" x14ac:dyDescent="0.2">
      <c r="A99" s="49">
        <v>74</v>
      </c>
      <c r="B99" s="50" t="s">
        <v>860</v>
      </c>
      <c r="C99" s="50" t="s">
        <v>862</v>
      </c>
      <c r="D99" s="50" t="s">
        <v>147</v>
      </c>
      <c r="E99" s="51" t="e">
        <f t="shared" si="9"/>
        <v>#REF!</v>
      </c>
      <c r="F99" s="52">
        <f>ROUND( 14312.87 * 9.11, 2 )</f>
        <v>130390.25</v>
      </c>
      <c r="G99" s="53" t="e">
        <f t="shared" si="10"/>
        <v>#REF!</v>
      </c>
      <c r="H99" s="54" t="s">
        <v>1022</v>
      </c>
      <c r="I99" s="54" t="s">
        <v>1010</v>
      </c>
      <c r="N99" s="41"/>
      <c r="O99" s="41" t="e">
        <f t="shared" si="11"/>
        <v>#REF!</v>
      </c>
      <c r="P99" s="41" t="e">
        <f>SmtRes!CX213</f>
        <v>#REF!</v>
      </c>
      <c r="Q99" s="41" t="e">
        <f>SmtRes!CX334</f>
        <v>#REF!</v>
      </c>
      <c r="R99" s="41" t="e">
        <f>SmtRes!CX385</f>
        <v>#REF!</v>
      </c>
      <c r="S99" s="41" t="e">
        <f>SmtRes!CX443</f>
        <v>#REF!</v>
      </c>
      <c r="T99" s="41" t="e">
        <f>SmtRes!CX466</f>
        <v>#REF!</v>
      </c>
      <c r="U99" s="41"/>
      <c r="V99" s="41"/>
      <c r="W99" s="41"/>
      <c r="X99" s="41"/>
      <c r="Y99" s="41"/>
      <c r="Z99" s="41"/>
      <c r="AA99" s="41"/>
      <c r="AB99" s="41"/>
      <c r="AC99" s="41"/>
      <c r="AD99" s="41"/>
      <c r="AE99" s="41"/>
      <c r="AF99" s="41"/>
      <c r="AG99" s="41"/>
      <c r="AH99" s="41"/>
      <c r="AI99" s="41"/>
      <c r="AJ99" s="41"/>
      <c r="AK99" s="41"/>
      <c r="AL99" s="41"/>
      <c r="AM99" s="41"/>
      <c r="AN99" s="41"/>
      <c r="AO99" s="41"/>
      <c r="AP99" s="41"/>
      <c r="AQ99" s="41"/>
      <c r="AR99" s="41"/>
      <c r="AS99" s="41"/>
      <c r="AT99" s="41"/>
      <c r="AU99" s="41"/>
      <c r="AV99" s="41"/>
      <c r="AW99" s="41"/>
      <c r="AX99" s="41"/>
      <c r="AY99" s="41"/>
      <c r="AZ99" s="41"/>
      <c r="BA99" s="41"/>
      <c r="BB99" s="41"/>
      <c r="BC99" s="41"/>
      <c r="BD99" s="41"/>
      <c r="BE99" s="41"/>
      <c r="BF99" s="41"/>
      <c r="BG99" s="41"/>
      <c r="BH99" s="41"/>
      <c r="BI99" s="41"/>
      <c r="BJ99" s="41"/>
      <c r="BK99" s="41"/>
      <c r="BL99" s="41"/>
      <c r="BM99" s="41"/>
      <c r="BN99" s="41"/>
      <c r="BO99" s="41"/>
      <c r="BP99" s="41"/>
      <c r="BQ99" s="41"/>
      <c r="BR99" s="41"/>
      <c r="BS99" s="41"/>
      <c r="BT99" s="41"/>
      <c r="BU99" s="41"/>
      <c r="BV99" s="41"/>
      <c r="BW99" s="41"/>
      <c r="BX99" s="41"/>
      <c r="BY99" s="41"/>
      <c r="BZ99" s="41"/>
      <c r="CA99" s="41"/>
      <c r="CB99" s="41"/>
      <c r="CC99" s="41"/>
      <c r="CD99" s="41"/>
      <c r="CE99" s="41"/>
      <c r="CF99" s="41"/>
      <c r="CG99" s="41"/>
      <c r="CH99" s="41"/>
      <c r="CI99" s="41"/>
      <c r="CJ99" s="41"/>
      <c r="CK99" s="41"/>
      <c r="CL99" s="41"/>
      <c r="CM99" s="41"/>
      <c r="CN99" s="41"/>
      <c r="CO99" s="41"/>
      <c r="CP99" s="41"/>
      <c r="CQ99" s="41"/>
      <c r="CR99" s="41"/>
      <c r="CS99" s="41"/>
      <c r="CT99" s="41"/>
      <c r="CU99" s="41"/>
      <c r="CV99" s="41"/>
      <c r="CW99" s="41"/>
      <c r="CX99" s="41"/>
      <c r="CY99" s="41"/>
      <c r="CZ99" s="41"/>
      <c r="DA99" s="41"/>
      <c r="DB99" s="41"/>
      <c r="DC99" s="41"/>
      <c r="DD99" s="41"/>
      <c r="DE99" s="41"/>
      <c r="DF99" s="41"/>
      <c r="DG99" s="41"/>
      <c r="DH99" s="41"/>
      <c r="DI99" s="41"/>
      <c r="DJ99" s="41"/>
      <c r="DK99" s="41"/>
      <c r="DL99" s="41"/>
      <c r="DM99" s="41"/>
      <c r="DN99" s="41"/>
      <c r="DO99" s="41"/>
      <c r="DP99" s="41"/>
      <c r="DQ99" s="41"/>
      <c r="DR99" s="41"/>
      <c r="DS99" s="41"/>
      <c r="DT99" s="41"/>
      <c r="DU99" s="41"/>
      <c r="DV99" s="41"/>
      <c r="DW99" s="41"/>
      <c r="DX99" s="41"/>
      <c r="DY99" s="41"/>
      <c r="DZ99" s="41"/>
      <c r="EA99" s="41"/>
      <c r="EB99" s="41"/>
      <c r="EC99" s="41"/>
      <c r="ED99" s="41"/>
      <c r="EE99" s="41"/>
      <c r="EF99" s="41"/>
      <c r="EG99" s="41"/>
      <c r="EH99" s="41"/>
      <c r="EI99" s="41"/>
      <c r="EJ99" s="41"/>
      <c r="EK99" s="41"/>
      <c r="EL99" s="41"/>
      <c r="EM99" s="41"/>
      <c r="EN99" s="41"/>
      <c r="EO99" s="41"/>
      <c r="EP99" s="41"/>
      <c r="EQ99" s="41"/>
      <c r="ER99" s="41"/>
      <c r="ES99" s="41"/>
      <c r="ET99" s="41"/>
      <c r="EU99" s="41"/>
      <c r="EV99" s="41"/>
      <c r="EW99" s="41"/>
      <c r="EX99" s="41"/>
      <c r="EY99" s="41"/>
      <c r="EZ99" s="41"/>
      <c r="FA99" s="41"/>
      <c r="FB99" s="41"/>
      <c r="FC99" s="41"/>
      <c r="FD99" s="41"/>
      <c r="FE99" s="41"/>
      <c r="FF99" s="41"/>
      <c r="FG99" s="41"/>
      <c r="FH99" s="41"/>
      <c r="FI99" s="41"/>
      <c r="FJ99" s="41"/>
      <c r="FK99" s="41"/>
      <c r="FL99" s="41"/>
      <c r="FM99" s="41"/>
      <c r="FN99" s="41"/>
      <c r="FO99" s="41"/>
      <c r="FP99" s="41"/>
      <c r="FQ99" s="41"/>
      <c r="FR99" s="41"/>
      <c r="FS99" s="41"/>
      <c r="FT99" s="41"/>
      <c r="FU99" s="41"/>
      <c r="FV99" s="41"/>
      <c r="FW99" s="41"/>
      <c r="FX99" s="41"/>
      <c r="FY99" s="41"/>
      <c r="FZ99" s="41"/>
      <c r="GA99" s="41"/>
      <c r="GB99" s="41"/>
      <c r="GC99" s="41"/>
      <c r="GD99" s="41"/>
      <c r="GE99" s="41"/>
      <c r="GF99" s="41"/>
      <c r="GG99" s="41"/>
      <c r="GH99" s="41"/>
      <c r="GI99" s="41"/>
      <c r="GJ99" s="41"/>
      <c r="GK99" s="41"/>
      <c r="GL99" s="41"/>
      <c r="GM99" s="41"/>
      <c r="GN99" s="41"/>
      <c r="GO99" s="41"/>
      <c r="GP99" s="41"/>
      <c r="GQ99" s="41"/>
      <c r="GR99" s="41"/>
      <c r="GS99" s="41"/>
      <c r="GT99" s="41"/>
      <c r="GU99" s="41"/>
      <c r="GV99" s="41"/>
      <c r="GW99" s="41"/>
      <c r="GX99" s="41"/>
      <c r="GY99" s="41"/>
      <c r="GZ99" s="41"/>
      <c r="HA99" s="41"/>
      <c r="HB99" s="41"/>
      <c r="HC99" s="41"/>
      <c r="HD99" s="41"/>
      <c r="HE99" s="41"/>
      <c r="HF99" s="41"/>
      <c r="HG99" s="41"/>
      <c r="HH99" s="41"/>
      <c r="HI99" s="41"/>
      <c r="HJ99" s="41"/>
      <c r="HK99" s="41"/>
      <c r="HL99" s="41"/>
      <c r="HM99" s="41"/>
      <c r="HN99" s="41"/>
      <c r="HO99" s="41"/>
      <c r="HP99" s="41"/>
      <c r="HQ99" s="41"/>
      <c r="HR99" s="41"/>
      <c r="HS99" s="41"/>
      <c r="HT99" s="41"/>
      <c r="HU99" s="41"/>
      <c r="HV99" s="41"/>
      <c r="HW99" s="41"/>
      <c r="HX99" s="41"/>
      <c r="HY99" s="41"/>
      <c r="HZ99" s="41"/>
      <c r="IA99" s="41"/>
      <c r="IB99" s="41"/>
      <c r="IC99" s="41"/>
      <c r="ID99" s="41"/>
      <c r="IE99" s="41"/>
      <c r="IF99" s="41"/>
      <c r="IG99" s="41"/>
      <c r="IH99" s="41"/>
      <c r="II99" s="41"/>
      <c r="IJ99" s="41"/>
      <c r="IK99" s="41"/>
      <c r="IL99" s="41"/>
      <c r="IM99" s="41"/>
      <c r="IN99" s="41"/>
      <c r="IO99" s="41"/>
      <c r="IP99" s="41"/>
      <c r="IQ99" s="41"/>
      <c r="IR99" s="41"/>
      <c r="IS99" s="41"/>
      <c r="IT99" s="41"/>
      <c r="IU99" s="41"/>
    </row>
    <row r="100" spans="1:255" s="22" customFormat="1" ht="22.8" x14ac:dyDescent="0.2">
      <c r="A100" s="49">
        <v>75</v>
      </c>
      <c r="B100" s="50" t="s">
        <v>195</v>
      </c>
      <c r="C100" s="50" t="s">
        <v>196</v>
      </c>
      <c r="D100" s="50" t="s">
        <v>132</v>
      </c>
      <c r="E100" s="51" t="e">
        <f t="shared" si="9"/>
        <v>#REF!</v>
      </c>
      <c r="F100" s="52">
        <f>ROUND( 19.87 * 9.11, 2 )</f>
        <v>181.02</v>
      </c>
      <c r="G100" s="53" t="e">
        <f t="shared" si="10"/>
        <v>#REF!</v>
      </c>
      <c r="H100" s="54" t="s">
        <v>1043</v>
      </c>
      <c r="I100" s="54" t="s">
        <v>1010</v>
      </c>
      <c r="N100" s="41"/>
      <c r="O100" s="41" t="e">
        <f t="shared" si="11"/>
        <v>#REF!</v>
      </c>
      <c r="P100" s="41" t="e">
        <f>Source!I84</f>
        <v>#REF!</v>
      </c>
      <c r="Q100" s="41" t="e">
        <f>Source!I91</f>
        <v>#REF!</v>
      </c>
      <c r="R100" s="41" t="e">
        <f>Source!I100</f>
        <v>#REF!</v>
      </c>
      <c r="S100" s="41"/>
      <c r="T100" s="41"/>
      <c r="U100" s="41"/>
      <c r="V100" s="41"/>
      <c r="W100" s="41"/>
      <c r="X100" s="41"/>
      <c r="Y100" s="41"/>
      <c r="Z100" s="41"/>
      <c r="AA100" s="41"/>
      <c r="AB100" s="41"/>
      <c r="AC100" s="41"/>
      <c r="AD100" s="41"/>
      <c r="AE100" s="41"/>
      <c r="AF100" s="41"/>
      <c r="AG100" s="41"/>
      <c r="AH100" s="41"/>
      <c r="AI100" s="41"/>
      <c r="AJ100" s="41"/>
      <c r="AK100" s="41"/>
      <c r="AL100" s="41"/>
      <c r="AM100" s="41"/>
      <c r="AN100" s="41"/>
      <c r="AO100" s="41"/>
      <c r="AP100" s="41"/>
      <c r="AQ100" s="41"/>
      <c r="AR100" s="41"/>
      <c r="AS100" s="41"/>
      <c r="AT100" s="41"/>
      <c r="AU100" s="41"/>
      <c r="AV100" s="41"/>
      <c r="AW100" s="41"/>
      <c r="AX100" s="41"/>
      <c r="AY100" s="41"/>
      <c r="AZ100" s="41"/>
      <c r="BA100" s="41"/>
      <c r="BB100" s="41"/>
      <c r="BC100" s="41"/>
      <c r="BD100" s="41"/>
      <c r="BE100" s="41"/>
      <c r="BF100" s="41"/>
      <c r="BG100" s="41"/>
      <c r="BH100" s="41"/>
      <c r="BI100" s="41"/>
      <c r="BJ100" s="41"/>
      <c r="BK100" s="41"/>
      <c r="BL100" s="41"/>
      <c r="BM100" s="41"/>
      <c r="BN100" s="41"/>
      <c r="BO100" s="41"/>
      <c r="BP100" s="41"/>
      <c r="BQ100" s="41"/>
      <c r="BR100" s="41"/>
      <c r="BS100" s="41"/>
      <c r="BT100" s="41"/>
      <c r="BU100" s="41"/>
      <c r="BV100" s="41"/>
      <c r="BW100" s="41"/>
      <c r="BX100" s="41"/>
      <c r="BY100" s="41"/>
      <c r="BZ100" s="41"/>
      <c r="CA100" s="41"/>
      <c r="CB100" s="41"/>
      <c r="CC100" s="41"/>
      <c r="CD100" s="41"/>
      <c r="CE100" s="41"/>
      <c r="CF100" s="41"/>
      <c r="CG100" s="41"/>
      <c r="CH100" s="41"/>
      <c r="CI100" s="41"/>
      <c r="CJ100" s="41"/>
      <c r="CK100" s="41"/>
      <c r="CL100" s="41"/>
      <c r="CM100" s="41"/>
      <c r="CN100" s="41"/>
      <c r="CO100" s="41"/>
      <c r="CP100" s="41"/>
      <c r="CQ100" s="41"/>
      <c r="CR100" s="41"/>
      <c r="CS100" s="41"/>
      <c r="CT100" s="41"/>
      <c r="CU100" s="41"/>
      <c r="CV100" s="41"/>
      <c r="CW100" s="41"/>
      <c r="CX100" s="41"/>
      <c r="CY100" s="41"/>
      <c r="CZ100" s="41"/>
      <c r="DA100" s="41"/>
      <c r="DB100" s="41"/>
      <c r="DC100" s="41"/>
      <c r="DD100" s="41"/>
      <c r="DE100" s="41"/>
      <c r="DF100" s="41"/>
      <c r="DG100" s="41"/>
      <c r="DH100" s="41"/>
      <c r="DI100" s="41"/>
      <c r="DJ100" s="41"/>
      <c r="DK100" s="41"/>
      <c r="DL100" s="41"/>
      <c r="DM100" s="41"/>
      <c r="DN100" s="41"/>
      <c r="DO100" s="41"/>
      <c r="DP100" s="41"/>
      <c r="DQ100" s="41"/>
      <c r="DR100" s="41"/>
      <c r="DS100" s="41"/>
      <c r="DT100" s="41"/>
      <c r="DU100" s="41"/>
      <c r="DV100" s="41"/>
      <c r="DW100" s="41"/>
      <c r="DX100" s="41"/>
      <c r="DY100" s="41"/>
      <c r="DZ100" s="41"/>
      <c r="EA100" s="41"/>
      <c r="EB100" s="41"/>
      <c r="EC100" s="41"/>
      <c r="ED100" s="41"/>
      <c r="EE100" s="41"/>
      <c r="EF100" s="41"/>
      <c r="EG100" s="41"/>
      <c r="EH100" s="41"/>
      <c r="EI100" s="41"/>
      <c r="EJ100" s="41"/>
      <c r="EK100" s="41"/>
      <c r="EL100" s="41"/>
      <c r="EM100" s="41"/>
      <c r="EN100" s="41"/>
      <c r="EO100" s="41"/>
      <c r="EP100" s="41"/>
      <c r="EQ100" s="41"/>
      <c r="ER100" s="41"/>
      <c r="ES100" s="41"/>
      <c r="ET100" s="41"/>
      <c r="EU100" s="41"/>
      <c r="EV100" s="41"/>
      <c r="EW100" s="41"/>
      <c r="EX100" s="41"/>
      <c r="EY100" s="41"/>
      <c r="EZ100" s="41"/>
      <c r="FA100" s="41"/>
      <c r="FB100" s="41"/>
      <c r="FC100" s="41"/>
      <c r="FD100" s="41"/>
      <c r="FE100" s="41"/>
      <c r="FF100" s="41"/>
      <c r="FG100" s="41"/>
      <c r="FH100" s="41"/>
      <c r="FI100" s="41"/>
      <c r="FJ100" s="41"/>
      <c r="FK100" s="41"/>
      <c r="FL100" s="41"/>
      <c r="FM100" s="41"/>
      <c r="FN100" s="41"/>
      <c r="FO100" s="41"/>
      <c r="FP100" s="41"/>
      <c r="FQ100" s="41"/>
      <c r="FR100" s="41"/>
      <c r="FS100" s="41"/>
      <c r="FT100" s="41"/>
      <c r="FU100" s="41"/>
      <c r="FV100" s="41"/>
      <c r="FW100" s="41"/>
      <c r="FX100" s="41"/>
      <c r="FY100" s="41"/>
      <c r="FZ100" s="41"/>
      <c r="GA100" s="41"/>
      <c r="GB100" s="41"/>
      <c r="GC100" s="41"/>
      <c r="GD100" s="41"/>
      <c r="GE100" s="41"/>
      <c r="GF100" s="41"/>
      <c r="GG100" s="41"/>
      <c r="GH100" s="41"/>
      <c r="GI100" s="41"/>
      <c r="GJ100" s="41"/>
      <c r="GK100" s="41"/>
      <c r="GL100" s="41"/>
      <c r="GM100" s="41"/>
      <c r="GN100" s="41"/>
      <c r="GO100" s="41"/>
      <c r="GP100" s="41"/>
      <c r="GQ100" s="41"/>
      <c r="GR100" s="41"/>
      <c r="GS100" s="41"/>
      <c r="GT100" s="41"/>
      <c r="GU100" s="41"/>
      <c r="GV100" s="41"/>
      <c r="GW100" s="41"/>
      <c r="GX100" s="41"/>
      <c r="GY100" s="41"/>
      <c r="GZ100" s="41"/>
      <c r="HA100" s="41"/>
      <c r="HB100" s="41"/>
      <c r="HC100" s="41"/>
      <c r="HD100" s="41"/>
      <c r="HE100" s="41"/>
      <c r="HF100" s="41"/>
      <c r="HG100" s="41"/>
      <c r="HH100" s="41"/>
      <c r="HI100" s="41"/>
      <c r="HJ100" s="41"/>
      <c r="HK100" s="41"/>
      <c r="HL100" s="41"/>
      <c r="HM100" s="41"/>
      <c r="HN100" s="41"/>
      <c r="HO100" s="41"/>
      <c r="HP100" s="41"/>
      <c r="HQ100" s="41"/>
      <c r="HR100" s="41"/>
      <c r="HS100" s="41"/>
      <c r="HT100" s="41"/>
      <c r="HU100" s="41"/>
      <c r="HV100" s="41"/>
      <c r="HW100" s="41"/>
      <c r="HX100" s="41"/>
      <c r="HY100" s="41"/>
      <c r="HZ100" s="41"/>
      <c r="IA100" s="41"/>
      <c r="IB100" s="41"/>
      <c r="IC100" s="41"/>
      <c r="ID100" s="41"/>
      <c r="IE100" s="41"/>
      <c r="IF100" s="41"/>
      <c r="IG100" s="41"/>
      <c r="IH100" s="41"/>
      <c r="II100" s="41"/>
      <c r="IJ100" s="41"/>
      <c r="IK100" s="41"/>
      <c r="IL100" s="41"/>
      <c r="IM100" s="41"/>
      <c r="IN100" s="41"/>
      <c r="IO100" s="41"/>
      <c r="IP100" s="41"/>
      <c r="IQ100" s="41"/>
      <c r="IR100" s="41"/>
      <c r="IS100" s="41"/>
      <c r="IT100" s="41"/>
      <c r="IU100" s="41"/>
    </row>
    <row r="101" spans="1:255" s="22" customFormat="1" ht="22.8" x14ac:dyDescent="0.2">
      <c r="A101" s="49">
        <v>76</v>
      </c>
      <c r="B101" s="50" t="s">
        <v>854</v>
      </c>
      <c r="C101" s="50" t="s">
        <v>856</v>
      </c>
      <c r="D101" s="50" t="s">
        <v>132</v>
      </c>
      <c r="E101" s="51" t="e">
        <f t="shared" si="9"/>
        <v>#REF!</v>
      </c>
      <c r="F101" s="52">
        <f>ROUND( 9.42 * 9.11, 2 )</f>
        <v>85.82</v>
      </c>
      <c r="G101" s="53" t="e">
        <f t="shared" si="10"/>
        <v>#REF!</v>
      </c>
      <c r="H101" s="54" t="s">
        <v>1021</v>
      </c>
      <c r="I101" s="54" t="s">
        <v>1010</v>
      </c>
      <c r="N101" s="41"/>
      <c r="O101" s="41" t="e">
        <f t="shared" si="11"/>
        <v>#REF!</v>
      </c>
      <c r="P101" s="41" t="e">
        <f>SmtRes!CX203</f>
        <v>#REF!</v>
      </c>
      <c r="Q101" s="41" t="e">
        <f>SmtRes!CX303</f>
        <v>#REF!</v>
      </c>
      <c r="R101" s="41" t="e">
        <f>SmtRes!CX326</f>
        <v>#REF!</v>
      </c>
      <c r="S101" s="41" t="e">
        <f>SmtRes!CX375</f>
        <v>#REF!</v>
      </c>
      <c r="T101" s="41" t="e">
        <f>SmtRes!CX427</f>
        <v>#REF!</v>
      </c>
      <c r="U101" s="41" t="e">
        <f>SmtRes!CX458</f>
        <v>#REF!</v>
      </c>
      <c r="V101" s="41"/>
      <c r="W101" s="41"/>
      <c r="X101" s="41"/>
      <c r="Y101" s="41"/>
      <c r="Z101" s="41"/>
      <c r="AA101" s="41"/>
      <c r="AB101" s="41"/>
      <c r="AC101" s="41"/>
      <c r="AD101" s="41"/>
      <c r="AE101" s="41"/>
      <c r="AF101" s="41"/>
      <c r="AG101" s="41"/>
      <c r="AH101" s="41"/>
      <c r="AI101" s="41"/>
      <c r="AJ101" s="41"/>
      <c r="AK101" s="41"/>
      <c r="AL101" s="41"/>
      <c r="AM101" s="41"/>
      <c r="AN101" s="41"/>
      <c r="AO101" s="41"/>
      <c r="AP101" s="41"/>
      <c r="AQ101" s="41"/>
      <c r="AR101" s="41"/>
      <c r="AS101" s="41"/>
      <c r="AT101" s="41"/>
      <c r="AU101" s="41"/>
      <c r="AV101" s="41"/>
      <c r="AW101" s="41"/>
      <c r="AX101" s="41"/>
      <c r="AY101" s="41"/>
      <c r="AZ101" s="41"/>
      <c r="BA101" s="41"/>
      <c r="BB101" s="41"/>
      <c r="BC101" s="41"/>
      <c r="BD101" s="41"/>
      <c r="BE101" s="41"/>
      <c r="BF101" s="41"/>
      <c r="BG101" s="41"/>
      <c r="BH101" s="41"/>
      <c r="BI101" s="41"/>
      <c r="BJ101" s="41"/>
      <c r="BK101" s="41"/>
      <c r="BL101" s="41"/>
      <c r="BM101" s="41"/>
      <c r="BN101" s="41"/>
      <c r="BO101" s="41"/>
      <c r="BP101" s="41"/>
      <c r="BQ101" s="41"/>
      <c r="BR101" s="41"/>
      <c r="BS101" s="41"/>
      <c r="BT101" s="41"/>
      <c r="BU101" s="41"/>
      <c r="BV101" s="41"/>
      <c r="BW101" s="41"/>
      <c r="BX101" s="41"/>
      <c r="BY101" s="41"/>
      <c r="BZ101" s="41"/>
      <c r="CA101" s="41"/>
      <c r="CB101" s="41"/>
      <c r="CC101" s="41"/>
      <c r="CD101" s="41"/>
      <c r="CE101" s="41"/>
      <c r="CF101" s="41"/>
      <c r="CG101" s="41"/>
      <c r="CH101" s="41"/>
      <c r="CI101" s="41"/>
      <c r="CJ101" s="41"/>
      <c r="CK101" s="41"/>
      <c r="CL101" s="41"/>
      <c r="CM101" s="41"/>
      <c r="CN101" s="41"/>
      <c r="CO101" s="41"/>
      <c r="CP101" s="41"/>
      <c r="CQ101" s="41"/>
      <c r="CR101" s="41"/>
      <c r="CS101" s="41"/>
      <c r="CT101" s="41"/>
      <c r="CU101" s="41"/>
      <c r="CV101" s="41"/>
      <c r="CW101" s="41"/>
      <c r="CX101" s="41"/>
      <c r="CY101" s="41"/>
      <c r="CZ101" s="41"/>
      <c r="DA101" s="41"/>
      <c r="DB101" s="41"/>
      <c r="DC101" s="41"/>
      <c r="DD101" s="41"/>
      <c r="DE101" s="41"/>
      <c r="DF101" s="41"/>
      <c r="DG101" s="41"/>
      <c r="DH101" s="41"/>
      <c r="DI101" s="41"/>
      <c r="DJ101" s="41"/>
      <c r="DK101" s="41"/>
      <c r="DL101" s="41"/>
      <c r="DM101" s="41"/>
      <c r="DN101" s="41"/>
      <c r="DO101" s="41"/>
      <c r="DP101" s="41"/>
      <c r="DQ101" s="41"/>
      <c r="DR101" s="41"/>
      <c r="DS101" s="41"/>
      <c r="DT101" s="41"/>
      <c r="DU101" s="41"/>
      <c r="DV101" s="41"/>
      <c r="DW101" s="41"/>
      <c r="DX101" s="41"/>
      <c r="DY101" s="41"/>
      <c r="DZ101" s="41"/>
      <c r="EA101" s="41"/>
      <c r="EB101" s="41"/>
      <c r="EC101" s="41"/>
      <c r="ED101" s="41"/>
      <c r="EE101" s="41"/>
      <c r="EF101" s="41"/>
      <c r="EG101" s="41"/>
      <c r="EH101" s="41"/>
      <c r="EI101" s="41"/>
      <c r="EJ101" s="41"/>
      <c r="EK101" s="41"/>
      <c r="EL101" s="41"/>
      <c r="EM101" s="41"/>
      <c r="EN101" s="41"/>
      <c r="EO101" s="41"/>
      <c r="EP101" s="41"/>
      <c r="EQ101" s="41"/>
      <c r="ER101" s="41"/>
      <c r="ES101" s="41"/>
      <c r="ET101" s="41"/>
      <c r="EU101" s="41"/>
      <c r="EV101" s="41"/>
      <c r="EW101" s="41"/>
      <c r="EX101" s="41"/>
      <c r="EY101" s="41"/>
      <c r="EZ101" s="41"/>
      <c r="FA101" s="41"/>
      <c r="FB101" s="41"/>
      <c r="FC101" s="41"/>
      <c r="FD101" s="41"/>
      <c r="FE101" s="41"/>
      <c r="FF101" s="41"/>
      <c r="FG101" s="41"/>
      <c r="FH101" s="41"/>
      <c r="FI101" s="41"/>
      <c r="FJ101" s="41"/>
      <c r="FK101" s="41"/>
      <c r="FL101" s="41"/>
      <c r="FM101" s="41"/>
      <c r="FN101" s="41"/>
      <c r="FO101" s="41"/>
      <c r="FP101" s="41"/>
      <c r="FQ101" s="41"/>
      <c r="FR101" s="41"/>
      <c r="FS101" s="41"/>
      <c r="FT101" s="41"/>
      <c r="FU101" s="41"/>
      <c r="FV101" s="41"/>
      <c r="FW101" s="41"/>
      <c r="FX101" s="41"/>
      <c r="FY101" s="41"/>
      <c r="FZ101" s="41"/>
      <c r="GA101" s="41"/>
      <c r="GB101" s="41"/>
      <c r="GC101" s="41"/>
      <c r="GD101" s="41"/>
      <c r="GE101" s="41"/>
      <c r="GF101" s="41"/>
      <c r="GG101" s="41"/>
      <c r="GH101" s="41"/>
      <c r="GI101" s="41"/>
      <c r="GJ101" s="41"/>
      <c r="GK101" s="41"/>
      <c r="GL101" s="41"/>
      <c r="GM101" s="41"/>
      <c r="GN101" s="41"/>
      <c r="GO101" s="41"/>
      <c r="GP101" s="41"/>
      <c r="GQ101" s="41"/>
      <c r="GR101" s="41"/>
      <c r="GS101" s="41"/>
      <c r="GT101" s="41"/>
      <c r="GU101" s="41"/>
      <c r="GV101" s="41"/>
      <c r="GW101" s="41"/>
      <c r="GX101" s="41"/>
      <c r="GY101" s="41"/>
      <c r="GZ101" s="41"/>
      <c r="HA101" s="41"/>
      <c r="HB101" s="41"/>
      <c r="HC101" s="41"/>
      <c r="HD101" s="41"/>
      <c r="HE101" s="41"/>
      <c r="HF101" s="41"/>
      <c r="HG101" s="41"/>
      <c r="HH101" s="41"/>
      <c r="HI101" s="41"/>
      <c r="HJ101" s="41"/>
      <c r="HK101" s="41"/>
      <c r="HL101" s="41"/>
      <c r="HM101" s="41"/>
      <c r="HN101" s="41"/>
      <c r="HO101" s="41"/>
      <c r="HP101" s="41"/>
      <c r="HQ101" s="41"/>
      <c r="HR101" s="41"/>
      <c r="HS101" s="41"/>
      <c r="HT101" s="41"/>
      <c r="HU101" s="41"/>
      <c r="HV101" s="41"/>
      <c r="HW101" s="41"/>
      <c r="HX101" s="41"/>
      <c r="HY101" s="41"/>
      <c r="HZ101" s="41"/>
      <c r="IA101" s="41"/>
      <c r="IB101" s="41"/>
      <c r="IC101" s="41"/>
      <c r="ID101" s="41"/>
      <c r="IE101" s="41"/>
      <c r="IF101" s="41"/>
      <c r="IG101" s="41"/>
      <c r="IH101" s="41"/>
      <c r="II101" s="41"/>
      <c r="IJ101" s="41"/>
      <c r="IK101" s="41"/>
      <c r="IL101" s="41"/>
      <c r="IM101" s="41"/>
      <c r="IN101" s="41"/>
      <c r="IO101" s="41"/>
      <c r="IP101" s="41"/>
      <c r="IQ101" s="41"/>
      <c r="IR101" s="41"/>
      <c r="IS101" s="41"/>
      <c r="IT101" s="41"/>
      <c r="IU101" s="41"/>
    </row>
    <row r="102" spans="1:255" s="22" customFormat="1" ht="22.8" x14ac:dyDescent="0.2">
      <c r="A102" s="49">
        <v>77</v>
      </c>
      <c r="B102" s="50" t="s">
        <v>863</v>
      </c>
      <c r="C102" s="50" t="s">
        <v>865</v>
      </c>
      <c r="D102" s="50" t="s">
        <v>132</v>
      </c>
      <c r="E102" s="51" t="e">
        <f t="shared" si="9"/>
        <v>#REF!</v>
      </c>
      <c r="F102" s="52">
        <f>ROUND( 6.67 * 9.11, 2 )</f>
        <v>60.76</v>
      </c>
      <c r="G102" s="53" t="e">
        <f t="shared" si="10"/>
        <v>#REF!</v>
      </c>
      <c r="H102" s="54" t="s">
        <v>1023</v>
      </c>
      <c r="I102" s="54" t="s">
        <v>1010</v>
      </c>
      <c r="N102" s="41"/>
      <c r="O102" s="41" t="e">
        <f t="shared" si="11"/>
        <v>#REF!</v>
      </c>
      <c r="P102" s="41" t="e">
        <f>SmtRes!CX214</f>
        <v>#REF!</v>
      </c>
      <c r="Q102" s="41" t="e">
        <f>SmtRes!CX335</f>
        <v>#REF!</v>
      </c>
      <c r="R102" s="41" t="e">
        <f>SmtRes!CX386</f>
        <v>#REF!</v>
      </c>
      <c r="S102" s="41" t="e">
        <f>SmtRes!CX444</f>
        <v>#REF!</v>
      </c>
      <c r="T102" s="41" t="e">
        <f>SmtRes!CX467</f>
        <v>#REF!</v>
      </c>
      <c r="U102" s="41"/>
      <c r="V102" s="41"/>
      <c r="W102" s="41"/>
      <c r="X102" s="41"/>
      <c r="Y102" s="41"/>
      <c r="Z102" s="41"/>
      <c r="AA102" s="41"/>
      <c r="AB102" s="41"/>
      <c r="AC102" s="41"/>
      <c r="AD102" s="41"/>
      <c r="AE102" s="41"/>
      <c r="AF102" s="41"/>
      <c r="AG102" s="41"/>
      <c r="AH102" s="41"/>
      <c r="AI102" s="41"/>
      <c r="AJ102" s="41"/>
      <c r="AK102" s="41"/>
      <c r="AL102" s="41"/>
      <c r="AM102" s="41"/>
      <c r="AN102" s="41"/>
      <c r="AO102" s="41"/>
      <c r="AP102" s="41"/>
      <c r="AQ102" s="41"/>
      <c r="AR102" s="41"/>
      <c r="AS102" s="41"/>
      <c r="AT102" s="41"/>
      <c r="AU102" s="41"/>
      <c r="AV102" s="41"/>
      <c r="AW102" s="41"/>
      <c r="AX102" s="41"/>
      <c r="AY102" s="41"/>
      <c r="AZ102" s="41"/>
      <c r="BA102" s="41"/>
      <c r="BB102" s="41"/>
      <c r="BC102" s="41"/>
      <c r="BD102" s="41"/>
      <c r="BE102" s="41"/>
      <c r="BF102" s="41"/>
      <c r="BG102" s="41"/>
      <c r="BH102" s="41"/>
      <c r="BI102" s="41"/>
      <c r="BJ102" s="41"/>
      <c r="BK102" s="41"/>
      <c r="BL102" s="41"/>
      <c r="BM102" s="41"/>
      <c r="BN102" s="41"/>
      <c r="BO102" s="41"/>
      <c r="BP102" s="41"/>
      <c r="BQ102" s="41"/>
      <c r="BR102" s="41"/>
      <c r="BS102" s="41"/>
      <c r="BT102" s="41"/>
      <c r="BU102" s="41"/>
      <c r="BV102" s="41"/>
      <c r="BW102" s="41"/>
      <c r="BX102" s="41"/>
      <c r="BY102" s="41"/>
      <c r="BZ102" s="41"/>
      <c r="CA102" s="41"/>
      <c r="CB102" s="41"/>
      <c r="CC102" s="41"/>
      <c r="CD102" s="41"/>
      <c r="CE102" s="41"/>
      <c r="CF102" s="41"/>
      <c r="CG102" s="41"/>
      <c r="CH102" s="41"/>
      <c r="CI102" s="41"/>
      <c r="CJ102" s="41"/>
      <c r="CK102" s="41"/>
      <c r="CL102" s="41"/>
      <c r="CM102" s="41"/>
      <c r="CN102" s="41"/>
      <c r="CO102" s="41"/>
      <c r="CP102" s="41"/>
      <c r="CQ102" s="41"/>
      <c r="CR102" s="41"/>
      <c r="CS102" s="41"/>
      <c r="CT102" s="41"/>
      <c r="CU102" s="41"/>
      <c r="CV102" s="41"/>
      <c r="CW102" s="41"/>
      <c r="CX102" s="41"/>
      <c r="CY102" s="41"/>
      <c r="CZ102" s="41"/>
      <c r="DA102" s="41"/>
      <c r="DB102" s="41"/>
      <c r="DC102" s="41"/>
      <c r="DD102" s="41"/>
      <c r="DE102" s="41"/>
      <c r="DF102" s="41"/>
      <c r="DG102" s="41"/>
      <c r="DH102" s="41"/>
      <c r="DI102" s="41"/>
      <c r="DJ102" s="41"/>
      <c r="DK102" s="41"/>
      <c r="DL102" s="41"/>
      <c r="DM102" s="41"/>
      <c r="DN102" s="41"/>
      <c r="DO102" s="41"/>
      <c r="DP102" s="41"/>
      <c r="DQ102" s="41"/>
      <c r="DR102" s="41"/>
      <c r="DS102" s="41"/>
      <c r="DT102" s="41"/>
      <c r="DU102" s="41"/>
      <c r="DV102" s="41"/>
      <c r="DW102" s="41"/>
      <c r="DX102" s="41"/>
      <c r="DY102" s="41"/>
      <c r="DZ102" s="41"/>
      <c r="EA102" s="41"/>
      <c r="EB102" s="41"/>
      <c r="EC102" s="41"/>
      <c r="ED102" s="41"/>
      <c r="EE102" s="41"/>
      <c r="EF102" s="41"/>
      <c r="EG102" s="41"/>
      <c r="EH102" s="41"/>
      <c r="EI102" s="41"/>
      <c r="EJ102" s="41"/>
      <c r="EK102" s="41"/>
      <c r="EL102" s="41"/>
      <c r="EM102" s="41"/>
      <c r="EN102" s="41"/>
      <c r="EO102" s="41"/>
      <c r="EP102" s="41"/>
      <c r="EQ102" s="41"/>
      <c r="ER102" s="41"/>
      <c r="ES102" s="41"/>
      <c r="ET102" s="41"/>
      <c r="EU102" s="41"/>
      <c r="EV102" s="41"/>
      <c r="EW102" s="41"/>
      <c r="EX102" s="41"/>
      <c r="EY102" s="41"/>
      <c r="EZ102" s="41"/>
      <c r="FA102" s="41"/>
      <c r="FB102" s="41"/>
      <c r="FC102" s="41"/>
      <c r="FD102" s="41"/>
      <c r="FE102" s="41"/>
      <c r="FF102" s="41"/>
      <c r="FG102" s="41"/>
      <c r="FH102" s="41"/>
      <c r="FI102" s="41"/>
      <c r="FJ102" s="41"/>
      <c r="FK102" s="41"/>
      <c r="FL102" s="41"/>
      <c r="FM102" s="41"/>
      <c r="FN102" s="41"/>
      <c r="FO102" s="41"/>
      <c r="FP102" s="41"/>
      <c r="FQ102" s="41"/>
      <c r="FR102" s="41"/>
      <c r="FS102" s="41"/>
      <c r="FT102" s="41"/>
      <c r="FU102" s="41"/>
      <c r="FV102" s="41"/>
      <c r="FW102" s="41"/>
      <c r="FX102" s="41"/>
      <c r="FY102" s="41"/>
      <c r="FZ102" s="41"/>
      <c r="GA102" s="41"/>
      <c r="GB102" s="41"/>
      <c r="GC102" s="41"/>
      <c r="GD102" s="41"/>
      <c r="GE102" s="41"/>
      <c r="GF102" s="41"/>
      <c r="GG102" s="41"/>
      <c r="GH102" s="41"/>
      <c r="GI102" s="41"/>
      <c r="GJ102" s="41"/>
      <c r="GK102" s="41"/>
      <c r="GL102" s="41"/>
      <c r="GM102" s="41"/>
      <c r="GN102" s="41"/>
      <c r="GO102" s="41"/>
      <c r="GP102" s="41"/>
      <c r="GQ102" s="41"/>
      <c r="GR102" s="41"/>
      <c r="GS102" s="41"/>
      <c r="GT102" s="41"/>
      <c r="GU102" s="41"/>
      <c r="GV102" s="41"/>
      <c r="GW102" s="41"/>
      <c r="GX102" s="41"/>
      <c r="GY102" s="41"/>
      <c r="GZ102" s="41"/>
      <c r="HA102" s="41"/>
      <c r="HB102" s="41"/>
      <c r="HC102" s="41"/>
      <c r="HD102" s="41"/>
      <c r="HE102" s="41"/>
      <c r="HF102" s="41"/>
      <c r="HG102" s="41"/>
      <c r="HH102" s="41"/>
      <c r="HI102" s="41"/>
      <c r="HJ102" s="41"/>
      <c r="HK102" s="41"/>
      <c r="HL102" s="41"/>
      <c r="HM102" s="41"/>
      <c r="HN102" s="41"/>
      <c r="HO102" s="41"/>
      <c r="HP102" s="41"/>
      <c r="HQ102" s="41"/>
      <c r="HR102" s="41"/>
      <c r="HS102" s="41"/>
      <c r="HT102" s="41"/>
      <c r="HU102" s="41"/>
      <c r="HV102" s="41"/>
      <c r="HW102" s="41"/>
      <c r="HX102" s="41"/>
      <c r="HY102" s="41"/>
      <c r="HZ102" s="41"/>
      <c r="IA102" s="41"/>
      <c r="IB102" s="41"/>
      <c r="IC102" s="41"/>
      <c r="ID102" s="41"/>
      <c r="IE102" s="41"/>
      <c r="IF102" s="41"/>
      <c r="IG102" s="41"/>
      <c r="IH102" s="41"/>
      <c r="II102" s="41"/>
      <c r="IJ102" s="41"/>
      <c r="IK102" s="41"/>
      <c r="IL102" s="41"/>
      <c r="IM102" s="41"/>
      <c r="IN102" s="41"/>
      <c r="IO102" s="41"/>
      <c r="IP102" s="41"/>
      <c r="IQ102" s="41"/>
      <c r="IR102" s="41"/>
      <c r="IS102" s="41"/>
      <c r="IT102" s="41"/>
      <c r="IU102" s="41"/>
    </row>
    <row r="103" spans="1:255" s="22" customFormat="1" ht="22.8" x14ac:dyDescent="0.2">
      <c r="A103" s="49">
        <v>78</v>
      </c>
      <c r="B103" s="50" t="s">
        <v>276</v>
      </c>
      <c r="C103" s="50" t="s">
        <v>282</v>
      </c>
      <c r="D103" s="50" t="s">
        <v>278</v>
      </c>
      <c r="E103" s="51" t="e">
        <f t="shared" si="9"/>
        <v>#REF!</v>
      </c>
      <c r="F103" s="52">
        <f>ROUND( 334.9, 2 )</f>
        <v>334.9</v>
      </c>
      <c r="G103" s="53" t="e">
        <f t="shared" si="10"/>
        <v>#REF!</v>
      </c>
      <c r="H103" s="55" t="s">
        <v>1050</v>
      </c>
      <c r="I103" s="55" t="s">
        <v>1010</v>
      </c>
      <c r="N103" s="41"/>
      <c r="O103" s="41" t="e">
        <f t="shared" si="11"/>
        <v>#REF!</v>
      </c>
      <c r="P103" s="41" t="e">
        <f>Source!I113</f>
        <v>#REF!</v>
      </c>
      <c r="Q103" s="41"/>
      <c r="R103" s="41"/>
      <c r="S103" s="41"/>
      <c r="T103" s="41"/>
      <c r="U103" s="41"/>
      <c r="V103" s="41"/>
      <c r="W103" s="41"/>
      <c r="X103" s="41"/>
      <c r="Y103" s="41"/>
      <c r="Z103" s="41"/>
      <c r="AA103" s="41"/>
      <c r="AB103" s="41"/>
      <c r="AC103" s="41"/>
      <c r="AD103" s="41"/>
      <c r="AE103" s="41"/>
      <c r="AF103" s="41"/>
      <c r="AG103" s="41"/>
      <c r="AH103" s="41"/>
      <c r="AI103" s="41"/>
      <c r="AJ103" s="41"/>
      <c r="AK103" s="41"/>
      <c r="AL103" s="41"/>
      <c r="AM103" s="41"/>
      <c r="AN103" s="41"/>
      <c r="AO103" s="41"/>
      <c r="AP103" s="41"/>
      <c r="AQ103" s="41"/>
      <c r="AR103" s="41"/>
      <c r="AS103" s="41"/>
      <c r="AT103" s="41"/>
      <c r="AU103" s="41"/>
      <c r="AV103" s="41"/>
      <c r="AW103" s="41"/>
      <c r="AX103" s="41"/>
      <c r="AY103" s="41"/>
      <c r="AZ103" s="41"/>
      <c r="BA103" s="41"/>
      <c r="BB103" s="41"/>
      <c r="BC103" s="41"/>
      <c r="BD103" s="41"/>
      <c r="BE103" s="41"/>
      <c r="BF103" s="41"/>
      <c r="BG103" s="41"/>
      <c r="BH103" s="41"/>
      <c r="BI103" s="41"/>
      <c r="BJ103" s="41"/>
      <c r="BK103" s="41"/>
      <c r="BL103" s="41"/>
      <c r="BM103" s="41"/>
      <c r="BN103" s="41"/>
      <c r="BO103" s="41"/>
      <c r="BP103" s="41"/>
      <c r="BQ103" s="41"/>
      <c r="BR103" s="41"/>
      <c r="BS103" s="41"/>
      <c r="BT103" s="41"/>
      <c r="BU103" s="41"/>
      <c r="BV103" s="41"/>
      <c r="BW103" s="41"/>
      <c r="BX103" s="41"/>
      <c r="BY103" s="41"/>
      <c r="BZ103" s="41"/>
      <c r="CA103" s="41"/>
      <c r="CB103" s="41"/>
      <c r="CC103" s="41"/>
      <c r="CD103" s="41"/>
      <c r="CE103" s="41"/>
      <c r="CF103" s="41"/>
      <c r="CG103" s="41"/>
      <c r="CH103" s="41"/>
      <c r="CI103" s="41"/>
      <c r="CJ103" s="41"/>
      <c r="CK103" s="41"/>
      <c r="CL103" s="41"/>
      <c r="CM103" s="41"/>
      <c r="CN103" s="41"/>
      <c r="CO103" s="41"/>
      <c r="CP103" s="41"/>
      <c r="CQ103" s="41"/>
      <c r="CR103" s="41"/>
      <c r="CS103" s="41"/>
      <c r="CT103" s="41"/>
      <c r="CU103" s="41"/>
      <c r="CV103" s="41"/>
      <c r="CW103" s="41"/>
      <c r="CX103" s="41"/>
      <c r="CY103" s="41"/>
      <c r="CZ103" s="41"/>
      <c r="DA103" s="41"/>
      <c r="DB103" s="41"/>
      <c r="DC103" s="41"/>
      <c r="DD103" s="41"/>
      <c r="DE103" s="41"/>
      <c r="DF103" s="41"/>
      <c r="DG103" s="41"/>
      <c r="DH103" s="41"/>
      <c r="DI103" s="41"/>
      <c r="DJ103" s="41"/>
      <c r="DK103" s="41"/>
      <c r="DL103" s="41"/>
      <c r="DM103" s="41"/>
      <c r="DN103" s="41"/>
      <c r="DO103" s="41"/>
      <c r="DP103" s="41"/>
      <c r="DQ103" s="41"/>
      <c r="DR103" s="41"/>
      <c r="DS103" s="41"/>
      <c r="DT103" s="41"/>
      <c r="DU103" s="41"/>
      <c r="DV103" s="41"/>
      <c r="DW103" s="41"/>
      <c r="DX103" s="41"/>
      <c r="DY103" s="41"/>
      <c r="DZ103" s="41"/>
      <c r="EA103" s="41"/>
      <c r="EB103" s="41"/>
      <c r="EC103" s="41"/>
      <c r="ED103" s="41"/>
      <c r="EE103" s="41"/>
      <c r="EF103" s="41"/>
      <c r="EG103" s="41"/>
      <c r="EH103" s="41"/>
      <c r="EI103" s="41"/>
      <c r="EJ103" s="41"/>
      <c r="EK103" s="41"/>
      <c r="EL103" s="41"/>
      <c r="EM103" s="41"/>
      <c r="EN103" s="41"/>
      <c r="EO103" s="41"/>
      <c r="EP103" s="41"/>
      <c r="EQ103" s="41"/>
      <c r="ER103" s="41"/>
      <c r="ES103" s="41"/>
      <c r="ET103" s="41"/>
      <c r="EU103" s="41"/>
      <c r="EV103" s="41"/>
      <c r="EW103" s="41"/>
      <c r="EX103" s="41"/>
      <c r="EY103" s="41"/>
      <c r="EZ103" s="41"/>
      <c r="FA103" s="41"/>
      <c r="FB103" s="41"/>
      <c r="FC103" s="41"/>
      <c r="FD103" s="41"/>
      <c r="FE103" s="41"/>
      <c r="FF103" s="41"/>
      <c r="FG103" s="41"/>
      <c r="FH103" s="41"/>
      <c r="FI103" s="41"/>
      <c r="FJ103" s="41"/>
      <c r="FK103" s="41"/>
      <c r="FL103" s="41"/>
      <c r="FM103" s="41"/>
      <c r="FN103" s="41"/>
      <c r="FO103" s="41"/>
      <c r="FP103" s="41"/>
      <c r="FQ103" s="41"/>
      <c r="FR103" s="41"/>
      <c r="FS103" s="41"/>
      <c r="FT103" s="41"/>
      <c r="FU103" s="41"/>
      <c r="FV103" s="41"/>
      <c r="FW103" s="41"/>
      <c r="FX103" s="41"/>
      <c r="FY103" s="41"/>
      <c r="FZ103" s="41"/>
      <c r="GA103" s="41"/>
      <c r="GB103" s="41"/>
      <c r="GC103" s="41"/>
      <c r="GD103" s="41"/>
      <c r="GE103" s="41"/>
      <c r="GF103" s="41"/>
      <c r="GG103" s="41"/>
      <c r="GH103" s="41"/>
      <c r="GI103" s="41"/>
      <c r="GJ103" s="41"/>
      <c r="GK103" s="41"/>
      <c r="GL103" s="41"/>
      <c r="GM103" s="41"/>
      <c r="GN103" s="41"/>
      <c r="GO103" s="41"/>
      <c r="GP103" s="41"/>
      <c r="GQ103" s="41"/>
      <c r="GR103" s="41"/>
      <c r="GS103" s="41"/>
      <c r="GT103" s="41"/>
      <c r="GU103" s="41"/>
      <c r="GV103" s="41"/>
      <c r="GW103" s="41"/>
      <c r="GX103" s="41"/>
      <c r="GY103" s="41"/>
      <c r="GZ103" s="41"/>
      <c r="HA103" s="41"/>
      <c r="HB103" s="41"/>
      <c r="HC103" s="41"/>
      <c r="HD103" s="41"/>
      <c r="HE103" s="41"/>
      <c r="HF103" s="41"/>
      <c r="HG103" s="41"/>
      <c r="HH103" s="41"/>
      <c r="HI103" s="41"/>
      <c r="HJ103" s="41"/>
      <c r="HK103" s="41"/>
      <c r="HL103" s="41"/>
      <c r="HM103" s="41"/>
      <c r="HN103" s="41"/>
      <c r="HO103" s="41"/>
      <c r="HP103" s="41"/>
      <c r="HQ103" s="41"/>
      <c r="HR103" s="41"/>
      <c r="HS103" s="41"/>
      <c r="HT103" s="41"/>
      <c r="HU103" s="41"/>
      <c r="HV103" s="41"/>
      <c r="HW103" s="41"/>
      <c r="HX103" s="41"/>
      <c r="HY103" s="41"/>
      <c r="HZ103" s="41"/>
      <c r="IA103" s="41"/>
      <c r="IB103" s="41"/>
      <c r="IC103" s="41"/>
      <c r="ID103" s="41"/>
      <c r="IE103" s="41"/>
      <c r="IF103" s="41"/>
      <c r="IG103" s="41"/>
      <c r="IH103" s="41"/>
      <c r="II103" s="41"/>
      <c r="IJ103" s="41"/>
      <c r="IK103" s="41"/>
      <c r="IL103" s="41"/>
      <c r="IM103" s="41"/>
      <c r="IN103" s="41"/>
      <c r="IO103" s="41"/>
      <c r="IP103" s="41"/>
      <c r="IQ103" s="41"/>
      <c r="IR103" s="41"/>
      <c r="IS103" s="41"/>
      <c r="IT103" s="41"/>
      <c r="IU103" s="41"/>
    </row>
    <row r="104" spans="1:255" s="22" customFormat="1" ht="22.8" x14ac:dyDescent="0.2">
      <c r="A104" s="49">
        <v>79</v>
      </c>
      <c r="B104" s="50" t="s">
        <v>276</v>
      </c>
      <c r="C104" s="50" t="s">
        <v>326</v>
      </c>
      <c r="D104" s="50" t="s">
        <v>278</v>
      </c>
      <c r="E104" s="51" t="e">
        <f t="shared" si="9"/>
        <v>#REF!</v>
      </c>
      <c r="F104" s="52">
        <f>ROUND( 9568.01, 2 )</f>
        <v>9568.01</v>
      </c>
      <c r="G104" s="53" t="e">
        <f t="shared" si="10"/>
        <v>#REF!</v>
      </c>
      <c r="H104" s="55" t="s">
        <v>1062</v>
      </c>
      <c r="I104" s="55" t="s">
        <v>1010</v>
      </c>
      <c r="N104" s="41"/>
      <c r="O104" s="41" t="e">
        <f t="shared" si="11"/>
        <v>#REF!</v>
      </c>
      <c r="P104" s="41" t="e">
        <f>Source!I127</f>
        <v>#REF!</v>
      </c>
      <c r="Q104" s="41"/>
      <c r="R104" s="41"/>
      <c r="S104" s="41"/>
      <c r="T104" s="41"/>
      <c r="U104" s="41"/>
      <c r="V104" s="41"/>
      <c r="W104" s="41"/>
      <c r="X104" s="41"/>
      <c r="Y104" s="41"/>
      <c r="Z104" s="41"/>
      <c r="AA104" s="41"/>
      <c r="AB104" s="41"/>
      <c r="AC104" s="41"/>
      <c r="AD104" s="41"/>
      <c r="AE104" s="41"/>
      <c r="AF104" s="41"/>
      <c r="AG104" s="41"/>
      <c r="AH104" s="41"/>
      <c r="AI104" s="41"/>
      <c r="AJ104" s="41"/>
      <c r="AK104" s="41"/>
      <c r="AL104" s="41"/>
      <c r="AM104" s="41"/>
      <c r="AN104" s="41"/>
      <c r="AO104" s="41"/>
      <c r="AP104" s="41"/>
      <c r="AQ104" s="41"/>
      <c r="AR104" s="41"/>
      <c r="AS104" s="41"/>
      <c r="AT104" s="41"/>
      <c r="AU104" s="41"/>
      <c r="AV104" s="41"/>
      <c r="AW104" s="41"/>
      <c r="AX104" s="41"/>
      <c r="AY104" s="41"/>
      <c r="AZ104" s="41"/>
      <c r="BA104" s="41"/>
      <c r="BB104" s="41"/>
      <c r="BC104" s="41"/>
      <c r="BD104" s="41"/>
      <c r="BE104" s="41"/>
      <c r="BF104" s="41"/>
      <c r="BG104" s="41"/>
      <c r="BH104" s="41"/>
      <c r="BI104" s="41"/>
      <c r="BJ104" s="41"/>
      <c r="BK104" s="41"/>
      <c r="BL104" s="41"/>
      <c r="BM104" s="41"/>
      <c r="BN104" s="41"/>
      <c r="BO104" s="41"/>
      <c r="BP104" s="41"/>
      <c r="BQ104" s="41"/>
      <c r="BR104" s="41"/>
      <c r="BS104" s="41"/>
      <c r="BT104" s="41"/>
      <c r="BU104" s="41"/>
      <c r="BV104" s="41"/>
      <c r="BW104" s="41"/>
      <c r="BX104" s="41"/>
      <c r="BY104" s="41"/>
      <c r="BZ104" s="41"/>
      <c r="CA104" s="41"/>
      <c r="CB104" s="41"/>
      <c r="CC104" s="41"/>
      <c r="CD104" s="41"/>
      <c r="CE104" s="41"/>
      <c r="CF104" s="41"/>
      <c r="CG104" s="41"/>
      <c r="CH104" s="41"/>
      <c r="CI104" s="41"/>
      <c r="CJ104" s="41"/>
      <c r="CK104" s="41"/>
      <c r="CL104" s="41"/>
      <c r="CM104" s="41"/>
      <c r="CN104" s="41"/>
      <c r="CO104" s="41"/>
      <c r="CP104" s="41"/>
      <c r="CQ104" s="41"/>
      <c r="CR104" s="41"/>
      <c r="CS104" s="41"/>
      <c r="CT104" s="41"/>
      <c r="CU104" s="41"/>
      <c r="CV104" s="41"/>
      <c r="CW104" s="41"/>
      <c r="CX104" s="41"/>
      <c r="CY104" s="41"/>
      <c r="CZ104" s="41"/>
      <c r="DA104" s="41"/>
      <c r="DB104" s="41"/>
      <c r="DC104" s="41"/>
      <c r="DD104" s="41"/>
      <c r="DE104" s="41"/>
      <c r="DF104" s="41"/>
      <c r="DG104" s="41"/>
      <c r="DH104" s="41"/>
      <c r="DI104" s="41"/>
      <c r="DJ104" s="41"/>
      <c r="DK104" s="41"/>
      <c r="DL104" s="41"/>
      <c r="DM104" s="41"/>
      <c r="DN104" s="41"/>
      <c r="DO104" s="41"/>
      <c r="DP104" s="41"/>
      <c r="DQ104" s="41"/>
      <c r="DR104" s="41"/>
      <c r="DS104" s="41"/>
      <c r="DT104" s="41"/>
      <c r="DU104" s="41"/>
      <c r="DV104" s="41"/>
      <c r="DW104" s="41"/>
      <c r="DX104" s="41"/>
      <c r="DY104" s="41"/>
      <c r="DZ104" s="41"/>
      <c r="EA104" s="41"/>
      <c r="EB104" s="41"/>
      <c r="EC104" s="41"/>
      <c r="ED104" s="41"/>
      <c r="EE104" s="41"/>
      <c r="EF104" s="41"/>
      <c r="EG104" s="41"/>
      <c r="EH104" s="41"/>
      <c r="EI104" s="41"/>
      <c r="EJ104" s="41"/>
      <c r="EK104" s="41"/>
      <c r="EL104" s="41"/>
      <c r="EM104" s="41"/>
      <c r="EN104" s="41"/>
      <c r="EO104" s="41"/>
      <c r="EP104" s="41"/>
      <c r="EQ104" s="41"/>
      <c r="ER104" s="41"/>
      <c r="ES104" s="41"/>
      <c r="ET104" s="41"/>
      <c r="EU104" s="41"/>
      <c r="EV104" s="41"/>
      <c r="EW104" s="41"/>
      <c r="EX104" s="41"/>
      <c r="EY104" s="41"/>
      <c r="EZ104" s="41"/>
      <c r="FA104" s="41"/>
      <c r="FB104" s="41"/>
      <c r="FC104" s="41"/>
      <c r="FD104" s="41"/>
      <c r="FE104" s="41"/>
      <c r="FF104" s="41"/>
      <c r="FG104" s="41"/>
      <c r="FH104" s="41"/>
      <c r="FI104" s="41"/>
      <c r="FJ104" s="41"/>
      <c r="FK104" s="41"/>
      <c r="FL104" s="41"/>
      <c r="FM104" s="41"/>
      <c r="FN104" s="41"/>
      <c r="FO104" s="41"/>
      <c r="FP104" s="41"/>
      <c r="FQ104" s="41"/>
      <c r="FR104" s="41"/>
      <c r="FS104" s="41"/>
      <c r="FT104" s="41"/>
      <c r="FU104" s="41"/>
      <c r="FV104" s="41"/>
      <c r="FW104" s="41"/>
      <c r="FX104" s="41"/>
      <c r="FY104" s="41"/>
      <c r="FZ104" s="41"/>
      <c r="GA104" s="41"/>
      <c r="GB104" s="41"/>
      <c r="GC104" s="41"/>
      <c r="GD104" s="41"/>
      <c r="GE104" s="41"/>
      <c r="GF104" s="41"/>
      <c r="GG104" s="41"/>
      <c r="GH104" s="41"/>
      <c r="GI104" s="41"/>
      <c r="GJ104" s="41"/>
      <c r="GK104" s="41"/>
      <c r="GL104" s="41"/>
      <c r="GM104" s="41"/>
      <c r="GN104" s="41"/>
      <c r="GO104" s="41"/>
      <c r="GP104" s="41"/>
      <c r="GQ104" s="41"/>
      <c r="GR104" s="41"/>
      <c r="GS104" s="41"/>
      <c r="GT104" s="41"/>
      <c r="GU104" s="41"/>
      <c r="GV104" s="41"/>
      <c r="GW104" s="41"/>
      <c r="GX104" s="41"/>
      <c r="GY104" s="41"/>
      <c r="GZ104" s="41"/>
      <c r="HA104" s="41"/>
      <c r="HB104" s="41"/>
      <c r="HC104" s="41"/>
      <c r="HD104" s="41"/>
      <c r="HE104" s="41"/>
      <c r="HF104" s="41"/>
      <c r="HG104" s="41"/>
      <c r="HH104" s="41"/>
      <c r="HI104" s="41"/>
      <c r="HJ104" s="41"/>
      <c r="HK104" s="41"/>
      <c r="HL104" s="41"/>
      <c r="HM104" s="41"/>
      <c r="HN104" s="41"/>
      <c r="HO104" s="41"/>
      <c r="HP104" s="41"/>
      <c r="HQ104" s="41"/>
      <c r="HR104" s="41"/>
      <c r="HS104" s="41"/>
      <c r="HT104" s="41"/>
      <c r="HU104" s="41"/>
      <c r="HV104" s="41"/>
      <c r="HW104" s="41"/>
      <c r="HX104" s="41"/>
      <c r="HY104" s="41"/>
      <c r="HZ104" s="41"/>
      <c r="IA104" s="41"/>
      <c r="IB104" s="41"/>
      <c r="IC104" s="41"/>
      <c r="ID104" s="41"/>
      <c r="IE104" s="41"/>
      <c r="IF104" s="41"/>
      <c r="IG104" s="41"/>
      <c r="IH104" s="41"/>
      <c r="II104" s="41"/>
      <c r="IJ104" s="41"/>
      <c r="IK104" s="41"/>
      <c r="IL104" s="41"/>
      <c r="IM104" s="41"/>
      <c r="IN104" s="41"/>
      <c r="IO104" s="41"/>
      <c r="IP104" s="41"/>
      <c r="IQ104" s="41"/>
      <c r="IR104" s="41"/>
      <c r="IS104" s="41"/>
      <c r="IT104" s="41"/>
      <c r="IU104" s="41"/>
    </row>
    <row r="105" spans="1:255" s="22" customFormat="1" ht="22.8" x14ac:dyDescent="0.2">
      <c r="A105" s="49">
        <v>80</v>
      </c>
      <c r="B105" s="50" t="s">
        <v>276</v>
      </c>
      <c r="C105" s="50" t="s">
        <v>277</v>
      </c>
      <c r="D105" s="50" t="s">
        <v>278</v>
      </c>
      <c r="E105" s="51" t="e">
        <f t="shared" si="9"/>
        <v>#REF!</v>
      </c>
      <c r="F105" s="52">
        <f>ROUND( 411.4, 2 )</f>
        <v>411.4</v>
      </c>
      <c r="G105" s="53" t="e">
        <f t="shared" si="10"/>
        <v>#REF!</v>
      </c>
      <c r="H105" s="55" t="s">
        <v>1049</v>
      </c>
      <c r="I105" s="55" t="s">
        <v>1010</v>
      </c>
      <c r="N105" s="41"/>
      <c r="O105" s="41" t="e">
        <f t="shared" si="11"/>
        <v>#REF!</v>
      </c>
      <c r="P105" s="41" t="e">
        <f>Source!I112</f>
        <v>#REF!</v>
      </c>
      <c r="Q105" s="41"/>
      <c r="R105" s="41"/>
      <c r="S105" s="41"/>
      <c r="T105" s="41"/>
      <c r="U105" s="41"/>
      <c r="V105" s="41"/>
      <c r="W105" s="41"/>
      <c r="X105" s="41"/>
      <c r="Y105" s="41"/>
      <c r="Z105" s="41"/>
      <c r="AA105" s="41"/>
      <c r="AB105" s="41"/>
      <c r="AC105" s="41"/>
      <c r="AD105" s="41"/>
      <c r="AE105" s="41"/>
      <c r="AF105" s="41"/>
      <c r="AG105" s="41"/>
      <c r="AH105" s="41"/>
      <c r="AI105" s="41"/>
      <c r="AJ105" s="41"/>
      <c r="AK105" s="41"/>
      <c r="AL105" s="41"/>
      <c r="AM105" s="41"/>
      <c r="AN105" s="41"/>
      <c r="AO105" s="41"/>
      <c r="AP105" s="41"/>
      <c r="AQ105" s="41"/>
      <c r="AR105" s="41"/>
      <c r="AS105" s="41"/>
      <c r="AT105" s="41"/>
      <c r="AU105" s="41"/>
      <c r="AV105" s="41"/>
      <c r="AW105" s="41"/>
      <c r="AX105" s="41"/>
      <c r="AY105" s="41"/>
      <c r="AZ105" s="41"/>
      <c r="BA105" s="41"/>
      <c r="BB105" s="41"/>
      <c r="BC105" s="41"/>
      <c r="BD105" s="41"/>
      <c r="BE105" s="41"/>
      <c r="BF105" s="41"/>
      <c r="BG105" s="41"/>
      <c r="BH105" s="41"/>
      <c r="BI105" s="41"/>
      <c r="BJ105" s="41"/>
      <c r="BK105" s="41"/>
      <c r="BL105" s="41"/>
      <c r="BM105" s="41"/>
      <c r="BN105" s="41"/>
      <c r="BO105" s="41"/>
      <c r="BP105" s="41"/>
      <c r="BQ105" s="41"/>
      <c r="BR105" s="41"/>
      <c r="BS105" s="41"/>
      <c r="BT105" s="41"/>
      <c r="BU105" s="41"/>
      <c r="BV105" s="41"/>
      <c r="BW105" s="41"/>
      <c r="BX105" s="41"/>
      <c r="BY105" s="41"/>
      <c r="BZ105" s="41"/>
      <c r="CA105" s="41"/>
      <c r="CB105" s="41"/>
      <c r="CC105" s="41"/>
      <c r="CD105" s="41"/>
      <c r="CE105" s="41"/>
      <c r="CF105" s="41"/>
      <c r="CG105" s="41"/>
      <c r="CH105" s="41"/>
      <c r="CI105" s="41"/>
      <c r="CJ105" s="41"/>
      <c r="CK105" s="41"/>
      <c r="CL105" s="41"/>
      <c r="CM105" s="41"/>
      <c r="CN105" s="41"/>
      <c r="CO105" s="41"/>
      <c r="CP105" s="41"/>
      <c r="CQ105" s="41"/>
      <c r="CR105" s="41"/>
      <c r="CS105" s="41"/>
      <c r="CT105" s="41"/>
      <c r="CU105" s="41"/>
      <c r="CV105" s="41"/>
      <c r="CW105" s="41"/>
      <c r="CX105" s="41"/>
      <c r="CY105" s="41"/>
      <c r="CZ105" s="41"/>
      <c r="DA105" s="41"/>
      <c r="DB105" s="41"/>
      <c r="DC105" s="41"/>
      <c r="DD105" s="41"/>
      <c r="DE105" s="41"/>
      <c r="DF105" s="41"/>
      <c r="DG105" s="41"/>
      <c r="DH105" s="41"/>
      <c r="DI105" s="41"/>
      <c r="DJ105" s="41"/>
      <c r="DK105" s="41"/>
      <c r="DL105" s="41"/>
      <c r="DM105" s="41"/>
      <c r="DN105" s="41"/>
      <c r="DO105" s="41"/>
      <c r="DP105" s="41"/>
      <c r="DQ105" s="41"/>
      <c r="DR105" s="41"/>
      <c r="DS105" s="41"/>
      <c r="DT105" s="41"/>
      <c r="DU105" s="41"/>
      <c r="DV105" s="41"/>
      <c r="DW105" s="41"/>
      <c r="DX105" s="41"/>
      <c r="DY105" s="41"/>
      <c r="DZ105" s="41"/>
      <c r="EA105" s="41"/>
      <c r="EB105" s="41"/>
      <c r="EC105" s="41"/>
      <c r="ED105" s="41"/>
      <c r="EE105" s="41"/>
      <c r="EF105" s="41"/>
      <c r="EG105" s="41"/>
      <c r="EH105" s="41"/>
      <c r="EI105" s="41"/>
      <c r="EJ105" s="41"/>
      <c r="EK105" s="41"/>
      <c r="EL105" s="41"/>
      <c r="EM105" s="41"/>
      <c r="EN105" s="41"/>
      <c r="EO105" s="41"/>
      <c r="EP105" s="41"/>
      <c r="EQ105" s="41"/>
      <c r="ER105" s="41"/>
      <c r="ES105" s="41"/>
      <c r="ET105" s="41"/>
      <c r="EU105" s="41"/>
      <c r="EV105" s="41"/>
      <c r="EW105" s="41"/>
      <c r="EX105" s="41"/>
      <c r="EY105" s="41"/>
      <c r="EZ105" s="41"/>
      <c r="FA105" s="41"/>
      <c r="FB105" s="41"/>
      <c r="FC105" s="41"/>
      <c r="FD105" s="41"/>
      <c r="FE105" s="41"/>
      <c r="FF105" s="41"/>
      <c r="FG105" s="41"/>
      <c r="FH105" s="41"/>
      <c r="FI105" s="41"/>
      <c r="FJ105" s="41"/>
      <c r="FK105" s="41"/>
      <c r="FL105" s="41"/>
      <c r="FM105" s="41"/>
      <c r="FN105" s="41"/>
      <c r="FO105" s="41"/>
      <c r="FP105" s="41"/>
      <c r="FQ105" s="41"/>
      <c r="FR105" s="41"/>
      <c r="FS105" s="41"/>
      <c r="FT105" s="41"/>
      <c r="FU105" s="41"/>
      <c r="FV105" s="41"/>
      <c r="FW105" s="41"/>
      <c r="FX105" s="41"/>
      <c r="FY105" s="41"/>
      <c r="FZ105" s="41"/>
      <c r="GA105" s="41"/>
      <c r="GB105" s="41"/>
      <c r="GC105" s="41"/>
      <c r="GD105" s="41"/>
      <c r="GE105" s="41"/>
      <c r="GF105" s="41"/>
      <c r="GG105" s="41"/>
      <c r="GH105" s="41"/>
      <c r="GI105" s="41"/>
      <c r="GJ105" s="41"/>
      <c r="GK105" s="41"/>
      <c r="GL105" s="41"/>
      <c r="GM105" s="41"/>
      <c r="GN105" s="41"/>
      <c r="GO105" s="41"/>
      <c r="GP105" s="41"/>
      <c r="GQ105" s="41"/>
      <c r="GR105" s="41"/>
      <c r="GS105" s="41"/>
      <c r="GT105" s="41"/>
      <c r="GU105" s="41"/>
      <c r="GV105" s="41"/>
      <c r="GW105" s="41"/>
      <c r="GX105" s="41"/>
      <c r="GY105" s="41"/>
      <c r="GZ105" s="41"/>
      <c r="HA105" s="41"/>
      <c r="HB105" s="41"/>
      <c r="HC105" s="41"/>
      <c r="HD105" s="41"/>
      <c r="HE105" s="41"/>
      <c r="HF105" s="41"/>
      <c r="HG105" s="41"/>
      <c r="HH105" s="41"/>
      <c r="HI105" s="41"/>
      <c r="HJ105" s="41"/>
      <c r="HK105" s="41"/>
      <c r="HL105" s="41"/>
      <c r="HM105" s="41"/>
      <c r="HN105" s="41"/>
      <c r="HO105" s="41"/>
      <c r="HP105" s="41"/>
      <c r="HQ105" s="41"/>
      <c r="HR105" s="41"/>
      <c r="HS105" s="41"/>
      <c r="HT105" s="41"/>
      <c r="HU105" s="41"/>
      <c r="HV105" s="41"/>
      <c r="HW105" s="41"/>
      <c r="HX105" s="41"/>
      <c r="HY105" s="41"/>
      <c r="HZ105" s="41"/>
      <c r="IA105" s="41"/>
      <c r="IB105" s="41"/>
      <c r="IC105" s="41"/>
      <c r="ID105" s="41"/>
      <c r="IE105" s="41"/>
      <c r="IF105" s="41"/>
      <c r="IG105" s="41"/>
      <c r="IH105" s="41"/>
      <c r="II105" s="41"/>
      <c r="IJ105" s="41"/>
      <c r="IK105" s="41"/>
      <c r="IL105" s="41"/>
      <c r="IM105" s="41"/>
      <c r="IN105" s="41"/>
      <c r="IO105" s="41"/>
      <c r="IP105" s="41"/>
      <c r="IQ105" s="41"/>
      <c r="IR105" s="41"/>
      <c r="IS105" s="41"/>
      <c r="IT105" s="41"/>
      <c r="IU105" s="41"/>
    </row>
    <row r="106" spans="1:255" s="22" customFormat="1" ht="22.8" x14ac:dyDescent="0.2">
      <c r="A106" s="49">
        <v>81</v>
      </c>
      <c r="B106" s="50" t="s">
        <v>276</v>
      </c>
      <c r="C106" s="50" t="s">
        <v>313</v>
      </c>
      <c r="D106" s="50" t="s">
        <v>278</v>
      </c>
      <c r="E106" s="51" t="e">
        <f t="shared" si="9"/>
        <v>#REF!</v>
      </c>
      <c r="F106" s="52">
        <f>ROUND( 470.76, 2 )</f>
        <v>470.76</v>
      </c>
      <c r="G106" s="53" t="e">
        <f t="shared" si="10"/>
        <v>#REF!</v>
      </c>
      <c r="H106" s="55" t="s">
        <v>1059</v>
      </c>
      <c r="I106" s="55" t="s">
        <v>1010</v>
      </c>
      <c r="N106" s="41"/>
      <c r="O106" s="41" t="e">
        <f t="shared" si="11"/>
        <v>#REF!</v>
      </c>
      <c r="P106" s="41" t="e">
        <f>Source!I122</f>
        <v>#REF!</v>
      </c>
      <c r="Q106" s="41"/>
      <c r="R106" s="41"/>
      <c r="S106" s="41"/>
      <c r="T106" s="41"/>
      <c r="U106" s="41"/>
      <c r="V106" s="41"/>
      <c r="W106" s="41"/>
      <c r="X106" s="41"/>
      <c r="Y106" s="41"/>
      <c r="Z106" s="41"/>
      <c r="AA106" s="41"/>
      <c r="AB106" s="41"/>
      <c r="AC106" s="41"/>
      <c r="AD106" s="41"/>
      <c r="AE106" s="41"/>
      <c r="AF106" s="41"/>
      <c r="AG106" s="41"/>
      <c r="AH106" s="41"/>
      <c r="AI106" s="41"/>
      <c r="AJ106" s="41"/>
      <c r="AK106" s="41"/>
      <c r="AL106" s="41"/>
      <c r="AM106" s="41"/>
      <c r="AN106" s="41"/>
      <c r="AO106" s="41"/>
      <c r="AP106" s="41"/>
      <c r="AQ106" s="41"/>
      <c r="AR106" s="41"/>
      <c r="AS106" s="41"/>
      <c r="AT106" s="41"/>
      <c r="AU106" s="41"/>
      <c r="AV106" s="41"/>
      <c r="AW106" s="41"/>
      <c r="AX106" s="41"/>
      <c r="AY106" s="41"/>
      <c r="AZ106" s="41"/>
      <c r="BA106" s="41"/>
      <c r="BB106" s="41"/>
      <c r="BC106" s="41"/>
      <c r="BD106" s="41"/>
      <c r="BE106" s="41"/>
      <c r="BF106" s="41"/>
      <c r="BG106" s="41"/>
      <c r="BH106" s="41"/>
      <c r="BI106" s="41"/>
      <c r="BJ106" s="41"/>
      <c r="BK106" s="41"/>
      <c r="BL106" s="41"/>
      <c r="BM106" s="41"/>
      <c r="BN106" s="41"/>
      <c r="BO106" s="41"/>
      <c r="BP106" s="41"/>
      <c r="BQ106" s="41"/>
      <c r="BR106" s="41"/>
      <c r="BS106" s="41"/>
      <c r="BT106" s="41"/>
      <c r="BU106" s="41"/>
      <c r="BV106" s="41"/>
      <c r="BW106" s="41"/>
      <c r="BX106" s="41"/>
      <c r="BY106" s="41"/>
      <c r="BZ106" s="41"/>
      <c r="CA106" s="41"/>
      <c r="CB106" s="41"/>
      <c r="CC106" s="41"/>
      <c r="CD106" s="41"/>
      <c r="CE106" s="41"/>
      <c r="CF106" s="41"/>
      <c r="CG106" s="41"/>
      <c r="CH106" s="41"/>
      <c r="CI106" s="41"/>
      <c r="CJ106" s="41"/>
      <c r="CK106" s="41"/>
      <c r="CL106" s="41"/>
      <c r="CM106" s="41"/>
      <c r="CN106" s="41"/>
      <c r="CO106" s="41"/>
      <c r="CP106" s="41"/>
      <c r="CQ106" s="41"/>
      <c r="CR106" s="41"/>
      <c r="CS106" s="41"/>
      <c r="CT106" s="41"/>
      <c r="CU106" s="41"/>
      <c r="CV106" s="41"/>
      <c r="CW106" s="41"/>
      <c r="CX106" s="41"/>
      <c r="CY106" s="41"/>
      <c r="CZ106" s="41"/>
      <c r="DA106" s="41"/>
      <c r="DB106" s="41"/>
      <c r="DC106" s="41"/>
      <c r="DD106" s="41"/>
      <c r="DE106" s="41"/>
      <c r="DF106" s="41"/>
      <c r="DG106" s="41"/>
      <c r="DH106" s="41"/>
      <c r="DI106" s="41"/>
      <c r="DJ106" s="41"/>
      <c r="DK106" s="41"/>
      <c r="DL106" s="41"/>
      <c r="DM106" s="41"/>
      <c r="DN106" s="41"/>
      <c r="DO106" s="41"/>
      <c r="DP106" s="41"/>
      <c r="DQ106" s="41"/>
      <c r="DR106" s="41"/>
      <c r="DS106" s="41"/>
      <c r="DT106" s="41"/>
      <c r="DU106" s="41"/>
      <c r="DV106" s="41"/>
      <c r="DW106" s="41"/>
      <c r="DX106" s="41"/>
      <c r="DY106" s="41"/>
      <c r="DZ106" s="41"/>
      <c r="EA106" s="41"/>
      <c r="EB106" s="41"/>
      <c r="EC106" s="41"/>
      <c r="ED106" s="41"/>
      <c r="EE106" s="41"/>
      <c r="EF106" s="41"/>
      <c r="EG106" s="41"/>
      <c r="EH106" s="41"/>
      <c r="EI106" s="41"/>
      <c r="EJ106" s="41"/>
      <c r="EK106" s="41"/>
      <c r="EL106" s="41"/>
      <c r="EM106" s="41"/>
      <c r="EN106" s="41"/>
      <c r="EO106" s="41"/>
      <c r="EP106" s="41"/>
      <c r="EQ106" s="41"/>
      <c r="ER106" s="41"/>
      <c r="ES106" s="41"/>
      <c r="ET106" s="41"/>
      <c r="EU106" s="41"/>
      <c r="EV106" s="41"/>
      <c r="EW106" s="41"/>
      <c r="EX106" s="41"/>
      <c r="EY106" s="41"/>
      <c r="EZ106" s="41"/>
      <c r="FA106" s="41"/>
      <c r="FB106" s="41"/>
      <c r="FC106" s="41"/>
      <c r="FD106" s="41"/>
      <c r="FE106" s="41"/>
      <c r="FF106" s="41"/>
      <c r="FG106" s="41"/>
      <c r="FH106" s="41"/>
      <c r="FI106" s="41"/>
      <c r="FJ106" s="41"/>
      <c r="FK106" s="41"/>
      <c r="FL106" s="41"/>
      <c r="FM106" s="41"/>
      <c r="FN106" s="41"/>
      <c r="FO106" s="41"/>
      <c r="FP106" s="41"/>
      <c r="FQ106" s="41"/>
      <c r="FR106" s="41"/>
      <c r="FS106" s="41"/>
      <c r="FT106" s="41"/>
      <c r="FU106" s="41"/>
      <c r="FV106" s="41"/>
      <c r="FW106" s="41"/>
      <c r="FX106" s="41"/>
      <c r="FY106" s="41"/>
      <c r="FZ106" s="41"/>
      <c r="GA106" s="41"/>
      <c r="GB106" s="41"/>
      <c r="GC106" s="41"/>
      <c r="GD106" s="41"/>
      <c r="GE106" s="41"/>
      <c r="GF106" s="41"/>
      <c r="GG106" s="41"/>
      <c r="GH106" s="41"/>
      <c r="GI106" s="41"/>
      <c r="GJ106" s="41"/>
      <c r="GK106" s="41"/>
      <c r="GL106" s="41"/>
      <c r="GM106" s="41"/>
      <c r="GN106" s="41"/>
      <c r="GO106" s="41"/>
      <c r="GP106" s="41"/>
      <c r="GQ106" s="41"/>
      <c r="GR106" s="41"/>
      <c r="GS106" s="41"/>
      <c r="GT106" s="41"/>
      <c r="GU106" s="41"/>
      <c r="GV106" s="41"/>
      <c r="GW106" s="41"/>
      <c r="GX106" s="41"/>
      <c r="GY106" s="41"/>
      <c r="GZ106" s="41"/>
      <c r="HA106" s="41"/>
      <c r="HB106" s="41"/>
      <c r="HC106" s="41"/>
      <c r="HD106" s="41"/>
      <c r="HE106" s="41"/>
      <c r="HF106" s="41"/>
      <c r="HG106" s="41"/>
      <c r="HH106" s="41"/>
      <c r="HI106" s="41"/>
      <c r="HJ106" s="41"/>
      <c r="HK106" s="41"/>
      <c r="HL106" s="41"/>
      <c r="HM106" s="41"/>
      <c r="HN106" s="41"/>
      <c r="HO106" s="41"/>
      <c r="HP106" s="41"/>
      <c r="HQ106" s="41"/>
      <c r="HR106" s="41"/>
      <c r="HS106" s="41"/>
      <c r="HT106" s="41"/>
      <c r="HU106" s="41"/>
      <c r="HV106" s="41"/>
      <c r="HW106" s="41"/>
      <c r="HX106" s="41"/>
      <c r="HY106" s="41"/>
      <c r="HZ106" s="41"/>
      <c r="IA106" s="41"/>
      <c r="IB106" s="41"/>
      <c r="IC106" s="41"/>
      <c r="ID106" s="41"/>
      <c r="IE106" s="41"/>
      <c r="IF106" s="41"/>
      <c r="IG106" s="41"/>
      <c r="IH106" s="41"/>
      <c r="II106" s="41"/>
      <c r="IJ106" s="41"/>
      <c r="IK106" s="41"/>
      <c r="IL106" s="41"/>
      <c r="IM106" s="41"/>
      <c r="IN106" s="41"/>
      <c r="IO106" s="41"/>
      <c r="IP106" s="41"/>
      <c r="IQ106" s="41"/>
      <c r="IR106" s="41"/>
      <c r="IS106" s="41"/>
      <c r="IT106" s="41"/>
      <c r="IU106" s="41"/>
    </row>
    <row r="107" spans="1:255" s="22" customFormat="1" ht="22.8" x14ac:dyDescent="0.2">
      <c r="A107" s="49">
        <v>82</v>
      </c>
      <c r="B107" s="50" t="s">
        <v>276</v>
      </c>
      <c r="C107" s="50" t="s">
        <v>323</v>
      </c>
      <c r="D107" s="50" t="s">
        <v>278</v>
      </c>
      <c r="E107" s="51" t="e">
        <f t="shared" si="9"/>
        <v>#REF!</v>
      </c>
      <c r="F107" s="52">
        <f>ROUND( 784.55, 2 )</f>
        <v>784.55</v>
      </c>
      <c r="G107" s="53" t="e">
        <f t="shared" si="10"/>
        <v>#REF!</v>
      </c>
      <c r="H107" s="55" t="s">
        <v>1061</v>
      </c>
      <c r="I107" s="55" t="s">
        <v>1010</v>
      </c>
      <c r="N107" s="41"/>
      <c r="O107" s="41" t="e">
        <f t="shared" si="11"/>
        <v>#REF!</v>
      </c>
      <c r="P107" s="41" t="e">
        <f>Source!I126</f>
        <v>#REF!</v>
      </c>
      <c r="Q107" s="41"/>
      <c r="R107" s="41"/>
      <c r="S107" s="41"/>
      <c r="T107" s="41"/>
      <c r="U107" s="41"/>
      <c r="V107" s="41"/>
      <c r="W107" s="41"/>
      <c r="X107" s="41"/>
      <c r="Y107" s="41"/>
      <c r="Z107" s="41"/>
      <c r="AA107" s="41"/>
      <c r="AB107" s="41"/>
      <c r="AC107" s="41"/>
      <c r="AD107" s="41"/>
      <c r="AE107" s="41"/>
      <c r="AF107" s="41"/>
      <c r="AG107" s="41"/>
      <c r="AH107" s="41"/>
      <c r="AI107" s="41"/>
      <c r="AJ107" s="41"/>
      <c r="AK107" s="41"/>
      <c r="AL107" s="41"/>
      <c r="AM107" s="41"/>
      <c r="AN107" s="41"/>
      <c r="AO107" s="41"/>
      <c r="AP107" s="41"/>
      <c r="AQ107" s="41"/>
      <c r="AR107" s="41"/>
      <c r="AS107" s="41"/>
      <c r="AT107" s="41"/>
      <c r="AU107" s="41"/>
      <c r="AV107" s="41"/>
      <c r="AW107" s="41"/>
      <c r="AX107" s="41"/>
      <c r="AY107" s="41"/>
      <c r="AZ107" s="41"/>
      <c r="BA107" s="41"/>
      <c r="BB107" s="41"/>
      <c r="BC107" s="41"/>
      <c r="BD107" s="41"/>
      <c r="BE107" s="41"/>
      <c r="BF107" s="41"/>
      <c r="BG107" s="41"/>
      <c r="BH107" s="41"/>
      <c r="BI107" s="41"/>
      <c r="BJ107" s="41"/>
      <c r="BK107" s="41"/>
      <c r="BL107" s="41"/>
      <c r="BM107" s="41"/>
      <c r="BN107" s="41"/>
      <c r="BO107" s="41"/>
      <c r="BP107" s="41"/>
      <c r="BQ107" s="41"/>
      <c r="BR107" s="41"/>
      <c r="BS107" s="41"/>
      <c r="BT107" s="41"/>
      <c r="BU107" s="41"/>
      <c r="BV107" s="41"/>
      <c r="BW107" s="41"/>
      <c r="BX107" s="41"/>
      <c r="BY107" s="41"/>
      <c r="BZ107" s="41"/>
      <c r="CA107" s="41"/>
      <c r="CB107" s="41"/>
      <c r="CC107" s="41"/>
      <c r="CD107" s="41"/>
      <c r="CE107" s="41"/>
      <c r="CF107" s="41"/>
      <c r="CG107" s="41"/>
      <c r="CH107" s="41"/>
      <c r="CI107" s="41"/>
      <c r="CJ107" s="41"/>
      <c r="CK107" s="41"/>
      <c r="CL107" s="41"/>
      <c r="CM107" s="41"/>
      <c r="CN107" s="41"/>
      <c r="CO107" s="41"/>
      <c r="CP107" s="41"/>
      <c r="CQ107" s="41"/>
      <c r="CR107" s="41"/>
      <c r="CS107" s="41"/>
      <c r="CT107" s="41"/>
      <c r="CU107" s="41"/>
      <c r="CV107" s="41"/>
      <c r="CW107" s="41"/>
      <c r="CX107" s="41"/>
      <c r="CY107" s="41"/>
      <c r="CZ107" s="41"/>
      <c r="DA107" s="41"/>
      <c r="DB107" s="41"/>
      <c r="DC107" s="41"/>
      <c r="DD107" s="41"/>
      <c r="DE107" s="41"/>
      <c r="DF107" s="41"/>
      <c r="DG107" s="41"/>
      <c r="DH107" s="41"/>
      <c r="DI107" s="41"/>
      <c r="DJ107" s="41"/>
      <c r="DK107" s="41"/>
      <c r="DL107" s="41"/>
      <c r="DM107" s="41"/>
      <c r="DN107" s="41"/>
      <c r="DO107" s="41"/>
      <c r="DP107" s="41"/>
      <c r="DQ107" s="41"/>
      <c r="DR107" s="41"/>
      <c r="DS107" s="41"/>
      <c r="DT107" s="41"/>
      <c r="DU107" s="41"/>
      <c r="DV107" s="41"/>
      <c r="DW107" s="41"/>
      <c r="DX107" s="41"/>
      <c r="DY107" s="41"/>
      <c r="DZ107" s="41"/>
      <c r="EA107" s="41"/>
      <c r="EB107" s="41"/>
      <c r="EC107" s="41"/>
      <c r="ED107" s="41"/>
      <c r="EE107" s="41"/>
      <c r="EF107" s="41"/>
      <c r="EG107" s="41"/>
      <c r="EH107" s="41"/>
      <c r="EI107" s="41"/>
      <c r="EJ107" s="41"/>
      <c r="EK107" s="41"/>
      <c r="EL107" s="41"/>
      <c r="EM107" s="41"/>
      <c r="EN107" s="41"/>
      <c r="EO107" s="41"/>
      <c r="EP107" s="41"/>
      <c r="EQ107" s="41"/>
      <c r="ER107" s="41"/>
      <c r="ES107" s="41"/>
      <c r="ET107" s="41"/>
      <c r="EU107" s="41"/>
      <c r="EV107" s="41"/>
      <c r="EW107" s="41"/>
      <c r="EX107" s="41"/>
      <c r="EY107" s="41"/>
      <c r="EZ107" s="41"/>
      <c r="FA107" s="41"/>
      <c r="FB107" s="41"/>
      <c r="FC107" s="41"/>
      <c r="FD107" s="41"/>
      <c r="FE107" s="41"/>
      <c r="FF107" s="41"/>
      <c r="FG107" s="41"/>
      <c r="FH107" s="41"/>
      <c r="FI107" s="41"/>
      <c r="FJ107" s="41"/>
      <c r="FK107" s="41"/>
      <c r="FL107" s="41"/>
      <c r="FM107" s="41"/>
      <c r="FN107" s="41"/>
      <c r="FO107" s="41"/>
      <c r="FP107" s="41"/>
      <c r="FQ107" s="41"/>
      <c r="FR107" s="41"/>
      <c r="FS107" s="41"/>
      <c r="FT107" s="41"/>
      <c r="FU107" s="41"/>
      <c r="FV107" s="41"/>
      <c r="FW107" s="41"/>
      <c r="FX107" s="41"/>
      <c r="FY107" s="41"/>
      <c r="FZ107" s="41"/>
      <c r="GA107" s="41"/>
      <c r="GB107" s="41"/>
      <c r="GC107" s="41"/>
      <c r="GD107" s="41"/>
      <c r="GE107" s="41"/>
      <c r="GF107" s="41"/>
      <c r="GG107" s="41"/>
      <c r="GH107" s="41"/>
      <c r="GI107" s="41"/>
      <c r="GJ107" s="41"/>
      <c r="GK107" s="41"/>
      <c r="GL107" s="41"/>
      <c r="GM107" s="41"/>
      <c r="GN107" s="41"/>
      <c r="GO107" s="41"/>
      <c r="GP107" s="41"/>
      <c r="GQ107" s="41"/>
      <c r="GR107" s="41"/>
      <c r="GS107" s="41"/>
      <c r="GT107" s="41"/>
      <c r="GU107" s="41"/>
      <c r="GV107" s="41"/>
      <c r="GW107" s="41"/>
      <c r="GX107" s="41"/>
      <c r="GY107" s="41"/>
      <c r="GZ107" s="41"/>
      <c r="HA107" s="41"/>
      <c r="HB107" s="41"/>
      <c r="HC107" s="41"/>
      <c r="HD107" s="41"/>
      <c r="HE107" s="41"/>
      <c r="HF107" s="41"/>
      <c r="HG107" s="41"/>
      <c r="HH107" s="41"/>
      <c r="HI107" s="41"/>
      <c r="HJ107" s="41"/>
      <c r="HK107" s="41"/>
      <c r="HL107" s="41"/>
      <c r="HM107" s="41"/>
      <c r="HN107" s="41"/>
      <c r="HO107" s="41"/>
      <c r="HP107" s="41"/>
      <c r="HQ107" s="41"/>
      <c r="HR107" s="41"/>
      <c r="HS107" s="41"/>
      <c r="HT107" s="41"/>
      <c r="HU107" s="41"/>
      <c r="HV107" s="41"/>
      <c r="HW107" s="41"/>
      <c r="HX107" s="41"/>
      <c r="HY107" s="41"/>
      <c r="HZ107" s="41"/>
      <c r="IA107" s="41"/>
      <c r="IB107" s="41"/>
      <c r="IC107" s="41"/>
      <c r="ID107" s="41"/>
      <c r="IE107" s="41"/>
      <c r="IF107" s="41"/>
      <c r="IG107" s="41"/>
      <c r="IH107" s="41"/>
      <c r="II107" s="41"/>
      <c r="IJ107" s="41"/>
      <c r="IK107" s="41"/>
      <c r="IL107" s="41"/>
      <c r="IM107" s="41"/>
      <c r="IN107" s="41"/>
      <c r="IO107" s="41"/>
      <c r="IP107" s="41"/>
      <c r="IQ107" s="41"/>
      <c r="IR107" s="41"/>
      <c r="IS107" s="41"/>
      <c r="IT107" s="41"/>
      <c r="IU107" s="41"/>
    </row>
    <row r="108" spans="1:255" s="22" customFormat="1" ht="22.8" x14ac:dyDescent="0.2">
      <c r="A108" s="49">
        <v>83</v>
      </c>
      <c r="B108" s="50" t="s">
        <v>276</v>
      </c>
      <c r="C108" s="50" t="s">
        <v>316</v>
      </c>
      <c r="D108" s="50" t="s">
        <v>278</v>
      </c>
      <c r="E108" s="51" t="e">
        <f t="shared" si="9"/>
        <v>#REF!</v>
      </c>
      <c r="F108" s="52">
        <f>ROUND( 1146.1, 2 )</f>
        <v>1146.0999999999999</v>
      </c>
      <c r="G108" s="53" t="e">
        <f t="shared" si="10"/>
        <v>#REF!</v>
      </c>
      <c r="H108" s="55" t="s">
        <v>1058</v>
      </c>
      <c r="I108" s="55" t="s">
        <v>1010</v>
      </c>
      <c r="N108" s="41"/>
      <c r="O108" s="41" t="e">
        <f t="shared" si="11"/>
        <v>#REF!</v>
      </c>
      <c r="P108" s="41" t="e">
        <f>Source!I123</f>
        <v>#REF!</v>
      </c>
      <c r="Q108" s="41"/>
      <c r="R108" s="41"/>
      <c r="S108" s="41"/>
      <c r="T108" s="41"/>
      <c r="U108" s="41"/>
      <c r="V108" s="41"/>
      <c r="W108" s="41"/>
      <c r="X108" s="41"/>
      <c r="Y108" s="41"/>
      <c r="Z108" s="41"/>
      <c r="AA108" s="41"/>
      <c r="AB108" s="41"/>
      <c r="AC108" s="41"/>
      <c r="AD108" s="41"/>
      <c r="AE108" s="41"/>
      <c r="AF108" s="41"/>
      <c r="AG108" s="41"/>
      <c r="AH108" s="41"/>
      <c r="AI108" s="41"/>
      <c r="AJ108" s="41"/>
      <c r="AK108" s="41"/>
      <c r="AL108" s="41"/>
      <c r="AM108" s="41"/>
      <c r="AN108" s="41"/>
      <c r="AO108" s="41"/>
      <c r="AP108" s="41"/>
      <c r="AQ108" s="41"/>
      <c r="AR108" s="41"/>
      <c r="AS108" s="41"/>
      <c r="AT108" s="41"/>
      <c r="AU108" s="41"/>
      <c r="AV108" s="41"/>
      <c r="AW108" s="41"/>
      <c r="AX108" s="41"/>
      <c r="AY108" s="41"/>
      <c r="AZ108" s="41"/>
      <c r="BA108" s="41"/>
      <c r="BB108" s="41"/>
      <c r="BC108" s="41"/>
      <c r="BD108" s="41"/>
      <c r="BE108" s="41"/>
      <c r="BF108" s="41"/>
      <c r="BG108" s="41"/>
      <c r="BH108" s="41"/>
      <c r="BI108" s="41"/>
      <c r="BJ108" s="41"/>
      <c r="BK108" s="41"/>
      <c r="BL108" s="41"/>
      <c r="BM108" s="41"/>
      <c r="BN108" s="41"/>
      <c r="BO108" s="41"/>
      <c r="BP108" s="41"/>
      <c r="BQ108" s="41"/>
      <c r="BR108" s="41"/>
      <c r="BS108" s="41"/>
      <c r="BT108" s="41"/>
      <c r="BU108" s="41"/>
      <c r="BV108" s="41"/>
      <c r="BW108" s="41"/>
      <c r="BX108" s="41"/>
      <c r="BY108" s="41"/>
      <c r="BZ108" s="41"/>
      <c r="CA108" s="41"/>
      <c r="CB108" s="41"/>
      <c r="CC108" s="41"/>
      <c r="CD108" s="41"/>
      <c r="CE108" s="41"/>
      <c r="CF108" s="41"/>
      <c r="CG108" s="41"/>
      <c r="CH108" s="41"/>
      <c r="CI108" s="41"/>
      <c r="CJ108" s="41"/>
      <c r="CK108" s="41"/>
      <c r="CL108" s="41"/>
      <c r="CM108" s="41"/>
      <c r="CN108" s="41"/>
      <c r="CO108" s="41"/>
      <c r="CP108" s="41"/>
      <c r="CQ108" s="41"/>
      <c r="CR108" s="41"/>
      <c r="CS108" s="41"/>
      <c r="CT108" s="41"/>
      <c r="CU108" s="41"/>
      <c r="CV108" s="41"/>
      <c r="CW108" s="41"/>
      <c r="CX108" s="41"/>
      <c r="CY108" s="41"/>
      <c r="CZ108" s="41"/>
      <c r="DA108" s="41"/>
      <c r="DB108" s="41"/>
      <c r="DC108" s="41"/>
      <c r="DD108" s="41"/>
      <c r="DE108" s="41"/>
      <c r="DF108" s="41"/>
      <c r="DG108" s="41"/>
      <c r="DH108" s="41"/>
      <c r="DI108" s="41"/>
      <c r="DJ108" s="41"/>
      <c r="DK108" s="41"/>
      <c r="DL108" s="41"/>
      <c r="DM108" s="41"/>
      <c r="DN108" s="41"/>
      <c r="DO108" s="41"/>
      <c r="DP108" s="41"/>
      <c r="DQ108" s="41"/>
      <c r="DR108" s="41"/>
      <c r="DS108" s="41"/>
      <c r="DT108" s="41"/>
      <c r="DU108" s="41"/>
      <c r="DV108" s="41"/>
      <c r="DW108" s="41"/>
      <c r="DX108" s="41"/>
      <c r="DY108" s="41"/>
      <c r="DZ108" s="41"/>
      <c r="EA108" s="41"/>
      <c r="EB108" s="41"/>
      <c r="EC108" s="41"/>
      <c r="ED108" s="41"/>
      <c r="EE108" s="41"/>
      <c r="EF108" s="41"/>
      <c r="EG108" s="41"/>
      <c r="EH108" s="41"/>
      <c r="EI108" s="41"/>
      <c r="EJ108" s="41"/>
      <c r="EK108" s="41"/>
      <c r="EL108" s="41"/>
      <c r="EM108" s="41"/>
      <c r="EN108" s="41"/>
      <c r="EO108" s="41"/>
      <c r="EP108" s="41"/>
      <c r="EQ108" s="41"/>
      <c r="ER108" s="41"/>
      <c r="ES108" s="41"/>
      <c r="ET108" s="41"/>
      <c r="EU108" s="41"/>
      <c r="EV108" s="41"/>
      <c r="EW108" s="41"/>
      <c r="EX108" s="41"/>
      <c r="EY108" s="41"/>
      <c r="EZ108" s="41"/>
      <c r="FA108" s="41"/>
      <c r="FB108" s="41"/>
      <c r="FC108" s="41"/>
      <c r="FD108" s="41"/>
      <c r="FE108" s="41"/>
      <c r="FF108" s="41"/>
      <c r="FG108" s="41"/>
      <c r="FH108" s="41"/>
      <c r="FI108" s="41"/>
      <c r="FJ108" s="41"/>
      <c r="FK108" s="41"/>
      <c r="FL108" s="41"/>
      <c r="FM108" s="41"/>
      <c r="FN108" s="41"/>
      <c r="FO108" s="41"/>
      <c r="FP108" s="41"/>
      <c r="FQ108" s="41"/>
      <c r="FR108" s="41"/>
      <c r="FS108" s="41"/>
      <c r="FT108" s="41"/>
      <c r="FU108" s="41"/>
      <c r="FV108" s="41"/>
      <c r="FW108" s="41"/>
      <c r="FX108" s="41"/>
      <c r="FY108" s="41"/>
      <c r="FZ108" s="41"/>
      <c r="GA108" s="41"/>
      <c r="GB108" s="41"/>
      <c r="GC108" s="41"/>
      <c r="GD108" s="41"/>
      <c r="GE108" s="41"/>
      <c r="GF108" s="41"/>
      <c r="GG108" s="41"/>
      <c r="GH108" s="41"/>
      <c r="GI108" s="41"/>
      <c r="GJ108" s="41"/>
      <c r="GK108" s="41"/>
      <c r="GL108" s="41"/>
      <c r="GM108" s="41"/>
      <c r="GN108" s="41"/>
      <c r="GO108" s="41"/>
      <c r="GP108" s="41"/>
      <c r="GQ108" s="41"/>
      <c r="GR108" s="41"/>
      <c r="GS108" s="41"/>
      <c r="GT108" s="41"/>
      <c r="GU108" s="41"/>
      <c r="GV108" s="41"/>
      <c r="GW108" s="41"/>
      <c r="GX108" s="41"/>
      <c r="GY108" s="41"/>
      <c r="GZ108" s="41"/>
      <c r="HA108" s="41"/>
      <c r="HB108" s="41"/>
      <c r="HC108" s="41"/>
      <c r="HD108" s="41"/>
      <c r="HE108" s="41"/>
      <c r="HF108" s="41"/>
      <c r="HG108" s="41"/>
      <c r="HH108" s="41"/>
      <c r="HI108" s="41"/>
      <c r="HJ108" s="41"/>
      <c r="HK108" s="41"/>
      <c r="HL108" s="41"/>
      <c r="HM108" s="41"/>
      <c r="HN108" s="41"/>
      <c r="HO108" s="41"/>
      <c r="HP108" s="41"/>
      <c r="HQ108" s="41"/>
      <c r="HR108" s="41"/>
      <c r="HS108" s="41"/>
      <c r="HT108" s="41"/>
      <c r="HU108" s="41"/>
      <c r="HV108" s="41"/>
      <c r="HW108" s="41"/>
      <c r="HX108" s="41"/>
      <c r="HY108" s="41"/>
      <c r="HZ108" s="41"/>
      <c r="IA108" s="41"/>
      <c r="IB108" s="41"/>
      <c r="IC108" s="41"/>
      <c r="ID108" s="41"/>
      <c r="IE108" s="41"/>
      <c r="IF108" s="41"/>
      <c r="IG108" s="41"/>
      <c r="IH108" s="41"/>
      <c r="II108" s="41"/>
      <c r="IJ108" s="41"/>
      <c r="IK108" s="41"/>
      <c r="IL108" s="41"/>
      <c r="IM108" s="41"/>
      <c r="IN108" s="41"/>
      <c r="IO108" s="41"/>
      <c r="IP108" s="41"/>
      <c r="IQ108" s="41"/>
      <c r="IR108" s="41"/>
      <c r="IS108" s="41"/>
      <c r="IT108" s="41"/>
      <c r="IU108" s="41"/>
    </row>
    <row r="109" spans="1:255" s="22" customFormat="1" ht="22.8" x14ac:dyDescent="0.2">
      <c r="A109" s="49">
        <v>84</v>
      </c>
      <c r="B109" s="50" t="s">
        <v>276</v>
      </c>
      <c r="C109" s="50" t="s">
        <v>307</v>
      </c>
      <c r="D109" s="50" t="s">
        <v>278</v>
      </c>
      <c r="E109" s="51" t="e">
        <f t="shared" si="9"/>
        <v>#REF!</v>
      </c>
      <c r="F109" s="52">
        <f>ROUND( 1317.46, 2 )</f>
        <v>1317.46</v>
      </c>
      <c r="G109" s="53" t="e">
        <f t="shared" si="10"/>
        <v>#REF!</v>
      </c>
      <c r="H109" s="55" t="s">
        <v>1057</v>
      </c>
      <c r="I109" s="55" t="s">
        <v>1010</v>
      </c>
      <c r="N109" s="41"/>
      <c r="O109" s="41" t="e">
        <f t="shared" si="11"/>
        <v>#REF!</v>
      </c>
      <c r="P109" s="41" t="e">
        <f>Source!I120</f>
        <v>#REF!</v>
      </c>
      <c r="Q109" s="41"/>
      <c r="R109" s="41"/>
      <c r="S109" s="41"/>
      <c r="T109" s="41"/>
      <c r="U109" s="41"/>
      <c r="V109" s="41"/>
      <c r="W109" s="41"/>
      <c r="X109" s="41"/>
      <c r="Y109" s="41"/>
      <c r="Z109" s="41"/>
      <c r="AA109" s="41"/>
      <c r="AB109" s="41"/>
      <c r="AC109" s="41"/>
      <c r="AD109" s="41"/>
      <c r="AE109" s="41"/>
      <c r="AF109" s="41"/>
      <c r="AG109" s="41"/>
      <c r="AH109" s="41"/>
      <c r="AI109" s="41"/>
      <c r="AJ109" s="41"/>
      <c r="AK109" s="41"/>
      <c r="AL109" s="41"/>
      <c r="AM109" s="41"/>
      <c r="AN109" s="41"/>
      <c r="AO109" s="41"/>
      <c r="AP109" s="41"/>
      <c r="AQ109" s="41"/>
      <c r="AR109" s="41"/>
      <c r="AS109" s="41"/>
      <c r="AT109" s="41"/>
      <c r="AU109" s="41"/>
      <c r="AV109" s="41"/>
      <c r="AW109" s="41"/>
      <c r="AX109" s="41"/>
      <c r="AY109" s="41"/>
      <c r="AZ109" s="41"/>
      <c r="BA109" s="41"/>
      <c r="BB109" s="41"/>
      <c r="BC109" s="41"/>
      <c r="BD109" s="41"/>
      <c r="BE109" s="41"/>
      <c r="BF109" s="41"/>
      <c r="BG109" s="41"/>
      <c r="BH109" s="41"/>
      <c r="BI109" s="41"/>
      <c r="BJ109" s="41"/>
      <c r="BK109" s="41"/>
      <c r="BL109" s="41"/>
      <c r="BM109" s="41"/>
      <c r="BN109" s="41"/>
      <c r="BO109" s="41"/>
      <c r="BP109" s="41"/>
      <c r="BQ109" s="41"/>
      <c r="BR109" s="41"/>
      <c r="BS109" s="41"/>
      <c r="BT109" s="41"/>
      <c r="BU109" s="41"/>
      <c r="BV109" s="41"/>
      <c r="BW109" s="41"/>
      <c r="BX109" s="41"/>
      <c r="BY109" s="41"/>
      <c r="BZ109" s="41"/>
      <c r="CA109" s="41"/>
      <c r="CB109" s="41"/>
      <c r="CC109" s="41"/>
      <c r="CD109" s="41"/>
      <c r="CE109" s="41"/>
      <c r="CF109" s="41"/>
      <c r="CG109" s="41"/>
      <c r="CH109" s="41"/>
      <c r="CI109" s="41"/>
      <c r="CJ109" s="41"/>
      <c r="CK109" s="41"/>
      <c r="CL109" s="41"/>
      <c r="CM109" s="41"/>
      <c r="CN109" s="41"/>
      <c r="CO109" s="41"/>
      <c r="CP109" s="41"/>
      <c r="CQ109" s="41"/>
      <c r="CR109" s="41"/>
      <c r="CS109" s="41"/>
      <c r="CT109" s="41"/>
      <c r="CU109" s="41"/>
      <c r="CV109" s="41"/>
      <c r="CW109" s="41"/>
      <c r="CX109" s="41"/>
      <c r="CY109" s="41"/>
      <c r="CZ109" s="41"/>
      <c r="DA109" s="41"/>
      <c r="DB109" s="41"/>
      <c r="DC109" s="41"/>
      <c r="DD109" s="41"/>
      <c r="DE109" s="41"/>
      <c r="DF109" s="41"/>
      <c r="DG109" s="41"/>
      <c r="DH109" s="41"/>
      <c r="DI109" s="41"/>
      <c r="DJ109" s="41"/>
      <c r="DK109" s="41"/>
      <c r="DL109" s="41"/>
      <c r="DM109" s="41"/>
      <c r="DN109" s="41"/>
      <c r="DO109" s="41"/>
      <c r="DP109" s="41"/>
      <c r="DQ109" s="41"/>
      <c r="DR109" s="41"/>
      <c r="DS109" s="41"/>
      <c r="DT109" s="41"/>
      <c r="DU109" s="41"/>
      <c r="DV109" s="41"/>
      <c r="DW109" s="41"/>
      <c r="DX109" s="41"/>
      <c r="DY109" s="41"/>
      <c r="DZ109" s="41"/>
      <c r="EA109" s="41"/>
      <c r="EB109" s="41"/>
      <c r="EC109" s="41"/>
      <c r="ED109" s="41"/>
      <c r="EE109" s="41"/>
      <c r="EF109" s="41"/>
      <c r="EG109" s="41"/>
      <c r="EH109" s="41"/>
      <c r="EI109" s="41"/>
      <c r="EJ109" s="41"/>
      <c r="EK109" s="41"/>
      <c r="EL109" s="41"/>
      <c r="EM109" s="41"/>
      <c r="EN109" s="41"/>
      <c r="EO109" s="41"/>
      <c r="EP109" s="41"/>
      <c r="EQ109" s="41"/>
      <c r="ER109" s="41"/>
      <c r="ES109" s="41"/>
      <c r="ET109" s="41"/>
      <c r="EU109" s="41"/>
      <c r="EV109" s="41"/>
      <c r="EW109" s="41"/>
      <c r="EX109" s="41"/>
      <c r="EY109" s="41"/>
      <c r="EZ109" s="41"/>
      <c r="FA109" s="41"/>
      <c r="FB109" s="41"/>
      <c r="FC109" s="41"/>
      <c r="FD109" s="41"/>
      <c r="FE109" s="41"/>
      <c r="FF109" s="41"/>
      <c r="FG109" s="41"/>
      <c r="FH109" s="41"/>
      <c r="FI109" s="41"/>
      <c r="FJ109" s="41"/>
      <c r="FK109" s="41"/>
      <c r="FL109" s="41"/>
      <c r="FM109" s="41"/>
      <c r="FN109" s="41"/>
      <c r="FO109" s="41"/>
      <c r="FP109" s="41"/>
      <c r="FQ109" s="41"/>
      <c r="FR109" s="41"/>
      <c r="FS109" s="41"/>
      <c r="FT109" s="41"/>
      <c r="FU109" s="41"/>
      <c r="FV109" s="41"/>
      <c r="FW109" s="41"/>
      <c r="FX109" s="41"/>
      <c r="FY109" s="41"/>
      <c r="FZ109" s="41"/>
      <c r="GA109" s="41"/>
      <c r="GB109" s="41"/>
      <c r="GC109" s="41"/>
      <c r="GD109" s="41"/>
      <c r="GE109" s="41"/>
      <c r="GF109" s="41"/>
      <c r="GG109" s="41"/>
      <c r="GH109" s="41"/>
      <c r="GI109" s="41"/>
      <c r="GJ109" s="41"/>
      <c r="GK109" s="41"/>
      <c r="GL109" s="41"/>
      <c r="GM109" s="41"/>
      <c r="GN109" s="41"/>
      <c r="GO109" s="41"/>
      <c r="GP109" s="41"/>
      <c r="GQ109" s="41"/>
      <c r="GR109" s="41"/>
      <c r="GS109" s="41"/>
      <c r="GT109" s="41"/>
      <c r="GU109" s="41"/>
      <c r="GV109" s="41"/>
      <c r="GW109" s="41"/>
      <c r="GX109" s="41"/>
      <c r="GY109" s="41"/>
      <c r="GZ109" s="41"/>
      <c r="HA109" s="41"/>
      <c r="HB109" s="41"/>
      <c r="HC109" s="41"/>
      <c r="HD109" s="41"/>
      <c r="HE109" s="41"/>
      <c r="HF109" s="41"/>
      <c r="HG109" s="41"/>
      <c r="HH109" s="41"/>
      <c r="HI109" s="41"/>
      <c r="HJ109" s="41"/>
      <c r="HK109" s="41"/>
      <c r="HL109" s="41"/>
      <c r="HM109" s="41"/>
      <c r="HN109" s="41"/>
      <c r="HO109" s="41"/>
      <c r="HP109" s="41"/>
      <c r="HQ109" s="41"/>
      <c r="HR109" s="41"/>
      <c r="HS109" s="41"/>
      <c r="HT109" s="41"/>
      <c r="HU109" s="41"/>
      <c r="HV109" s="41"/>
      <c r="HW109" s="41"/>
      <c r="HX109" s="41"/>
      <c r="HY109" s="41"/>
      <c r="HZ109" s="41"/>
      <c r="IA109" s="41"/>
      <c r="IB109" s="41"/>
      <c r="IC109" s="41"/>
      <c r="ID109" s="41"/>
      <c r="IE109" s="41"/>
      <c r="IF109" s="41"/>
      <c r="IG109" s="41"/>
      <c r="IH109" s="41"/>
      <c r="II109" s="41"/>
      <c r="IJ109" s="41"/>
      <c r="IK109" s="41"/>
      <c r="IL109" s="41"/>
      <c r="IM109" s="41"/>
      <c r="IN109" s="41"/>
      <c r="IO109" s="41"/>
      <c r="IP109" s="41"/>
      <c r="IQ109" s="41"/>
      <c r="IR109" s="41"/>
      <c r="IS109" s="41"/>
      <c r="IT109" s="41"/>
      <c r="IU109" s="41"/>
    </row>
    <row r="110" spans="1:255" s="22" customFormat="1" ht="22.8" x14ac:dyDescent="0.2">
      <c r="A110" s="49">
        <v>85</v>
      </c>
      <c r="B110" s="50" t="s">
        <v>276</v>
      </c>
      <c r="C110" s="50" t="s">
        <v>300</v>
      </c>
      <c r="D110" s="50" t="s">
        <v>278</v>
      </c>
      <c r="E110" s="51" t="e">
        <f t="shared" si="9"/>
        <v>#REF!</v>
      </c>
      <c r="F110" s="52">
        <f>ROUND( 1488.82, 2 )</f>
        <v>1488.82</v>
      </c>
      <c r="G110" s="53" t="e">
        <f t="shared" si="10"/>
        <v>#REF!</v>
      </c>
      <c r="H110" s="55" t="s">
        <v>1055</v>
      </c>
      <c r="I110" s="55" t="s">
        <v>1010</v>
      </c>
      <c r="N110" s="41"/>
      <c r="O110" s="41" t="e">
        <f t="shared" si="11"/>
        <v>#REF!</v>
      </c>
      <c r="P110" s="41" t="e">
        <f>Source!I118</f>
        <v>#REF!</v>
      </c>
      <c r="Q110" s="41"/>
      <c r="R110" s="41"/>
      <c r="S110" s="41"/>
      <c r="T110" s="41"/>
      <c r="U110" s="41"/>
      <c r="V110" s="41"/>
      <c r="W110" s="41"/>
      <c r="X110" s="41"/>
      <c r="Y110" s="41"/>
      <c r="Z110" s="41"/>
      <c r="AA110" s="41"/>
      <c r="AB110" s="41"/>
      <c r="AC110" s="41"/>
      <c r="AD110" s="41"/>
      <c r="AE110" s="41"/>
      <c r="AF110" s="41"/>
      <c r="AG110" s="41"/>
      <c r="AH110" s="41"/>
      <c r="AI110" s="41"/>
      <c r="AJ110" s="41"/>
      <c r="AK110" s="41"/>
      <c r="AL110" s="41"/>
      <c r="AM110" s="41"/>
      <c r="AN110" s="41"/>
      <c r="AO110" s="41"/>
      <c r="AP110" s="41"/>
      <c r="AQ110" s="41"/>
      <c r="AR110" s="41"/>
      <c r="AS110" s="41"/>
      <c r="AT110" s="41"/>
      <c r="AU110" s="41"/>
      <c r="AV110" s="41"/>
      <c r="AW110" s="41"/>
      <c r="AX110" s="41"/>
      <c r="AY110" s="41"/>
      <c r="AZ110" s="41"/>
      <c r="BA110" s="41"/>
      <c r="BB110" s="41"/>
      <c r="BC110" s="41"/>
      <c r="BD110" s="41"/>
      <c r="BE110" s="41"/>
      <c r="BF110" s="41"/>
      <c r="BG110" s="41"/>
      <c r="BH110" s="41"/>
      <c r="BI110" s="41"/>
      <c r="BJ110" s="41"/>
      <c r="BK110" s="41"/>
      <c r="BL110" s="41"/>
      <c r="BM110" s="41"/>
      <c r="BN110" s="41"/>
      <c r="BO110" s="41"/>
      <c r="BP110" s="41"/>
      <c r="BQ110" s="41"/>
      <c r="BR110" s="41"/>
      <c r="BS110" s="41"/>
      <c r="BT110" s="41"/>
      <c r="BU110" s="41"/>
      <c r="BV110" s="41"/>
      <c r="BW110" s="41"/>
      <c r="BX110" s="41"/>
      <c r="BY110" s="41"/>
      <c r="BZ110" s="41"/>
      <c r="CA110" s="41"/>
      <c r="CB110" s="41"/>
      <c r="CC110" s="41"/>
      <c r="CD110" s="41"/>
      <c r="CE110" s="41"/>
      <c r="CF110" s="41"/>
      <c r="CG110" s="41"/>
      <c r="CH110" s="41"/>
      <c r="CI110" s="41"/>
      <c r="CJ110" s="41"/>
      <c r="CK110" s="41"/>
      <c r="CL110" s="41"/>
      <c r="CM110" s="41"/>
      <c r="CN110" s="41"/>
      <c r="CO110" s="41"/>
      <c r="CP110" s="41"/>
      <c r="CQ110" s="41"/>
      <c r="CR110" s="41"/>
      <c r="CS110" s="41"/>
      <c r="CT110" s="41"/>
      <c r="CU110" s="41"/>
      <c r="CV110" s="41"/>
      <c r="CW110" s="41"/>
      <c r="CX110" s="41"/>
      <c r="CY110" s="41"/>
      <c r="CZ110" s="41"/>
      <c r="DA110" s="41"/>
      <c r="DB110" s="41"/>
      <c r="DC110" s="41"/>
      <c r="DD110" s="41"/>
      <c r="DE110" s="41"/>
      <c r="DF110" s="41"/>
      <c r="DG110" s="41"/>
      <c r="DH110" s="41"/>
      <c r="DI110" s="41"/>
      <c r="DJ110" s="41"/>
      <c r="DK110" s="41"/>
      <c r="DL110" s="41"/>
      <c r="DM110" s="41"/>
      <c r="DN110" s="41"/>
      <c r="DO110" s="41"/>
      <c r="DP110" s="41"/>
      <c r="DQ110" s="41"/>
      <c r="DR110" s="41"/>
      <c r="DS110" s="41"/>
      <c r="DT110" s="41"/>
      <c r="DU110" s="41"/>
      <c r="DV110" s="41"/>
      <c r="DW110" s="41"/>
      <c r="DX110" s="41"/>
      <c r="DY110" s="41"/>
      <c r="DZ110" s="41"/>
      <c r="EA110" s="41"/>
      <c r="EB110" s="41"/>
      <c r="EC110" s="41"/>
      <c r="ED110" s="41"/>
      <c r="EE110" s="41"/>
      <c r="EF110" s="41"/>
      <c r="EG110" s="41"/>
      <c r="EH110" s="41"/>
      <c r="EI110" s="41"/>
      <c r="EJ110" s="41"/>
      <c r="EK110" s="41"/>
      <c r="EL110" s="41"/>
      <c r="EM110" s="41"/>
      <c r="EN110" s="41"/>
      <c r="EO110" s="41"/>
      <c r="EP110" s="41"/>
      <c r="EQ110" s="41"/>
      <c r="ER110" s="41"/>
      <c r="ES110" s="41"/>
      <c r="ET110" s="41"/>
      <c r="EU110" s="41"/>
      <c r="EV110" s="41"/>
      <c r="EW110" s="41"/>
      <c r="EX110" s="41"/>
      <c r="EY110" s="41"/>
      <c r="EZ110" s="41"/>
      <c r="FA110" s="41"/>
      <c r="FB110" s="41"/>
      <c r="FC110" s="41"/>
      <c r="FD110" s="41"/>
      <c r="FE110" s="41"/>
      <c r="FF110" s="41"/>
      <c r="FG110" s="41"/>
      <c r="FH110" s="41"/>
      <c r="FI110" s="41"/>
      <c r="FJ110" s="41"/>
      <c r="FK110" s="41"/>
      <c r="FL110" s="41"/>
      <c r="FM110" s="41"/>
      <c r="FN110" s="41"/>
      <c r="FO110" s="41"/>
      <c r="FP110" s="41"/>
      <c r="FQ110" s="41"/>
      <c r="FR110" s="41"/>
      <c r="FS110" s="41"/>
      <c r="FT110" s="41"/>
      <c r="FU110" s="41"/>
      <c r="FV110" s="41"/>
      <c r="FW110" s="41"/>
      <c r="FX110" s="41"/>
      <c r="FY110" s="41"/>
      <c r="FZ110" s="41"/>
      <c r="GA110" s="41"/>
      <c r="GB110" s="41"/>
      <c r="GC110" s="41"/>
      <c r="GD110" s="41"/>
      <c r="GE110" s="41"/>
      <c r="GF110" s="41"/>
      <c r="GG110" s="41"/>
      <c r="GH110" s="41"/>
      <c r="GI110" s="41"/>
      <c r="GJ110" s="41"/>
      <c r="GK110" s="41"/>
      <c r="GL110" s="41"/>
      <c r="GM110" s="41"/>
      <c r="GN110" s="41"/>
      <c r="GO110" s="41"/>
      <c r="GP110" s="41"/>
      <c r="GQ110" s="41"/>
      <c r="GR110" s="41"/>
      <c r="GS110" s="41"/>
      <c r="GT110" s="41"/>
      <c r="GU110" s="41"/>
      <c r="GV110" s="41"/>
      <c r="GW110" s="41"/>
      <c r="GX110" s="41"/>
      <c r="GY110" s="41"/>
      <c r="GZ110" s="41"/>
      <c r="HA110" s="41"/>
      <c r="HB110" s="41"/>
      <c r="HC110" s="41"/>
      <c r="HD110" s="41"/>
      <c r="HE110" s="41"/>
      <c r="HF110" s="41"/>
      <c r="HG110" s="41"/>
      <c r="HH110" s="41"/>
      <c r="HI110" s="41"/>
      <c r="HJ110" s="41"/>
      <c r="HK110" s="41"/>
      <c r="HL110" s="41"/>
      <c r="HM110" s="41"/>
      <c r="HN110" s="41"/>
      <c r="HO110" s="41"/>
      <c r="HP110" s="41"/>
      <c r="HQ110" s="41"/>
      <c r="HR110" s="41"/>
      <c r="HS110" s="41"/>
      <c r="HT110" s="41"/>
      <c r="HU110" s="41"/>
      <c r="HV110" s="41"/>
      <c r="HW110" s="41"/>
      <c r="HX110" s="41"/>
      <c r="HY110" s="41"/>
      <c r="HZ110" s="41"/>
      <c r="IA110" s="41"/>
      <c r="IB110" s="41"/>
      <c r="IC110" s="41"/>
      <c r="ID110" s="41"/>
      <c r="IE110" s="41"/>
      <c r="IF110" s="41"/>
      <c r="IG110" s="41"/>
      <c r="IH110" s="41"/>
      <c r="II110" s="41"/>
      <c r="IJ110" s="41"/>
      <c r="IK110" s="41"/>
      <c r="IL110" s="41"/>
      <c r="IM110" s="41"/>
      <c r="IN110" s="41"/>
      <c r="IO110" s="41"/>
      <c r="IP110" s="41"/>
      <c r="IQ110" s="41"/>
      <c r="IR110" s="41"/>
      <c r="IS110" s="41"/>
      <c r="IT110" s="41"/>
      <c r="IU110" s="41"/>
    </row>
    <row r="111" spans="1:255" s="22" customFormat="1" ht="22.8" x14ac:dyDescent="0.2">
      <c r="A111" s="49">
        <v>86</v>
      </c>
      <c r="B111" s="50" t="s">
        <v>276</v>
      </c>
      <c r="C111" s="50" t="s">
        <v>293</v>
      </c>
      <c r="D111" s="50" t="s">
        <v>278</v>
      </c>
      <c r="E111" s="51" t="e">
        <f t="shared" si="9"/>
        <v>#REF!</v>
      </c>
      <c r="F111" s="52">
        <f>ROUND( 1660.18, 2 )</f>
        <v>1660.18</v>
      </c>
      <c r="G111" s="53" t="e">
        <f t="shared" si="10"/>
        <v>#REF!</v>
      </c>
      <c r="H111" s="55" t="s">
        <v>1053</v>
      </c>
      <c r="I111" s="55" t="s">
        <v>1010</v>
      </c>
      <c r="N111" s="41"/>
      <c r="O111" s="41" t="e">
        <f t="shared" si="11"/>
        <v>#REF!</v>
      </c>
      <c r="P111" s="41" t="e">
        <f>Source!I116</f>
        <v>#REF!</v>
      </c>
      <c r="Q111" s="41"/>
      <c r="R111" s="41"/>
      <c r="S111" s="41"/>
      <c r="T111" s="41"/>
      <c r="U111" s="41"/>
      <c r="V111" s="41"/>
      <c r="W111" s="41"/>
      <c r="X111" s="41"/>
      <c r="Y111" s="41"/>
      <c r="Z111" s="41"/>
      <c r="AA111" s="41"/>
      <c r="AB111" s="41"/>
      <c r="AC111" s="41"/>
      <c r="AD111" s="41"/>
      <c r="AE111" s="41"/>
      <c r="AF111" s="41"/>
      <c r="AG111" s="41"/>
      <c r="AH111" s="41"/>
      <c r="AI111" s="41"/>
      <c r="AJ111" s="41"/>
      <c r="AK111" s="41"/>
      <c r="AL111" s="41"/>
      <c r="AM111" s="41"/>
      <c r="AN111" s="41"/>
      <c r="AO111" s="41"/>
      <c r="AP111" s="41"/>
      <c r="AQ111" s="41"/>
      <c r="AR111" s="41"/>
      <c r="AS111" s="41"/>
      <c r="AT111" s="41"/>
      <c r="AU111" s="41"/>
      <c r="AV111" s="41"/>
      <c r="AW111" s="41"/>
      <c r="AX111" s="41"/>
      <c r="AY111" s="41"/>
      <c r="AZ111" s="41"/>
      <c r="BA111" s="41"/>
      <c r="BB111" s="41"/>
      <c r="BC111" s="41"/>
      <c r="BD111" s="41"/>
      <c r="BE111" s="41"/>
      <c r="BF111" s="41"/>
      <c r="BG111" s="41"/>
      <c r="BH111" s="41"/>
      <c r="BI111" s="41"/>
      <c r="BJ111" s="41"/>
      <c r="BK111" s="41"/>
      <c r="BL111" s="41"/>
      <c r="BM111" s="41"/>
      <c r="BN111" s="41"/>
      <c r="BO111" s="41"/>
      <c r="BP111" s="41"/>
      <c r="BQ111" s="41"/>
      <c r="BR111" s="41"/>
      <c r="BS111" s="41"/>
      <c r="BT111" s="41"/>
      <c r="BU111" s="41"/>
      <c r="BV111" s="41"/>
      <c r="BW111" s="41"/>
      <c r="BX111" s="41"/>
      <c r="BY111" s="41"/>
      <c r="BZ111" s="41"/>
      <c r="CA111" s="41"/>
      <c r="CB111" s="41"/>
      <c r="CC111" s="41"/>
      <c r="CD111" s="41"/>
      <c r="CE111" s="41"/>
      <c r="CF111" s="41"/>
      <c r="CG111" s="41"/>
      <c r="CH111" s="41"/>
      <c r="CI111" s="41"/>
      <c r="CJ111" s="41"/>
      <c r="CK111" s="41"/>
      <c r="CL111" s="41"/>
      <c r="CM111" s="41"/>
      <c r="CN111" s="41"/>
      <c r="CO111" s="41"/>
      <c r="CP111" s="41"/>
      <c r="CQ111" s="41"/>
      <c r="CR111" s="41"/>
      <c r="CS111" s="41"/>
      <c r="CT111" s="41"/>
      <c r="CU111" s="41"/>
      <c r="CV111" s="41"/>
      <c r="CW111" s="41"/>
      <c r="CX111" s="41"/>
      <c r="CY111" s="41"/>
      <c r="CZ111" s="41"/>
      <c r="DA111" s="41"/>
      <c r="DB111" s="41"/>
      <c r="DC111" s="41"/>
      <c r="DD111" s="41"/>
      <c r="DE111" s="41"/>
      <c r="DF111" s="41"/>
      <c r="DG111" s="41"/>
      <c r="DH111" s="41"/>
      <c r="DI111" s="41"/>
      <c r="DJ111" s="41"/>
      <c r="DK111" s="41"/>
      <c r="DL111" s="41"/>
      <c r="DM111" s="41"/>
      <c r="DN111" s="41"/>
      <c r="DO111" s="41"/>
      <c r="DP111" s="41"/>
      <c r="DQ111" s="41"/>
      <c r="DR111" s="41"/>
      <c r="DS111" s="41"/>
      <c r="DT111" s="41"/>
      <c r="DU111" s="41"/>
      <c r="DV111" s="41"/>
      <c r="DW111" s="41"/>
      <c r="DX111" s="41"/>
      <c r="DY111" s="41"/>
      <c r="DZ111" s="41"/>
      <c r="EA111" s="41"/>
      <c r="EB111" s="41"/>
      <c r="EC111" s="41"/>
      <c r="ED111" s="41"/>
      <c r="EE111" s="41"/>
      <c r="EF111" s="41"/>
      <c r="EG111" s="41"/>
      <c r="EH111" s="41"/>
      <c r="EI111" s="41"/>
      <c r="EJ111" s="41"/>
      <c r="EK111" s="41"/>
      <c r="EL111" s="41"/>
      <c r="EM111" s="41"/>
      <c r="EN111" s="41"/>
      <c r="EO111" s="41"/>
      <c r="EP111" s="41"/>
      <c r="EQ111" s="41"/>
      <c r="ER111" s="41"/>
      <c r="ES111" s="41"/>
      <c r="ET111" s="41"/>
      <c r="EU111" s="41"/>
      <c r="EV111" s="41"/>
      <c r="EW111" s="41"/>
      <c r="EX111" s="41"/>
      <c r="EY111" s="41"/>
      <c r="EZ111" s="41"/>
      <c r="FA111" s="41"/>
      <c r="FB111" s="41"/>
      <c r="FC111" s="41"/>
      <c r="FD111" s="41"/>
      <c r="FE111" s="41"/>
      <c r="FF111" s="41"/>
      <c r="FG111" s="41"/>
      <c r="FH111" s="41"/>
      <c r="FI111" s="41"/>
      <c r="FJ111" s="41"/>
      <c r="FK111" s="41"/>
      <c r="FL111" s="41"/>
      <c r="FM111" s="41"/>
      <c r="FN111" s="41"/>
      <c r="FO111" s="41"/>
      <c r="FP111" s="41"/>
      <c r="FQ111" s="41"/>
      <c r="FR111" s="41"/>
      <c r="FS111" s="41"/>
      <c r="FT111" s="41"/>
      <c r="FU111" s="41"/>
      <c r="FV111" s="41"/>
      <c r="FW111" s="41"/>
      <c r="FX111" s="41"/>
      <c r="FY111" s="41"/>
      <c r="FZ111" s="41"/>
      <c r="GA111" s="41"/>
      <c r="GB111" s="41"/>
      <c r="GC111" s="41"/>
      <c r="GD111" s="41"/>
      <c r="GE111" s="41"/>
      <c r="GF111" s="41"/>
      <c r="GG111" s="41"/>
      <c r="GH111" s="41"/>
      <c r="GI111" s="41"/>
      <c r="GJ111" s="41"/>
      <c r="GK111" s="41"/>
      <c r="GL111" s="41"/>
      <c r="GM111" s="41"/>
      <c r="GN111" s="41"/>
      <c r="GO111" s="41"/>
      <c r="GP111" s="41"/>
      <c r="GQ111" s="41"/>
      <c r="GR111" s="41"/>
      <c r="GS111" s="41"/>
      <c r="GT111" s="41"/>
      <c r="GU111" s="41"/>
      <c r="GV111" s="41"/>
      <c r="GW111" s="41"/>
      <c r="GX111" s="41"/>
      <c r="GY111" s="41"/>
      <c r="GZ111" s="41"/>
      <c r="HA111" s="41"/>
      <c r="HB111" s="41"/>
      <c r="HC111" s="41"/>
      <c r="HD111" s="41"/>
      <c r="HE111" s="41"/>
      <c r="HF111" s="41"/>
      <c r="HG111" s="41"/>
      <c r="HH111" s="41"/>
      <c r="HI111" s="41"/>
      <c r="HJ111" s="41"/>
      <c r="HK111" s="41"/>
      <c r="HL111" s="41"/>
      <c r="HM111" s="41"/>
      <c r="HN111" s="41"/>
      <c r="HO111" s="41"/>
      <c r="HP111" s="41"/>
      <c r="HQ111" s="41"/>
      <c r="HR111" s="41"/>
      <c r="HS111" s="41"/>
      <c r="HT111" s="41"/>
      <c r="HU111" s="41"/>
      <c r="HV111" s="41"/>
      <c r="HW111" s="41"/>
      <c r="HX111" s="41"/>
      <c r="HY111" s="41"/>
      <c r="HZ111" s="41"/>
      <c r="IA111" s="41"/>
      <c r="IB111" s="41"/>
      <c r="IC111" s="41"/>
      <c r="ID111" s="41"/>
      <c r="IE111" s="41"/>
      <c r="IF111" s="41"/>
      <c r="IG111" s="41"/>
      <c r="IH111" s="41"/>
      <c r="II111" s="41"/>
      <c r="IJ111" s="41"/>
      <c r="IK111" s="41"/>
      <c r="IL111" s="41"/>
      <c r="IM111" s="41"/>
      <c r="IN111" s="41"/>
      <c r="IO111" s="41"/>
      <c r="IP111" s="41"/>
      <c r="IQ111" s="41"/>
      <c r="IR111" s="41"/>
      <c r="IS111" s="41"/>
      <c r="IT111" s="41"/>
      <c r="IU111" s="41"/>
    </row>
    <row r="112" spans="1:255" s="22" customFormat="1" ht="22.8" x14ac:dyDescent="0.2">
      <c r="A112" s="49">
        <v>87</v>
      </c>
      <c r="B112" s="50" t="s">
        <v>276</v>
      </c>
      <c r="C112" s="50" t="s">
        <v>285</v>
      </c>
      <c r="D112" s="50" t="s">
        <v>278</v>
      </c>
      <c r="E112" s="51" t="e">
        <f t="shared" si="9"/>
        <v>#REF!</v>
      </c>
      <c r="F112" s="52">
        <f>ROUND( 1831.54, 2 )</f>
        <v>1831.54</v>
      </c>
      <c r="G112" s="53" t="e">
        <f t="shared" si="10"/>
        <v>#REF!</v>
      </c>
      <c r="H112" s="55" t="s">
        <v>1051</v>
      </c>
      <c r="I112" s="55" t="s">
        <v>1010</v>
      </c>
      <c r="N112" s="41"/>
      <c r="O112" s="41" t="e">
        <f t="shared" si="11"/>
        <v>#REF!</v>
      </c>
      <c r="P112" s="41" t="e">
        <f>Source!I114</f>
        <v>#REF!</v>
      </c>
      <c r="Q112" s="41"/>
      <c r="R112" s="41"/>
      <c r="S112" s="41"/>
      <c r="T112" s="41"/>
      <c r="U112" s="41"/>
      <c r="V112" s="41"/>
      <c r="W112" s="41"/>
      <c r="X112" s="41"/>
      <c r="Y112" s="41"/>
      <c r="Z112" s="41"/>
      <c r="AA112" s="41"/>
      <c r="AB112" s="41"/>
      <c r="AC112" s="41"/>
      <c r="AD112" s="41"/>
      <c r="AE112" s="41"/>
      <c r="AF112" s="41"/>
      <c r="AG112" s="41"/>
      <c r="AH112" s="41"/>
      <c r="AI112" s="41"/>
      <c r="AJ112" s="41"/>
      <c r="AK112" s="41"/>
      <c r="AL112" s="41"/>
      <c r="AM112" s="41"/>
      <c r="AN112" s="41"/>
      <c r="AO112" s="41"/>
      <c r="AP112" s="41"/>
      <c r="AQ112" s="41"/>
      <c r="AR112" s="41"/>
      <c r="AS112" s="41"/>
      <c r="AT112" s="41"/>
      <c r="AU112" s="41"/>
      <c r="AV112" s="41"/>
      <c r="AW112" s="41"/>
      <c r="AX112" s="41"/>
      <c r="AY112" s="41"/>
      <c r="AZ112" s="41"/>
      <c r="BA112" s="41"/>
      <c r="BB112" s="41"/>
      <c r="BC112" s="41"/>
      <c r="BD112" s="41"/>
      <c r="BE112" s="41"/>
      <c r="BF112" s="41"/>
      <c r="BG112" s="41"/>
      <c r="BH112" s="41"/>
      <c r="BI112" s="41"/>
      <c r="BJ112" s="41"/>
      <c r="BK112" s="41"/>
      <c r="BL112" s="41"/>
      <c r="BM112" s="41"/>
      <c r="BN112" s="41"/>
      <c r="BO112" s="41"/>
      <c r="BP112" s="41"/>
      <c r="BQ112" s="41"/>
      <c r="BR112" s="41"/>
      <c r="BS112" s="41"/>
      <c r="BT112" s="41"/>
      <c r="BU112" s="41"/>
      <c r="BV112" s="41"/>
      <c r="BW112" s="41"/>
      <c r="BX112" s="41"/>
      <c r="BY112" s="41"/>
      <c r="BZ112" s="41"/>
      <c r="CA112" s="41"/>
      <c r="CB112" s="41"/>
      <c r="CC112" s="41"/>
      <c r="CD112" s="41"/>
      <c r="CE112" s="41"/>
      <c r="CF112" s="41"/>
      <c r="CG112" s="41"/>
      <c r="CH112" s="41"/>
      <c r="CI112" s="41"/>
      <c r="CJ112" s="41"/>
      <c r="CK112" s="41"/>
      <c r="CL112" s="41"/>
      <c r="CM112" s="41"/>
      <c r="CN112" s="41"/>
      <c r="CO112" s="41"/>
      <c r="CP112" s="41"/>
      <c r="CQ112" s="41"/>
      <c r="CR112" s="41"/>
      <c r="CS112" s="41"/>
      <c r="CT112" s="41"/>
      <c r="CU112" s="41"/>
      <c r="CV112" s="41"/>
      <c r="CW112" s="41"/>
      <c r="CX112" s="41"/>
      <c r="CY112" s="41"/>
      <c r="CZ112" s="41"/>
      <c r="DA112" s="41"/>
      <c r="DB112" s="41"/>
      <c r="DC112" s="41"/>
      <c r="DD112" s="41"/>
      <c r="DE112" s="41"/>
      <c r="DF112" s="41"/>
      <c r="DG112" s="41"/>
      <c r="DH112" s="41"/>
      <c r="DI112" s="41"/>
      <c r="DJ112" s="41"/>
      <c r="DK112" s="41"/>
      <c r="DL112" s="41"/>
      <c r="DM112" s="41"/>
      <c r="DN112" s="41"/>
      <c r="DO112" s="41"/>
      <c r="DP112" s="41"/>
      <c r="DQ112" s="41"/>
      <c r="DR112" s="41"/>
      <c r="DS112" s="41"/>
      <c r="DT112" s="41"/>
      <c r="DU112" s="41"/>
      <c r="DV112" s="41"/>
      <c r="DW112" s="41"/>
      <c r="DX112" s="41"/>
      <c r="DY112" s="41"/>
      <c r="DZ112" s="41"/>
      <c r="EA112" s="41"/>
      <c r="EB112" s="41"/>
      <c r="EC112" s="41"/>
      <c r="ED112" s="41"/>
      <c r="EE112" s="41"/>
      <c r="EF112" s="41"/>
      <c r="EG112" s="41"/>
      <c r="EH112" s="41"/>
      <c r="EI112" s="41"/>
      <c r="EJ112" s="41"/>
      <c r="EK112" s="41"/>
      <c r="EL112" s="41"/>
      <c r="EM112" s="41"/>
      <c r="EN112" s="41"/>
      <c r="EO112" s="41"/>
      <c r="EP112" s="41"/>
      <c r="EQ112" s="41"/>
      <c r="ER112" s="41"/>
      <c r="ES112" s="41"/>
      <c r="ET112" s="41"/>
      <c r="EU112" s="41"/>
      <c r="EV112" s="41"/>
      <c r="EW112" s="41"/>
      <c r="EX112" s="41"/>
      <c r="EY112" s="41"/>
      <c r="EZ112" s="41"/>
      <c r="FA112" s="41"/>
      <c r="FB112" s="41"/>
      <c r="FC112" s="41"/>
      <c r="FD112" s="41"/>
      <c r="FE112" s="41"/>
      <c r="FF112" s="41"/>
      <c r="FG112" s="41"/>
      <c r="FH112" s="41"/>
      <c r="FI112" s="41"/>
      <c r="FJ112" s="41"/>
      <c r="FK112" s="41"/>
      <c r="FL112" s="41"/>
      <c r="FM112" s="41"/>
      <c r="FN112" s="41"/>
      <c r="FO112" s="41"/>
      <c r="FP112" s="41"/>
      <c r="FQ112" s="41"/>
      <c r="FR112" s="41"/>
      <c r="FS112" s="41"/>
      <c r="FT112" s="41"/>
      <c r="FU112" s="41"/>
      <c r="FV112" s="41"/>
      <c r="FW112" s="41"/>
      <c r="FX112" s="41"/>
      <c r="FY112" s="41"/>
      <c r="FZ112" s="41"/>
      <c r="GA112" s="41"/>
      <c r="GB112" s="41"/>
      <c r="GC112" s="41"/>
      <c r="GD112" s="41"/>
      <c r="GE112" s="41"/>
      <c r="GF112" s="41"/>
      <c r="GG112" s="41"/>
      <c r="GH112" s="41"/>
      <c r="GI112" s="41"/>
      <c r="GJ112" s="41"/>
      <c r="GK112" s="41"/>
      <c r="GL112" s="41"/>
      <c r="GM112" s="41"/>
      <c r="GN112" s="41"/>
      <c r="GO112" s="41"/>
      <c r="GP112" s="41"/>
      <c r="GQ112" s="41"/>
      <c r="GR112" s="41"/>
      <c r="GS112" s="41"/>
      <c r="GT112" s="41"/>
      <c r="GU112" s="41"/>
      <c r="GV112" s="41"/>
      <c r="GW112" s="41"/>
      <c r="GX112" s="41"/>
      <c r="GY112" s="41"/>
      <c r="GZ112" s="41"/>
      <c r="HA112" s="41"/>
      <c r="HB112" s="41"/>
      <c r="HC112" s="41"/>
      <c r="HD112" s="41"/>
      <c r="HE112" s="41"/>
      <c r="HF112" s="41"/>
      <c r="HG112" s="41"/>
      <c r="HH112" s="41"/>
      <c r="HI112" s="41"/>
      <c r="HJ112" s="41"/>
      <c r="HK112" s="41"/>
      <c r="HL112" s="41"/>
      <c r="HM112" s="41"/>
      <c r="HN112" s="41"/>
      <c r="HO112" s="41"/>
      <c r="HP112" s="41"/>
      <c r="HQ112" s="41"/>
      <c r="HR112" s="41"/>
      <c r="HS112" s="41"/>
      <c r="HT112" s="41"/>
      <c r="HU112" s="41"/>
      <c r="HV112" s="41"/>
      <c r="HW112" s="41"/>
      <c r="HX112" s="41"/>
      <c r="HY112" s="41"/>
      <c r="HZ112" s="41"/>
      <c r="IA112" s="41"/>
      <c r="IB112" s="41"/>
      <c r="IC112" s="41"/>
      <c r="ID112" s="41"/>
      <c r="IE112" s="41"/>
      <c r="IF112" s="41"/>
      <c r="IG112" s="41"/>
      <c r="IH112" s="41"/>
      <c r="II112" s="41"/>
      <c r="IJ112" s="41"/>
      <c r="IK112" s="41"/>
      <c r="IL112" s="41"/>
      <c r="IM112" s="41"/>
      <c r="IN112" s="41"/>
      <c r="IO112" s="41"/>
      <c r="IP112" s="41"/>
      <c r="IQ112" s="41"/>
      <c r="IR112" s="41"/>
      <c r="IS112" s="41"/>
      <c r="IT112" s="41"/>
      <c r="IU112" s="41"/>
    </row>
    <row r="113" spans="1:255" s="22" customFormat="1" ht="22.8" x14ac:dyDescent="0.2">
      <c r="A113" s="49">
        <v>88</v>
      </c>
      <c r="B113" s="50" t="s">
        <v>276</v>
      </c>
      <c r="C113" s="50" t="s">
        <v>321</v>
      </c>
      <c r="D113" s="50" t="s">
        <v>278</v>
      </c>
      <c r="E113" s="51" t="e">
        <f t="shared" si="9"/>
        <v>#REF!</v>
      </c>
      <c r="F113" s="52">
        <f>ROUND( 1439.86, 2 )</f>
        <v>1439.86</v>
      </c>
      <c r="G113" s="53" t="e">
        <f t="shared" si="10"/>
        <v>#REF!</v>
      </c>
      <c r="H113" s="55" t="s">
        <v>1054</v>
      </c>
      <c r="I113" s="55" t="s">
        <v>1010</v>
      </c>
      <c r="N113" s="41"/>
      <c r="O113" s="41" t="e">
        <f t="shared" si="11"/>
        <v>#REF!</v>
      </c>
      <c r="P113" s="41" t="e">
        <f>Source!I125</f>
        <v>#REF!</v>
      </c>
      <c r="Q113" s="41"/>
      <c r="R113" s="41"/>
      <c r="S113" s="41"/>
      <c r="T113" s="41"/>
      <c r="U113" s="41"/>
      <c r="V113" s="41"/>
      <c r="W113" s="41"/>
      <c r="X113" s="41"/>
      <c r="Y113" s="41"/>
      <c r="Z113" s="41"/>
      <c r="AA113" s="41"/>
      <c r="AB113" s="41"/>
      <c r="AC113" s="41"/>
      <c r="AD113" s="41"/>
      <c r="AE113" s="41"/>
      <c r="AF113" s="41"/>
      <c r="AG113" s="41"/>
      <c r="AH113" s="41"/>
      <c r="AI113" s="41"/>
      <c r="AJ113" s="41"/>
      <c r="AK113" s="41"/>
      <c r="AL113" s="41"/>
      <c r="AM113" s="41"/>
      <c r="AN113" s="41"/>
      <c r="AO113" s="41"/>
      <c r="AP113" s="41"/>
      <c r="AQ113" s="41"/>
      <c r="AR113" s="41"/>
      <c r="AS113" s="41"/>
      <c r="AT113" s="41"/>
      <c r="AU113" s="41"/>
      <c r="AV113" s="41"/>
      <c r="AW113" s="41"/>
      <c r="AX113" s="41"/>
      <c r="AY113" s="41"/>
      <c r="AZ113" s="41"/>
      <c r="BA113" s="41"/>
      <c r="BB113" s="41"/>
      <c r="BC113" s="41"/>
      <c r="BD113" s="41"/>
      <c r="BE113" s="41"/>
      <c r="BF113" s="41"/>
      <c r="BG113" s="41"/>
      <c r="BH113" s="41"/>
      <c r="BI113" s="41"/>
      <c r="BJ113" s="41"/>
      <c r="BK113" s="41"/>
      <c r="BL113" s="41"/>
      <c r="BM113" s="41"/>
      <c r="BN113" s="41"/>
      <c r="BO113" s="41"/>
      <c r="BP113" s="41"/>
      <c r="BQ113" s="41"/>
      <c r="BR113" s="41"/>
      <c r="BS113" s="41"/>
      <c r="BT113" s="41"/>
      <c r="BU113" s="41"/>
      <c r="BV113" s="41"/>
      <c r="BW113" s="41"/>
      <c r="BX113" s="41"/>
      <c r="BY113" s="41"/>
      <c r="BZ113" s="41"/>
      <c r="CA113" s="41"/>
      <c r="CB113" s="41"/>
      <c r="CC113" s="41"/>
      <c r="CD113" s="41"/>
      <c r="CE113" s="41"/>
      <c r="CF113" s="41"/>
      <c r="CG113" s="41"/>
      <c r="CH113" s="41"/>
      <c r="CI113" s="41"/>
      <c r="CJ113" s="41"/>
      <c r="CK113" s="41"/>
      <c r="CL113" s="41"/>
      <c r="CM113" s="41"/>
      <c r="CN113" s="41"/>
      <c r="CO113" s="41"/>
      <c r="CP113" s="41"/>
      <c r="CQ113" s="41"/>
      <c r="CR113" s="41"/>
      <c r="CS113" s="41"/>
      <c r="CT113" s="41"/>
      <c r="CU113" s="41"/>
      <c r="CV113" s="41"/>
      <c r="CW113" s="41"/>
      <c r="CX113" s="41"/>
      <c r="CY113" s="41"/>
      <c r="CZ113" s="41"/>
      <c r="DA113" s="41"/>
      <c r="DB113" s="41"/>
      <c r="DC113" s="41"/>
      <c r="DD113" s="41"/>
      <c r="DE113" s="41"/>
      <c r="DF113" s="41"/>
      <c r="DG113" s="41"/>
      <c r="DH113" s="41"/>
      <c r="DI113" s="41"/>
      <c r="DJ113" s="41"/>
      <c r="DK113" s="41"/>
      <c r="DL113" s="41"/>
      <c r="DM113" s="41"/>
      <c r="DN113" s="41"/>
      <c r="DO113" s="41"/>
      <c r="DP113" s="41"/>
      <c r="DQ113" s="41"/>
      <c r="DR113" s="41"/>
      <c r="DS113" s="41"/>
      <c r="DT113" s="41"/>
      <c r="DU113" s="41"/>
      <c r="DV113" s="41"/>
      <c r="DW113" s="41"/>
      <c r="DX113" s="41"/>
      <c r="DY113" s="41"/>
      <c r="DZ113" s="41"/>
      <c r="EA113" s="41"/>
      <c r="EB113" s="41"/>
      <c r="EC113" s="41"/>
      <c r="ED113" s="41"/>
      <c r="EE113" s="41"/>
      <c r="EF113" s="41"/>
      <c r="EG113" s="41"/>
      <c r="EH113" s="41"/>
      <c r="EI113" s="41"/>
      <c r="EJ113" s="41"/>
      <c r="EK113" s="41"/>
      <c r="EL113" s="41"/>
      <c r="EM113" s="41"/>
      <c r="EN113" s="41"/>
      <c r="EO113" s="41"/>
      <c r="EP113" s="41"/>
      <c r="EQ113" s="41"/>
      <c r="ER113" s="41"/>
      <c r="ES113" s="41"/>
      <c r="ET113" s="41"/>
      <c r="EU113" s="41"/>
      <c r="EV113" s="41"/>
      <c r="EW113" s="41"/>
      <c r="EX113" s="41"/>
      <c r="EY113" s="41"/>
      <c r="EZ113" s="41"/>
      <c r="FA113" s="41"/>
      <c r="FB113" s="41"/>
      <c r="FC113" s="41"/>
      <c r="FD113" s="41"/>
      <c r="FE113" s="41"/>
      <c r="FF113" s="41"/>
      <c r="FG113" s="41"/>
      <c r="FH113" s="41"/>
      <c r="FI113" s="41"/>
      <c r="FJ113" s="41"/>
      <c r="FK113" s="41"/>
      <c r="FL113" s="41"/>
      <c r="FM113" s="41"/>
      <c r="FN113" s="41"/>
      <c r="FO113" s="41"/>
      <c r="FP113" s="41"/>
      <c r="FQ113" s="41"/>
      <c r="FR113" s="41"/>
      <c r="FS113" s="41"/>
      <c r="FT113" s="41"/>
      <c r="FU113" s="41"/>
      <c r="FV113" s="41"/>
      <c r="FW113" s="41"/>
      <c r="FX113" s="41"/>
      <c r="FY113" s="41"/>
      <c r="FZ113" s="41"/>
      <c r="GA113" s="41"/>
      <c r="GB113" s="41"/>
      <c r="GC113" s="41"/>
      <c r="GD113" s="41"/>
      <c r="GE113" s="41"/>
      <c r="GF113" s="41"/>
      <c r="GG113" s="41"/>
      <c r="GH113" s="41"/>
      <c r="GI113" s="41"/>
      <c r="GJ113" s="41"/>
      <c r="GK113" s="41"/>
      <c r="GL113" s="41"/>
      <c r="GM113" s="41"/>
      <c r="GN113" s="41"/>
      <c r="GO113" s="41"/>
      <c r="GP113" s="41"/>
      <c r="GQ113" s="41"/>
      <c r="GR113" s="41"/>
      <c r="GS113" s="41"/>
      <c r="GT113" s="41"/>
      <c r="GU113" s="41"/>
      <c r="GV113" s="41"/>
      <c r="GW113" s="41"/>
      <c r="GX113" s="41"/>
      <c r="GY113" s="41"/>
      <c r="GZ113" s="41"/>
      <c r="HA113" s="41"/>
      <c r="HB113" s="41"/>
      <c r="HC113" s="41"/>
      <c r="HD113" s="41"/>
      <c r="HE113" s="41"/>
      <c r="HF113" s="41"/>
      <c r="HG113" s="41"/>
      <c r="HH113" s="41"/>
      <c r="HI113" s="41"/>
      <c r="HJ113" s="41"/>
      <c r="HK113" s="41"/>
      <c r="HL113" s="41"/>
      <c r="HM113" s="41"/>
      <c r="HN113" s="41"/>
      <c r="HO113" s="41"/>
      <c r="HP113" s="41"/>
      <c r="HQ113" s="41"/>
      <c r="HR113" s="41"/>
      <c r="HS113" s="41"/>
      <c r="HT113" s="41"/>
      <c r="HU113" s="41"/>
      <c r="HV113" s="41"/>
      <c r="HW113" s="41"/>
      <c r="HX113" s="41"/>
      <c r="HY113" s="41"/>
      <c r="HZ113" s="41"/>
      <c r="IA113" s="41"/>
      <c r="IB113" s="41"/>
      <c r="IC113" s="41"/>
      <c r="ID113" s="41"/>
      <c r="IE113" s="41"/>
      <c r="IF113" s="41"/>
      <c r="IG113" s="41"/>
      <c r="IH113" s="41"/>
      <c r="II113" s="41"/>
      <c r="IJ113" s="41"/>
      <c r="IK113" s="41"/>
      <c r="IL113" s="41"/>
      <c r="IM113" s="41"/>
      <c r="IN113" s="41"/>
      <c r="IO113" s="41"/>
      <c r="IP113" s="41"/>
      <c r="IQ113" s="41"/>
      <c r="IR113" s="41"/>
      <c r="IS113" s="41"/>
      <c r="IT113" s="41"/>
      <c r="IU113" s="41"/>
    </row>
    <row r="114" spans="1:255" s="22" customFormat="1" ht="22.8" x14ac:dyDescent="0.2">
      <c r="A114" s="49">
        <v>89</v>
      </c>
      <c r="B114" s="50" t="s">
        <v>276</v>
      </c>
      <c r="C114" s="50" t="s">
        <v>318</v>
      </c>
      <c r="D114" s="50" t="s">
        <v>278</v>
      </c>
      <c r="E114" s="51" t="e">
        <f t="shared" si="9"/>
        <v>#REF!</v>
      </c>
      <c r="F114" s="52">
        <f>ROUND( 999.22, 2 )</f>
        <v>999.22</v>
      </c>
      <c r="G114" s="53" t="e">
        <f t="shared" si="10"/>
        <v>#REF!</v>
      </c>
      <c r="H114" s="55" t="s">
        <v>1060</v>
      </c>
      <c r="I114" s="55" t="s">
        <v>1010</v>
      </c>
      <c r="N114" s="41"/>
      <c r="O114" s="41" t="e">
        <f t="shared" si="11"/>
        <v>#REF!</v>
      </c>
      <c r="P114" s="41" t="e">
        <f>Source!I124</f>
        <v>#REF!</v>
      </c>
      <c r="Q114" s="41"/>
      <c r="R114" s="41"/>
      <c r="S114" s="41"/>
      <c r="T114" s="41"/>
      <c r="U114" s="41"/>
      <c r="V114" s="41"/>
      <c r="W114" s="41"/>
      <c r="X114" s="41"/>
      <c r="Y114" s="41"/>
      <c r="Z114" s="41"/>
      <c r="AA114" s="41"/>
      <c r="AB114" s="41"/>
      <c r="AC114" s="41"/>
      <c r="AD114" s="41"/>
      <c r="AE114" s="41"/>
      <c r="AF114" s="41"/>
      <c r="AG114" s="41"/>
      <c r="AH114" s="41"/>
      <c r="AI114" s="41"/>
      <c r="AJ114" s="41"/>
      <c r="AK114" s="41"/>
      <c r="AL114" s="41"/>
      <c r="AM114" s="41"/>
      <c r="AN114" s="41"/>
      <c r="AO114" s="41"/>
      <c r="AP114" s="41"/>
      <c r="AQ114" s="41"/>
      <c r="AR114" s="41"/>
      <c r="AS114" s="41"/>
      <c r="AT114" s="41"/>
      <c r="AU114" s="41"/>
      <c r="AV114" s="41"/>
      <c r="AW114" s="41"/>
      <c r="AX114" s="41"/>
      <c r="AY114" s="41"/>
      <c r="AZ114" s="41"/>
      <c r="BA114" s="41"/>
      <c r="BB114" s="41"/>
      <c r="BC114" s="41"/>
      <c r="BD114" s="41"/>
      <c r="BE114" s="41"/>
      <c r="BF114" s="41"/>
      <c r="BG114" s="41"/>
      <c r="BH114" s="41"/>
      <c r="BI114" s="41"/>
      <c r="BJ114" s="41"/>
      <c r="BK114" s="41"/>
      <c r="BL114" s="41"/>
      <c r="BM114" s="41"/>
      <c r="BN114" s="41"/>
      <c r="BO114" s="41"/>
      <c r="BP114" s="41"/>
      <c r="BQ114" s="41"/>
      <c r="BR114" s="41"/>
      <c r="BS114" s="41"/>
      <c r="BT114" s="41"/>
      <c r="BU114" s="41"/>
      <c r="BV114" s="41"/>
      <c r="BW114" s="41"/>
      <c r="BX114" s="41"/>
      <c r="BY114" s="41"/>
      <c r="BZ114" s="41"/>
      <c r="CA114" s="41"/>
      <c r="CB114" s="41"/>
      <c r="CC114" s="41"/>
      <c r="CD114" s="41"/>
      <c r="CE114" s="41"/>
      <c r="CF114" s="41"/>
      <c r="CG114" s="41"/>
      <c r="CH114" s="41"/>
      <c r="CI114" s="41"/>
      <c r="CJ114" s="41"/>
      <c r="CK114" s="41"/>
      <c r="CL114" s="41"/>
      <c r="CM114" s="41"/>
      <c r="CN114" s="41"/>
      <c r="CO114" s="41"/>
      <c r="CP114" s="41"/>
      <c r="CQ114" s="41"/>
      <c r="CR114" s="41"/>
      <c r="CS114" s="41"/>
      <c r="CT114" s="41"/>
      <c r="CU114" s="41"/>
      <c r="CV114" s="41"/>
      <c r="CW114" s="41"/>
      <c r="CX114" s="41"/>
      <c r="CY114" s="41"/>
      <c r="CZ114" s="41"/>
      <c r="DA114" s="41"/>
      <c r="DB114" s="41"/>
      <c r="DC114" s="41"/>
      <c r="DD114" s="41"/>
      <c r="DE114" s="41"/>
      <c r="DF114" s="41"/>
      <c r="DG114" s="41"/>
      <c r="DH114" s="41"/>
      <c r="DI114" s="41"/>
      <c r="DJ114" s="41"/>
      <c r="DK114" s="41"/>
      <c r="DL114" s="41"/>
      <c r="DM114" s="41"/>
      <c r="DN114" s="41"/>
      <c r="DO114" s="41"/>
      <c r="DP114" s="41"/>
      <c r="DQ114" s="41"/>
      <c r="DR114" s="41"/>
      <c r="DS114" s="41"/>
      <c r="DT114" s="41"/>
      <c r="DU114" s="41"/>
      <c r="DV114" s="41"/>
      <c r="DW114" s="41"/>
      <c r="DX114" s="41"/>
      <c r="DY114" s="41"/>
      <c r="DZ114" s="41"/>
      <c r="EA114" s="41"/>
      <c r="EB114" s="41"/>
      <c r="EC114" s="41"/>
      <c r="ED114" s="41"/>
      <c r="EE114" s="41"/>
      <c r="EF114" s="41"/>
      <c r="EG114" s="41"/>
      <c r="EH114" s="41"/>
      <c r="EI114" s="41"/>
      <c r="EJ114" s="41"/>
      <c r="EK114" s="41"/>
      <c r="EL114" s="41"/>
      <c r="EM114" s="41"/>
      <c r="EN114" s="41"/>
      <c r="EO114" s="41"/>
      <c r="EP114" s="41"/>
      <c r="EQ114" s="41"/>
      <c r="ER114" s="41"/>
      <c r="ES114" s="41"/>
      <c r="ET114" s="41"/>
      <c r="EU114" s="41"/>
      <c r="EV114" s="41"/>
      <c r="EW114" s="41"/>
      <c r="EX114" s="41"/>
      <c r="EY114" s="41"/>
      <c r="EZ114" s="41"/>
      <c r="FA114" s="41"/>
      <c r="FB114" s="41"/>
      <c r="FC114" s="41"/>
      <c r="FD114" s="41"/>
      <c r="FE114" s="41"/>
      <c r="FF114" s="41"/>
      <c r="FG114" s="41"/>
      <c r="FH114" s="41"/>
      <c r="FI114" s="41"/>
      <c r="FJ114" s="41"/>
      <c r="FK114" s="41"/>
      <c r="FL114" s="41"/>
      <c r="FM114" s="41"/>
      <c r="FN114" s="41"/>
      <c r="FO114" s="41"/>
      <c r="FP114" s="41"/>
      <c r="FQ114" s="41"/>
      <c r="FR114" s="41"/>
      <c r="FS114" s="41"/>
      <c r="FT114" s="41"/>
      <c r="FU114" s="41"/>
      <c r="FV114" s="41"/>
      <c r="FW114" s="41"/>
      <c r="FX114" s="41"/>
      <c r="FY114" s="41"/>
      <c r="FZ114" s="41"/>
      <c r="GA114" s="41"/>
      <c r="GB114" s="41"/>
      <c r="GC114" s="41"/>
      <c r="GD114" s="41"/>
      <c r="GE114" s="41"/>
      <c r="GF114" s="41"/>
      <c r="GG114" s="41"/>
      <c r="GH114" s="41"/>
      <c r="GI114" s="41"/>
      <c r="GJ114" s="41"/>
      <c r="GK114" s="41"/>
      <c r="GL114" s="41"/>
      <c r="GM114" s="41"/>
      <c r="GN114" s="41"/>
      <c r="GO114" s="41"/>
      <c r="GP114" s="41"/>
      <c r="GQ114" s="41"/>
      <c r="GR114" s="41"/>
      <c r="GS114" s="41"/>
      <c r="GT114" s="41"/>
      <c r="GU114" s="41"/>
      <c r="GV114" s="41"/>
      <c r="GW114" s="41"/>
      <c r="GX114" s="41"/>
      <c r="GY114" s="41"/>
      <c r="GZ114" s="41"/>
      <c r="HA114" s="41"/>
      <c r="HB114" s="41"/>
      <c r="HC114" s="41"/>
      <c r="HD114" s="41"/>
      <c r="HE114" s="41"/>
      <c r="HF114" s="41"/>
      <c r="HG114" s="41"/>
      <c r="HH114" s="41"/>
      <c r="HI114" s="41"/>
      <c r="HJ114" s="41"/>
      <c r="HK114" s="41"/>
      <c r="HL114" s="41"/>
      <c r="HM114" s="41"/>
      <c r="HN114" s="41"/>
      <c r="HO114" s="41"/>
      <c r="HP114" s="41"/>
      <c r="HQ114" s="41"/>
      <c r="HR114" s="41"/>
      <c r="HS114" s="41"/>
      <c r="HT114" s="41"/>
      <c r="HU114" s="41"/>
      <c r="HV114" s="41"/>
      <c r="HW114" s="41"/>
      <c r="HX114" s="41"/>
      <c r="HY114" s="41"/>
      <c r="HZ114" s="41"/>
      <c r="IA114" s="41"/>
      <c r="IB114" s="41"/>
      <c r="IC114" s="41"/>
      <c r="ID114" s="41"/>
      <c r="IE114" s="41"/>
      <c r="IF114" s="41"/>
      <c r="IG114" s="41"/>
      <c r="IH114" s="41"/>
      <c r="II114" s="41"/>
      <c r="IJ114" s="41"/>
      <c r="IK114" s="41"/>
      <c r="IL114" s="41"/>
      <c r="IM114" s="41"/>
      <c r="IN114" s="41"/>
      <c r="IO114" s="41"/>
      <c r="IP114" s="41"/>
      <c r="IQ114" s="41"/>
      <c r="IR114" s="41"/>
      <c r="IS114" s="41"/>
      <c r="IT114" s="41"/>
      <c r="IU114" s="41"/>
    </row>
    <row r="115" spans="1:255" s="22" customFormat="1" ht="22.8" x14ac:dyDescent="0.2">
      <c r="A115" s="49">
        <v>90</v>
      </c>
      <c r="B115" s="50" t="s">
        <v>276</v>
      </c>
      <c r="C115" s="50" t="s">
        <v>310</v>
      </c>
      <c r="D115" s="50" t="s">
        <v>278</v>
      </c>
      <c r="E115" s="51" t="e">
        <f t="shared" si="9"/>
        <v>#REF!</v>
      </c>
      <c r="F115" s="52">
        <f>ROUND( 1146.1, 2 )</f>
        <v>1146.0999999999999</v>
      </c>
      <c r="G115" s="53" t="e">
        <f t="shared" si="10"/>
        <v>#REF!</v>
      </c>
      <c r="H115" s="55" t="s">
        <v>1058</v>
      </c>
      <c r="I115" s="55" t="s">
        <v>1010</v>
      </c>
      <c r="N115" s="41"/>
      <c r="O115" s="41" t="e">
        <f t="shared" si="11"/>
        <v>#REF!</v>
      </c>
      <c r="P115" s="41" t="e">
        <f>Source!I121</f>
        <v>#REF!</v>
      </c>
      <c r="Q115" s="41"/>
      <c r="R115" s="41"/>
      <c r="S115" s="41"/>
      <c r="T115" s="41"/>
      <c r="U115" s="41"/>
      <c r="V115" s="41"/>
      <c r="W115" s="41"/>
      <c r="X115" s="41"/>
      <c r="Y115" s="41"/>
      <c r="Z115" s="41"/>
      <c r="AA115" s="41"/>
      <c r="AB115" s="41"/>
      <c r="AC115" s="41"/>
      <c r="AD115" s="41"/>
      <c r="AE115" s="41"/>
      <c r="AF115" s="41"/>
      <c r="AG115" s="41"/>
      <c r="AH115" s="41"/>
      <c r="AI115" s="41"/>
      <c r="AJ115" s="41"/>
      <c r="AK115" s="41"/>
      <c r="AL115" s="41"/>
      <c r="AM115" s="41"/>
      <c r="AN115" s="41"/>
      <c r="AO115" s="41"/>
      <c r="AP115" s="41"/>
      <c r="AQ115" s="41"/>
      <c r="AR115" s="41"/>
      <c r="AS115" s="41"/>
      <c r="AT115" s="41"/>
      <c r="AU115" s="41"/>
      <c r="AV115" s="41"/>
      <c r="AW115" s="41"/>
      <c r="AX115" s="41"/>
      <c r="AY115" s="41"/>
      <c r="AZ115" s="41"/>
      <c r="BA115" s="41"/>
      <c r="BB115" s="41"/>
      <c r="BC115" s="41"/>
      <c r="BD115" s="41"/>
      <c r="BE115" s="41"/>
      <c r="BF115" s="41"/>
      <c r="BG115" s="41"/>
      <c r="BH115" s="41"/>
      <c r="BI115" s="41"/>
      <c r="BJ115" s="41"/>
      <c r="BK115" s="41"/>
      <c r="BL115" s="41"/>
      <c r="BM115" s="41"/>
      <c r="BN115" s="41"/>
      <c r="BO115" s="41"/>
      <c r="BP115" s="41"/>
      <c r="BQ115" s="41"/>
      <c r="BR115" s="41"/>
      <c r="BS115" s="41"/>
      <c r="BT115" s="41"/>
      <c r="BU115" s="41"/>
      <c r="BV115" s="41"/>
      <c r="BW115" s="41"/>
      <c r="BX115" s="41"/>
      <c r="BY115" s="41"/>
      <c r="BZ115" s="41"/>
      <c r="CA115" s="41"/>
      <c r="CB115" s="41"/>
      <c r="CC115" s="41"/>
      <c r="CD115" s="41"/>
      <c r="CE115" s="41"/>
      <c r="CF115" s="41"/>
      <c r="CG115" s="41"/>
      <c r="CH115" s="41"/>
      <c r="CI115" s="41"/>
      <c r="CJ115" s="41"/>
      <c r="CK115" s="41"/>
      <c r="CL115" s="41"/>
      <c r="CM115" s="41"/>
      <c r="CN115" s="41"/>
      <c r="CO115" s="41"/>
      <c r="CP115" s="41"/>
      <c r="CQ115" s="41"/>
      <c r="CR115" s="41"/>
      <c r="CS115" s="41"/>
      <c r="CT115" s="41"/>
      <c r="CU115" s="41"/>
      <c r="CV115" s="41"/>
      <c r="CW115" s="41"/>
      <c r="CX115" s="41"/>
      <c r="CY115" s="41"/>
      <c r="CZ115" s="41"/>
      <c r="DA115" s="41"/>
      <c r="DB115" s="41"/>
      <c r="DC115" s="41"/>
      <c r="DD115" s="41"/>
      <c r="DE115" s="41"/>
      <c r="DF115" s="41"/>
      <c r="DG115" s="41"/>
      <c r="DH115" s="41"/>
      <c r="DI115" s="41"/>
      <c r="DJ115" s="41"/>
      <c r="DK115" s="41"/>
      <c r="DL115" s="41"/>
      <c r="DM115" s="41"/>
      <c r="DN115" s="41"/>
      <c r="DO115" s="41"/>
      <c r="DP115" s="41"/>
      <c r="DQ115" s="41"/>
      <c r="DR115" s="41"/>
      <c r="DS115" s="41"/>
      <c r="DT115" s="41"/>
      <c r="DU115" s="41"/>
      <c r="DV115" s="41"/>
      <c r="DW115" s="41"/>
      <c r="DX115" s="41"/>
      <c r="DY115" s="41"/>
      <c r="DZ115" s="41"/>
      <c r="EA115" s="41"/>
      <c r="EB115" s="41"/>
      <c r="EC115" s="41"/>
      <c r="ED115" s="41"/>
      <c r="EE115" s="41"/>
      <c r="EF115" s="41"/>
      <c r="EG115" s="41"/>
      <c r="EH115" s="41"/>
      <c r="EI115" s="41"/>
      <c r="EJ115" s="41"/>
      <c r="EK115" s="41"/>
      <c r="EL115" s="41"/>
      <c r="EM115" s="41"/>
      <c r="EN115" s="41"/>
      <c r="EO115" s="41"/>
      <c r="EP115" s="41"/>
      <c r="EQ115" s="41"/>
      <c r="ER115" s="41"/>
      <c r="ES115" s="41"/>
      <c r="ET115" s="41"/>
      <c r="EU115" s="41"/>
      <c r="EV115" s="41"/>
      <c r="EW115" s="41"/>
      <c r="EX115" s="41"/>
      <c r="EY115" s="41"/>
      <c r="EZ115" s="41"/>
      <c r="FA115" s="41"/>
      <c r="FB115" s="41"/>
      <c r="FC115" s="41"/>
      <c r="FD115" s="41"/>
      <c r="FE115" s="41"/>
      <c r="FF115" s="41"/>
      <c r="FG115" s="41"/>
      <c r="FH115" s="41"/>
      <c r="FI115" s="41"/>
      <c r="FJ115" s="41"/>
      <c r="FK115" s="41"/>
      <c r="FL115" s="41"/>
      <c r="FM115" s="41"/>
      <c r="FN115" s="41"/>
      <c r="FO115" s="41"/>
      <c r="FP115" s="41"/>
      <c r="FQ115" s="41"/>
      <c r="FR115" s="41"/>
      <c r="FS115" s="41"/>
      <c r="FT115" s="41"/>
      <c r="FU115" s="41"/>
      <c r="FV115" s="41"/>
      <c r="FW115" s="41"/>
      <c r="FX115" s="41"/>
      <c r="FY115" s="41"/>
      <c r="FZ115" s="41"/>
      <c r="GA115" s="41"/>
      <c r="GB115" s="41"/>
      <c r="GC115" s="41"/>
      <c r="GD115" s="41"/>
      <c r="GE115" s="41"/>
      <c r="GF115" s="41"/>
      <c r="GG115" s="41"/>
      <c r="GH115" s="41"/>
      <c r="GI115" s="41"/>
      <c r="GJ115" s="41"/>
      <c r="GK115" s="41"/>
      <c r="GL115" s="41"/>
      <c r="GM115" s="41"/>
      <c r="GN115" s="41"/>
      <c r="GO115" s="41"/>
      <c r="GP115" s="41"/>
      <c r="GQ115" s="41"/>
      <c r="GR115" s="41"/>
      <c r="GS115" s="41"/>
      <c r="GT115" s="41"/>
      <c r="GU115" s="41"/>
      <c r="GV115" s="41"/>
      <c r="GW115" s="41"/>
      <c r="GX115" s="41"/>
      <c r="GY115" s="41"/>
      <c r="GZ115" s="41"/>
      <c r="HA115" s="41"/>
      <c r="HB115" s="41"/>
      <c r="HC115" s="41"/>
      <c r="HD115" s="41"/>
      <c r="HE115" s="41"/>
      <c r="HF115" s="41"/>
      <c r="HG115" s="41"/>
      <c r="HH115" s="41"/>
      <c r="HI115" s="41"/>
      <c r="HJ115" s="41"/>
      <c r="HK115" s="41"/>
      <c r="HL115" s="41"/>
      <c r="HM115" s="41"/>
      <c r="HN115" s="41"/>
      <c r="HO115" s="41"/>
      <c r="HP115" s="41"/>
      <c r="HQ115" s="41"/>
      <c r="HR115" s="41"/>
      <c r="HS115" s="41"/>
      <c r="HT115" s="41"/>
      <c r="HU115" s="41"/>
      <c r="HV115" s="41"/>
      <c r="HW115" s="41"/>
      <c r="HX115" s="41"/>
      <c r="HY115" s="41"/>
      <c r="HZ115" s="41"/>
      <c r="IA115" s="41"/>
      <c r="IB115" s="41"/>
      <c r="IC115" s="41"/>
      <c r="ID115" s="41"/>
      <c r="IE115" s="41"/>
      <c r="IF115" s="41"/>
      <c r="IG115" s="41"/>
      <c r="IH115" s="41"/>
      <c r="II115" s="41"/>
      <c r="IJ115" s="41"/>
      <c r="IK115" s="41"/>
      <c r="IL115" s="41"/>
      <c r="IM115" s="41"/>
      <c r="IN115" s="41"/>
      <c r="IO115" s="41"/>
      <c r="IP115" s="41"/>
      <c r="IQ115" s="41"/>
      <c r="IR115" s="41"/>
      <c r="IS115" s="41"/>
      <c r="IT115" s="41"/>
      <c r="IU115" s="41"/>
    </row>
    <row r="116" spans="1:255" s="22" customFormat="1" ht="22.8" x14ac:dyDescent="0.2">
      <c r="A116" s="49">
        <v>91</v>
      </c>
      <c r="B116" s="50" t="s">
        <v>276</v>
      </c>
      <c r="C116" s="50" t="s">
        <v>303</v>
      </c>
      <c r="D116" s="50" t="s">
        <v>278</v>
      </c>
      <c r="E116" s="51" t="e">
        <f t="shared" si="9"/>
        <v>#REF!</v>
      </c>
      <c r="F116" s="52">
        <f>ROUND( 1292.98, 2 )</f>
        <v>1292.98</v>
      </c>
      <c r="G116" s="53" t="e">
        <f t="shared" si="10"/>
        <v>#REF!</v>
      </c>
      <c r="H116" s="55" t="s">
        <v>1056</v>
      </c>
      <c r="I116" s="55" t="s">
        <v>1010</v>
      </c>
      <c r="N116" s="41"/>
      <c r="O116" s="41" t="e">
        <f t="shared" si="11"/>
        <v>#REF!</v>
      </c>
      <c r="P116" s="41" t="e">
        <f>Source!I119</f>
        <v>#REF!</v>
      </c>
      <c r="Q116" s="41"/>
      <c r="R116" s="41"/>
      <c r="S116" s="41"/>
      <c r="T116" s="41"/>
      <c r="U116" s="41"/>
      <c r="V116" s="41"/>
      <c r="W116" s="41"/>
      <c r="X116" s="41"/>
      <c r="Y116" s="41"/>
      <c r="Z116" s="41"/>
      <c r="AA116" s="41"/>
      <c r="AB116" s="41"/>
      <c r="AC116" s="41"/>
      <c r="AD116" s="41"/>
      <c r="AE116" s="41"/>
      <c r="AF116" s="41"/>
      <c r="AG116" s="41"/>
      <c r="AH116" s="41"/>
      <c r="AI116" s="41"/>
      <c r="AJ116" s="41"/>
      <c r="AK116" s="41"/>
      <c r="AL116" s="41"/>
      <c r="AM116" s="41"/>
      <c r="AN116" s="41"/>
      <c r="AO116" s="41"/>
      <c r="AP116" s="41"/>
      <c r="AQ116" s="41"/>
      <c r="AR116" s="41"/>
      <c r="AS116" s="41"/>
      <c r="AT116" s="41"/>
      <c r="AU116" s="41"/>
      <c r="AV116" s="41"/>
      <c r="AW116" s="41"/>
      <c r="AX116" s="41"/>
      <c r="AY116" s="41"/>
      <c r="AZ116" s="41"/>
      <c r="BA116" s="41"/>
      <c r="BB116" s="41"/>
      <c r="BC116" s="41"/>
      <c r="BD116" s="41"/>
      <c r="BE116" s="41"/>
      <c r="BF116" s="41"/>
      <c r="BG116" s="41"/>
      <c r="BH116" s="41"/>
      <c r="BI116" s="41"/>
      <c r="BJ116" s="41"/>
      <c r="BK116" s="41"/>
      <c r="BL116" s="41"/>
      <c r="BM116" s="41"/>
      <c r="BN116" s="41"/>
      <c r="BO116" s="41"/>
      <c r="BP116" s="41"/>
      <c r="BQ116" s="41"/>
      <c r="BR116" s="41"/>
      <c r="BS116" s="41"/>
      <c r="BT116" s="41"/>
      <c r="BU116" s="41"/>
      <c r="BV116" s="41"/>
      <c r="BW116" s="41"/>
      <c r="BX116" s="41"/>
      <c r="BY116" s="41"/>
      <c r="BZ116" s="41"/>
      <c r="CA116" s="41"/>
      <c r="CB116" s="41"/>
      <c r="CC116" s="41"/>
      <c r="CD116" s="41"/>
      <c r="CE116" s="41"/>
      <c r="CF116" s="41"/>
      <c r="CG116" s="41"/>
      <c r="CH116" s="41"/>
      <c r="CI116" s="41"/>
      <c r="CJ116" s="41"/>
      <c r="CK116" s="41"/>
      <c r="CL116" s="41"/>
      <c r="CM116" s="41"/>
      <c r="CN116" s="41"/>
      <c r="CO116" s="41"/>
      <c r="CP116" s="41"/>
      <c r="CQ116" s="41"/>
      <c r="CR116" s="41"/>
      <c r="CS116" s="41"/>
      <c r="CT116" s="41"/>
      <c r="CU116" s="41"/>
      <c r="CV116" s="41"/>
      <c r="CW116" s="41"/>
      <c r="CX116" s="41"/>
      <c r="CY116" s="41"/>
      <c r="CZ116" s="41"/>
      <c r="DA116" s="41"/>
      <c r="DB116" s="41"/>
      <c r="DC116" s="41"/>
      <c r="DD116" s="41"/>
      <c r="DE116" s="41"/>
      <c r="DF116" s="41"/>
      <c r="DG116" s="41"/>
      <c r="DH116" s="41"/>
      <c r="DI116" s="41"/>
      <c r="DJ116" s="41"/>
      <c r="DK116" s="41"/>
      <c r="DL116" s="41"/>
      <c r="DM116" s="41"/>
      <c r="DN116" s="41"/>
      <c r="DO116" s="41"/>
      <c r="DP116" s="41"/>
      <c r="DQ116" s="41"/>
      <c r="DR116" s="41"/>
      <c r="DS116" s="41"/>
      <c r="DT116" s="41"/>
      <c r="DU116" s="41"/>
      <c r="DV116" s="41"/>
      <c r="DW116" s="41"/>
      <c r="DX116" s="41"/>
      <c r="DY116" s="41"/>
      <c r="DZ116" s="41"/>
      <c r="EA116" s="41"/>
      <c r="EB116" s="41"/>
      <c r="EC116" s="41"/>
      <c r="ED116" s="41"/>
      <c r="EE116" s="41"/>
      <c r="EF116" s="41"/>
      <c r="EG116" s="41"/>
      <c r="EH116" s="41"/>
      <c r="EI116" s="41"/>
      <c r="EJ116" s="41"/>
      <c r="EK116" s="41"/>
      <c r="EL116" s="41"/>
      <c r="EM116" s="41"/>
      <c r="EN116" s="41"/>
      <c r="EO116" s="41"/>
      <c r="EP116" s="41"/>
      <c r="EQ116" s="41"/>
      <c r="ER116" s="41"/>
      <c r="ES116" s="41"/>
      <c r="ET116" s="41"/>
      <c r="EU116" s="41"/>
      <c r="EV116" s="41"/>
      <c r="EW116" s="41"/>
      <c r="EX116" s="41"/>
      <c r="EY116" s="41"/>
      <c r="EZ116" s="41"/>
      <c r="FA116" s="41"/>
      <c r="FB116" s="41"/>
      <c r="FC116" s="41"/>
      <c r="FD116" s="41"/>
      <c r="FE116" s="41"/>
      <c r="FF116" s="41"/>
      <c r="FG116" s="41"/>
      <c r="FH116" s="41"/>
      <c r="FI116" s="41"/>
      <c r="FJ116" s="41"/>
      <c r="FK116" s="41"/>
      <c r="FL116" s="41"/>
      <c r="FM116" s="41"/>
      <c r="FN116" s="41"/>
      <c r="FO116" s="41"/>
      <c r="FP116" s="41"/>
      <c r="FQ116" s="41"/>
      <c r="FR116" s="41"/>
      <c r="FS116" s="41"/>
      <c r="FT116" s="41"/>
      <c r="FU116" s="41"/>
      <c r="FV116" s="41"/>
      <c r="FW116" s="41"/>
      <c r="FX116" s="41"/>
      <c r="FY116" s="41"/>
      <c r="FZ116" s="41"/>
      <c r="GA116" s="41"/>
      <c r="GB116" s="41"/>
      <c r="GC116" s="41"/>
      <c r="GD116" s="41"/>
      <c r="GE116" s="41"/>
      <c r="GF116" s="41"/>
      <c r="GG116" s="41"/>
      <c r="GH116" s="41"/>
      <c r="GI116" s="41"/>
      <c r="GJ116" s="41"/>
      <c r="GK116" s="41"/>
      <c r="GL116" s="41"/>
      <c r="GM116" s="41"/>
      <c r="GN116" s="41"/>
      <c r="GO116" s="41"/>
      <c r="GP116" s="41"/>
      <c r="GQ116" s="41"/>
      <c r="GR116" s="41"/>
      <c r="GS116" s="41"/>
      <c r="GT116" s="41"/>
      <c r="GU116" s="41"/>
      <c r="GV116" s="41"/>
      <c r="GW116" s="41"/>
      <c r="GX116" s="41"/>
      <c r="GY116" s="41"/>
      <c r="GZ116" s="41"/>
      <c r="HA116" s="41"/>
      <c r="HB116" s="41"/>
      <c r="HC116" s="41"/>
      <c r="HD116" s="41"/>
      <c r="HE116" s="41"/>
      <c r="HF116" s="41"/>
      <c r="HG116" s="41"/>
      <c r="HH116" s="41"/>
      <c r="HI116" s="41"/>
      <c r="HJ116" s="41"/>
      <c r="HK116" s="41"/>
      <c r="HL116" s="41"/>
      <c r="HM116" s="41"/>
      <c r="HN116" s="41"/>
      <c r="HO116" s="41"/>
      <c r="HP116" s="41"/>
      <c r="HQ116" s="41"/>
      <c r="HR116" s="41"/>
      <c r="HS116" s="41"/>
      <c r="HT116" s="41"/>
      <c r="HU116" s="41"/>
      <c r="HV116" s="41"/>
      <c r="HW116" s="41"/>
      <c r="HX116" s="41"/>
      <c r="HY116" s="41"/>
      <c r="HZ116" s="41"/>
      <c r="IA116" s="41"/>
      <c r="IB116" s="41"/>
      <c r="IC116" s="41"/>
      <c r="ID116" s="41"/>
      <c r="IE116" s="41"/>
      <c r="IF116" s="41"/>
      <c r="IG116" s="41"/>
      <c r="IH116" s="41"/>
      <c r="II116" s="41"/>
      <c r="IJ116" s="41"/>
      <c r="IK116" s="41"/>
      <c r="IL116" s="41"/>
      <c r="IM116" s="41"/>
      <c r="IN116" s="41"/>
      <c r="IO116" s="41"/>
      <c r="IP116" s="41"/>
      <c r="IQ116" s="41"/>
      <c r="IR116" s="41"/>
      <c r="IS116" s="41"/>
      <c r="IT116" s="41"/>
      <c r="IU116" s="41"/>
    </row>
    <row r="117" spans="1:255" s="22" customFormat="1" ht="22.8" x14ac:dyDescent="0.2">
      <c r="A117" s="49">
        <v>92</v>
      </c>
      <c r="B117" s="50" t="s">
        <v>276</v>
      </c>
      <c r="C117" s="50" t="s">
        <v>296</v>
      </c>
      <c r="D117" s="50" t="s">
        <v>278</v>
      </c>
      <c r="E117" s="51" t="e">
        <f t="shared" si="9"/>
        <v>#REF!</v>
      </c>
      <c r="F117" s="52">
        <f>ROUND( 1439.86, 2 )</f>
        <v>1439.86</v>
      </c>
      <c r="G117" s="53" t="e">
        <f t="shared" si="10"/>
        <v>#REF!</v>
      </c>
      <c r="H117" s="55" t="s">
        <v>1054</v>
      </c>
      <c r="I117" s="55" t="s">
        <v>1010</v>
      </c>
      <c r="N117" s="41"/>
      <c r="O117" s="41" t="e">
        <f t="shared" si="11"/>
        <v>#REF!</v>
      </c>
      <c r="P117" s="41" t="e">
        <f>Source!I117</f>
        <v>#REF!</v>
      </c>
      <c r="Q117" s="41"/>
      <c r="R117" s="41"/>
      <c r="S117" s="41"/>
      <c r="T117" s="41"/>
      <c r="U117" s="41"/>
      <c r="V117" s="41"/>
      <c r="W117" s="41"/>
      <c r="X117" s="41"/>
      <c r="Y117" s="41"/>
      <c r="Z117" s="41"/>
      <c r="AA117" s="41"/>
      <c r="AB117" s="41"/>
      <c r="AC117" s="41"/>
      <c r="AD117" s="41"/>
      <c r="AE117" s="41"/>
      <c r="AF117" s="41"/>
      <c r="AG117" s="41"/>
      <c r="AH117" s="41"/>
      <c r="AI117" s="41"/>
      <c r="AJ117" s="41"/>
      <c r="AK117" s="41"/>
      <c r="AL117" s="41"/>
      <c r="AM117" s="41"/>
      <c r="AN117" s="41"/>
      <c r="AO117" s="41"/>
      <c r="AP117" s="41"/>
      <c r="AQ117" s="41"/>
      <c r="AR117" s="41"/>
      <c r="AS117" s="41"/>
      <c r="AT117" s="41"/>
      <c r="AU117" s="41"/>
      <c r="AV117" s="41"/>
      <c r="AW117" s="41"/>
      <c r="AX117" s="41"/>
      <c r="AY117" s="41"/>
      <c r="AZ117" s="41"/>
      <c r="BA117" s="41"/>
      <c r="BB117" s="41"/>
      <c r="BC117" s="41"/>
      <c r="BD117" s="41"/>
      <c r="BE117" s="41"/>
      <c r="BF117" s="41"/>
      <c r="BG117" s="41"/>
      <c r="BH117" s="41"/>
      <c r="BI117" s="41"/>
      <c r="BJ117" s="41"/>
      <c r="BK117" s="41"/>
      <c r="BL117" s="41"/>
      <c r="BM117" s="41"/>
      <c r="BN117" s="41"/>
      <c r="BO117" s="41"/>
      <c r="BP117" s="41"/>
      <c r="BQ117" s="41"/>
      <c r="BR117" s="41"/>
      <c r="BS117" s="41"/>
      <c r="BT117" s="41"/>
      <c r="BU117" s="41"/>
      <c r="BV117" s="41"/>
      <c r="BW117" s="41"/>
      <c r="BX117" s="41"/>
      <c r="BY117" s="41"/>
      <c r="BZ117" s="41"/>
      <c r="CA117" s="41"/>
      <c r="CB117" s="41"/>
      <c r="CC117" s="41"/>
      <c r="CD117" s="41"/>
      <c r="CE117" s="41"/>
      <c r="CF117" s="41"/>
      <c r="CG117" s="41"/>
      <c r="CH117" s="41"/>
      <c r="CI117" s="41"/>
      <c r="CJ117" s="41"/>
      <c r="CK117" s="41"/>
      <c r="CL117" s="41"/>
      <c r="CM117" s="41"/>
      <c r="CN117" s="41"/>
      <c r="CO117" s="41"/>
      <c r="CP117" s="41"/>
      <c r="CQ117" s="41"/>
      <c r="CR117" s="41"/>
      <c r="CS117" s="41"/>
      <c r="CT117" s="41"/>
      <c r="CU117" s="41"/>
      <c r="CV117" s="41"/>
      <c r="CW117" s="41"/>
      <c r="CX117" s="41"/>
      <c r="CY117" s="41"/>
      <c r="CZ117" s="41"/>
      <c r="DA117" s="41"/>
      <c r="DB117" s="41"/>
      <c r="DC117" s="41"/>
      <c r="DD117" s="41"/>
      <c r="DE117" s="41"/>
      <c r="DF117" s="41"/>
      <c r="DG117" s="41"/>
      <c r="DH117" s="41"/>
      <c r="DI117" s="41"/>
      <c r="DJ117" s="41"/>
      <c r="DK117" s="41"/>
      <c r="DL117" s="41"/>
      <c r="DM117" s="41"/>
      <c r="DN117" s="41"/>
      <c r="DO117" s="41"/>
      <c r="DP117" s="41"/>
      <c r="DQ117" s="41"/>
      <c r="DR117" s="41"/>
      <c r="DS117" s="41"/>
      <c r="DT117" s="41"/>
      <c r="DU117" s="41"/>
      <c r="DV117" s="41"/>
      <c r="DW117" s="41"/>
      <c r="DX117" s="41"/>
      <c r="DY117" s="41"/>
      <c r="DZ117" s="41"/>
      <c r="EA117" s="41"/>
      <c r="EB117" s="41"/>
      <c r="EC117" s="41"/>
      <c r="ED117" s="41"/>
      <c r="EE117" s="41"/>
      <c r="EF117" s="41"/>
      <c r="EG117" s="41"/>
      <c r="EH117" s="41"/>
      <c r="EI117" s="41"/>
      <c r="EJ117" s="41"/>
      <c r="EK117" s="41"/>
      <c r="EL117" s="41"/>
      <c r="EM117" s="41"/>
      <c r="EN117" s="41"/>
      <c r="EO117" s="41"/>
      <c r="EP117" s="41"/>
      <c r="EQ117" s="41"/>
      <c r="ER117" s="41"/>
      <c r="ES117" s="41"/>
      <c r="ET117" s="41"/>
      <c r="EU117" s="41"/>
      <c r="EV117" s="41"/>
      <c r="EW117" s="41"/>
      <c r="EX117" s="41"/>
      <c r="EY117" s="41"/>
      <c r="EZ117" s="41"/>
      <c r="FA117" s="41"/>
      <c r="FB117" s="41"/>
      <c r="FC117" s="41"/>
      <c r="FD117" s="41"/>
      <c r="FE117" s="41"/>
      <c r="FF117" s="41"/>
      <c r="FG117" s="41"/>
      <c r="FH117" s="41"/>
      <c r="FI117" s="41"/>
      <c r="FJ117" s="41"/>
      <c r="FK117" s="41"/>
      <c r="FL117" s="41"/>
      <c r="FM117" s="41"/>
      <c r="FN117" s="41"/>
      <c r="FO117" s="41"/>
      <c r="FP117" s="41"/>
      <c r="FQ117" s="41"/>
      <c r="FR117" s="41"/>
      <c r="FS117" s="41"/>
      <c r="FT117" s="41"/>
      <c r="FU117" s="41"/>
      <c r="FV117" s="41"/>
      <c r="FW117" s="41"/>
      <c r="FX117" s="41"/>
      <c r="FY117" s="41"/>
      <c r="FZ117" s="41"/>
      <c r="GA117" s="41"/>
      <c r="GB117" s="41"/>
      <c r="GC117" s="41"/>
      <c r="GD117" s="41"/>
      <c r="GE117" s="41"/>
      <c r="GF117" s="41"/>
      <c r="GG117" s="41"/>
      <c r="GH117" s="41"/>
      <c r="GI117" s="41"/>
      <c r="GJ117" s="41"/>
      <c r="GK117" s="41"/>
      <c r="GL117" s="41"/>
      <c r="GM117" s="41"/>
      <c r="GN117" s="41"/>
      <c r="GO117" s="41"/>
      <c r="GP117" s="41"/>
      <c r="GQ117" s="41"/>
      <c r="GR117" s="41"/>
      <c r="GS117" s="41"/>
      <c r="GT117" s="41"/>
      <c r="GU117" s="41"/>
      <c r="GV117" s="41"/>
      <c r="GW117" s="41"/>
      <c r="GX117" s="41"/>
      <c r="GY117" s="41"/>
      <c r="GZ117" s="41"/>
      <c r="HA117" s="41"/>
      <c r="HB117" s="41"/>
      <c r="HC117" s="41"/>
      <c r="HD117" s="41"/>
      <c r="HE117" s="41"/>
      <c r="HF117" s="41"/>
      <c r="HG117" s="41"/>
      <c r="HH117" s="41"/>
      <c r="HI117" s="41"/>
      <c r="HJ117" s="41"/>
      <c r="HK117" s="41"/>
      <c r="HL117" s="41"/>
      <c r="HM117" s="41"/>
      <c r="HN117" s="41"/>
      <c r="HO117" s="41"/>
      <c r="HP117" s="41"/>
      <c r="HQ117" s="41"/>
      <c r="HR117" s="41"/>
      <c r="HS117" s="41"/>
      <c r="HT117" s="41"/>
      <c r="HU117" s="41"/>
      <c r="HV117" s="41"/>
      <c r="HW117" s="41"/>
      <c r="HX117" s="41"/>
      <c r="HY117" s="41"/>
      <c r="HZ117" s="41"/>
      <c r="IA117" s="41"/>
      <c r="IB117" s="41"/>
      <c r="IC117" s="41"/>
      <c r="ID117" s="41"/>
      <c r="IE117" s="41"/>
      <c r="IF117" s="41"/>
      <c r="IG117" s="41"/>
      <c r="IH117" s="41"/>
      <c r="II117" s="41"/>
      <c r="IJ117" s="41"/>
      <c r="IK117" s="41"/>
      <c r="IL117" s="41"/>
      <c r="IM117" s="41"/>
      <c r="IN117" s="41"/>
      <c r="IO117" s="41"/>
      <c r="IP117" s="41"/>
      <c r="IQ117" s="41"/>
      <c r="IR117" s="41"/>
      <c r="IS117" s="41"/>
      <c r="IT117" s="41"/>
      <c r="IU117" s="41"/>
    </row>
    <row r="118" spans="1:255" s="22" customFormat="1" ht="22.8" x14ac:dyDescent="0.2">
      <c r="A118" s="49">
        <v>93</v>
      </c>
      <c r="B118" s="50" t="s">
        <v>276</v>
      </c>
      <c r="C118" s="50" t="s">
        <v>289</v>
      </c>
      <c r="D118" s="50" t="s">
        <v>278</v>
      </c>
      <c r="E118" s="51" t="e">
        <f t="shared" si="9"/>
        <v>#REF!</v>
      </c>
      <c r="F118" s="52">
        <f>ROUND( 1586.74, 2 )</f>
        <v>1586.74</v>
      </c>
      <c r="G118" s="53" t="e">
        <f t="shared" si="10"/>
        <v>#REF!</v>
      </c>
      <c r="H118" s="55" t="s">
        <v>1052</v>
      </c>
      <c r="I118" s="55" t="s">
        <v>1010</v>
      </c>
      <c r="N118" s="41"/>
      <c r="O118" s="41" t="e">
        <f t="shared" si="11"/>
        <v>#REF!</v>
      </c>
      <c r="P118" s="41" t="e">
        <f>Source!I115</f>
        <v>#REF!</v>
      </c>
      <c r="Q118" s="41"/>
      <c r="R118" s="41"/>
      <c r="S118" s="41"/>
      <c r="T118" s="41"/>
      <c r="U118" s="41"/>
      <c r="V118" s="41"/>
      <c r="W118" s="41"/>
      <c r="X118" s="41"/>
      <c r="Y118" s="41"/>
      <c r="Z118" s="41"/>
      <c r="AA118" s="41"/>
      <c r="AB118" s="41"/>
      <c r="AC118" s="41"/>
      <c r="AD118" s="41"/>
      <c r="AE118" s="41"/>
      <c r="AF118" s="41"/>
      <c r="AG118" s="41"/>
      <c r="AH118" s="41"/>
      <c r="AI118" s="41"/>
      <c r="AJ118" s="41"/>
      <c r="AK118" s="41"/>
      <c r="AL118" s="41"/>
      <c r="AM118" s="41"/>
      <c r="AN118" s="41"/>
      <c r="AO118" s="41"/>
      <c r="AP118" s="41"/>
      <c r="AQ118" s="41"/>
      <c r="AR118" s="41"/>
      <c r="AS118" s="41"/>
      <c r="AT118" s="41"/>
      <c r="AU118" s="41"/>
      <c r="AV118" s="41"/>
      <c r="AW118" s="41"/>
      <c r="AX118" s="41"/>
      <c r="AY118" s="41"/>
      <c r="AZ118" s="41"/>
      <c r="BA118" s="41"/>
      <c r="BB118" s="41"/>
      <c r="BC118" s="41"/>
      <c r="BD118" s="41"/>
      <c r="BE118" s="41"/>
      <c r="BF118" s="41"/>
      <c r="BG118" s="41"/>
      <c r="BH118" s="41"/>
      <c r="BI118" s="41"/>
      <c r="BJ118" s="41"/>
      <c r="BK118" s="41"/>
      <c r="BL118" s="41"/>
      <c r="BM118" s="41"/>
      <c r="BN118" s="41"/>
      <c r="BO118" s="41"/>
      <c r="BP118" s="41"/>
      <c r="BQ118" s="41"/>
      <c r="BR118" s="41"/>
      <c r="BS118" s="41"/>
      <c r="BT118" s="41"/>
      <c r="BU118" s="41"/>
      <c r="BV118" s="41"/>
      <c r="BW118" s="41"/>
      <c r="BX118" s="41"/>
      <c r="BY118" s="41"/>
      <c r="BZ118" s="41"/>
      <c r="CA118" s="41"/>
      <c r="CB118" s="41"/>
      <c r="CC118" s="41"/>
      <c r="CD118" s="41"/>
      <c r="CE118" s="41"/>
      <c r="CF118" s="41"/>
      <c r="CG118" s="41"/>
      <c r="CH118" s="41"/>
      <c r="CI118" s="41"/>
      <c r="CJ118" s="41"/>
      <c r="CK118" s="41"/>
      <c r="CL118" s="41"/>
      <c r="CM118" s="41"/>
      <c r="CN118" s="41"/>
      <c r="CO118" s="41"/>
      <c r="CP118" s="41"/>
      <c r="CQ118" s="41"/>
      <c r="CR118" s="41"/>
      <c r="CS118" s="41"/>
      <c r="CT118" s="41"/>
      <c r="CU118" s="41"/>
      <c r="CV118" s="41"/>
      <c r="CW118" s="41"/>
      <c r="CX118" s="41"/>
      <c r="CY118" s="41"/>
      <c r="CZ118" s="41"/>
      <c r="DA118" s="41"/>
      <c r="DB118" s="41"/>
      <c r="DC118" s="41"/>
      <c r="DD118" s="41"/>
      <c r="DE118" s="41"/>
      <c r="DF118" s="41"/>
      <c r="DG118" s="41"/>
      <c r="DH118" s="41"/>
      <c r="DI118" s="41"/>
      <c r="DJ118" s="41"/>
      <c r="DK118" s="41"/>
      <c r="DL118" s="41"/>
      <c r="DM118" s="41"/>
      <c r="DN118" s="41"/>
      <c r="DO118" s="41"/>
      <c r="DP118" s="41"/>
      <c r="DQ118" s="41"/>
      <c r="DR118" s="41"/>
      <c r="DS118" s="41"/>
      <c r="DT118" s="41"/>
      <c r="DU118" s="41"/>
      <c r="DV118" s="41"/>
      <c r="DW118" s="41"/>
      <c r="DX118" s="41"/>
      <c r="DY118" s="41"/>
      <c r="DZ118" s="41"/>
      <c r="EA118" s="41"/>
      <c r="EB118" s="41"/>
      <c r="EC118" s="41"/>
      <c r="ED118" s="41"/>
      <c r="EE118" s="41"/>
      <c r="EF118" s="41"/>
      <c r="EG118" s="41"/>
      <c r="EH118" s="41"/>
      <c r="EI118" s="41"/>
      <c r="EJ118" s="41"/>
      <c r="EK118" s="41"/>
      <c r="EL118" s="41"/>
      <c r="EM118" s="41"/>
      <c r="EN118" s="41"/>
      <c r="EO118" s="41"/>
      <c r="EP118" s="41"/>
      <c r="EQ118" s="41"/>
      <c r="ER118" s="41"/>
      <c r="ES118" s="41"/>
      <c r="ET118" s="41"/>
      <c r="EU118" s="41"/>
      <c r="EV118" s="41"/>
      <c r="EW118" s="41"/>
      <c r="EX118" s="41"/>
      <c r="EY118" s="41"/>
      <c r="EZ118" s="41"/>
      <c r="FA118" s="41"/>
      <c r="FB118" s="41"/>
      <c r="FC118" s="41"/>
      <c r="FD118" s="41"/>
      <c r="FE118" s="41"/>
      <c r="FF118" s="41"/>
      <c r="FG118" s="41"/>
      <c r="FH118" s="41"/>
      <c r="FI118" s="41"/>
      <c r="FJ118" s="41"/>
      <c r="FK118" s="41"/>
      <c r="FL118" s="41"/>
      <c r="FM118" s="41"/>
      <c r="FN118" s="41"/>
      <c r="FO118" s="41"/>
      <c r="FP118" s="41"/>
      <c r="FQ118" s="41"/>
      <c r="FR118" s="41"/>
      <c r="FS118" s="41"/>
      <c r="FT118" s="41"/>
      <c r="FU118" s="41"/>
      <c r="FV118" s="41"/>
      <c r="FW118" s="41"/>
      <c r="FX118" s="41"/>
      <c r="FY118" s="41"/>
      <c r="FZ118" s="41"/>
      <c r="GA118" s="41"/>
      <c r="GB118" s="41"/>
      <c r="GC118" s="41"/>
      <c r="GD118" s="41"/>
      <c r="GE118" s="41"/>
      <c r="GF118" s="41"/>
      <c r="GG118" s="41"/>
      <c r="GH118" s="41"/>
      <c r="GI118" s="41"/>
      <c r="GJ118" s="41"/>
      <c r="GK118" s="41"/>
      <c r="GL118" s="41"/>
      <c r="GM118" s="41"/>
      <c r="GN118" s="41"/>
      <c r="GO118" s="41"/>
      <c r="GP118" s="41"/>
      <c r="GQ118" s="41"/>
      <c r="GR118" s="41"/>
      <c r="GS118" s="41"/>
      <c r="GT118" s="41"/>
      <c r="GU118" s="41"/>
      <c r="GV118" s="41"/>
      <c r="GW118" s="41"/>
      <c r="GX118" s="41"/>
      <c r="GY118" s="41"/>
      <c r="GZ118" s="41"/>
      <c r="HA118" s="41"/>
      <c r="HB118" s="41"/>
      <c r="HC118" s="41"/>
      <c r="HD118" s="41"/>
      <c r="HE118" s="41"/>
      <c r="HF118" s="41"/>
      <c r="HG118" s="41"/>
      <c r="HH118" s="41"/>
      <c r="HI118" s="41"/>
      <c r="HJ118" s="41"/>
      <c r="HK118" s="41"/>
      <c r="HL118" s="41"/>
      <c r="HM118" s="41"/>
      <c r="HN118" s="41"/>
      <c r="HO118" s="41"/>
      <c r="HP118" s="41"/>
      <c r="HQ118" s="41"/>
      <c r="HR118" s="41"/>
      <c r="HS118" s="41"/>
      <c r="HT118" s="41"/>
      <c r="HU118" s="41"/>
      <c r="HV118" s="41"/>
      <c r="HW118" s="41"/>
      <c r="HX118" s="41"/>
      <c r="HY118" s="41"/>
      <c r="HZ118" s="41"/>
      <c r="IA118" s="41"/>
      <c r="IB118" s="41"/>
      <c r="IC118" s="41"/>
      <c r="ID118" s="41"/>
      <c r="IE118" s="41"/>
      <c r="IF118" s="41"/>
      <c r="IG118" s="41"/>
      <c r="IH118" s="41"/>
      <c r="II118" s="41"/>
      <c r="IJ118" s="41"/>
      <c r="IK118" s="41"/>
      <c r="IL118" s="41"/>
      <c r="IM118" s="41"/>
      <c r="IN118" s="41"/>
      <c r="IO118" s="41"/>
      <c r="IP118" s="41"/>
      <c r="IQ118" s="41"/>
      <c r="IR118" s="41"/>
      <c r="IS118" s="41"/>
      <c r="IT118" s="41"/>
      <c r="IU118" s="41"/>
    </row>
    <row r="119" spans="1:255" s="22" customFormat="1" ht="22.8" x14ac:dyDescent="0.2">
      <c r="A119" s="49">
        <v>94</v>
      </c>
      <c r="B119" s="50" t="s">
        <v>276</v>
      </c>
      <c r="C119" s="50" t="s">
        <v>463</v>
      </c>
      <c r="D119" s="50" t="s">
        <v>464</v>
      </c>
      <c r="E119" s="51" t="e">
        <f t="shared" si="9"/>
        <v>#REF!</v>
      </c>
      <c r="F119" s="52">
        <f>ROUND( 78.54, 2 )</f>
        <v>78.540000000000006</v>
      </c>
      <c r="G119" s="53" t="e">
        <f t="shared" si="10"/>
        <v>#REF!</v>
      </c>
      <c r="H119" s="55" t="s">
        <v>1072</v>
      </c>
      <c r="I119" s="55" t="s">
        <v>1010</v>
      </c>
      <c r="N119" s="41"/>
      <c r="O119" s="41" t="e">
        <f t="shared" si="11"/>
        <v>#REF!</v>
      </c>
      <c r="P119" s="41" t="e">
        <f>Source!I172</f>
        <v>#REF!</v>
      </c>
      <c r="Q119" s="41"/>
      <c r="R119" s="41"/>
      <c r="S119" s="41"/>
      <c r="T119" s="41"/>
      <c r="U119" s="41"/>
      <c r="V119" s="41"/>
      <c r="W119" s="41"/>
      <c r="X119" s="41"/>
      <c r="Y119" s="41"/>
      <c r="Z119" s="41"/>
      <c r="AA119" s="41"/>
      <c r="AB119" s="41"/>
      <c r="AC119" s="41"/>
      <c r="AD119" s="41"/>
      <c r="AE119" s="41"/>
      <c r="AF119" s="41"/>
      <c r="AG119" s="41"/>
      <c r="AH119" s="41"/>
      <c r="AI119" s="41"/>
      <c r="AJ119" s="41"/>
      <c r="AK119" s="41"/>
      <c r="AL119" s="41"/>
      <c r="AM119" s="41"/>
      <c r="AN119" s="41"/>
      <c r="AO119" s="41"/>
      <c r="AP119" s="41"/>
      <c r="AQ119" s="41"/>
      <c r="AR119" s="41"/>
      <c r="AS119" s="41"/>
      <c r="AT119" s="41"/>
      <c r="AU119" s="41"/>
      <c r="AV119" s="41"/>
      <c r="AW119" s="41"/>
      <c r="AX119" s="41"/>
      <c r="AY119" s="41"/>
      <c r="AZ119" s="41"/>
      <c r="BA119" s="41"/>
      <c r="BB119" s="41"/>
      <c r="BC119" s="41"/>
      <c r="BD119" s="41"/>
      <c r="BE119" s="41"/>
      <c r="BF119" s="41"/>
      <c r="BG119" s="41"/>
      <c r="BH119" s="41"/>
      <c r="BI119" s="41"/>
      <c r="BJ119" s="41"/>
      <c r="BK119" s="41"/>
      <c r="BL119" s="41"/>
      <c r="BM119" s="41"/>
      <c r="BN119" s="41"/>
      <c r="BO119" s="41"/>
      <c r="BP119" s="41"/>
      <c r="BQ119" s="41"/>
      <c r="BR119" s="41"/>
      <c r="BS119" s="41"/>
      <c r="BT119" s="41"/>
      <c r="BU119" s="41"/>
      <c r="BV119" s="41"/>
      <c r="BW119" s="41"/>
      <c r="BX119" s="41"/>
      <c r="BY119" s="41"/>
      <c r="BZ119" s="41"/>
      <c r="CA119" s="41"/>
      <c r="CB119" s="41"/>
      <c r="CC119" s="41"/>
      <c r="CD119" s="41"/>
      <c r="CE119" s="41"/>
      <c r="CF119" s="41"/>
      <c r="CG119" s="41"/>
      <c r="CH119" s="41"/>
      <c r="CI119" s="41"/>
      <c r="CJ119" s="41"/>
      <c r="CK119" s="41"/>
      <c r="CL119" s="41"/>
      <c r="CM119" s="41"/>
      <c r="CN119" s="41"/>
      <c r="CO119" s="41"/>
      <c r="CP119" s="41"/>
      <c r="CQ119" s="41"/>
      <c r="CR119" s="41"/>
      <c r="CS119" s="41"/>
      <c r="CT119" s="41"/>
      <c r="CU119" s="41"/>
      <c r="CV119" s="41"/>
      <c r="CW119" s="41"/>
      <c r="CX119" s="41"/>
      <c r="CY119" s="41"/>
      <c r="CZ119" s="41"/>
      <c r="DA119" s="41"/>
      <c r="DB119" s="41"/>
      <c r="DC119" s="41"/>
      <c r="DD119" s="41"/>
      <c r="DE119" s="41"/>
      <c r="DF119" s="41"/>
      <c r="DG119" s="41"/>
      <c r="DH119" s="41"/>
      <c r="DI119" s="41"/>
      <c r="DJ119" s="41"/>
      <c r="DK119" s="41"/>
      <c r="DL119" s="41"/>
      <c r="DM119" s="41"/>
      <c r="DN119" s="41"/>
      <c r="DO119" s="41"/>
      <c r="DP119" s="41"/>
      <c r="DQ119" s="41"/>
      <c r="DR119" s="41"/>
      <c r="DS119" s="41"/>
      <c r="DT119" s="41"/>
      <c r="DU119" s="41"/>
      <c r="DV119" s="41"/>
      <c r="DW119" s="41"/>
      <c r="DX119" s="41"/>
      <c r="DY119" s="41"/>
      <c r="DZ119" s="41"/>
      <c r="EA119" s="41"/>
      <c r="EB119" s="41"/>
      <c r="EC119" s="41"/>
      <c r="ED119" s="41"/>
      <c r="EE119" s="41"/>
      <c r="EF119" s="41"/>
      <c r="EG119" s="41"/>
      <c r="EH119" s="41"/>
      <c r="EI119" s="41"/>
      <c r="EJ119" s="41"/>
      <c r="EK119" s="41"/>
      <c r="EL119" s="41"/>
      <c r="EM119" s="41"/>
      <c r="EN119" s="41"/>
      <c r="EO119" s="41"/>
      <c r="EP119" s="41"/>
      <c r="EQ119" s="41"/>
      <c r="ER119" s="41"/>
      <c r="ES119" s="41"/>
      <c r="ET119" s="41"/>
      <c r="EU119" s="41"/>
      <c r="EV119" s="41"/>
      <c r="EW119" s="41"/>
      <c r="EX119" s="41"/>
      <c r="EY119" s="41"/>
      <c r="EZ119" s="41"/>
      <c r="FA119" s="41"/>
      <c r="FB119" s="41"/>
      <c r="FC119" s="41"/>
      <c r="FD119" s="41"/>
      <c r="FE119" s="41"/>
      <c r="FF119" s="41"/>
      <c r="FG119" s="41"/>
      <c r="FH119" s="41"/>
      <c r="FI119" s="41"/>
      <c r="FJ119" s="41"/>
      <c r="FK119" s="41"/>
      <c r="FL119" s="41"/>
      <c r="FM119" s="41"/>
      <c r="FN119" s="41"/>
      <c r="FO119" s="41"/>
      <c r="FP119" s="41"/>
      <c r="FQ119" s="41"/>
      <c r="FR119" s="41"/>
      <c r="FS119" s="41"/>
      <c r="FT119" s="41"/>
      <c r="FU119" s="41"/>
      <c r="FV119" s="41"/>
      <c r="FW119" s="41"/>
      <c r="FX119" s="41"/>
      <c r="FY119" s="41"/>
      <c r="FZ119" s="41"/>
      <c r="GA119" s="41"/>
      <c r="GB119" s="41"/>
      <c r="GC119" s="41"/>
      <c r="GD119" s="41"/>
      <c r="GE119" s="41"/>
      <c r="GF119" s="41"/>
      <c r="GG119" s="41"/>
      <c r="GH119" s="41"/>
      <c r="GI119" s="41"/>
      <c r="GJ119" s="41"/>
      <c r="GK119" s="41"/>
      <c r="GL119" s="41"/>
      <c r="GM119" s="41"/>
      <c r="GN119" s="41"/>
      <c r="GO119" s="41"/>
      <c r="GP119" s="41"/>
      <c r="GQ119" s="41"/>
      <c r="GR119" s="41"/>
      <c r="GS119" s="41"/>
      <c r="GT119" s="41"/>
      <c r="GU119" s="41"/>
      <c r="GV119" s="41"/>
      <c r="GW119" s="41"/>
      <c r="GX119" s="41"/>
      <c r="GY119" s="41"/>
      <c r="GZ119" s="41"/>
      <c r="HA119" s="41"/>
      <c r="HB119" s="41"/>
      <c r="HC119" s="41"/>
      <c r="HD119" s="41"/>
      <c r="HE119" s="41"/>
      <c r="HF119" s="41"/>
      <c r="HG119" s="41"/>
      <c r="HH119" s="41"/>
      <c r="HI119" s="41"/>
      <c r="HJ119" s="41"/>
      <c r="HK119" s="41"/>
      <c r="HL119" s="41"/>
      <c r="HM119" s="41"/>
      <c r="HN119" s="41"/>
      <c r="HO119" s="41"/>
      <c r="HP119" s="41"/>
      <c r="HQ119" s="41"/>
      <c r="HR119" s="41"/>
      <c r="HS119" s="41"/>
      <c r="HT119" s="41"/>
      <c r="HU119" s="41"/>
      <c r="HV119" s="41"/>
      <c r="HW119" s="41"/>
      <c r="HX119" s="41"/>
      <c r="HY119" s="41"/>
      <c r="HZ119" s="41"/>
      <c r="IA119" s="41"/>
      <c r="IB119" s="41"/>
      <c r="IC119" s="41"/>
      <c r="ID119" s="41"/>
      <c r="IE119" s="41"/>
      <c r="IF119" s="41"/>
      <c r="IG119" s="41"/>
      <c r="IH119" s="41"/>
      <c r="II119" s="41"/>
      <c r="IJ119" s="41"/>
      <c r="IK119" s="41"/>
      <c r="IL119" s="41"/>
      <c r="IM119" s="41"/>
      <c r="IN119" s="41"/>
      <c r="IO119" s="41"/>
      <c r="IP119" s="41"/>
      <c r="IQ119" s="41"/>
      <c r="IR119" s="41"/>
      <c r="IS119" s="41"/>
      <c r="IT119" s="41"/>
      <c r="IU119" s="41"/>
    </row>
    <row r="120" spans="1:255" s="22" customFormat="1" ht="45.6" x14ac:dyDescent="0.2">
      <c r="A120" s="49">
        <v>95</v>
      </c>
      <c r="B120" s="50" t="s">
        <v>37</v>
      </c>
      <c r="C120" s="50" t="s">
        <v>71</v>
      </c>
      <c r="D120" s="50" t="s">
        <v>22</v>
      </c>
      <c r="E120" s="51" t="e">
        <f t="shared" si="9"/>
        <v>#REF!</v>
      </c>
      <c r="F120" s="52">
        <f>ROUND( 4675, 2 )</f>
        <v>4675</v>
      </c>
      <c r="G120" s="53" t="e">
        <f t="shared" si="10"/>
        <v>#REF!</v>
      </c>
      <c r="H120" s="55" t="s">
        <v>1038</v>
      </c>
      <c r="I120" s="55" t="s">
        <v>1010</v>
      </c>
      <c r="N120" s="41"/>
      <c r="O120" s="41" t="e">
        <f t="shared" si="11"/>
        <v>#REF!</v>
      </c>
      <c r="P120" s="41" t="e">
        <f>Source!I46</f>
        <v>#REF!</v>
      </c>
      <c r="Q120" s="41"/>
      <c r="R120" s="41"/>
      <c r="S120" s="41"/>
      <c r="T120" s="41"/>
      <c r="U120" s="41"/>
      <c r="V120" s="41"/>
      <c r="W120" s="41"/>
      <c r="X120" s="41"/>
      <c r="Y120" s="41"/>
      <c r="Z120" s="41"/>
      <c r="AA120" s="41"/>
      <c r="AB120" s="41"/>
      <c r="AC120" s="41"/>
      <c r="AD120" s="41"/>
      <c r="AE120" s="41"/>
      <c r="AF120" s="41"/>
      <c r="AG120" s="41"/>
      <c r="AH120" s="41"/>
      <c r="AI120" s="41"/>
      <c r="AJ120" s="41"/>
      <c r="AK120" s="41"/>
      <c r="AL120" s="41"/>
      <c r="AM120" s="41"/>
      <c r="AN120" s="41"/>
      <c r="AO120" s="41"/>
      <c r="AP120" s="41"/>
      <c r="AQ120" s="41"/>
      <c r="AR120" s="41"/>
      <c r="AS120" s="41"/>
      <c r="AT120" s="41"/>
      <c r="AU120" s="41"/>
      <c r="AV120" s="41"/>
      <c r="AW120" s="41"/>
      <c r="AX120" s="41"/>
      <c r="AY120" s="41"/>
      <c r="AZ120" s="41"/>
      <c r="BA120" s="41"/>
      <c r="BB120" s="41"/>
      <c r="BC120" s="41"/>
      <c r="BD120" s="41"/>
      <c r="BE120" s="41"/>
      <c r="BF120" s="41"/>
      <c r="BG120" s="41"/>
      <c r="BH120" s="41"/>
      <c r="BI120" s="41"/>
      <c r="BJ120" s="41"/>
      <c r="BK120" s="41"/>
      <c r="BL120" s="41"/>
      <c r="BM120" s="41"/>
      <c r="BN120" s="41"/>
      <c r="BO120" s="41"/>
      <c r="BP120" s="41"/>
      <c r="BQ120" s="41"/>
      <c r="BR120" s="41"/>
      <c r="BS120" s="41"/>
      <c r="BT120" s="41"/>
      <c r="BU120" s="41"/>
      <c r="BV120" s="41"/>
      <c r="BW120" s="41"/>
      <c r="BX120" s="41"/>
      <c r="BY120" s="41"/>
      <c r="BZ120" s="41"/>
      <c r="CA120" s="41"/>
      <c r="CB120" s="41"/>
      <c r="CC120" s="41"/>
      <c r="CD120" s="41"/>
      <c r="CE120" s="41"/>
      <c r="CF120" s="41"/>
      <c r="CG120" s="41"/>
      <c r="CH120" s="41"/>
      <c r="CI120" s="41"/>
      <c r="CJ120" s="41"/>
      <c r="CK120" s="41"/>
      <c r="CL120" s="41"/>
      <c r="CM120" s="41"/>
      <c r="CN120" s="41"/>
      <c r="CO120" s="41"/>
      <c r="CP120" s="41"/>
      <c r="CQ120" s="41"/>
      <c r="CR120" s="41"/>
      <c r="CS120" s="41"/>
      <c r="CT120" s="41"/>
      <c r="CU120" s="41"/>
      <c r="CV120" s="41"/>
      <c r="CW120" s="41"/>
      <c r="CX120" s="41"/>
      <c r="CY120" s="41"/>
      <c r="CZ120" s="41"/>
      <c r="DA120" s="41"/>
      <c r="DB120" s="41"/>
      <c r="DC120" s="41"/>
      <c r="DD120" s="41"/>
      <c r="DE120" s="41"/>
      <c r="DF120" s="41"/>
      <c r="DG120" s="41"/>
      <c r="DH120" s="41"/>
      <c r="DI120" s="41"/>
      <c r="DJ120" s="41"/>
      <c r="DK120" s="41"/>
      <c r="DL120" s="41"/>
      <c r="DM120" s="41"/>
      <c r="DN120" s="41"/>
      <c r="DO120" s="41"/>
      <c r="DP120" s="41"/>
      <c r="DQ120" s="41"/>
      <c r="DR120" s="41"/>
      <c r="DS120" s="41"/>
      <c r="DT120" s="41"/>
      <c r="DU120" s="41"/>
      <c r="DV120" s="41"/>
      <c r="DW120" s="41"/>
      <c r="DX120" s="41"/>
      <c r="DY120" s="41"/>
      <c r="DZ120" s="41"/>
      <c r="EA120" s="41"/>
      <c r="EB120" s="41"/>
      <c r="EC120" s="41"/>
      <c r="ED120" s="41"/>
      <c r="EE120" s="41"/>
      <c r="EF120" s="41"/>
      <c r="EG120" s="41"/>
      <c r="EH120" s="41"/>
      <c r="EI120" s="41"/>
      <c r="EJ120" s="41"/>
      <c r="EK120" s="41"/>
      <c r="EL120" s="41"/>
      <c r="EM120" s="41"/>
      <c r="EN120" s="41"/>
      <c r="EO120" s="41"/>
      <c r="EP120" s="41"/>
      <c r="EQ120" s="41"/>
      <c r="ER120" s="41"/>
      <c r="ES120" s="41"/>
      <c r="ET120" s="41"/>
      <c r="EU120" s="41"/>
      <c r="EV120" s="41"/>
      <c r="EW120" s="41"/>
      <c r="EX120" s="41"/>
      <c r="EY120" s="41"/>
      <c r="EZ120" s="41"/>
      <c r="FA120" s="41"/>
      <c r="FB120" s="41"/>
      <c r="FC120" s="41"/>
      <c r="FD120" s="41"/>
      <c r="FE120" s="41"/>
      <c r="FF120" s="41"/>
      <c r="FG120" s="41"/>
      <c r="FH120" s="41"/>
      <c r="FI120" s="41"/>
      <c r="FJ120" s="41"/>
      <c r="FK120" s="41"/>
      <c r="FL120" s="41"/>
      <c r="FM120" s="41"/>
      <c r="FN120" s="41"/>
      <c r="FO120" s="41"/>
      <c r="FP120" s="41"/>
      <c r="FQ120" s="41"/>
      <c r="FR120" s="41"/>
      <c r="FS120" s="41"/>
      <c r="FT120" s="41"/>
      <c r="FU120" s="41"/>
      <c r="FV120" s="41"/>
      <c r="FW120" s="41"/>
      <c r="FX120" s="41"/>
      <c r="FY120" s="41"/>
      <c r="FZ120" s="41"/>
      <c r="GA120" s="41"/>
      <c r="GB120" s="41"/>
      <c r="GC120" s="41"/>
      <c r="GD120" s="41"/>
      <c r="GE120" s="41"/>
      <c r="GF120" s="41"/>
      <c r="GG120" s="41"/>
      <c r="GH120" s="41"/>
      <c r="GI120" s="41"/>
      <c r="GJ120" s="41"/>
      <c r="GK120" s="41"/>
      <c r="GL120" s="41"/>
      <c r="GM120" s="41"/>
      <c r="GN120" s="41"/>
      <c r="GO120" s="41"/>
      <c r="GP120" s="41"/>
      <c r="GQ120" s="41"/>
      <c r="GR120" s="41"/>
      <c r="GS120" s="41"/>
      <c r="GT120" s="41"/>
      <c r="GU120" s="41"/>
      <c r="GV120" s="41"/>
      <c r="GW120" s="41"/>
      <c r="GX120" s="41"/>
      <c r="GY120" s="41"/>
      <c r="GZ120" s="41"/>
      <c r="HA120" s="41"/>
      <c r="HB120" s="41"/>
      <c r="HC120" s="41"/>
      <c r="HD120" s="41"/>
      <c r="HE120" s="41"/>
      <c r="HF120" s="41"/>
      <c r="HG120" s="41"/>
      <c r="HH120" s="41"/>
      <c r="HI120" s="41"/>
      <c r="HJ120" s="41"/>
      <c r="HK120" s="41"/>
      <c r="HL120" s="41"/>
      <c r="HM120" s="41"/>
      <c r="HN120" s="41"/>
      <c r="HO120" s="41"/>
      <c r="HP120" s="41"/>
      <c r="HQ120" s="41"/>
      <c r="HR120" s="41"/>
      <c r="HS120" s="41"/>
      <c r="HT120" s="41"/>
      <c r="HU120" s="41"/>
      <c r="HV120" s="41"/>
      <c r="HW120" s="41"/>
      <c r="HX120" s="41"/>
      <c r="HY120" s="41"/>
      <c r="HZ120" s="41"/>
      <c r="IA120" s="41"/>
      <c r="IB120" s="41"/>
      <c r="IC120" s="41"/>
      <c r="ID120" s="41"/>
      <c r="IE120" s="41"/>
      <c r="IF120" s="41"/>
      <c r="IG120" s="41"/>
      <c r="IH120" s="41"/>
      <c r="II120" s="41"/>
      <c r="IJ120" s="41"/>
      <c r="IK120" s="41"/>
      <c r="IL120" s="41"/>
      <c r="IM120" s="41"/>
      <c r="IN120" s="41"/>
      <c r="IO120" s="41"/>
      <c r="IP120" s="41"/>
      <c r="IQ120" s="41"/>
      <c r="IR120" s="41"/>
      <c r="IS120" s="41"/>
      <c r="IT120" s="41"/>
      <c r="IU120" s="41"/>
    </row>
    <row r="121" spans="1:255" s="22" customFormat="1" ht="22.8" x14ac:dyDescent="0.2">
      <c r="A121" s="49">
        <v>96</v>
      </c>
      <c r="B121" s="50" t="s">
        <v>37</v>
      </c>
      <c r="C121" s="50" t="s">
        <v>113</v>
      </c>
      <c r="D121" s="50" t="s">
        <v>39</v>
      </c>
      <c r="E121" s="51" t="e">
        <f t="shared" si="9"/>
        <v>#REF!</v>
      </c>
      <c r="F121" s="52">
        <f>ROUND( 22103.4, 2 )</f>
        <v>22103.4</v>
      </c>
      <c r="G121" s="53" t="e">
        <f t="shared" si="10"/>
        <v>#REF!</v>
      </c>
      <c r="H121" s="55" t="s">
        <v>1040</v>
      </c>
      <c r="I121" s="55" t="s">
        <v>1010</v>
      </c>
      <c r="N121" s="41"/>
      <c r="O121" s="41" t="e">
        <f t="shared" si="11"/>
        <v>#REF!</v>
      </c>
      <c r="P121" s="41" t="e">
        <f>Source!I63</f>
        <v>#REF!</v>
      </c>
      <c r="Q121" s="41"/>
      <c r="R121" s="41"/>
      <c r="S121" s="41"/>
      <c r="T121" s="41"/>
      <c r="U121" s="41"/>
      <c r="V121" s="41"/>
      <c r="W121" s="41"/>
      <c r="X121" s="41"/>
      <c r="Y121" s="41"/>
      <c r="Z121" s="41"/>
      <c r="AA121" s="41"/>
      <c r="AB121" s="41"/>
      <c r="AC121" s="41"/>
      <c r="AD121" s="41"/>
      <c r="AE121" s="41"/>
      <c r="AF121" s="41"/>
      <c r="AG121" s="41"/>
      <c r="AH121" s="41"/>
      <c r="AI121" s="41"/>
      <c r="AJ121" s="41"/>
      <c r="AK121" s="41"/>
      <c r="AL121" s="41"/>
      <c r="AM121" s="41"/>
      <c r="AN121" s="41"/>
      <c r="AO121" s="41"/>
      <c r="AP121" s="41"/>
      <c r="AQ121" s="41"/>
      <c r="AR121" s="41"/>
      <c r="AS121" s="41"/>
      <c r="AT121" s="41"/>
      <c r="AU121" s="41"/>
      <c r="AV121" s="41"/>
      <c r="AW121" s="41"/>
      <c r="AX121" s="41"/>
      <c r="AY121" s="41"/>
      <c r="AZ121" s="41"/>
      <c r="BA121" s="41"/>
      <c r="BB121" s="41"/>
      <c r="BC121" s="41"/>
      <c r="BD121" s="41"/>
      <c r="BE121" s="41"/>
      <c r="BF121" s="41"/>
      <c r="BG121" s="41"/>
      <c r="BH121" s="41"/>
      <c r="BI121" s="41"/>
      <c r="BJ121" s="41"/>
      <c r="BK121" s="41"/>
      <c r="BL121" s="41"/>
      <c r="BM121" s="41"/>
      <c r="BN121" s="41"/>
      <c r="BO121" s="41"/>
      <c r="BP121" s="41"/>
      <c r="BQ121" s="41"/>
      <c r="BR121" s="41"/>
      <c r="BS121" s="41"/>
      <c r="BT121" s="41"/>
      <c r="BU121" s="41"/>
      <c r="BV121" s="41"/>
      <c r="BW121" s="41"/>
      <c r="BX121" s="41"/>
      <c r="BY121" s="41"/>
      <c r="BZ121" s="41"/>
      <c r="CA121" s="41"/>
      <c r="CB121" s="41"/>
      <c r="CC121" s="41"/>
      <c r="CD121" s="41"/>
      <c r="CE121" s="41"/>
      <c r="CF121" s="41"/>
      <c r="CG121" s="41"/>
      <c r="CH121" s="41"/>
      <c r="CI121" s="41"/>
      <c r="CJ121" s="41"/>
      <c r="CK121" s="41"/>
      <c r="CL121" s="41"/>
      <c r="CM121" s="41"/>
      <c r="CN121" s="41"/>
      <c r="CO121" s="41"/>
      <c r="CP121" s="41"/>
      <c r="CQ121" s="41"/>
      <c r="CR121" s="41"/>
      <c r="CS121" s="41"/>
      <c r="CT121" s="41"/>
      <c r="CU121" s="41"/>
      <c r="CV121" s="41"/>
      <c r="CW121" s="41"/>
      <c r="CX121" s="41"/>
      <c r="CY121" s="41"/>
      <c r="CZ121" s="41"/>
      <c r="DA121" s="41"/>
      <c r="DB121" s="41"/>
      <c r="DC121" s="41"/>
      <c r="DD121" s="41"/>
      <c r="DE121" s="41"/>
      <c r="DF121" s="41"/>
      <c r="DG121" s="41"/>
      <c r="DH121" s="41"/>
      <c r="DI121" s="41"/>
      <c r="DJ121" s="41"/>
      <c r="DK121" s="41"/>
      <c r="DL121" s="41"/>
      <c r="DM121" s="41"/>
      <c r="DN121" s="41"/>
      <c r="DO121" s="41"/>
      <c r="DP121" s="41"/>
      <c r="DQ121" s="41"/>
      <c r="DR121" s="41"/>
      <c r="DS121" s="41"/>
      <c r="DT121" s="41"/>
      <c r="DU121" s="41"/>
      <c r="DV121" s="41"/>
      <c r="DW121" s="41"/>
      <c r="DX121" s="41"/>
      <c r="DY121" s="41"/>
      <c r="DZ121" s="41"/>
      <c r="EA121" s="41"/>
      <c r="EB121" s="41"/>
      <c r="EC121" s="41"/>
      <c r="ED121" s="41"/>
      <c r="EE121" s="41"/>
      <c r="EF121" s="41"/>
      <c r="EG121" s="41"/>
      <c r="EH121" s="41"/>
      <c r="EI121" s="41"/>
      <c r="EJ121" s="41"/>
      <c r="EK121" s="41"/>
      <c r="EL121" s="41"/>
      <c r="EM121" s="41"/>
      <c r="EN121" s="41"/>
      <c r="EO121" s="41"/>
      <c r="EP121" s="41"/>
      <c r="EQ121" s="41"/>
      <c r="ER121" s="41"/>
      <c r="ES121" s="41"/>
      <c r="ET121" s="41"/>
      <c r="EU121" s="41"/>
      <c r="EV121" s="41"/>
      <c r="EW121" s="41"/>
      <c r="EX121" s="41"/>
      <c r="EY121" s="41"/>
      <c r="EZ121" s="41"/>
      <c r="FA121" s="41"/>
      <c r="FB121" s="41"/>
      <c r="FC121" s="41"/>
      <c r="FD121" s="41"/>
      <c r="FE121" s="41"/>
      <c r="FF121" s="41"/>
      <c r="FG121" s="41"/>
      <c r="FH121" s="41"/>
      <c r="FI121" s="41"/>
      <c r="FJ121" s="41"/>
      <c r="FK121" s="41"/>
      <c r="FL121" s="41"/>
      <c r="FM121" s="41"/>
      <c r="FN121" s="41"/>
      <c r="FO121" s="41"/>
      <c r="FP121" s="41"/>
      <c r="FQ121" s="41"/>
      <c r="FR121" s="41"/>
      <c r="FS121" s="41"/>
      <c r="FT121" s="41"/>
      <c r="FU121" s="41"/>
      <c r="FV121" s="41"/>
      <c r="FW121" s="41"/>
      <c r="FX121" s="41"/>
      <c r="FY121" s="41"/>
      <c r="FZ121" s="41"/>
      <c r="GA121" s="41"/>
      <c r="GB121" s="41"/>
      <c r="GC121" s="41"/>
      <c r="GD121" s="41"/>
      <c r="GE121" s="41"/>
      <c r="GF121" s="41"/>
      <c r="GG121" s="41"/>
      <c r="GH121" s="41"/>
      <c r="GI121" s="41"/>
      <c r="GJ121" s="41"/>
      <c r="GK121" s="41"/>
      <c r="GL121" s="41"/>
      <c r="GM121" s="41"/>
      <c r="GN121" s="41"/>
      <c r="GO121" s="41"/>
      <c r="GP121" s="41"/>
      <c r="GQ121" s="41"/>
      <c r="GR121" s="41"/>
      <c r="GS121" s="41"/>
      <c r="GT121" s="41"/>
      <c r="GU121" s="41"/>
      <c r="GV121" s="41"/>
      <c r="GW121" s="41"/>
      <c r="GX121" s="41"/>
      <c r="GY121" s="41"/>
      <c r="GZ121" s="41"/>
      <c r="HA121" s="41"/>
      <c r="HB121" s="41"/>
      <c r="HC121" s="41"/>
      <c r="HD121" s="41"/>
      <c r="HE121" s="41"/>
      <c r="HF121" s="41"/>
      <c r="HG121" s="41"/>
      <c r="HH121" s="41"/>
      <c r="HI121" s="41"/>
      <c r="HJ121" s="41"/>
      <c r="HK121" s="41"/>
      <c r="HL121" s="41"/>
      <c r="HM121" s="41"/>
      <c r="HN121" s="41"/>
      <c r="HO121" s="41"/>
      <c r="HP121" s="41"/>
      <c r="HQ121" s="41"/>
      <c r="HR121" s="41"/>
      <c r="HS121" s="41"/>
      <c r="HT121" s="41"/>
      <c r="HU121" s="41"/>
      <c r="HV121" s="41"/>
      <c r="HW121" s="41"/>
      <c r="HX121" s="41"/>
      <c r="HY121" s="41"/>
      <c r="HZ121" s="41"/>
      <c r="IA121" s="41"/>
      <c r="IB121" s="41"/>
      <c r="IC121" s="41"/>
      <c r="ID121" s="41"/>
      <c r="IE121" s="41"/>
      <c r="IF121" s="41"/>
      <c r="IG121" s="41"/>
      <c r="IH121" s="41"/>
      <c r="II121" s="41"/>
      <c r="IJ121" s="41"/>
      <c r="IK121" s="41"/>
      <c r="IL121" s="41"/>
      <c r="IM121" s="41"/>
      <c r="IN121" s="41"/>
      <c r="IO121" s="41"/>
      <c r="IP121" s="41"/>
      <c r="IQ121" s="41"/>
      <c r="IR121" s="41"/>
      <c r="IS121" s="41"/>
      <c r="IT121" s="41"/>
      <c r="IU121" s="41"/>
    </row>
    <row r="122" spans="1:255" s="22" customFormat="1" ht="34.200000000000003" x14ac:dyDescent="0.2">
      <c r="A122" s="49">
        <v>97</v>
      </c>
      <c r="B122" s="50" t="s">
        <v>37</v>
      </c>
      <c r="C122" s="50" t="s">
        <v>38</v>
      </c>
      <c r="D122" s="50" t="s">
        <v>39</v>
      </c>
      <c r="E122" s="51" t="e">
        <f t="shared" si="9"/>
        <v>#REF!</v>
      </c>
      <c r="F122" s="52">
        <f>ROUND( 55080, 2 )</f>
        <v>55080</v>
      </c>
      <c r="G122" s="53" t="e">
        <f t="shared" si="10"/>
        <v>#REF!</v>
      </c>
      <c r="H122" s="55" t="s">
        <v>1034</v>
      </c>
      <c r="I122" s="55" t="s">
        <v>1010</v>
      </c>
      <c r="N122" s="41"/>
      <c r="O122" s="41" t="e">
        <f t="shared" si="11"/>
        <v>#REF!</v>
      </c>
      <c r="P122" s="41" t="e">
        <f>Source!I31</f>
        <v>#REF!</v>
      </c>
      <c r="Q122" s="41" t="e">
        <f>Source!I34</f>
        <v>#REF!</v>
      </c>
      <c r="R122" s="41" t="e">
        <f>Source!I52</f>
        <v>#REF!</v>
      </c>
      <c r="S122" s="41" t="e">
        <f>Source!I56</f>
        <v>#REF!</v>
      </c>
      <c r="T122" s="41" t="e">
        <f>Source!I201</f>
        <v>#REF!</v>
      </c>
      <c r="U122" s="41"/>
      <c r="V122" s="41"/>
      <c r="W122" s="41"/>
      <c r="X122" s="41"/>
      <c r="Y122" s="41"/>
      <c r="Z122" s="41"/>
      <c r="AA122" s="41"/>
      <c r="AB122" s="41"/>
      <c r="AC122" s="41"/>
      <c r="AD122" s="41"/>
      <c r="AE122" s="41"/>
      <c r="AF122" s="41"/>
      <c r="AG122" s="41"/>
      <c r="AH122" s="41"/>
      <c r="AI122" s="41"/>
      <c r="AJ122" s="41"/>
      <c r="AK122" s="41"/>
      <c r="AL122" s="41"/>
      <c r="AM122" s="41"/>
      <c r="AN122" s="41"/>
      <c r="AO122" s="41"/>
      <c r="AP122" s="41"/>
      <c r="AQ122" s="41"/>
      <c r="AR122" s="41"/>
      <c r="AS122" s="41"/>
      <c r="AT122" s="41"/>
      <c r="AU122" s="41"/>
      <c r="AV122" s="41"/>
      <c r="AW122" s="41"/>
      <c r="AX122" s="41"/>
      <c r="AY122" s="41"/>
      <c r="AZ122" s="41"/>
      <c r="BA122" s="41"/>
      <c r="BB122" s="41"/>
      <c r="BC122" s="41"/>
      <c r="BD122" s="41"/>
      <c r="BE122" s="41"/>
      <c r="BF122" s="41"/>
      <c r="BG122" s="41"/>
      <c r="BH122" s="41"/>
      <c r="BI122" s="41"/>
      <c r="BJ122" s="41"/>
      <c r="BK122" s="41"/>
      <c r="BL122" s="41"/>
      <c r="BM122" s="41"/>
      <c r="BN122" s="41"/>
      <c r="BO122" s="41"/>
      <c r="BP122" s="41"/>
      <c r="BQ122" s="41"/>
      <c r="BR122" s="41"/>
      <c r="BS122" s="41"/>
      <c r="BT122" s="41"/>
      <c r="BU122" s="41"/>
      <c r="BV122" s="41"/>
      <c r="BW122" s="41"/>
      <c r="BX122" s="41"/>
      <c r="BY122" s="41"/>
      <c r="BZ122" s="41"/>
      <c r="CA122" s="41"/>
      <c r="CB122" s="41"/>
      <c r="CC122" s="41"/>
      <c r="CD122" s="41"/>
      <c r="CE122" s="41"/>
      <c r="CF122" s="41"/>
      <c r="CG122" s="41"/>
      <c r="CH122" s="41"/>
      <c r="CI122" s="41"/>
      <c r="CJ122" s="41"/>
      <c r="CK122" s="41"/>
      <c r="CL122" s="41"/>
      <c r="CM122" s="41"/>
      <c r="CN122" s="41"/>
      <c r="CO122" s="41"/>
      <c r="CP122" s="41"/>
      <c r="CQ122" s="41"/>
      <c r="CR122" s="41"/>
      <c r="CS122" s="41"/>
      <c r="CT122" s="41"/>
      <c r="CU122" s="41"/>
      <c r="CV122" s="41"/>
      <c r="CW122" s="41"/>
      <c r="CX122" s="41"/>
      <c r="CY122" s="41"/>
      <c r="CZ122" s="41"/>
      <c r="DA122" s="41"/>
      <c r="DB122" s="41"/>
      <c r="DC122" s="41"/>
      <c r="DD122" s="41"/>
      <c r="DE122" s="41"/>
      <c r="DF122" s="41"/>
      <c r="DG122" s="41"/>
      <c r="DH122" s="41"/>
      <c r="DI122" s="41"/>
      <c r="DJ122" s="41"/>
      <c r="DK122" s="41"/>
      <c r="DL122" s="41"/>
      <c r="DM122" s="41"/>
      <c r="DN122" s="41"/>
      <c r="DO122" s="41"/>
      <c r="DP122" s="41"/>
      <c r="DQ122" s="41"/>
      <c r="DR122" s="41"/>
      <c r="DS122" s="41"/>
      <c r="DT122" s="41"/>
      <c r="DU122" s="41"/>
      <c r="DV122" s="41"/>
      <c r="DW122" s="41"/>
      <c r="DX122" s="41"/>
      <c r="DY122" s="41"/>
      <c r="DZ122" s="41"/>
      <c r="EA122" s="41"/>
      <c r="EB122" s="41"/>
      <c r="EC122" s="41"/>
      <c r="ED122" s="41"/>
      <c r="EE122" s="41"/>
      <c r="EF122" s="41"/>
      <c r="EG122" s="41"/>
      <c r="EH122" s="41"/>
      <c r="EI122" s="41"/>
      <c r="EJ122" s="41"/>
      <c r="EK122" s="41"/>
      <c r="EL122" s="41"/>
      <c r="EM122" s="41"/>
      <c r="EN122" s="41"/>
      <c r="EO122" s="41"/>
      <c r="EP122" s="41"/>
      <c r="EQ122" s="41"/>
      <c r="ER122" s="41"/>
      <c r="ES122" s="41"/>
      <c r="ET122" s="41"/>
      <c r="EU122" s="41"/>
      <c r="EV122" s="41"/>
      <c r="EW122" s="41"/>
      <c r="EX122" s="41"/>
      <c r="EY122" s="41"/>
      <c r="EZ122" s="41"/>
      <c r="FA122" s="41"/>
      <c r="FB122" s="41"/>
      <c r="FC122" s="41"/>
      <c r="FD122" s="41"/>
      <c r="FE122" s="41"/>
      <c r="FF122" s="41"/>
      <c r="FG122" s="41"/>
      <c r="FH122" s="41"/>
      <c r="FI122" s="41"/>
      <c r="FJ122" s="41"/>
      <c r="FK122" s="41"/>
      <c r="FL122" s="41"/>
      <c r="FM122" s="41"/>
      <c r="FN122" s="41"/>
      <c r="FO122" s="41"/>
      <c r="FP122" s="41"/>
      <c r="FQ122" s="41"/>
      <c r="FR122" s="41"/>
      <c r="FS122" s="41"/>
      <c r="FT122" s="41"/>
      <c r="FU122" s="41"/>
      <c r="FV122" s="41"/>
      <c r="FW122" s="41"/>
      <c r="FX122" s="41"/>
      <c r="FY122" s="41"/>
      <c r="FZ122" s="41"/>
      <c r="GA122" s="41"/>
      <c r="GB122" s="41"/>
      <c r="GC122" s="41"/>
      <c r="GD122" s="41"/>
      <c r="GE122" s="41"/>
      <c r="GF122" s="41"/>
      <c r="GG122" s="41"/>
      <c r="GH122" s="41"/>
      <c r="GI122" s="41"/>
      <c r="GJ122" s="41"/>
      <c r="GK122" s="41"/>
      <c r="GL122" s="41"/>
      <c r="GM122" s="41"/>
      <c r="GN122" s="41"/>
      <c r="GO122" s="41"/>
      <c r="GP122" s="41"/>
      <c r="GQ122" s="41"/>
      <c r="GR122" s="41"/>
      <c r="GS122" s="41"/>
      <c r="GT122" s="41"/>
      <c r="GU122" s="41"/>
      <c r="GV122" s="41"/>
      <c r="GW122" s="41"/>
      <c r="GX122" s="41"/>
      <c r="GY122" s="41"/>
      <c r="GZ122" s="41"/>
      <c r="HA122" s="41"/>
      <c r="HB122" s="41"/>
      <c r="HC122" s="41"/>
      <c r="HD122" s="41"/>
      <c r="HE122" s="41"/>
      <c r="HF122" s="41"/>
      <c r="HG122" s="41"/>
      <c r="HH122" s="41"/>
      <c r="HI122" s="41"/>
      <c r="HJ122" s="41"/>
      <c r="HK122" s="41"/>
      <c r="HL122" s="41"/>
      <c r="HM122" s="41"/>
      <c r="HN122" s="41"/>
      <c r="HO122" s="41"/>
      <c r="HP122" s="41"/>
      <c r="HQ122" s="41"/>
      <c r="HR122" s="41"/>
      <c r="HS122" s="41"/>
      <c r="HT122" s="41"/>
      <c r="HU122" s="41"/>
      <c r="HV122" s="41"/>
      <c r="HW122" s="41"/>
      <c r="HX122" s="41"/>
      <c r="HY122" s="41"/>
      <c r="HZ122" s="41"/>
      <c r="IA122" s="41"/>
      <c r="IB122" s="41"/>
      <c r="IC122" s="41"/>
      <c r="ID122" s="41"/>
      <c r="IE122" s="41"/>
      <c r="IF122" s="41"/>
      <c r="IG122" s="41"/>
      <c r="IH122" s="41"/>
      <c r="II122" s="41"/>
      <c r="IJ122" s="41"/>
      <c r="IK122" s="41"/>
      <c r="IL122" s="41"/>
      <c r="IM122" s="41"/>
      <c r="IN122" s="41"/>
      <c r="IO122" s="41"/>
      <c r="IP122" s="41"/>
      <c r="IQ122" s="41"/>
      <c r="IR122" s="41"/>
      <c r="IS122" s="41"/>
      <c r="IT122" s="41"/>
      <c r="IU122" s="41"/>
    </row>
    <row r="123" spans="1:255" s="22" customFormat="1" ht="34.200000000000003" x14ac:dyDescent="0.2">
      <c r="A123" s="49">
        <v>98</v>
      </c>
      <c r="B123" s="50" t="s">
        <v>37</v>
      </c>
      <c r="C123" s="50" t="s">
        <v>52</v>
      </c>
      <c r="D123" s="50" t="s">
        <v>39</v>
      </c>
      <c r="E123" s="51" t="e">
        <f t="shared" ref="E123:E147" si="12">ROUND(O123,3)</f>
        <v>#REF!</v>
      </c>
      <c r="F123" s="52">
        <f>ROUND( 16575, 2 )</f>
        <v>16575</v>
      </c>
      <c r="G123" s="53" t="e">
        <f t="shared" ref="G123:G147" si="13">ROUND(E123*F123,0)</f>
        <v>#REF!</v>
      </c>
      <c r="H123" s="55" t="s">
        <v>1037</v>
      </c>
      <c r="I123" s="55" t="s">
        <v>1010</v>
      </c>
      <c r="N123" s="41"/>
      <c r="O123" s="41" t="e">
        <f t="shared" ref="O123:O147" si="14">SUM(P123:IV123)</f>
        <v>#REF!</v>
      </c>
      <c r="P123" s="41" t="e">
        <f>Source!I37</f>
        <v>#REF!</v>
      </c>
      <c r="Q123" s="41" t="e">
        <f>Source!I43</f>
        <v>#REF!</v>
      </c>
      <c r="R123" s="41" t="e">
        <f>Source!I66</f>
        <v>#REF!</v>
      </c>
      <c r="S123" s="41"/>
      <c r="T123" s="41"/>
      <c r="U123" s="41"/>
      <c r="V123" s="41"/>
      <c r="W123" s="41"/>
      <c r="X123" s="41"/>
      <c r="Y123" s="41"/>
      <c r="Z123" s="41"/>
      <c r="AA123" s="41"/>
      <c r="AB123" s="41"/>
      <c r="AC123" s="41"/>
      <c r="AD123" s="41"/>
      <c r="AE123" s="41"/>
      <c r="AF123" s="41"/>
      <c r="AG123" s="41"/>
      <c r="AH123" s="41"/>
      <c r="AI123" s="41"/>
      <c r="AJ123" s="41"/>
      <c r="AK123" s="41"/>
      <c r="AL123" s="41"/>
      <c r="AM123" s="41"/>
      <c r="AN123" s="41"/>
      <c r="AO123" s="41"/>
      <c r="AP123" s="41"/>
      <c r="AQ123" s="41"/>
      <c r="AR123" s="41"/>
      <c r="AS123" s="41"/>
      <c r="AT123" s="41"/>
      <c r="AU123" s="41"/>
      <c r="AV123" s="41"/>
      <c r="AW123" s="41"/>
      <c r="AX123" s="41"/>
      <c r="AY123" s="41"/>
      <c r="AZ123" s="41"/>
      <c r="BA123" s="41"/>
      <c r="BB123" s="41"/>
      <c r="BC123" s="41"/>
      <c r="BD123" s="41"/>
      <c r="BE123" s="41"/>
      <c r="BF123" s="41"/>
      <c r="BG123" s="41"/>
      <c r="BH123" s="41"/>
      <c r="BI123" s="41"/>
      <c r="BJ123" s="41"/>
      <c r="BK123" s="41"/>
      <c r="BL123" s="41"/>
      <c r="BM123" s="41"/>
      <c r="BN123" s="41"/>
      <c r="BO123" s="41"/>
      <c r="BP123" s="41"/>
      <c r="BQ123" s="41"/>
      <c r="BR123" s="41"/>
      <c r="BS123" s="41"/>
      <c r="BT123" s="41"/>
      <c r="BU123" s="41"/>
      <c r="BV123" s="41"/>
      <c r="BW123" s="41"/>
      <c r="BX123" s="41"/>
      <c r="BY123" s="41"/>
      <c r="BZ123" s="41"/>
      <c r="CA123" s="41"/>
      <c r="CB123" s="41"/>
      <c r="CC123" s="41"/>
      <c r="CD123" s="41"/>
      <c r="CE123" s="41"/>
      <c r="CF123" s="41"/>
      <c r="CG123" s="41"/>
      <c r="CH123" s="41"/>
      <c r="CI123" s="41"/>
      <c r="CJ123" s="41"/>
      <c r="CK123" s="41"/>
      <c r="CL123" s="41"/>
      <c r="CM123" s="41"/>
      <c r="CN123" s="41"/>
      <c r="CO123" s="41"/>
      <c r="CP123" s="41"/>
      <c r="CQ123" s="41"/>
      <c r="CR123" s="41"/>
      <c r="CS123" s="41"/>
      <c r="CT123" s="41"/>
      <c r="CU123" s="41"/>
      <c r="CV123" s="41"/>
      <c r="CW123" s="41"/>
      <c r="CX123" s="41"/>
      <c r="CY123" s="41"/>
      <c r="CZ123" s="41"/>
      <c r="DA123" s="41"/>
      <c r="DB123" s="41"/>
      <c r="DC123" s="41"/>
      <c r="DD123" s="41"/>
      <c r="DE123" s="41"/>
      <c r="DF123" s="41"/>
      <c r="DG123" s="41"/>
      <c r="DH123" s="41"/>
      <c r="DI123" s="41"/>
      <c r="DJ123" s="41"/>
      <c r="DK123" s="41"/>
      <c r="DL123" s="41"/>
      <c r="DM123" s="41"/>
      <c r="DN123" s="41"/>
      <c r="DO123" s="41"/>
      <c r="DP123" s="41"/>
      <c r="DQ123" s="41"/>
      <c r="DR123" s="41"/>
      <c r="DS123" s="41"/>
      <c r="DT123" s="41"/>
      <c r="DU123" s="41"/>
      <c r="DV123" s="41"/>
      <c r="DW123" s="41"/>
      <c r="DX123" s="41"/>
      <c r="DY123" s="41"/>
      <c r="DZ123" s="41"/>
      <c r="EA123" s="41"/>
      <c r="EB123" s="41"/>
      <c r="EC123" s="41"/>
      <c r="ED123" s="41"/>
      <c r="EE123" s="41"/>
      <c r="EF123" s="41"/>
      <c r="EG123" s="41"/>
      <c r="EH123" s="41"/>
      <c r="EI123" s="41"/>
      <c r="EJ123" s="41"/>
      <c r="EK123" s="41"/>
      <c r="EL123" s="41"/>
      <c r="EM123" s="41"/>
      <c r="EN123" s="41"/>
      <c r="EO123" s="41"/>
      <c r="EP123" s="41"/>
      <c r="EQ123" s="41"/>
      <c r="ER123" s="41"/>
      <c r="ES123" s="41"/>
      <c r="ET123" s="41"/>
      <c r="EU123" s="41"/>
      <c r="EV123" s="41"/>
      <c r="EW123" s="41"/>
      <c r="EX123" s="41"/>
      <c r="EY123" s="41"/>
      <c r="EZ123" s="41"/>
      <c r="FA123" s="41"/>
      <c r="FB123" s="41"/>
      <c r="FC123" s="41"/>
      <c r="FD123" s="41"/>
      <c r="FE123" s="41"/>
      <c r="FF123" s="41"/>
      <c r="FG123" s="41"/>
      <c r="FH123" s="41"/>
      <c r="FI123" s="41"/>
      <c r="FJ123" s="41"/>
      <c r="FK123" s="41"/>
      <c r="FL123" s="41"/>
      <c r="FM123" s="41"/>
      <c r="FN123" s="41"/>
      <c r="FO123" s="41"/>
      <c r="FP123" s="41"/>
      <c r="FQ123" s="41"/>
      <c r="FR123" s="41"/>
      <c r="FS123" s="41"/>
      <c r="FT123" s="41"/>
      <c r="FU123" s="41"/>
      <c r="FV123" s="41"/>
      <c r="FW123" s="41"/>
      <c r="FX123" s="41"/>
      <c r="FY123" s="41"/>
      <c r="FZ123" s="41"/>
      <c r="GA123" s="41"/>
      <c r="GB123" s="41"/>
      <c r="GC123" s="41"/>
      <c r="GD123" s="41"/>
      <c r="GE123" s="41"/>
      <c r="GF123" s="41"/>
      <c r="GG123" s="41"/>
      <c r="GH123" s="41"/>
      <c r="GI123" s="41"/>
      <c r="GJ123" s="41"/>
      <c r="GK123" s="41"/>
      <c r="GL123" s="41"/>
      <c r="GM123" s="41"/>
      <c r="GN123" s="41"/>
      <c r="GO123" s="41"/>
      <c r="GP123" s="41"/>
      <c r="GQ123" s="41"/>
      <c r="GR123" s="41"/>
      <c r="GS123" s="41"/>
      <c r="GT123" s="41"/>
      <c r="GU123" s="41"/>
      <c r="GV123" s="41"/>
      <c r="GW123" s="41"/>
      <c r="GX123" s="41"/>
      <c r="GY123" s="41"/>
      <c r="GZ123" s="41"/>
      <c r="HA123" s="41"/>
      <c r="HB123" s="41"/>
      <c r="HC123" s="41"/>
      <c r="HD123" s="41"/>
      <c r="HE123" s="41"/>
      <c r="HF123" s="41"/>
      <c r="HG123" s="41"/>
      <c r="HH123" s="41"/>
      <c r="HI123" s="41"/>
      <c r="HJ123" s="41"/>
      <c r="HK123" s="41"/>
      <c r="HL123" s="41"/>
      <c r="HM123" s="41"/>
      <c r="HN123" s="41"/>
      <c r="HO123" s="41"/>
      <c r="HP123" s="41"/>
      <c r="HQ123" s="41"/>
      <c r="HR123" s="41"/>
      <c r="HS123" s="41"/>
      <c r="HT123" s="41"/>
      <c r="HU123" s="41"/>
      <c r="HV123" s="41"/>
      <c r="HW123" s="41"/>
      <c r="HX123" s="41"/>
      <c r="HY123" s="41"/>
      <c r="HZ123" s="41"/>
      <c r="IA123" s="41"/>
      <c r="IB123" s="41"/>
      <c r="IC123" s="41"/>
      <c r="ID123" s="41"/>
      <c r="IE123" s="41"/>
      <c r="IF123" s="41"/>
      <c r="IG123" s="41"/>
      <c r="IH123" s="41"/>
      <c r="II123" s="41"/>
      <c r="IJ123" s="41"/>
      <c r="IK123" s="41"/>
      <c r="IL123" s="41"/>
      <c r="IM123" s="41"/>
      <c r="IN123" s="41"/>
      <c r="IO123" s="41"/>
      <c r="IP123" s="41"/>
      <c r="IQ123" s="41"/>
      <c r="IR123" s="41"/>
      <c r="IS123" s="41"/>
      <c r="IT123" s="41"/>
      <c r="IU123" s="41"/>
    </row>
    <row r="124" spans="1:255" s="22" customFormat="1" ht="34.200000000000003" x14ac:dyDescent="0.2">
      <c r="A124" s="49">
        <v>99</v>
      </c>
      <c r="B124" s="50" t="s">
        <v>37</v>
      </c>
      <c r="C124" s="50" t="s">
        <v>46</v>
      </c>
      <c r="D124" s="50" t="s">
        <v>39</v>
      </c>
      <c r="E124" s="51" t="e">
        <f t="shared" si="12"/>
        <v>#REF!</v>
      </c>
      <c r="F124" s="52">
        <f>ROUND( 28159.14, 2 )</f>
        <v>28159.14</v>
      </c>
      <c r="G124" s="53" t="e">
        <f t="shared" si="13"/>
        <v>#REF!</v>
      </c>
      <c r="H124" s="55" t="s">
        <v>1035</v>
      </c>
      <c r="I124" s="55" t="s">
        <v>1010</v>
      </c>
      <c r="N124" s="41"/>
      <c r="O124" s="41" t="e">
        <f t="shared" si="14"/>
        <v>#REF!</v>
      </c>
      <c r="P124" s="41" t="e">
        <f>Source!I35</f>
        <v>#REF!</v>
      </c>
      <c r="Q124" s="41" t="e">
        <f>Source!I40</f>
        <v>#REF!</v>
      </c>
      <c r="R124" s="41" t="e">
        <f>Source!I55</f>
        <v>#REF!</v>
      </c>
      <c r="S124" s="41" t="e">
        <f>Source!I60</f>
        <v>#REF!</v>
      </c>
      <c r="T124" s="41" t="e">
        <f>Source!I200</f>
        <v>#REF!</v>
      </c>
      <c r="U124" s="41"/>
      <c r="V124" s="41"/>
      <c r="W124" s="41"/>
      <c r="X124" s="41"/>
      <c r="Y124" s="41"/>
      <c r="Z124" s="41"/>
      <c r="AA124" s="41"/>
      <c r="AB124" s="41"/>
      <c r="AC124" s="41"/>
      <c r="AD124" s="41"/>
      <c r="AE124" s="41"/>
      <c r="AF124" s="41"/>
      <c r="AG124" s="41"/>
      <c r="AH124" s="41"/>
      <c r="AI124" s="41"/>
      <c r="AJ124" s="41"/>
      <c r="AK124" s="41"/>
      <c r="AL124" s="41"/>
      <c r="AM124" s="41"/>
      <c r="AN124" s="41"/>
      <c r="AO124" s="41"/>
      <c r="AP124" s="41"/>
      <c r="AQ124" s="41"/>
      <c r="AR124" s="41"/>
      <c r="AS124" s="41"/>
      <c r="AT124" s="41"/>
      <c r="AU124" s="41"/>
      <c r="AV124" s="41"/>
      <c r="AW124" s="41"/>
      <c r="AX124" s="41"/>
      <c r="AY124" s="41"/>
      <c r="AZ124" s="41"/>
      <c r="BA124" s="41"/>
      <c r="BB124" s="41"/>
      <c r="BC124" s="41"/>
      <c r="BD124" s="41"/>
      <c r="BE124" s="41"/>
      <c r="BF124" s="41"/>
      <c r="BG124" s="41"/>
      <c r="BH124" s="41"/>
      <c r="BI124" s="41"/>
      <c r="BJ124" s="41"/>
      <c r="BK124" s="41"/>
      <c r="BL124" s="41"/>
      <c r="BM124" s="41"/>
      <c r="BN124" s="41"/>
      <c r="BO124" s="41"/>
      <c r="BP124" s="41"/>
      <c r="BQ124" s="41"/>
      <c r="BR124" s="41"/>
      <c r="BS124" s="41"/>
      <c r="BT124" s="41"/>
      <c r="BU124" s="41"/>
      <c r="BV124" s="41"/>
      <c r="BW124" s="41"/>
      <c r="BX124" s="41"/>
      <c r="BY124" s="41"/>
      <c r="BZ124" s="41"/>
      <c r="CA124" s="41"/>
      <c r="CB124" s="41"/>
      <c r="CC124" s="41"/>
      <c r="CD124" s="41"/>
      <c r="CE124" s="41"/>
      <c r="CF124" s="41"/>
      <c r="CG124" s="41"/>
      <c r="CH124" s="41"/>
      <c r="CI124" s="41"/>
      <c r="CJ124" s="41"/>
      <c r="CK124" s="41"/>
      <c r="CL124" s="41"/>
      <c r="CM124" s="41"/>
      <c r="CN124" s="41"/>
      <c r="CO124" s="41"/>
      <c r="CP124" s="41"/>
      <c r="CQ124" s="41"/>
      <c r="CR124" s="41"/>
      <c r="CS124" s="41"/>
      <c r="CT124" s="41"/>
      <c r="CU124" s="41"/>
      <c r="CV124" s="41"/>
      <c r="CW124" s="41"/>
      <c r="CX124" s="41"/>
      <c r="CY124" s="41"/>
      <c r="CZ124" s="41"/>
      <c r="DA124" s="41"/>
      <c r="DB124" s="41"/>
      <c r="DC124" s="41"/>
      <c r="DD124" s="41"/>
      <c r="DE124" s="41"/>
      <c r="DF124" s="41"/>
      <c r="DG124" s="41"/>
      <c r="DH124" s="41"/>
      <c r="DI124" s="41"/>
      <c r="DJ124" s="41"/>
      <c r="DK124" s="41"/>
      <c r="DL124" s="41"/>
      <c r="DM124" s="41"/>
      <c r="DN124" s="41"/>
      <c r="DO124" s="41"/>
      <c r="DP124" s="41"/>
      <c r="DQ124" s="41"/>
      <c r="DR124" s="41"/>
      <c r="DS124" s="41"/>
      <c r="DT124" s="41"/>
      <c r="DU124" s="41"/>
      <c r="DV124" s="41"/>
      <c r="DW124" s="41"/>
      <c r="DX124" s="41"/>
      <c r="DY124" s="41"/>
      <c r="DZ124" s="41"/>
      <c r="EA124" s="41"/>
      <c r="EB124" s="41"/>
      <c r="EC124" s="41"/>
      <c r="ED124" s="41"/>
      <c r="EE124" s="41"/>
      <c r="EF124" s="41"/>
      <c r="EG124" s="41"/>
      <c r="EH124" s="41"/>
      <c r="EI124" s="41"/>
      <c r="EJ124" s="41"/>
      <c r="EK124" s="41"/>
      <c r="EL124" s="41"/>
      <c r="EM124" s="41"/>
      <c r="EN124" s="41"/>
      <c r="EO124" s="41"/>
      <c r="EP124" s="41"/>
      <c r="EQ124" s="41"/>
      <c r="ER124" s="41"/>
      <c r="ES124" s="41"/>
      <c r="ET124" s="41"/>
      <c r="EU124" s="41"/>
      <c r="EV124" s="41"/>
      <c r="EW124" s="41"/>
      <c r="EX124" s="41"/>
      <c r="EY124" s="41"/>
      <c r="EZ124" s="41"/>
      <c r="FA124" s="41"/>
      <c r="FB124" s="41"/>
      <c r="FC124" s="41"/>
      <c r="FD124" s="41"/>
      <c r="FE124" s="41"/>
      <c r="FF124" s="41"/>
      <c r="FG124" s="41"/>
      <c r="FH124" s="41"/>
      <c r="FI124" s="41"/>
      <c r="FJ124" s="41"/>
      <c r="FK124" s="41"/>
      <c r="FL124" s="41"/>
      <c r="FM124" s="41"/>
      <c r="FN124" s="41"/>
      <c r="FO124" s="41"/>
      <c r="FP124" s="41"/>
      <c r="FQ124" s="41"/>
      <c r="FR124" s="41"/>
      <c r="FS124" s="41"/>
      <c r="FT124" s="41"/>
      <c r="FU124" s="41"/>
      <c r="FV124" s="41"/>
      <c r="FW124" s="41"/>
      <c r="FX124" s="41"/>
      <c r="FY124" s="41"/>
      <c r="FZ124" s="41"/>
      <c r="GA124" s="41"/>
      <c r="GB124" s="41"/>
      <c r="GC124" s="41"/>
      <c r="GD124" s="41"/>
      <c r="GE124" s="41"/>
      <c r="GF124" s="41"/>
      <c r="GG124" s="41"/>
      <c r="GH124" s="41"/>
      <c r="GI124" s="41"/>
      <c r="GJ124" s="41"/>
      <c r="GK124" s="41"/>
      <c r="GL124" s="41"/>
      <c r="GM124" s="41"/>
      <c r="GN124" s="41"/>
      <c r="GO124" s="41"/>
      <c r="GP124" s="41"/>
      <c r="GQ124" s="41"/>
      <c r="GR124" s="41"/>
      <c r="GS124" s="41"/>
      <c r="GT124" s="41"/>
      <c r="GU124" s="41"/>
      <c r="GV124" s="41"/>
      <c r="GW124" s="41"/>
      <c r="GX124" s="41"/>
      <c r="GY124" s="41"/>
      <c r="GZ124" s="41"/>
      <c r="HA124" s="41"/>
      <c r="HB124" s="41"/>
      <c r="HC124" s="41"/>
      <c r="HD124" s="41"/>
      <c r="HE124" s="41"/>
      <c r="HF124" s="41"/>
      <c r="HG124" s="41"/>
      <c r="HH124" s="41"/>
      <c r="HI124" s="41"/>
      <c r="HJ124" s="41"/>
      <c r="HK124" s="41"/>
      <c r="HL124" s="41"/>
      <c r="HM124" s="41"/>
      <c r="HN124" s="41"/>
      <c r="HO124" s="41"/>
      <c r="HP124" s="41"/>
      <c r="HQ124" s="41"/>
      <c r="HR124" s="41"/>
      <c r="HS124" s="41"/>
      <c r="HT124" s="41"/>
      <c r="HU124" s="41"/>
      <c r="HV124" s="41"/>
      <c r="HW124" s="41"/>
      <c r="HX124" s="41"/>
      <c r="HY124" s="41"/>
      <c r="HZ124" s="41"/>
      <c r="IA124" s="41"/>
      <c r="IB124" s="41"/>
      <c r="IC124" s="41"/>
      <c r="ID124" s="41"/>
      <c r="IE124" s="41"/>
      <c r="IF124" s="41"/>
      <c r="IG124" s="41"/>
      <c r="IH124" s="41"/>
      <c r="II124" s="41"/>
      <c r="IJ124" s="41"/>
      <c r="IK124" s="41"/>
      <c r="IL124" s="41"/>
      <c r="IM124" s="41"/>
      <c r="IN124" s="41"/>
      <c r="IO124" s="41"/>
      <c r="IP124" s="41"/>
      <c r="IQ124" s="41"/>
      <c r="IR124" s="41"/>
      <c r="IS124" s="41"/>
      <c r="IT124" s="41"/>
      <c r="IU124" s="41"/>
    </row>
    <row r="125" spans="1:255" s="22" customFormat="1" ht="45.6" x14ac:dyDescent="0.2">
      <c r="A125" s="49">
        <v>100</v>
      </c>
      <c r="B125" s="50" t="s">
        <v>37</v>
      </c>
      <c r="C125" s="50" t="s">
        <v>49</v>
      </c>
      <c r="D125" s="50" t="s">
        <v>39</v>
      </c>
      <c r="E125" s="51" t="e">
        <f t="shared" si="12"/>
        <v>#REF!</v>
      </c>
      <c r="F125" s="52">
        <f>ROUND( 31191.6, 2 )</f>
        <v>31191.599999999999</v>
      </c>
      <c r="G125" s="53" t="e">
        <f t="shared" si="13"/>
        <v>#REF!</v>
      </c>
      <c r="H125" s="55" t="s">
        <v>1036</v>
      </c>
      <c r="I125" s="55" t="s">
        <v>1010</v>
      </c>
      <c r="N125" s="41"/>
      <c r="O125" s="41" t="e">
        <f t="shared" si="14"/>
        <v>#REF!</v>
      </c>
      <c r="P125" s="41" t="e">
        <f>Source!I36</f>
        <v>#REF!</v>
      </c>
      <c r="Q125" s="41" t="e">
        <f>Source!I57</f>
        <v>#REF!</v>
      </c>
      <c r="R125" s="41" t="e">
        <f>Source!I202</f>
        <v>#REF!</v>
      </c>
      <c r="S125" s="41"/>
      <c r="T125" s="41"/>
      <c r="U125" s="41"/>
      <c r="V125" s="41"/>
      <c r="W125" s="41"/>
      <c r="X125" s="41"/>
      <c r="Y125" s="41"/>
      <c r="Z125" s="41"/>
      <c r="AA125" s="41"/>
      <c r="AB125" s="41"/>
      <c r="AC125" s="41"/>
      <c r="AD125" s="41"/>
      <c r="AE125" s="41"/>
      <c r="AF125" s="41"/>
      <c r="AG125" s="41"/>
      <c r="AH125" s="41"/>
      <c r="AI125" s="41"/>
      <c r="AJ125" s="41"/>
      <c r="AK125" s="41"/>
      <c r="AL125" s="41"/>
      <c r="AM125" s="41"/>
      <c r="AN125" s="41"/>
      <c r="AO125" s="41"/>
      <c r="AP125" s="41"/>
      <c r="AQ125" s="41"/>
      <c r="AR125" s="41"/>
      <c r="AS125" s="41"/>
      <c r="AT125" s="41"/>
      <c r="AU125" s="41"/>
      <c r="AV125" s="41"/>
      <c r="AW125" s="41"/>
      <c r="AX125" s="41"/>
      <c r="AY125" s="41"/>
      <c r="AZ125" s="41"/>
      <c r="BA125" s="41"/>
      <c r="BB125" s="41"/>
      <c r="BC125" s="41"/>
      <c r="BD125" s="41"/>
      <c r="BE125" s="41"/>
      <c r="BF125" s="41"/>
      <c r="BG125" s="41"/>
      <c r="BH125" s="41"/>
      <c r="BI125" s="41"/>
      <c r="BJ125" s="41"/>
      <c r="BK125" s="41"/>
      <c r="BL125" s="41"/>
      <c r="BM125" s="41"/>
      <c r="BN125" s="41"/>
      <c r="BO125" s="41"/>
      <c r="BP125" s="41"/>
      <c r="BQ125" s="41"/>
      <c r="BR125" s="41"/>
      <c r="BS125" s="41"/>
      <c r="BT125" s="41"/>
      <c r="BU125" s="41"/>
      <c r="BV125" s="41"/>
      <c r="BW125" s="41"/>
      <c r="BX125" s="41"/>
      <c r="BY125" s="41"/>
      <c r="BZ125" s="41"/>
      <c r="CA125" s="41"/>
      <c r="CB125" s="41"/>
      <c r="CC125" s="41"/>
      <c r="CD125" s="41"/>
      <c r="CE125" s="41"/>
      <c r="CF125" s="41"/>
      <c r="CG125" s="41"/>
      <c r="CH125" s="41"/>
      <c r="CI125" s="41"/>
      <c r="CJ125" s="41"/>
      <c r="CK125" s="41"/>
      <c r="CL125" s="41"/>
      <c r="CM125" s="41"/>
      <c r="CN125" s="41"/>
      <c r="CO125" s="41"/>
      <c r="CP125" s="41"/>
      <c r="CQ125" s="41"/>
      <c r="CR125" s="41"/>
      <c r="CS125" s="41"/>
      <c r="CT125" s="41"/>
      <c r="CU125" s="41"/>
      <c r="CV125" s="41"/>
      <c r="CW125" s="41"/>
      <c r="CX125" s="41"/>
      <c r="CY125" s="41"/>
      <c r="CZ125" s="41"/>
      <c r="DA125" s="41"/>
      <c r="DB125" s="41"/>
      <c r="DC125" s="41"/>
      <c r="DD125" s="41"/>
      <c r="DE125" s="41"/>
      <c r="DF125" s="41"/>
      <c r="DG125" s="41"/>
      <c r="DH125" s="41"/>
      <c r="DI125" s="41"/>
      <c r="DJ125" s="41"/>
      <c r="DK125" s="41"/>
      <c r="DL125" s="41"/>
      <c r="DM125" s="41"/>
      <c r="DN125" s="41"/>
      <c r="DO125" s="41"/>
      <c r="DP125" s="41"/>
      <c r="DQ125" s="41"/>
      <c r="DR125" s="41"/>
      <c r="DS125" s="41"/>
      <c r="DT125" s="41"/>
      <c r="DU125" s="41"/>
      <c r="DV125" s="41"/>
      <c r="DW125" s="41"/>
      <c r="DX125" s="41"/>
      <c r="DY125" s="41"/>
      <c r="DZ125" s="41"/>
      <c r="EA125" s="41"/>
      <c r="EB125" s="41"/>
      <c r="EC125" s="41"/>
      <c r="ED125" s="41"/>
      <c r="EE125" s="41"/>
      <c r="EF125" s="41"/>
      <c r="EG125" s="41"/>
      <c r="EH125" s="41"/>
      <c r="EI125" s="41"/>
      <c r="EJ125" s="41"/>
      <c r="EK125" s="41"/>
      <c r="EL125" s="41"/>
      <c r="EM125" s="41"/>
      <c r="EN125" s="41"/>
      <c r="EO125" s="41"/>
      <c r="EP125" s="41"/>
      <c r="EQ125" s="41"/>
      <c r="ER125" s="41"/>
      <c r="ES125" s="41"/>
      <c r="ET125" s="41"/>
      <c r="EU125" s="41"/>
      <c r="EV125" s="41"/>
      <c r="EW125" s="41"/>
      <c r="EX125" s="41"/>
      <c r="EY125" s="41"/>
      <c r="EZ125" s="41"/>
      <c r="FA125" s="41"/>
      <c r="FB125" s="41"/>
      <c r="FC125" s="41"/>
      <c r="FD125" s="41"/>
      <c r="FE125" s="41"/>
      <c r="FF125" s="41"/>
      <c r="FG125" s="41"/>
      <c r="FH125" s="41"/>
      <c r="FI125" s="41"/>
      <c r="FJ125" s="41"/>
      <c r="FK125" s="41"/>
      <c r="FL125" s="41"/>
      <c r="FM125" s="41"/>
      <c r="FN125" s="41"/>
      <c r="FO125" s="41"/>
      <c r="FP125" s="41"/>
      <c r="FQ125" s="41"/>
      <c r="FR125" s="41"/>
      <c r="FS125" s="41"/>
      <c r="FT125" s="41"/>
      <c r="FU125" s="41"/>
      <c r="FV125" s="41"/>
      <c r="FW125" s="41"/>
      <c r="FX125" s="41"/>
      <c r="FY125" s="41"/>
      <c r="FZ125" s="41"/>
      <c r="GA125" s="41"/>
      <c r="GB125" s="41"/>
      <c r="GC125" s="41"/>
      <c r="GD125" s="41"/>
      <c r="GE125" s="41"/>
      <c r="GF125" s="41"/>
      <c r="GG125" s="41"/>
      <c r="GH125" s="41"/>
      <c r="GI125" s="41"/>
      <c r="GJ125" s="41"/>
      <c r="GK125" s="41"/>
      <c r="GL125" s="41"/>
      <c r="GM125" s="41"/>
      <c r="GN125" s="41"/>
      <c r="GO125" s="41"/>
      <c r="GP125" s="41"/>
      <c r="GQ125" s="41"/>
      <c r="GR125" s="41"/>
      <c r="GS125" s="41"/>
      <c r="GT125" s="41"/>
      <c r="GU125" s="41"/>
      <c r="GV125" s="41"/>
      <c r="GW125" s="41"/>
      <c r="GX125" s="41"/>
      <c r="GY125" s="41"/>
      <c r="GZ125" s="41"/>
      <c r="HA125" s="41"/>
      <c r="HB125" s="41"/>
      <c r="HC125" s="41"/>
      <c r="HD125" s="41"/>
      <c r="HE125" s="41"/>
      <c r="HF125" s="41"/>
      <c r="HG125" s="41"/>
      <c r="HH125" s="41"/>
      <c r="HI125" s="41"/>
      <c r="HJ125" s="41"/>
      <c r="HK125" s="41"/>
      <c r="HL125" s="41"/>
      <c r="HM125" s="41"/>
      <c r="HN125" s="41"/>
      <c r="HO125" s="41"/>
      <c r="HP125" s="41"/>
      <c r="HQ125" s="41"/>
      <c r="HR125" s="41"/>
      <c r="HS125" s="41"/>
      <c r="HT125" s="41"/>
      <c r="HU125" s="41"/>
      <c r="HV125" s="41"/>
      <c r="HW125" s="41"/>
      <c r="HX125" s="41"/>
      <c r="HY125" s="41"/>
      <c r="HZ125" s="41"/>
      <c r="IA125" s="41"/>
      <c r="IB125" s="41"/>
      <c r="IC125" s="41"/>
      <c r="ID125" s="41"/>
      <c r="IE125" s="41"/>
      <c r="IF125" s="41"/>
      <c r="IG125" s="41"/>
      <c r="IH125" s="41"/>
      <c r="II125" s="41"/>
      <c r="IJ125" s="41"/>
      <c r="IK125" s="41"/>
      <c r="IL125" s="41"/>
      <c r="IM125" s="41"/>
      <c r="IN125" s="41"/>
      <c r="IO125" s="41"/>
      <c r="IP125" s="41"/>
      <c r="IQ125" s="41"/>
      <c r="IR125" s="41"/>
      <c r="IS125" s="41"/>
      <c r="IT125" s="41"/>
      <c r="IU125" s="41"/>
    </row>
    <row r="126" spans="1:255" s="22" customFormat="1" ht="45.6" x14ac:dyDescent="0.2">
      <c r="A126" s="49">
        <v>101</v>
      </c>
      <c r="B126" s="50" t="s">
        <v>648</v>
      </c>
      <c r="C126" s="50" t="s">
        <v>649</v>
      </c>
      <c r="D126" s="50" t="s">
        <v>650</v>
      </c>
      <c r="E126" s="51" t="e">
        <f t="shared" si="12"/>
        <v>#REF!</v>
      </c>
      <c r="F126" s="52">
        <f>ROUND( 133881.97, 2 )</f>
        <v>133881.97</v>
      </c>
      <c r="G126" s="53" t="e">
        <f t="shared" si="13"/>
        <v>#REF!</v>
      </c>
      <c r="H126" s="55" t="s">
        <v>1081</v>
      </c>
      <c r="I126" s="55" t="s">
        <v>1010</v>
      </c>
      <c r="N126" s="41"/>
      <c r="O126" s="41" t="e">
        <f t="shared" si="14"/>
        <v>#REF!</v>
      </c>
      <c r="P126" s="41" t="e">
        <f>Source!I256</f>
        <v>#REF!</v>
      </c>
      <c r="Q126" s="41"/>
      <c r="R126" s="41"/>
      <c r="S126" s="41"/>
      <c r="T126" s="41"/>
      <c r="U126" s="41"/>
      <c r="V126" s="41"/>
      <c r="W126" s="41"/>
      <c r="X126" s="41"/>
      <c r="Y126" s="41"/>
      <c r="Z126" s="41"/>
      <c r="AA126" s="41"/>
      <c r="AB126" s="41"/>
      <c r="AC126" s="41"/>
      <c r="AD126" s="41"/>
      <c r="AE126" s="41"/>
      <c r="AF126" s="41"/>
      <c r="AG126" s="41"/>
      <c r="AH126" s="41"/>
      <c r="AI126" s="41"/>
      <c r="AJ126" s="41"/>
      <c r="AK126" s="41"/>
      <c r="AL126" s="41"/>
      <c r="AM126" s="41"/>
      <c r="AN126" s="41"/>
      <c r="AO126" s="41"/>
      <c r="AP126" s="41"/>
      <c r="AQ126" s="41"/>
      <c r="AR126" s="41"/>
      <c r="AS126" s="41"/>
      <c r="AT126" s="41"/>
      <c r="AU126" s="41"/>
      <c r="AV126" s="41"/>
      <c r="AW126" s="41"/>
      <c r="AX126" s="41"/>
      <c r="AY126" s="41"/>
      <c r="AZ126" s="41"/>
      <c r="BA126" s="41"/>
      <c r="BB126" s="41"/>
      <c r="BC126" s="41"/>
      <c r="BD126" s="41"/>
      <c r="BE126" s="41"/>
      <c r="BF126" s="41"/>
      <c r="BG126" s="41"/>
      <c r="BH126" s="41"/>
      <c r="BI126" s="41"/>
      <c r="BJ126" s="41"/>
      <c r="BK126" s="41"/>
      <c r="BL126" s="41"/>
      <c r="BM126" s="41"/>
      <c r="BN126" s="41"/>
      <c r="BO126" s="41"/>
      <c r="BP126" s="41"/>
      <c r="BQ126" s="41"/>
      <c r="BR126" s="41"/>
      <c r="BS126" s="41"/>
      <c r="BT126" s="41"/>
      <c r="BU126" s="41"/>
      <c r="BV126" s="41"/>
      <c r="BW126" s="41"/>
      <c r="BX126" s="41"/>
      <c r="BY126" s="41"/>
      <c r="BZ126" s="41"/>
      <c r="CA126" s="41"/>
      <c r="CB126" s="41"/>
      <c r="CC126" s="41"/>
      <c r="CD126" s="41"/>
      <c r="CE126" s="41"/>
      <c r="CF126" s="41"/>
      <c r="CG126" s="41"/>
      <c r="CH126" s="41"/>
      <c r="CI126" s="41"/>
      <c r="CJ126" s="41"/>
      <c r="CK126" s="41"/>
      <c r="CL126" s="41"/>
      <c r="CM126" s="41"/>
      <c r="CN126" s="41"/>
      <c r="CO126" s="41"/>
      <c r="CP126" s="41"/>
      <c r="CQ126" s="41"/>
      <c r="CR126" s="41"/>
      <c r="CS126" s="41"/>
      <c r="CT126" s="41"/>
      <c r="CU126" s="41"/>
      <c r="CV126" s="41"/>
      <c r="CW126" s="41"/>
      <c r="CX126" s="41"/>
      <c r="CY126" s="41"/>
      <c r="CZ126" s="41"/>
      <c r="DA126" s="41"/>
      <c r="DB126" s="41"/>
      <c r="DC126" s="41"/>
      <c r="DD126" s="41"/>
      <c r="DE126" s="41"/>
      <c r="DF126" s="41"/>
      <c r="DG126" s="41"/>
      <c r="DH126" s="41"/>
      <c r="DI126" s="41"/>
      <c r="DJ126" s="41"/>
      <c r="DK126" s="41"/>
      <c r="DL126" s="41"/>
      <c r="DM126" s="41"/>
      <c r="DN126" s="41"/>
      <c r="DO126" s="41"/>
      <c r="DP126" s="41"/>
      <c r="DQ126" s="41"/>
      <c r="DR126" s="41"/>
      <c r="DS126" s="41"/>
      <c r="DT126" s="41"/>
      <c r="DU126" s="41"/>
      <c r="DV126" s="41"/>
      <c r="DW126" s="41"/>
      <c r="DX126" s="41"/>
      <c r="DY126" s="41"/>
      <c r="DZ126" s="41"/>
      <c r="EA126" s="41"/>
      <c r="EB126" s="41"/>
      <c r="EC126" s="41"/>
      <c r="ED126" s="41"/>
      <c r="EE126" s="41"/>
      <c r="EF126" s="41"/>
      <c r="EG126" s="41"/>
      <c r="EH126" s="41"/>
      <c r="EI126" s="41"/>
      <c r="EJ126" s="41"/>
      <c r="EK126" s="41"/>
      <c r="EL126" s="41"/>
      <c r="EM126" s="41"/>
      <c r="EN126" s="41"/>
      <c r="EO126" s="41"/>
      <c r="EP126" s="41"/>
      <c r="EQ126" s="41"/>
      <c r="ER126" s="41"/>
      <c r="ES126" s="41"/>
      <c r="ET126" s="41"/>
      <c r="EU126" s="41"/>
      <c r="EV126" s="41"/>
      <c r="EW126" s="41"/>
      <c r="EX126" s="41"/>
      <c r="EY126" s="41"/>
      <c r="EZ126" s="41"/>
      <c r="FA126" s="41"/>
      <c r="FB126" s="41"/>
      <c r="FC126" s="41"/>
      <c r="FD126" s="41"/>
      <c r="FE126" s="41"/>
      <c r="FF126" s="41"/>
      <c r="FG126" s="41"/>
      <c r="FH126" s="41"/>
      <c r="FI126" s="41"/>
      <c r="FJ126" s="41"/>
      <c r="FK126" s="41"/>
      <c r="FL126" s="41"/>
      <c r="FM126" s="41"/>
      <c r="FN126" s="41"/>
      <c r="FO126" s="41"/>
      <c r="FP126" s="41"/>
      <c r="FQ126" s="41"/>
      <c r="FR126" s="41"/>
      <c r="FS126" s="41"/>
      <c r="FT126" s="41"/>
      <c r="FU126" s="41"/>
      <c r="FV126" s="41"/>
      <c r="FW126" s="41"/>
      <c r="FX126" s="41"/>
      <c r="FY126" s="41"/>
      <c r="FZ126" s="41"/>
      <c r="GA126" s="41"/>
      <c r="GB126" s="41"/>
      <c r="GC126" s="41"/>
      <c r="GD126" s="41"/>
      <c r="GE126" s="41"/>
      <c r="GF126" s="41"/>
      <c r="GG126" s="41"/>
      <c r="GH126" s="41"/>
      <c r="GI126" s="41"/>
      <c r="GJ126" s="41"/>
      <c r="GK126" s="41"/>
      <c r="GL126" s="41"/>
      <c r="GM126" s="41"/>
      <c r="GN126" s="41"/>
      <c r="GO126" s="41"/>
      <c r="GP126" s="41"/>
      <c r="GQ126" s="41"/>
      <c r="GR126" s="41"/>
      <c r="GS126" s="41"/>
      <c r="GT126" s="41"/>
      <c r="GU126" s="41"/>
      <c r="GV126" s="41"/>
      <c r="GW126" s="41"/>
      <c r="GX126" s="41"/>
      <c r="GY126" s="41"/>
      <c r="GZ126" s="41"/>
      <c r="HA126" s="41"/>
      <c r="HB126" s="41"/>
      <c r="HC126" s="41"/>
      <c r="HD126" s="41"/>
      <c r="HE126" s="41"/>
      <c r="HF126" s="41"/>
      <c r="HG126" s="41"/>
      <c r="HH126" s="41"/>
      <c r="HI126" s="41"/>
      <c r="HJ126" s="41"/>
      <c r="HK126" s="41"/>
      <c r="HL126" s="41"/>
      <c r="HM126" s="41"/>
      <c r="HN126" s="41"/>
      <c r="HO126" s="41"/>
      <c r="HP126" s="41"/>
      <c r="HQ126" s="41"/>
      <c r="HR126" s="41"/>
      <c r="HS126" s="41"/>
      <c r="HT126" s="41"/>
      <c r="HU126" s="41"/>
      <c r="HV126" s="41"/>
      <c r="HW126" s="41"/>
      <c r="HX126" s="41"/>
      <c r="HY126" s="41"/>
      <c r="HZ126" s="41"/>
      <c r="IA126" s="41"/>
      <c r="IB126" s="41"/>
      <c r="IC126" s="41"/>
      <c r="ID126" s="41"/>
      <c r="IE126" s="41"/>
      <c r="IF126" s="41"/>
      <c r="IG126" s="41"/>
      <c r="IH126" s="41"/>
      <c r="II126" s="41"/>
      <c r="IJ126" s="41"/>
      <c r="IK126" s="41"/>
      <c r="IL126" s="41"/>
      <c r="IM126" s="41"/>
      <c r="IN126" s="41"/>
      <c r="IO126" s="41"/>
      <c r="IP126" s="41"/>
      <c r="IQ126" s="41"/>
      <c r="IR126" s="41"/>
      <c r="IS126" s="41"/>
      <c r="IT126" s="41"/>
      <c r="IU126" s="41"/>
    </row>
    <row r="127" spans="1:255" s="22" customFormat="1" ht="68.400000000000006" x14ac:dyDescent="0.2">
      <c r="A127" s="49">
        <v>102</v>
      </c>
      <c r="B127" s="50" t="s">
        <v>30</v>
      </c>
      <c r="C127" s="50" t="s">
        <v>244</v>
      </c>
      <c r="D127" s="50" t="s">
        <v>22</v>
      </c>
      <c r="E127" s="51" t="e">
        <f t="shared" si="12"/>
        <v>#REF!</v>
      </c>
      <c r="F127" s="52">
        <f>ROUND( 4505, 2 )</f>
        <v>4505</v>
      </c>
      <c r="G127" s="53" t="e">
        <f t="shared" si="13"/>
        <v>#REF!</v>
      </c>
      <c r="H127" s="55" t="s">
        <v>1047</v>
      </c>
      <c r="I127" s="55" t="s">
        <v>1010</v>
      </c>
      <c r="N127" s="41"/>
      <c r="O127" s="41" t="e">
        <f t="shared" si="14"/>
        <v>#REF!</v>
      </c>
      <c r="P127" s="41" t="e">
        <f>Source!I104</f>
        <v>#REF!</v>
      </c>
      <c r="Q127" s="41" t="e">
        <f>Source!I106</f>
        <v>#REF!</v>
      </c>
      <c r="R127" s="41"/>
      <c r="S127" s="41"/>
      <c r="T127" s="41"/>
      <c r="U127" s="41"/>
      <c r="V127" s="41"/>
      <c r="W127" s="41"/>
      <c r="X127" s="41"/>
      <c r="Y127" s="41"/>
      <c r="Z127" s="41"/>
      <c r="AA127" s="41"/>
      <c r="AB127" s="41"/>
      <c r="AC127" s="41"/>
      <c r="AD127" s="41"/>
      <c r="AE127" s="41"/>
      <c r="AF127" s="41"/>
      <c r="AG127" s="41"/>
      <c r="AH127" s="41"/>
      <c r="AI127" s="41"/>
      <c r="AJ127" s="41"/>
      <c r="AK127" s="41"/>
      <c r="AL127" s="41"/>
      <c r="AM127" s="41"/>
      <c r="AN127" s="41"/>
      <c r="AO127" s="41"/>
      <c r="AP127" s="41"/>
      <c r="AQ127" s="41"/>
      <c r="AR127" s="41"/>
      <c r="AS127" s="41"/>
      <c r="AT127" s="41"/>
      <c r="AU127" s="41"/>
      <c r="AV127" s="41"/>
      <c r="AW127" s="41"/>
      <c r="AX127" s="41"/>
      <c r="AY127" s="41"/>
      <c r="AZ127" s="41"/>
      <c r="BA127" s="41"/>
      <c r="BB127" s="41"/>
      <c r="BC127" s="41"/>
      <c r="BD127" s="41"/>
      <c r="BE127" s="41"/>
      <c r="BF127" s="41"/>
      <c r="BG127" s="41"/>
      <c r="BH127" s="41"/>
      <c r="BI127" s="41"/>
      <c r="BJ127" s="41"/>
      <c r="BK127" s="41"/>
      <c r="BL127" s="41"/>
      <c r="BM127" s="41"/>
      <c r="BN127" s="41"/>
      <c r="BO127" s="41"/>
      <c r="BP127" s="41"/>
      <c r="BQ127" s="41"/>
      <c r="BR127" s="41"/>
      <c r="BS127" s="41"/>
      <c r="BT127" s="41"/>
      <c r="BU127" s="41"/>
      <c r="BV127" s="41"/>
      <c r="BW127" s="41"/>
      <c r="BX127" s="41"/>
      <c r="BY127" s="41"/>
      <c r="BZ127" s="41"/>
      <c r="CA127" s="41"/>
      <c r="CB127" s="41"/>
      <c r="CC127" s="41"/>
      <c r="CD127" s="41"/>
      <c r="CE127" s="41"/>
      <c r="CF127" s="41"/>
      <c r="CG127" s="41"/>
      <c r="CH127" s="41"/>
      <c r="CI127" s="41"/>
      <c r="CJ127" s="41"/>
      <c r="CK127" s="41"/>
      <c r="CL127" s="41"/>
      <c r="CM127" s="41"/>
      <c r="CN127" s="41"/>
      <c r="CO127" s="41"/>
      <c r="CP127" s="41"/>
      <c r="CQ127" s="41"/>
      <c r="CR127" s="41"/>
      <c r="CS127" s="41"/>
      <c r="CT127" s="41"/>
      <c r="CU127" s="41"/>
      <c r="CV127" s="41"/>
      <c r="CW127" s="41"/>
      <c r="CX127" s="41"/>
      <c r="CY127" s="41"/>
      <c r="CZ127" s="41"/>
      <c r="DA127" s="41"/>
      <c r="DB127" s="41"/>
      <c r="DC127" s="41"/>
      <c r="DD127" s="41"/>
      <c r="DE127" s="41"/>
      <c r="DF127" s="41"/>
      <c r="DG127" s="41"/>
      <c r="DH127" s="41"/>
      <c r="DI127" s="41"/>
      <c r="DJ127" s="41"/>
      <c r="DK127" s="41"/>
      <c r="DL127" s="41"/>
      <c r="DM127" s="41"/>
      <c r="DN127" s="41"/>
      <c r="DO127" s="41"/>
      <c r="DP127" s="41"/>
      <c r="DQ127" s="41"/>
      <c r="DR127" s="41"/>
      <c r="DS127" s="41"/>
      <c r="DT127" s="41"/>
      <c r="DU127" s="41"/>
      <c r="DV127" s="41"/>
      <c r="DW127" s="41"/>
      <c r="DX127" s="41"/>
      <c r="DY127" s="41"/>
      <c r="DZ127" s="41"/>
      <c r="EA127" s="41"/>
      <c r="EB127" s="41"/>
      <c r="EC127" s="41"/>
      <c r="ED127" s="41"/>
      <c r="EE127" s="41"/>
      <c r="EF127" s="41"/>
      <c r="EG127" s="41"/>
      <c r="EH127" s="41"/>
      <c r="EI127" s="41"/>
      <c r="EJ127" s="41"/>
      <c r="EK127" s="41"/>
      <c r="EL127" s="41"/>
      <c r="EM127" s="41"/>
      <c r="EN127" s="41"/>
      <c r="EO127" s="41"/>
      <c r="EP127" s="41"/>
      <c r="EQ127" s="41"/>
      <c r="ER127" s="41"/>
      <c r="ES127" s="41"/>
      <c r="ET127" s="41"/>
      <c r="EU127" s="41"/>
      <c r="EV127" s="41"/>
      <c r="EW127" s="41"/>
      <c r="EX127" s="41"/>
      <c r="EY127" s="41"/>
      <c r="EZ127" s="41"/>
      <c r="FA127" s="41"/>
      <c r="FB127" s="41"/>
      <c r="FC127" s="41"/>
      <c r="FD127" s="41"/>
      <c r="FE127" s="41"/>
      <c r="FF127" s="41"/>
      <c r="FG127" s="41"/>
      <c r="FH127" s="41"/>
      <c r="FI127" s="41"/>
      <c r="FJ127" s="41"/>
      <c r="FK127" s="41"/>
      <c r="FL127" s="41"/>
      <c r="FM127" s="41"/>
      <c r="FN127" s="41"/>
      <c r="FO127" s="41"/>
      <c r="FP127" s="41"/>
      <c r="FQ127" s="41"/>
      <c r="FR127" s="41"/>
      <c r="FS127" s="41"/>
      <c r="FT127" s="41"/>
      <c r="FU127" s="41"/>
      <c r="FV127" s="41"/>
      <c r="FW127" s="41"/>
      <c r="FX127" s="41"/>
      <c r="FY127" s="41"/>
      <c r="FZ127" s="41"/>
      <c r="GA127" s="41"/>
      <c r="GB127" s="41"/>
      <c r="GC127" s="41"/>
      <c r="GD127" s="41"/>
      <c r="GE127" s="41"/>
      <c r="GF127" s="41"/>
      <c r="GG127" s="41"/>
      <c r="GH127" s="41"/>
      <c r="GI127" s="41"/>
      <c r="GJ127" s="41"/>
      <c r="GK127" s="41"/>
      <c r="GL127" s="41"/>
      <c r="GM127" s="41"/>
      <c r="GN127" s="41"/>
      <c r="GO127" s="41"/>
      <c r="GP127" s="41"/>
      <c r="GQ127" s="41"/>
      <c r="GR127" s="41"/>
      <c r="GS127" s="41"/>
      <c r="GT127" s="41"/>
      <c r="GU127" s="41"/>
      <c r="GV127" s="41"/>
      <c r="GW127" s="41"/>
      <c r="GX127" s="41"/>
      <c r="GY127" s="41"/>
      <c r="GZ127" s="41"/>
      <c r="HA127" s="41"/>
      <c r="HB127" s="41"/>
      <c r="HC127" s="41"/>
      <c r="HD127" s="41"/>
      <c r="HE127" s="41"/>
      <c r="HF127" s="41"/>
      <c r="HG127" s="41"/>
      <c r="HH127" s="41"/>
      <c r="HI127" s="41"/>
      <c r="HJ127" s="41"/>
      <c r="HK127" s="41"/>
      <c r="HL127" s="41"/>
      <c r="HM127" s="41"/>
      <c r="HN127" s="41"/>
      <c r="HO127" s="41"/>
      <c r="HP127" s="41"/>
      <c r="HQ127" s="41"/>
      <c r="HR127" s="41"/>
      <c r="HS127" s="41"/>
      <c r="HT127" s="41"/>
      <c r="HU127" s="41"/>
      <c r="HV127" s="41"/>
      <c r="HW127" s="41"/>
      <c r="HX127" s="41"/>
      <c r="HY127" s="41"/>
      <c r="HZ127" s="41"/>
      <c r="IA127" s="41"/>
      <c r="IB127" s="41"/>
      <c r="IC127" s="41"/>
      <c r="ID127" s="41"/>
      <c r="IE127" s="41"/>
      <c r="IF127" s="41"/>
      <c r="IG127" s="41"/>
      <c r="IH127" s="41"/>
      <c r="II127" s="41"/>
      <c r="IJ127" s="41"/>
      <c r="IK127" s="41"/>
      <c r="IL127" s="41"/>
      <c r="IM127" s="41"/>
      <c r="IN127" s="41"/>
      <c r="IO127" s="41"/>
      <c r="IP127" s="41"/>
      <c r="IQ127" s="41"/>
      <c r="IR127" s="41"/>
      <c r="IS127" s="41"/>
      <c r="IT127" s="41"/>
      <c r="IU127" s="41"/>
    </row>
    <row r="128" spans="1:255" s="22" customFormat="1" ht="68.400000000000006" x14ac:dyDescent="0.2">
      <c r="A128" s="49">
        <v>103</v>
      </c>
      <c r="B128" s="50" t="s">
        <v>30</v>
      </c>
      <c r="C128" s="50" t="s">
        <v>31</v>
      </c>
      <c r="D128" s="50" t="s">
        <v>22</v>
      </c>
      <c r="E128" s="51" t="e">
        <f t="shared" si="12"/>
        <v>#REF!</v>
      </c>
      <c r="F128" s="52">
        <f>ROUND( 3952.5, 2 )</f>
        <v>3952.5</v>
      </c>
      <c r="G128" s="53" t="e">
        <f t="shared" si="13"/>
        <v>#REF!</v>
      </c>
      <c r="H128" s="55" t="s">
        <v>1033</v>
      </c>
      <c r="I128" s="55" t="s">
        <v>1010</v>
      </c>
      <c r="N128" s="41"/>
      <c r="O128" s="41" t="e">
        <f t="shared" si="14"/>
        <v>#REF!</v>
      </c>
      <c r="P128" s="41" t="e">
        <f>Source!I30</f>
        <v>#REF!</v>
      </c>
      <c r="Q128" s="41" t="e">
        <f>Source!I33</f>
        <v>#REF!</v>
      </c>
      <c r="R128" s="41" t="e">
        <f>Source!I39</f>
        <v>#REF!</v>
      </c>
      <c r="S128" s="41" t="e">
        <f>Source!I42</f>
        <v>#REF!</v>
      </c>
      <c r="T128" s="41" t="e">
        <f>Source!I45</f>
        <v>#REF!</v>
      </c>
      <c r="U128" s="41" t="e">
        <f>Source!I51</f>
        <v>#REF!</v>
      </c>
      <c r="V128" s="41" t="e">
        <f>Source!I54</f>
        <v>#REF!</v>
      </c>
      <c r="W128" s="41" t="e">
        <f>Source!I59</f>
        <v>#REF!</v>
      </c>
      <c r="X128" s="41" t="e">
        <f>Source!I62</f>
        <v>#REF!</v>
      </c>
      <c r="Y128" s="41" t="e">
        <f>Source!I65</f>
        <v>#REF!</v>
      </c>
      <c r="Z128" s="41" t="e">
        <f>Source!I72</f>
        <v>#REF!</v>
      </c>
      <c r="AA128" s="41" t="e">
        <f>Source!I111</f>
        <v>#REF!</v>
      </c>
      <c r="AB128" s="41" t="e">
        <f>Source!I199</f>
        <v>#REF!</v>
      </c>
      <c r="AC128" s="41"/>
      <c r="AD128" s="41"/>
      <c r="AE128" s="41"/>
      <c r="AF128" s="41"/>
      <c r="AG128" s="41"/>
      <c r="AH128" s="41"/>
      <c r="AI128" s="41"/>
      <c r="AJ128" s="41"/>
      <c r="AK128" s="41"/>
      <c r="AL128" s="41"/>
      <c r="AM128" s="41"/>
      <c r="AN128" s="41"/>
      <c r="AO128" s="41"/>
      <c r="AP128" s="41"/>
      <c r="AQ128" s="41"/>
      <c r="AR128" s="41"/>
      <c r="AS128" s="41"/>
      <c r="AT128" s="41"/>
      <c r="AU128" s="41"/>
      <c r="AV128" s="41"/>
      <c r="AW128" s="41"/>
      <c r="AX128" s="41"/>
      <c r="AY128" s="41"/>
      <c r="AZ128" s="41"/>
      <c r="BA128" s="41"/>
      <c r="BB128" s="41"/>
      <c r="BC128" s="41"/>
      <c r="BD128" s="41"/>
      <c r="BE128" s="41"/>
      <c r="BF128" s="41"/>
      <c r="BG128" s="41"/>
      <c r="BH128" s="41"/>
      <c r="BI128" s="41"/>
      <c r="BJ128" s="41"/>
      <c r="BK128" s="41"/>
      <c r="BL128" s="41"/>
      <c r="BM128" s="41"/>
      <c r="BN128" s="41"/>
      <c r="BO128" s="41"/>
      <c r="BP128" s="41"/>
      <c r="BQ128" s="41"/>
      <c r="BR128" s="41"/>
      <c r="BS128" s="41"/>
      <c r="BT128" s="41"/>
      <c r="BU128" s="41"/>
      <c r="BV128" s="41"/>
      <c r="BW128" s="41"/>
      <c r="BX128" s="41"/>
      <c r="BY128" s="41"/>
      <c r="BZ128" s="41"/>
      <c r="CA128" s="41"/>
      <c r="CB128" s="41"/>
      <c r="CC128" s="41"/>
      <c r="CD128" s="41"/>
      <c r="CE128" s="41"/>
      <c r="CF128" s="41"/>
      <c r="CG128" s="41"/>
      <c r="CH128" s="41"/>
      <c r="CI128" s="41"/>
      <c r="CJ128" s="41"/>
      <c r="CK128" s="41"/>
      <c r="CL128" s="41"/>
      <c r="CM128" s="41"/>
      <c r="CN128" s="41"/>
      <c r="CO128" s="41"/>
      <c r="CP128" s="41"/>
      <c r="CQ128" s="41"/>
      <c r="CR128" s="41"/>
      <c r="CS128" s="41"/>
      <c r="CT128" s="41"/>
      <c r="CU128" s="41"/>
      <c r="CV128" s="41"/>
      <c r="CW128" s="41"/>
      <c r="CX128" s="41"/>
      <c r="CY128" s="41"/>
      <c r="CZ128" s="41"/>
      <c r="DA128" s="41"/>
      <c r="DB128" s="41"/>
      <c r="DC128" s="41"/>
      <c r="DD128" s="41"/>
      <c r="DE128" s="41"/>
      <c r="DF128" s="41"/>
      <c r="DG128" s="41"/>
      <c r="DH128" s="41"/>
      <c r="DI128" s="41"/>
      <c r="DJ128" s="41"/>
      <c r="DK128" s="41"/>
      <c r="DL128" s="41"/>
      <c r="DM128" s="41"/>
      <c r="DN128" s="41"/>
      <c r="DO128" s="41"/>
      <c r="DP128" s="41"/>
      <c r="DQ128" s="41"/>
      <c r="DR128" s="41"/>
      <c r="DS128" s="41"/>
      <c r="DT128" s="41"/>
      <c r="DU128" s="41"/>
      <c r="DV128" s="41"/>
      <c r="DW128" s="41"/>
      <c r="DX128" s="41"/>
      <c r="DY128" s="41"/>
      <c r="DZ128" s="41"/>
      <c r="EA128" s="41"/>
      <c r="EB128" s="41"/>
      <c r="EC128" s="41"/>
      <c r="ED128" s="41"/>
      <c r="EE128" s="41"/>
      <c r="EF128" s="41"/>
      <c r="EG128" s="41"/>
      <c r="EH128" s="41"/>
      <c r="EI128" s="41"/>
      <c r="EJ128" s="41"/>
      <c r="EK128" s="41"/>
      <c r="EL128" s="41"/>
      <c r="EM128" s="41"/>
      <c r="EN128" s="41"/>
      <c r="EO128" s="41"/>
      <c r="EP128" s="41"/>
      <c r="EQ128" s="41"/>
      <c r="ER128" s="41"/>
      <c r="ES128" s="41"/>
      <c r="ET128" s="41"/>
      <c r="EU128" s="41"/>
      <c r="EV128" s="41"/>
      <c r="EW128" s="41"/>
      <c r="EX128" s="41"/>
      <c r="EY128" s="41"/>
      <c r="EZ128" s="41"/>
      <c r="FA128" s="41"/>
      <c r="FB128" s="41"/>
      <c r="FC128" s="41"/>
      <c r="FD128" s="41"/>
      <c r="FE128" s="41"/>
      <c r="FF128" s="41"/>
      <c r="FG128" s="41"/>
      <c r="FH128" s="41"/>
      <c r="FI128" s="41"/>
      <c r="FJ128" s="41"/>
      <c r="FK128" s="41"/>
      <c r="FL128" s="41"/>
      <c r="FM128" s="41"/>
      <c r="FN128" s="41"/>
      <c r="FO128" s="41"/>
      <c r="FP128" s="41"/>
      <c r="FQ128" s="41"/>
      <c r="FR128" s="41"/>
      <c r="FS128" s="41"/>
      <c r="FT128" s="41"/>
      <c r="FU128" s="41"/>
      <c r="FV128" s="41"/>
      <c r="FW128" s="41"/>
      <c r="FX128" s="41"/>
      <c r="FY128" s="41"/>
      <c r="FZ128" s="41"/>
      <c r="GA128" s="41"/>
      <c r="GB128" s="41"/>
      <c r="GC128" s="41"/>
      <c r="GD128" s="41"/>
      <c r="GE128" s="41"/>
      <c r="GF128" s="41"/>
      <c r="GG128" s="41"/>
      <c r="GH128" s="41"/>
      <c r="GI128" s="41"/>
      <c r="GJ128" s="41"/>
      <c r="GK128" s="41"/>
      <c r="GL128" s="41"/>
      <c r="GM128" s="41"/>
      <c r="GN128" s="41"/>
      <c r="GO128" s="41"/>
      <c r="GP128" s="41"/>
      <c r="GQ128" s="41"/>
      <c r="GR128" s="41"/>
      <c r="GS128" s="41"/>
      <c r="GT128" s="41"/>
      <c r="GU128" s="41"/>
      <c r="GV128" s="41"/>
      <c r="GW128" s="41"/>
      <c r="GX128" s="41"/>
      <c r="GY128" s="41"/>
      <c r="GZ128" s="41"/>
      <c r="HA128" s="41"/>
      <c r="HB128" s="41"/>
      <c r="HC128" s="41"/>
      <c r="HD128" s="41"/>
      <c r="HE128" s="41"/>
      <c r="HF128" s="41"/>
      <c r="HG128" s="41"/>
      <c r="HH128" s="41"/>
      <c r="HI128" s="41"/>
      <c r="HJ128" s="41"/>
      <c r="HK128" s="41"/>
      <c r="HL128" s="41"/>
      <c r="HM128" s="41"/>
      <c r="HN128" s="41"/>
      <c r="HO128" s="41"/>
      <c r="HP128" s="41"/>
      <c r="HQ128" s="41"/>
      <c r="HR128" s="41"/>
      <c r="HS128" s="41"/>
      <c r="HT128" s="41"/>
      <c r="HU128" s="41"/>
      <c r="HV128" s="41"/>
      <c r="HW128" s="41"/>
      <c r="HX128" s="41"/>
      <c r="HY128" s="41"/>
      <c r="HZ128" s="41"/>
      <c r="IA128" s="41"/>
      <c r="IB128" s="41"/>
      <c r="IC128" s="41"/>
      <c r="ID128" s="41"/>
      <c r="IE128" s="41"/>
      <c r="IF128" s="41"/>
      <c r="IG128" s="41"/>
      <c r="IH128" s="41"/>
      <c r="II128" s="41"/>
      <c r="IJ128" s="41"/>
      <c r="IK128" s="41"/>
      <c r="IL128" s="41"/>
      <c r="IM128" s="41"/>
      <c r="IN128" s="41"/>
      <c r="IO128" s="41"/>
      <c r="IP128" s="41"/>
      <c r="IQ128" s="41"/>
      <c r="IR128" s="41"/>
      <c r="IS128" s="41"/>
      <c r="IT128" s="41"/>
      <c r="IU128" s="41"/>
    </row>
    <row r="129" spans="1:255" s="22" customFormat="1" ht="68.400000000000006" x14ac:dyDescent="0.2">
      <c r="A129" s="49">
        <v>104</v>
      </c>
      <c r="B129" s="50" t="s">
        <v>30</v>
      </c>
      <c r="C129" s="50" t="s">
        <v>75</v>
      </c>
      <c r="D129" s="50" t="s">
        <v>22</v>
      </c>
      <c r="E129" s="51" t="e">
        <f t="shared" si="12"/>
        <v>#REF!</v>
      </c>
      <c r="F129" s="52">
        <f>ROUND( 3952.5, 2 )</f>
        <v>3952.5</v>
      </c>
      <c r="G129" s="53" t="e">
        <f t="shared" si="13"/>
        <v>#REF!</v>
      </c>
      <c r="H129" s="55" t="s">
        <v>1033</v>
      </c>
      <c r="I129" s="55" t="s">
        <v>1010</v>
      </c>
      <c r="N129" s="41"/>
      <c r="O129" s="41" t="e">
        <f t="shared" si="14"/>
        <v>#REF!</v>
      </c>
      <c r="P129" s="41" t="e">
        <f>Source!I47</f>
        <v>#REF!</v>
      </c>
      <c r="Q129" s="41"/>
      <c r="R129" s="41"/>
      <c r="S129" s="41"/>
      <c r="T129" s="41"/>
      <c r="U129" s="41"/>
      <c r="V129" s="41"/>
      <c r="W129" s="41"/>
      <c r="X129" s="41"/>
      <c r="Y129" s="41"/>
      <c r="Z129" s="41"/>
      <c r="AA129" s="41"/>
      <c r="AB129" s="41"/>
      <c r="AC129" s="41"/>
      <c r="AD129" s="41"/>
      <c r="AE129" s="41"/>
      <c r="AF129" s="41"/>
      <c r="AG129" s="41"/>
      <c r="AH129" s="41"/>
      <c r="AI129" s="41"/>
      <c r="AJ129" s="41"/>
      <c r="AK129" s="41"/>
      <c r="AL129" s="41"/>
      <c r="AM129" s="41"/>
      <c r="AN129" s="41"/>
      <c r="AO129" s="41"/>
      <c r="AP129" s="41"/>
      <c r="AQ129" s="41"/>
      <c r="AR129" s="41"/>
      <c r="AS129" s="41"/>
      <c r="AT129" s="41"/>
      <c r="AU129" s="41"/>
      <c r="AV129" s="41"/>
      <c r="AW129" s="41"/>
      <c r="AX129" s="41"/>
      <c r="AY129" s="41"/>
      <c r="AZ129" s="41"/>
      <c r="BA129" s="41"/>
      <c r="BB129" s="41"/>
      <c r="BC129" s="41"/>
      <c r="BD129" s="41"/>
      <c r="BE129" s="41"/>
      <c r="BF129" s="41"/>
      <c r="BG129" s="41"/>
      <c r="BH129" s="41"/>
      <c r="BI129" s="41"/>
      <c r="BJ129" s="41"/>
      <c r="BK129" s="41"/>
      <c r="BL129" s="41"/>
      <c r="BM129" s="41"/>
      <c r="BN129" s="41"/>
      <c r="BO129" s="41"/>
      <c r="BP129" s="41"/>
      <c r="BQ129" s="41"/>
      <c r="BR129" s="41"/>
      <c r="BS129" s="41"/>
      <c r="BT129" s="41"/>
      <c r="BU129" s="41"/>
      <c r="BV129" s="41"/>
      <c r="BW129" s="41"/>
      <c r="BX129" s="41"/>
      <c r="BY129" s="41"/>
      <c r="BZ129" s="41"/>
      <c r="CA129" s="41"/>
      <c r="CB129" s="41"/>
      <c r="CC129" s="41"/>
      <c r="CD129" s="41"/>
      <c r="CE129" s="41"/>
      <c r="CF129" s="41"/>
      <c r="CG129" s="41"/>
      <c r="CH129" s="41"/>
      <c r="CI129" s="41"/>
      <c r="CJ129" s="41"/>
      <c r="CK129" s="41"/>
      <c r="CL129" s="41"/>
      <c r="CM129" s="41"/>
      <c r="CN129" s="41"/>
      <c r="CO129" s="41"/>
      <c r="CP129" s="41"/>
      <c r="CQ129" s="41"/>
      <c r="CR129" s="41"/>
      <c r="CS129" s="41"/>
      <c r="CT129" s="41"/>
      <c r="CU129" s="41"/>
      <c r="CV129" s="41"/>
      <c r="CW129" s="41"/>
      <c r="CX129" s="41"/>
      <c r="CY129" s="41"/>
      <c r="CZ129" s="41"/>
      <c r="DA129" s="41"/>
      <c r="DB129" s="41"/>
      <c r="DC129" s="41"/>
      <c r="DD129" s="41"/>
      <c r="DE129" s="41"/>
      <c r="DF129" s="41"/>
      <c r="DG129" s="41"/>
      <c r="DH129" s="41"/>
      <c r="DI129" s="41"/>
      <c r="DJ129" s="41"/>
      <c r="DK129" s="41"/>
      <c r="DL129" s="41"/>
      <c r="DM129" s="41"/>
      <c r="DN129" s="41"/>
      <c r="DO129" s="41"/>
      <c r="DP129" s="41"/>
      <c r="DQ129" s="41"/>
      <c r="DR129" s="41"/>
      <c r="DS129" s="41"/>
      <c r="DT129" s="41"/>
      <c r="DU129" s="41"/>
      <c r="DV129" s="41"/>
      <c r="DW129" s="41"/>
      <c r="DX129" s="41"/>
      <c r="DY129" s="41"/>
      <c r="DZ129" s="41"/>
      <c r="EA129" s="41"/>
      <c r="EB129" s="41"/>
      <c r="EC129" s="41"/>
      <c r="ED129" s="41"/>
      <c r="EE129" s="41"/>
      <c r="EF129" s="41"/>
      <c r="EG129" s="41"/>
      <c r="EH129" s="41"/>
      <c r="EI129" s="41"/>
      <c r="EJ129" s="41"/>
      <c r="EK129" s="41"/>
      <c r="EL129" s="41"/>
      <c r="EM129" s="41"/>
      <c r="EN129" s="41"/>
      <c r="EO129" s="41"/>
      <c r="EP129" s="41"/>
      <c r="EQ129" s="41"/>
      <c r="ER129" s="41"/>
      <c r="ES129" s="41"/>
      <c r="ET129" s="41"/>
      <c r="EU129" s="41"/>
      <c r="EV129" s="41"/>
      <c r="EW129" s="41"/>
      <c r="EX129" s="41"/>
      <c r="EY129" s="41"/>
      <c r="EZ129" s="41"/>
      <c r="FA129" s="41"/>
      <c r="FB129" s="41"/>
      <c r="FC129" s="41"/>
      <c r="FD129" s="41"/>
      <c r="FE129" s="41"/>
      <c r="FF129" s="41"/>
      <c r="FG129" s="41"/>
      <c r="FH129" s="41"/>
      <c r="FI129" s="41"/>
      <c r="FJ129" s="41"/>
      <c r="FK129" s="41"/>
      <c r="FL129" s="41"/>
      <c r="FM129" s="41"/>
      <c r="FN129" s="41"/>
      <c r="FO129" s="41"/>
      <c r="FP129" s="41"/>
      <c r="FQ129" s="41"/>
      <c r="FR129" s="41"/>
      <c r="FS129" s="41"/>
      <c r="FT129" s="41"/>
      <c r="FU129" s="41"/>
      <c r="FV129" s="41"/>
      <c r="FW129" s="41"/>
      <c r="FX129" s="41"/>
      <c r="FY129" s="41"/>
      <c r="FZ129" s="41"/>
      <c r="GA129" s="41"/>
      <c r="GB129" s="41"/>
      <c r="GC129" s="41"/>
      <c r="GD129" s="41"/>
      <c r="GE129" s="41"/>
      <c r="GF129" s="41"/>
      <c r="GG129" s="41"/>
      <c r="GH129" s="41"/>
      <c r="GI129" s="41"/>
      <c r="GJ129" s="41"/>
      <c r="GK129" s="41"/>
      <c r="GL129" s="41"/>
      <c r="GM129" s="41"/>
      <c r="GN129" s="41"/>
      <c r="GO129" s="41"/>
      <c r="GP129" s="41"/>
      <c r="GQ129" s="41"/>
      <c r="GR129" s="41"/>
      <c r="GS129" s="41"/>
      <c r="GT129" s="41"/>
      <c r="GU129" s="41"/>
      <c r="GV129" s="41"/>
      <c r="GW129" s="41"/>
      <c r="GX129" s="41"/>
      <c r="GY129" s="41"/>
      <c r="GZ129" s="41"/>
      <c r="HA129" s="41"/>
      <c r="HB129" s="41"/>
      <c r="HC129" s="41"/>
      <c r="HD129" s="41"/>
      <c r="HE129" s="41"/>
      <c r="HF129" s="41"/>
      <c r="HG129" s="41"/>
      <c r="HH129" s="41"/>
      <c r="HI129" s="41"/>
      <c r="HJ129" s="41"/>
      <c r="HK129" s="41"/>
      <c r="HL129" s="41"/>
      <c r="HM129" s="41"/>
      <c r="HN129" s="41"/>
      <c r="HO129" s="41"/>
      <c r="HP129" s="41"/>
      <c r="HQ129" s="41"/>
      <c r="HR129" s="41"/>
      <c r="HS129" s="41"/>
      <c r="HT129" s="41"/>
      <c r="HU129" s="41"/>
      <c r="HV129" s="41"/>
      <c r="HW129" s="41"/>
      <c r="HX129" s="41"/>
      <c r="HY129" s="41"/>
      <c r="HZ129" s="41"/>
      <c r="IA129" s="41"/>
      <c r="IB129" s="41"/>
      <c r="IC129" s="41"/>
      <c r="ID129" s="41"/>
      <c r="IE129" s="41"/>
      <c r="IF129" s="41"/>
      <c r="IG129" s="41"/>
      <c r="IH129" s="41"/>
      <c r="II129" s="41"/>
      <c r="IJ129" s="41"/>
      <c r="IK129" s="41"/>
      <c r="IL129" s="41"/>
      <c r="IM129" s="41"/>
      <c r="IN129" s="41"/>
      <c r="IO129" s="41"/>
      <c r="IP129" s="41"/>
      <c r="IQ129" s="41"/>
      <c r="IR129" s="41"/>
      <c r="IS129" s="41"/>
      <c r="IT129" s="41"/>
      <c r="IU129" s="41"/>
    </row>
    <row r="130" spans="1:255" s="22" customFormat="1" ht="45.6" x14ac:dyDescent="0.2">
      <c r="A130" s="49">
        <v>105</v>
      </c>
      <c r="B130" s="50" t="s">
        <v>261</v>
      </c>
      <c r="C130" s="50" t="s">
        <v>541</v>
      </c>
      <c r="D130" s="50" t="s">
        <v>147</v>
      </c>
      <c r="E130" s="51" t="e">
        <f t="shared" si="12"/>
        <v>#REF!</v>
      </c>
      <c r="F130" s="52">
        <f>ROUND( 89251.23, 2 )</f>
        <v>89251.23</v>
      </c>
      <c r="G130" s="53" t="e">
        <f t="shared" si="13"/>
        <v>#REF!</v>
      </c>
      <c r="H130" s="55" t="s">
        <v>1064</v>
      </c>
      <c r="I130" s="55" t="s">
        <v>1010</v>
      </c>
      <c r="N130" s="41"/>
      <c r="O130" s="41" t="e">
        <f t="shared" si="14"/>
        <v>#REF!</v>
      </c>
      <c r="P130" s="41" t="e">
        <f>Source!I211</f>
        <v>#REF!</v>
      </c>
      <c r="Q130" s="41"/>
      <c r="R130" s="41"/>
      <c r="S130" s="41"/>
      <c r="T130" s="41"/>
      <c r="U130" s="41"/>
      <c r="V130" s="41"/>
      <c r="W130" s="41"/>
      <c r="X130" s="41"/>
      <c r="Y130" s="41"/>
      <c r="Z130" s="41"/>
      <c r="AA130" s="41"/>
      <c r="AB130" s="41"/>
      <c r="AC130" s="41"/>
      <c r="AD130" s="41"/>
      <c r="AE130" s="41"/>
      <c r="AF130" s="41"/>
      <c r="AG130" s="41"/>
      <c r="AH130" s="41"/>
      <c r="AI130" s="41"/>
      <c r="AJ130" s="41"/>
      <c r="AK130" s="41"/>
      <c r="AL130" s="41"/>
      <c r="AM130" s="41"/>
      <c r="AN130" s="41"/>
      <c r="AO130" s="41"/>
      <c r="AP130" s="41"/>
      <c r="AQ130" s="41"/>
      <c r="AR130" s="41"/>
      <c r="AS130" s="41"/>
      <c r="AT130" s="41"/>
      <c r="AU130" s="41"/>
      <c r="AV130" s="41"/>
      <c r="AW130" s="41"/>
      <c r="AX130" s="41"/>
      <c r="AY130" s="41"/>
      <c r="AZ130" s="41"/>
      <c r="BA130" s="41"/>
      <c r="BB130" s="41"/>
      <c r="BC130" s="41"/>
      <c r="BD130" s="41"/>
      <c r="BE130" s="41"/>
      <c r="BF130" s="41"/>
      <c r="BG130" s="41"/>
      <c r="BH130" s="41"/>
      <c r="BI130" s="41"/>
      <c r="BJ130" s="41"/>
      <c r="BK130" s="41"/>
      <c r="BL130" s="41"/>
      <c r="BM130" s="41"/>
      <c r="BN130" s="41"/>
      <c r="BO130" s="41"/>
      <c r="BP130" s="41"/>
      <c r="BQ130" s="41"/>
      <c r="BR130" s="41"/>
      <c r="BS130" s="41"/>
      <c r="BT130" s="41"/>
      <c r="BU130" s="41"/>
      <c r="BV130" s="41"/>
      <c r="BW130" s="41"/>
      <c r="BX130" s="41"/>
      <c r="BY130" s="41"/>
      <c r="BZ130" s="41"/>
      <c r="CA130" s="41"/>
      <c r="CB130" s="41"/>
      <c r="CC130" s="41"/>
      <c r="CD130" s="41"/>
      <c r="CE130" s="41"/>
      <c r="CF130" s="41"/>
      <c r="CG130" s="41"/>
      <c r="CH130" s="41"/>
      <c r="CI130" s="41"/>
      <c r="CJ130" s="41"/>
      <c r="CK130" s="41"/>
      <c r="CL130" s="41"/>
      <c r="CM130" s="41"/>
      <c r="CN130" s="41"/>
      <c r="CO130" s="41"/>
      <c r="CP130" s="41"/>
      <c r="CQ130" s="41"/>
      <c r="CR130" s="41"/>
      <c r="CS130" s="41"/>
      <c r="CT130" s="41"/>
      <c r="CU130" s="41"/>
      <c r="CV130" s="41"/>
      <c r="CW130" s="41"/>
      <c r="CX130" s="41"/>
      <c r="CY130" s="41"/>
      <c r="CZ130" s="41"/>
      <c r="DA130" s="41"/>
      <c r="DB130" s="41"/>
      <c r="DC130" s="41"/>
      <c r="DD130" s="41"/>
      <c r="DE130" s="41"/>
      <c r="DF130" s="41"/>
      <c r="DG130" s="41"/>
      <c r="DH130" s="41"/>
      <c r="DI130" s="41"/>
      <c r="DJ130" s="41"/>
      <c r="DK130" s="41"/>
      <c r="DL130" s="41"/>
      <c r="DM130" s="41"/>
      <c r="DN130" s="41"/>
      <c r="DO130" s="41"/>
      <c r="DP130" s="41"/>
      <c r="DQ130" s="41"/>
      <c r="DR130" s="41"/>
      <c r="DS130" s="41"/>
      <c r="DT130" s="41"/>
      <c r="DU130" s="41"/>
      <c r="DV130" s="41"/>
      <c r="DW130" s="41"/>
      <c r="DX130" s="41"/>
      <c r="DY130" s="41"/>
      <c r="DZ130" s="41"/>
      <c r="EA130" s="41"/>
      <c r="EB130" s="41"/>
      <c r="EC130" s="41"/>
      <c r="ED130" s="41"/>
      <c r="EE130" s="41"/>
      <c r="EF130" s="41"/>
      <c r="EG130" s="41"/>
      <c r="EH130" s="41"/>
      <c r="EI130" s="41"/>
      <c r="EJ130" s="41"/>
      <c r="EK130" s="41"/>
      <c r="EL130" s="41"/>
      <c r="EM130" s="41"/>
      <c r="EN130" s="41"/>
      <c r="EO130" s="41"/>
      <c r="EP130" s="41"/>
      <c r="EQ130" s="41"/>
      <c r="ER130" s="41"/>
      <c r="ES130" s="41"/>
      <c r="ET130" s="41"/>
      <c r="EU130" s="41"/>
      <c r="EV130" s="41"/>
      <c r="EW130" s="41"/>
      <c r="EX130" s="41"/>
      <c r="EY130" s="41"/>
      <c r="EZ130" s="41"/>
      <c r="FA130" s="41"/>
      <c r="FB130" s="41"/>
      <c r="FC130" s="41"/>
      <c r="FD130" s="41"/>
      <c r="FE130" s="41"/>
      <c r="FF130" s="41"/>
      <c r="FG130" s="41"/>
      <c r="FH130" s="41"/>
      <c r="FI130" s="41"/>
      <c r="FJ130" s="41"/>
      <c r="FK130" s="41"/>
      <c r="FL130" s="41"/>
      <c r="FM130" s="41"/>
      <c r="FN130" s="41"/>
      <c r="FO130" s="41"/>
      <c r="FP130" s="41"/>
      <c r="FQ130" s="41"/>
      <c r="FR130" s="41"/>
      <c r="FS130" s="41"/>
      <c r="FT130" s="41"/>
      <c r="FU130" s="41"/>
      <c r="FV130" s="41"/>
      <c r="FW130" s="41"/>
      <c r="FX130" s="41"/>
      <c r="FY130" s="41"/>
      <c r="FZ130" s="41"/>
      <c r="GA130" s="41"/>
      <c r="GB130" s="41"/>
      <c r="GC130" s="41"/>
      <c r="GD130" s="41"/>
      <c r="GE130" s="41"/>
      <c r="GF130" s="41"/>
      <c r="GG130" s="41"/>
      <c r="GH130" s="41"/>
      <c r="GI130" s="41"/>
      <c r="GJ130" s="41"/>
      <c r="GK130" s="41"/>
      <c r="GL130" s="41"/>
      <c r="GM130" s="41"/>
      <c r="GN130" s="41"/>
      <c r="GO130" s="41"/>
      <c r="GP130" s="41"/>
      <c r="GQ130" s="41"/>
      <c r="GR130" s="41"/>
      <c r="GS130" s="41"/>
      <c r="GT130" s="41"/>
      <c r="GU130" s="41"/>
      <c r="GV130" s="41"/>
      <c r="GW130" s="41"/>
      <c r="GX130" s="41"/>
      <c r="GY130" s="41"/>
      <c r="GZ130" s="41"/>
      <c r="HA130" s="41"/>
      <c r="HB130" s="41"/>
      <c r="HC130" s="41"/>
      <c r="HD130" s="41"/>
      <c r="HE130" s="41"/>
      <c r="HF130" s="41"/>
      <c r="HG130" s="41"/>
      <c r="HH130" s="41"/>
      <c r="HI130" s="41"/>
      <c r="HJ130" s="41"/>
      <c r="HK130" s="41"/>
      <c r="HL130" s="41"/>
      <c r="HM130" s="41"/>
      <c r="HN130" s="41"/>
      <c r="HO130" s="41"/>
      <c r="HP130" s="41"/>
      <c r="HQ130" s="41"/>
      <c r="HR130" s="41"/>
      <c r="HS130" s="41"/>
      <c r="HT130" s="41"/>
      <c r="HU130" s="41"/>
      <c r="HV130" s="41"/>
      <c r="HW130" s="41"/>
      <c r="HX130" s="41"/>
      <c r="HY130" s="41"/>
      <c r="HZ130" s="41"/>
      <c r="IA130" s="41"/>
      <c r="IB130" s="41"/>
      <c r="IC130" s="41"/>
      <c r="ID130" s="41"/>
      <c r="IE130" s="41"/>
      <c r="IF130" s="41"/>
      <c r="IG130" s="41"/>
      <c r="IH130" s="41"/>
      <c r="II130" s="41"/>
      <c r="IJ130" s="41"/>
      <c r="IK130" s="41"/>
      <c r="IL130" s="41"/>
      <c r="IM130" s="41"/>
      <c r="IN130" s="41"/>
      <c r="IO130" s="41"/>
      <c r="IP130" s="41"/>
      <c r="IQ130" s="41"/>
      <c r="IR130" s="41"/>
      <c r="IS130" s="41"/>
      <c r="IT130" s="41"/>
      <c r="IU130" s="41"/>
    </row>
    <row r="131" spans="1:255" s="22" customFormat="1" ht="45.6" x14ac:dyDescent="0.2">
      <c r="A131" s="49">
        <v>106</v>
      </c>
      <c r="B131" s="50" t="s">
        <v>261</v>
      </c>
      <c r="C131" s="50" t="s">
        <v>428</v>
      </c>
      <c r="D131" s="50" t="s">
        <v>147</v>
      </c>
      <c r="E131" s="51" t="e">
        <f t="shared" si="12"/>
        <v>#REF!</v>
      </c>
      <c r="F131" s="52">
        <f>ROUND( 89251.23, 2 )</f>
        <v>89251.23</v>
      </c>
      <c r="G131" s="53" t="e">
        <f t="shared" si="13"/>
        <v>#REF!</v>
      </c>
      <c r="H131" s="55" t="s">
        <v>1064</v>
      </c>
      <c r="I131" s="55" t="s">
        <v>1010</v>
      </c>
      <c r="N131" s="41"/>
      <c r="O131" s="41" t="e">
        <f t="shared" si="14"/>
        <v>#REF!</v>
      </c>
      <c r="P131" s="41" t="e">
        <f>Source!I157</f>
        <v>#REF!</v>
      </c>
      <c r="Q131" s="41"/>
      <c r="R131" s="41"/>
      <c r="S131" s="41"/>
      <c r="T131" s="41"/>
      <c r="U131" s="41"/>
      <c r="V131" s="41"/>
      <c r="W131" s="41"/>
      <c r="X131" s="41"/>
      <c r="Y131" s="41"/>
      <c r="Z131" s="41"/>
      <c r="AA131" s="41"/>
      <c r="AB131" s="41"/>
      <c r="AC131" s="41"/>
      <c r="AD131" s="41"/>
      <c r="AE131" s="41"/>
      <c r="AF131" s="41"/>
      <c r="AG131" s="41"/>
      <c r="AH131" s="41"/>
      <c r="AI131" s="41"/>
      <c r="AJ131" s="41"/>
      <c r="AK131" s="41"/>
      <c r="AL131" s="41"/>
      <c r="AM131" s="41"/>
      <c r="AN131" s="41"/>
      <c r="AO131" s="41"/>
      <c r="AP131" s="41"/>
      <c r="AQ131" s="41"/>
      <c r="AR131" s="41"/>
      <c r="AS131" s="41"/>
      <c r="AT131" s="41"/>
      <c r="AU131" s="41"/>
      <c r="AV131" s="41"/>
      <c r="AW131" s="41"/>
      <c r="AX131" s="41"/>
      <c r="AY131" s="41"/>
      <c r="AZ131" s="41"/>
      <c r="BA131" s="41"/>
      <c r="BB131" s="41"/>
      <c r="BC131" s="41"/>
      <c r="BD131" s="41"/>
      <c r="BE131" s="41"/>
      <c r="BF131" s="41"/>
      <c r="BG131" s="41"/>
      <c r="BH131" s="41"/>
      <c r="BI131" s="41"/>
      <c r="BJ131" s="41"/>
      <c r="BK131" s="41"/>
      <c r="BL131" s="41"/>
      <c r="BM131" s="41"/>
      <c r="BN131" s="41"/>
      <c r="BO131" s="41"/>
      <c r="BP131" s="41"/>
      <c r="BQ131" s="41"/>
      <c r="BR131" s="41"/>
      <c r="BS131" s="41"/>
      <c r="BT131" s="41"/>
      <c r="BU131" s="41"/>
      <c r="BV131" s="41"/>
      <c r="BW131" s="41"/>
      <c r="BX131" s="41"/>
      <c r="BY131" s="41"/>
      <c r="BZ131" s="41"/>
      <c r="CA131" s="41"/>
      <c r="CB131" s="41"/>
      <c r="CC131" s="41"/>
      <c r="CD131" s="41"/>
      <c r="CE131" s="41"/>
      <c r="CF131" s="41"/>
      <c r="CG131" s="41"/>
      <c r="CH131" s="41"/>
      <c r="CI131" s="41"/>
      <c r="CJ131" s="41"/>
      <c r="CK131" s="41"/>
      <c r="CL131" s="41"/>
      <c r="CM131" s="41"/>
      <c r="CN131" s="41"/>
      <c r="CO131" s="41"/>
      <c r="CP131" s="41"/>
      <c r="CQ131" s="41"/>
      <c r="CR131" s="41"/>
      <c r="CS131" s="41"/>
      <c r="CT131" s="41"/>
      <c r="CU131" s="41"/>
      <c r="CV131" s="41"/>
      <c r="CW131" s="41"/>
      <c r="CX131" s="41"/>
      <c r="CY131" s="41"/>
      <c r="CZ131" s="41"/>
      <c r="DA131" s="41"/>
      <c r="DB131" s="41"/>
      <c r="DC131" s="41"/>
      <c r="DD131" s="41"/>
      <c r="DE131" s="41"/>
      <c r="DF131" s="41"/>
      <c r="DG131" s="41"/>
      <c r="DH131" s="41"/>
      <c r="DI131" s="41"/>
      <c r="DJ131" s="41"/>
      <c r="DK131" s="41"/>
      <c r="DL131" s="41"/>
      <c r="DM131" s="41"/>
      <c r="DN131" s="41"/>
      <c r="DO131" s="41"/>
      <c r="DP131" s="41"/>
      <c r="DQ131" s="41"/>
      <c r="DR131" s="41"/>
      <c r="DS131" s="41"/>
      <c r="DT131" s="41"/>
      <c r="DU131" s="41"/>
      <c r="DV131" s="41"/>
      <c r="DW131" s="41"/>
      <c r="DX131" s="41"/>
      <c r="DY131" s="41"/>
      <c r="DZ131" s="41"/>
      <c r="EA131" s="41"/>
      <c r="EB131" s="41"/>
      <c r="EC131" s="41"/>
      <c r="ED131" s="41"/>
      <c r="EE131" s="41"/>
      <c r="EF131" s="41"/>
      <c r="EG131" s="41"/>
      <c r="EH131" s="41"/>
      <c r="EI131" s="41"/>
      <c r="EJ131" s="41"/>
      <c r="EK131" s="41"/>
      <c r="EL131" s="41"/>
      <c r="EM131" s="41"/>
      <c r="EN131" s="41"/>
      <c r="EO131" s="41"/>
      <c r="EP131" s="41"/>
      <c r="EQ131" s="41"/>
      <c r="ER131" s="41"/>
      <c r="ES131" s="41"/>
      <c r="ET131" s="41"/>
      <c r="EU131" s="41"/>
      <c r="EV131" s="41"/>
      <c r="EW131" s="41"/>
      <c r="EX131" s="41"/>
      <c r="EY131" s="41"/>
      <c r="EZ131" s="41"/>
      <c r="FA131" s="41"/>
      <c r="FB131" s="41"/>
      <c r="FC131" s="41"/>
      <c r="FD131" s="41"/>
      <c r="FE131" s="41"/>
      <c r="FF131" s="41"/>
      <c r="FG131" s="41"/>
      <c r="FH131" s="41"/>
      <c r="FI131" s="41"/>
      <c r="FJ131" s="41"/>
      <c r="FK131" s="41"/>
      <c r="FL131" s="41"/>
      <c r="FM131" s="41"/>
      <c r="FN131" s="41"/>
      <c r="FO131" s="41"/>
      <c r="FP131" s="41"/>
      <c r="FQ131" s="41"/>
      <c r="FR131" s="41"/>
      <c r="FS131" s="41"/>
      <c r="FT131" s="41"/>
      <c r="FU131" s="41"/>
      <c r="FV131" s="41"/>
      <c r="FW131" s="41"/>
      <c r="FX131" s="41"/>
      <c r="FY131" s="41"/>
      <c r="FZ131" s="41"/>
      <c r="GA131" s="41"/>
      <c r="GB131" s="41"/>
      <c r="GC131" s="41"/>
      <c r="GD131" s="41"/>
      <c r="GE131" s="41"/>
      <c r="GF131" s="41"/>
      <c r="GG131" s="41"/>
      <c r="GH131" s="41"/>
      <c r="GI131" s="41"/>
      <c r="GJ131" s="41"/>
      <c r="GK131" s="41"/>
      <c r="GL131" s="41"/>
      <c r="GM131" s="41"/>
      <c r="GN131" s="41"/>
      <c r="GO131" s="41"/>
      <c r="GP131" s="41"/>
      <c r="GQ131" s="41"/>
      <c r="GR131" s="41"/>
      <c r="GS131" s="41"/>
      <c r="GT131" s="41"/>
      <c r="GU131" s="41"/>
      <c r="GV131" s="41"/>
      <c r="GW131" s="41"/>
      <c r="GX131" s="41"/>
      <c r="GY131" s="41"/>
      <c r="GZ131" s="41"/>
      <c r="HA131" s="41"/>
      <c r="HB131" s="41"/>
      <c r="HC131" s="41"/>
      <c r="HD131" s="41"/>
      <c r="HE131" s="41"/>
      <c r="HF131" s="41"/>
      <c r="HG131" s="41"/>
      <c r="HH131" s="41"/>
      <c r="HI131" s="41"/>
      <c r="HJ131" s="41"/>
      <c r="HK131" s="41"/>
      <c r="HL131" s="41"/>
      <c r="HM131" s="41"/>
      <c r="HN131" s="41"/>
      <c r="HO131" s="41"/>
      <c r="HP131" s="41"/>
      <c r="HQ131" s="41"/>
      <c r="HR131" s="41"/>
      <c r="HS131" s="41"/>
      <c r="HT131" s="41"/>
      <c r="HU131" s="41"/>
      <c r="HV131" s="41"/>
      <c r="HW131" s="41"/>
      <c r="HX131" s="41"/>
      <c r="HY131" s="41"/>
      <c r="HZ131" s="41"/>
      <c r="IA131" s="41"/>
      <c r="IB131" s="41"/>
      <c r="IC131" s="41"/>
      <c r="ID131" s="41"/>
      <c r="IE131" s="41"/>
      <c r="IF131" s="41"/>
      <c r="IG131" s="41"/>
      <c r="IH131" s="41"/>
      <c r="II131" s="41"/>
      <c r="IJ131" s="41"/>
      <c r="IK131" s="41"/>
      <c r="IL131" s="41"/>
      <c r="IM131" s="41"/>
      <c r="IN131" s="41"/>
      <c r="IO131" s="41"/>
      <c r="IP131" s="41"/>
      <c r="IQ131" s="41"/>
      <c r="IR131" s="41"/>
      <c r="IS131" s="41"/>
      <c r="IT131" s="41"/>
      <c r="IU131" s="41"/>
    </row>
    <row r="132" spans="1:255" s="22" customFormat="1" ht="45.6" x14ac:dyDescent="0.2">
      <c r="A132" s="49">
        <v>107</v>
      </c>
      <c r="B132" s="50" t="s">
        <v>261</v>
      </c>
      <c r="C132" s="50" t="s">
        <v>441</v>
      </c>
      <c r="D132" s="50" t="s">
        <v>147</v>
      </c>
      <c r="E132" s="51" t="e">
        <f t="shared" si="12"/>
        <v>#REF!</v>
      </c>
      <c r="F132" s="52">
        <f>ROUND( 89251.23, 2 )</f>
        <v>89251.23</v>
      </c>
      <c r="G132" s="53" t="e">
        <f t="shared" si="13"/>
        <v>#REF!</v>
      </c>
      <c r="H132" s="55" t="s">
        <v>1064</v>
      </c>
      <c r="I132" s="55" t="s">
        <v>1010</v>
      </c>
      <c r="N132" s="41"/>
      <c r="O132" s="41" t="e">
        <f t="shared" si="14"/>
        <v>#REF!</v>
      </c>
      <c r="P132" s="41" t="e">
        <f>Source!I165</f>
        <v>#REF!</v>
      </c>
      <c r="Q132" s="41"/>
      <c r="R132" s="41"/>
      <c r="S132" s="41"/>
      <c r="T132" s="41"/>
      <c r="U132" s="41"/>
      <c r="V132" s="41"/>
      <c r="W132" s="41"/>
      <c r="X132" s="41"/>
      <c r="Y132" s="41"/>
      <c r="Z132" s="41"/>
      <c r="AA132" s="41"/>
      <c r="AB132" s="41"/>
      <c r="AC132" s="41"/>
      <c r="AD132" s="41"/>
      <c r="AE132" s="41"/>
      <c r="AF132" s="41"/>
      <c r="AG132" s="41"/>
      <c r="AH132" s="41"/>
      <c r="AI132" s="41"/>
      <c r="AJ132" s="41"/>
      <c r="AK132" s="41"/>
      <c r="AL132" s="41"/>
      <c r="AM132" s="41"/>
      <c r="AN132" s="41"/>
      <c r="AO132" s="41"/>
      <c r="AP132" s="41"/>
      <c r="AQ132" s="41"/>
      <c r="AR132" s="41"/>
      <c r="AS132" s="41"/>
      <c r="AT132" s="41"/>
      <c r="AU132" s="41"/>
      <c r="AV132" s="41"/>
      <c r="AW132" s="41"/>
      <c r="AX132" s="41"/>
      <c r="AY132" s="41"/>
      <c r="AZ132" s="41"/>
      <c r="BA132" s="41"/>
      <c r="BB132" s="41"/>
      <c r="BC132" s="41"/>
      <c r="BD132" s="41"/>
      <c r="BE132" s="41"/>
      <c r="BF132" s="41"/>
      <c r="BG132" s="41"/>
      <c r="BH132" s="41"/>
      <c r="BI132" s="41"/>
      <c r="BJ132" s="41"/>
      <c r="BK132" s="41"/>
      <c r="BL132" s="41"/>
      <c r="BM132" s="41"/>
      <c r="BN132" s="41"/>
      <c r="BO132" s="41"/>
      <c r="BP132" s="41"/>
      <c r="BQ132" s="41"/>
      <c r="BR132" s="41"/>
      <c r="BS132" s="41"/>
      <c r="BT132" s="41"/>
      <c r="BU132" s="41"/>
      <c r="BV132" s="41"/>
      <c r="BW132" s="41"/>
      <c r="BX132" s="41"/>
      <c r="BY132" s="41"/>
      <c r="BZ132" s="41"/>
      <c r="CA132" s="41"/>
      <c r="CB132" s="41"/>
      <c r="CC132" s="41"/>
      <c r="CD132" s="41"/>
      <c r="CE132" s="41"/>
      <c r="CF132" s="41"/>
      <c r="CG132" s="41"/>
      <c r="CH132" s="41"/>
      <c r="CI132" s="41"/>
      <c r="CJ132" s="41"/>
      <c r="CK132" s="41"/>
      <c r="CL132" s="41"/>
      <c r="CM132" s="41"/>
      <c r="CN132" s="41"/>
      <c r="CO132" s="41"/>
      <c r="CP132" s="41"/>
      <c r="CQ132" s="41"/>
      <c r="CR132" s="41"/>
      <c r="CS132" s="41"/>
      <c r="CT132" s="41"/>
      <c r="CU132" s="41"/>
      <c r="CV132" s="41"/>
      <c r="CW132" s="41"/>
      <c r="CX132" s="41"/>
      <c r="CY132" s="41"/>
      <c r="CZ132" s="41"/>
      <c r="DA132" s="41"/>
      <c r="DB132" s="41"/>
      <c r="DC132" s="41"/>
      <c r="DD132" s="41"/>
      <c r="DE132" s="41"/>
      <c r="DF132" s="41"/>
      <c r="DG132" s="41"/>
      <c r="DH132" s="41"/>
      <c r="DI132" s="41"/>
      <c r="DJ132" s="41"/>
      <c r="DK132" s="41"/>
      <c r="DL132" s="41"/>
      <c r="DM132" s="41"/>
      <c r="DN132" s="41"/>
      <c r="DO132" s="41"/>
      <c r="DP132" s="41"/>
      <c r="DQ132" s="41"/>
      <c r="DR132" s="41"/>
      <c r="DS132" s="41"/>
      <c r="DT132" s="41"/>
      <c r="DU132" s="41"/>
      <c r="DV132" s="41"/>
      <c r="DW132" s="41"/>
      <c r="DX132" s="41"/>
      <c r="DY132" s="41"/>
      <c r="DZ132" s="41"/>
      <c r="EA132" s="41"/>
      <c r="EB132" s="41"/>
      <c r="EC132" s="41"/>
      <c r="ED132" s="41"/>
      <c r="EE132" s="41"/>
      <c r="EF132" s="41"/>
      <c r="EG132" s="41"/>
      <c r="EH132" s="41"/>
      <c r="EI132" s="41"/>
      <c r="EJ132" s="41"/>
      <c r="EK132" s="41"/>
      <c r="EL132" s="41"/>
      <c r="EM132" s="41"/>
      <c r="EN132" s="41"/>
      <c r="EO132" s="41"/>
      <c r="EP132" s="41"/>
      <c r="EQ132" s="41"/>
      <c r="ER132" s="41"/>
      <c r="ES132" s="41"/>
      <c r="ET132" s="41"/>
      <c r="EU132" s="41"/>
      <c r="EV132" s="41"/>
      <c r="EW132" s="41"/>
      <c r="EX132" s="41"/>
      <c r="EY132" s="41"/>
      <c r="EZ132" s="41"/>
      <c r="FA132" s="41"/>
      <c r="FB132" s="41"/>
      <c r="FC132" s="41"/>
      <c r="FD132" s="41"/>
      <c r="FE132" s="41"/>
      <c r="FF132" s="41"/>
      <c r="FG132" s="41"/>
      <c r="FH132" s="41"/>
      <c r="FI132" s="41"/>
      <c r="FJ132" s="41"/>
      <c r="FK132" s="41"/>
      <c r="FL132" s="41"/>
      <c r="FM132" s="41"/>
      <c r="FN132" s="41"/>
      <c r="FO132" s="41"/>
      <c r="FP132" s="41"/>
      <c r="FQ132" s="41"/>
      <c r="FR132" s="41"/>
      <c r="FS132" s="41"/>
      <c r="FT132" s="41"/>
      <c r="FU132" s="41"/>
      <c r="FV132" s="41"/>
      <c r="FW132" s="41"/>
      <c r="FX132" s="41"/>
      <c r="FY132" s="41"/>
      <c r="FZ132" s="41"/>
      <c r="GA132" s="41"/>
      <c r="GB132" s="41"/>
      <c r="GC132" s="41"/>
      <c r="GD132" s="41"/>
      <c r="GE132" s="41"/>
      <c r="GF132" s="41"/>
      <c r="GG132" s="41"/>
      <c r="GH132" s="41"/>
      <c r="GI132" s="41"/>
      <c r="GJ132" s="41"/>
      <c r="GK132" s="41"/>
      <c r="GL132" s="41"/>
      <c r="GM132" s="41"/>
      <c r="GN132" s="41"/>
      <c r="GO132" s="41"/>
      <c r="GP132" s="41"/>
      <c r="GQ132" s="41"/>
      <c r="GR132" s="41"/>
      <c r="GS132" s="41"/>
      <c r="GT132" s="41"/>
      <c r="GU132" s="41"/>
      <c r="GV132" s="41"/>
      <c r="GW132" s="41"/>
      <c r="GX132" s="41"/>
      <c r="GY132" s="41"/>
      <c r="GZ132" s="41"/>
      <c r="HA132" s="41"/>
      <c r="HB132" s="41"/>
      <c r="HC132" s="41"/>
      <c r="HD132" s="41"/>
      <c r="HE132" s="41"/>
      <c r="HF132" s="41"/>
      <c r="HG132" s="41"/>
      <c r="HH132" s="41"/>
      <c r="HI132" s="41"/>
      <c r="HJ132" s="41"/>
      <c r="HK132" s="41"/>
      <c r="HL132" s="41"/>
      <c r="HM132" s="41"/>
      <c r="HN132" s="41"/>
      <c r="HO132" s="41"/>
      <c r="HP132" s="41"/>
      <c r="HQ132" s="41"/>
      <c r="HR132" s="41"/>
      <c r="HS132" s="41"/>
      <c r="HT132" s="41"/>
      <c r="HU132" s="41"/>
      <c r="HV132" s="41"/>
      <c r="HW132" s="41"/>
      <c r="HX132" s="41"/>
      <c r="HY132" s="41"/>
      <c r="HZ132" s="41"/>
      <c r="IA132" s="41"/>
      <c r="IB132" s="41"/>
      <c r="IC132" s="41"/>
      <c r="ID132" s="41"/>
      <c r="IE132" s="41"/>
      <c r="IF132" s="41"/>
      <c r="IG132" s="41"/>
      <c r="IH132" s="41"/>
      <c r="II132" s="41"/>
      <c r="IJ132" s="41"/>
      <c r="IK132" s="41"/>
      <c r="IL132" s="41"/>
      <c r="IM132" s="41"/>
      <c r="IN132" s="41"/>
      <c r="IO132" s="41"/>
      <c r="IP132" s="41"/>
      <c r="IQ132" s="41"/>
      <c r="IR132" s="41"/>
      <c r="IS132" s="41"/>
      <c r="IT132" s="41"/>
      <c r="IU132" s="41"/>
    </row>
    <row r="133" spans="1:255" s="22" customFormat="1" ht="45.6" x14ac:dyDescent="0.2">
      <c r="A133" s="49">
        <v>108</v>
      </c>
      <c r="B133" s="50" t="s">
        <v>261</v>
      </c>
      <c r="C133" s="50" t="s">
        <v>401</v>
      </c>
      <c r="D133" s="50" t="s">
        <v>147</v>
      </c>
      <c r="E133" s="51" t="e">
        <f t="shared" si="12"/>
        <v>#REF!</v>
      </c>
      <c r="F133" s="52">
        <f>ROUND( 89251.23, 2 )</f>
        <v>89251.23</v>
      </c>
      <c r="G133" s="53" t="e">
        <f t="shared" si="13"/>
        <v>#REF!</v>
      </c>
      <c r="H133" s="55" t="s">
        <v>1064</v>
      </c>
      <c r="I133" s="55" t="s">
        <v>1010</v>
      </c>
      <c r="N133" s="41"/>
      <c r="O133" s="41" t="e">
        <f t="shared" si="14"/>
        <v>#REF!</v>
      </c>
      <c r="P133" s="41" t="e">
        <f>Source!I144</f>
        <v>#REF!</v>
      </c>
      <c r="Q133" s="41"/>
      <c r="R133" s="41"/>
      <c r="S133" s="41"/>
      <c r="T133" s="41"/>
      <c r="U133" s="41"/>
      <c r="V133" s="41"/>
      <c r="W133" s="41"/>
      <c r="X133" s="41"/>
      <c r="Y133" s="41"/>
      <c r="Z133" s="41"/>
      <c r="AA133" s="41"/>
      <c r="AB133" s="41"/>
      <c r="AC133" s="41"/>
      <c r="AD133" s="41"/>
      <c r="AE133" s="41"/>
      <c r="AF133" s="41"/>
      <c r="AG133" s="41"/>
      <c r="AH133" s="41"/>
      <c r="AI133" s="41"/>
      <c r="AJ133" s="41"/>
      <c r="AK133" s="41"/>
      <c r="AL133" s="41"/>
      <c r="AM133" s="41"/>
      <c r="AN133" s="41"/>
      <c r="AO133" s="41"/>
      <c r="AP133" s="41"/>
      <c r="AQ133" s="41"/>
      <c r="AR133" s="41"/>
      <c r="AS133" s="41"/>
      <c r="AT133" s="41"/>
      <c r="AU133" s="41"/>
      <c r="AV133" s="41"/>
      <c r="AW133" s="41"/>
      <c r="AX133" s="41"/>
      <c r="AY133" s="41"/>
      <c r="AZ133" s="41"/>
      <c r="BA133" s="41"/>
      <c r="BB133" s="41"/>
      <c r="BC133" s="41"/>
      <c r="BD133" s="41"/>
      <c r="BE133" s="41"/>
      <c r="BF133" s="41"/>
      <c r="BG133" s="41"/>
      <c r="BH133" s="41"/>
      <c r="BI133" s="41"/>
      <c r="BJ133" s="41"/>
      <c r="BK133" s="41"/>
      <c r="BL133" s="41"/>
      <c r="BM133" s="41"/>
      <c r="BN133" s="41"/>
      <c r="BO133" s="41"/>
      <c r="BP133" s="41"/>
      <c r="BQ133" s="41"/>
      <c r="BR133" s="41"/>
      <c r="BS133" s="41"/>
      <c r="BT133" s="41"/>
      <c r="BU133" s="41"/>
      <c r="BV133" s="41"/>
      <c r="BW133" s="41"/>
      <c r="BX133" s="41"/>
      <c r="BY133" s="41"/>
      <c r="BZ133" s="41"/>
      <c r="CA133" s="41"/>
      <c r="CB133" s="41"/>
      <c r="CC133" s="41"/>
      <c r="CD133" s="41"/>
      <c r="CE133" s="41"/>
      <c r="CF133" s="41"/>
      <c r="CG133" s="41"/>
      <c r="CH133" s="41"/>
      <c r="CI133" s="41"/>
      <c r="CJ133" s="41"/>
      <c r="CK133" s="41"/>
      <c r="CL133" s="41"/>
      <c r="CM133" s="41"/>
      <c r="CN133" s="41"/>
      <c r="CO133" s="41"/>
      <c r="CP133" s="41"/>
      <c r="CQ133" s="41"/>
      <c r="CR133" s="41"/>
      <c r="CS133" s="41"/>
      <c r="CT133" s="41"/>
      <c r="CU133" s="41"/>
      <c r="CV133" s="41"/>
      <c r="CW133" s="41"/>
      <c r="CX133" s="41"/>
      <c r="CY133" s="41"/>
      <c r="CZ133" s="41"/>
      <c r="DA133" s="41"/>
      <c r="DB133" s="41"/>
      <c r="DC133" s="41"/>
      <c r="DD133" s="41"/>
      <c r="DE133" s="41"/>
      <c r="DF133" s="41"/>
      <c r="DG133" s="41"/>
      <c r="DH133" s="41"/>
      <c r="DI133" s="41"/>
      <c r="DJ133" s="41"/>
      <c r="DK133" s="41"/>
      <c r="DL133" s="41"/>
      <c r="DM133" s="41"/>
      <c r="DN133" s="41"/>
      <c r="DO133" s="41"/>
      <c r="DP133" s="41"/>
      <c r="DQ133" s="41"/>
      <c r="DR133" s="41"/>
      <c r="DS133" s="41"/>
      <c r="DT133" s="41"/>
      <c r="DU133" s="41"/>
      <c r="DV133" s="41"/>
      <c r="DW133" s="41"/>
      <c r="DX133" s="41"/>
      <c r="DY133" s="41"/>
      <c r="DZ133" s="41"/>
      <c r="EA133" s="41"/>
      <c r="EB133" s="41"/>
      <c r="EC133" s="41"/>
      <c r="ED133" s="41"/>
      <c r="EE133" s="41"/>
      <c r="EF133" s="41"/>
      <c r="EG133" s="41"/>
      <c r="EH133" s="41"/>
      <c r="EI133" s="41"/>
      <c r="EJ133" s="41"/>
      <c r="EK133" s="41"/>
      <c r="EL133" s="41"/>
      <c r="EM133" s="41"/>
      <c r="EN133" s="41"/>
      <c r="EO133" s="41"/>
      <c r="EP133" s="41"/>
      <c r="EQ133" s="41"/>
      <c r="ER133" s="41"/>
      <c r="ES133" s="41"/>
      <c r="ET133" s="41"/>
      <c r="EU133" s="41"/>
      <c r="EV133" s="41"/>
      <c r="EW133" s="41"/>
      <c r="EX133" s="41"/>
      <c r="EY133" s="41"/>
      <c r="EZ133" s="41"/>
      <c r="FA133" s="41"/>
      <c r="FB133" s="41"/>
      <c r="FC133" s="41"/>
      <c r="FD133" s="41"/>
      <c r="FE133" s="41"/>
      <c r="FF133" s="41"/>
      <c r="FG133" s="41"/>
      <c r="FH133" s="41"/>
      <c r="FI133" s="41"/>
      <c r="FJ133" s="41"/>
      <c r="FK133" s="41"/>
      <c r="FL133" s="41"/>
      <c r="FM133" s="41"/>
      <c r="FN133" s="41"/>
      <c r="FO133" s="41"/>
      <c r="FP133" s="41"/>
      <c r="FQ133" s="41"/>
      <c r="FR133" s="41"/>
      <c r="FS133" s="41"/>
      <c r="FT133" s="41"/>
      <c r="FU133" s="41"/>
      <c r="FV133" s="41"/>
      <c r="FW133" s="41"/>
      <c r="FX133" s="41"/>
      <c r="FY133" s="41"/>
      <c r="FZ133" s="41"/>
      <c r="GA133" s="41"/>
      <c r="GB133" s="41"/>
      <c r="GC133" s="41"/>
      <c r="GD133" s="41"/>
      <c r="GE133" s="41"/>
      <c r="GF133" s="41"/>
      <c r="GG133" s="41"/>
      <c r="GH133" s="41"/>
      <c r="GI133" s="41"/>
      <c r="GJ133" s="41"/>
      <c r="GK133" s="41"/>
      <c r="GL133" s="41"/>
      <c r="GM133" s="41"/>
      <c r="GN133" s="41"/>
      <c r="GO133" s="41"/>
      <c r="GP133" s="41"/>
      <c r="GQ133" s="41"/>
      <c r="GR133" s="41"/>
      <c r="GS133" s="41"/>
      <c r="GT133" s="41"/>
      <c r="GU133" s="41"/>
      <c r="GV133" s="41"/>
      <c r="GW133" s="41"/>
      <c r="GX133" s="41"/>
      <c r="GY133" s="41"/>
      <c r="GZ133" s="41"/>
      <c r="HA133" s="41"/>
      <c r="HB133" s="41"/>
      <c r="HC133" s="41"/>
      <c r="HD133" s="41"/>
      <c r="HE133" s="41"/>
      <c r="HF133" s="41"/>
      <c r="HG133" s="41"/>
      <c r="HH133" s="41"/>
      <c r="HI133" s="41"/>
      <c r="HJ133" s="41"/>
      <c r="HK133" s="41"/>
      <c r="HL133" s="41"/>
      <c r="HM133" s="41"/>
      <c r="HN133" s="41"/>
      <c r="HO133" s="41"/>
      <c r="HP133" s="41"/>
      <c r="HQ133" s="41"/>
      <c r="HR133" s="41"/>
      <c r="HS133" s="41"/>
      <c r="HT133" s="41"/>
      <c r="HU133" s="41"/>
      <c r="HV133" s="41"/>
      <c r="HW133" s="41"/>
      <c r="HX133" s="41"/>
      <c r="HY133" s="41"/>
      <c r="HZ133" s="41"/>
      <c r="IA133" s="41"/>
      <c r="IB133" s="41"/>
      <c r="IC133" s="41"/>
      <c r="ID133" s="41"/>
      <c r="IE133" s="41"/>
      <c r="IF133" s="41"/>
      <c r="IG133" s="41"/>
      <c r="IH133" s="41"/>
      <c r="II133" s="41"/>
      <c r="IJ133" s="41"/>
      <c r="IK133" s="41"/>
      <c r="IL133" s="41"/>
      <c r="IM133" s="41"/>
      <c r="IN133" s="41"/>
      <c r="IO133" s="41"/>
      <c r="IP133" s="41"/>
      <c r="IQ133" s="41"/>
      <c r="IR133" s="41"/>
      <c r="IS133" s="41"/>
      <c r="IT133" s="41"/>
      <c r="IU133" s="41"/>
    </row>
    <row r="134" spans="1:255" s="22" customFormat="1" ht="45.6" x14ac:dyDescent="0.2">
      <c r="A134" s="49">
        <v>109</v>
      </c>
      <c r="B134" s="50" t="s">
        <v>261</v>
      </c>
      <c r="C134" s="50" t="s">
        <v>433</v>
      </c>
      <c r="D134" s="50" t="s">
        <v>147</v>
      </c>
      <c r="E134" s="51" t="e">
        <f t="shared" si="12"/>
        <v>#REF!</v>
      </c>
      <c r="F134" s="52">
        <f>ROUND( 116796.73, 2 )</f>
        <v>116796.73</v>
      </c>
      <c r="G134" s="53" t="e">
        <f t="shared" si="13"/>
        <v>#REF!</v>
      </c>
      <c r="H134" s="55" t="s">
        <v>1069</v>
      </c>
      <c r="I134" s="55" t="s">
        <v>1010</v>
      </c>
      <c r="N134" s="41"/>
      <c r="O134" s="41" t="e">
        <f t="shared" si="14"/>
        <v>#REF!</v>
      </c>
      <c r="P134" s="41" t="e">
        <f>Source!I160</f>
        <v>#REF!</v>
      </c>
      <c r="Q134" s="41"/>
      <c r="R134" s="41"/>
      <c r="S134" s="41"/>
      <c r="T134" s="41"/>
      <c r="U134" s="41"/>
      <c r="V134" s="41"/>
      <c r="W134" s="41"/>
      <c r="X134" s="41"/>
      <c r="Y134" s="41"/>
      <c r="Z134" s="41"/>
      <c r="AA134" s="41"/>
      <c r="AB134" s="41"/>
      <c r="AC134" s="41"/>
      <c r="AD134" s="41"/>
      <c r="AE134" s="41"/>
      <c r="AF134" s="41"/>
      <c r="AG134" s="41"/>
      <c r="AH134" s="41"/>
      <c r="AI134" s="41"/>
      <c r="AJ134" s="41"/>
      <c r="AK134" s="41"/>
      <c r="AL134" s="41"/>
      <c r="AM134" s="41"/>
      <c r="AN134" s="41"/>
      <c r="AO134" s="41"/>
      <c r="AP134" s="41"/>
      <c r="AQ134" s="41"/>
      <c r="AR134" s="41"/>
      <c r="AS134" s="41"/>
      <c r="AT134" s="41"/>
      <c r="AU134" s="41"/>
      <c r="AV134" s="41"/>
      <c r="AW134" s="41"/>
      <c r="AX134" s="41"/>
      <c r="AY134" s="41"/>
      <c r="AZ134" s="41"/>
      <c r="BA134" s="41"/>
      <c r="BB134" s="41"/>
      <c r="BC134" s="41"/>
      <c r="BD134" s="41"/>
      <c r="BE134" s="41"/>
      <c r="BF134" s="41"/>
      <c r="BG134" s="41"/>
      <c r="BH134" s="41"/>
      <c r="BI134" s="41"/>
      <c r="BJ134" s="41"/>
      <c r="BK134" s="41"/>
      <c r="BL134" s="41"/>
      <c r="BM134" s="41"/>
      <c r="BN134" s="41"/>
      <c r="BO134" s="41"/>
      <c r="BP134" s="41"/>
      <c r="BQ134" s="41"/>
      <c r="BR134" s="41"/>
      <c r="BS134" s="41"/>
      <c r="BT134" s="41"/>
      <c r="BU134" s="41"/>
      <c r="BV134" s="41"/>
      <c r="BW134" s="41"/>
      <c r="BX134" s="41"/>
      <c r="BY134" s="41"/>
      <c r="BZ134" s="41"/>
      <c r="CA134" s="41"/>
      <c r="CB134" s="41"/>
      <c r="CC134" s="41"/>
      <c r="CD134" s="41"/>
      <c r="CE134" s="41"/>
      <c r="CF134" s="41"/>
      <c r="CG134" s="41"/>
      <c r="CH134" s="41"/>
      <c r="CI134" s="41"/>
      <c r="CJ134" s="41"/>
      <c r="CK134" s="41"/>
      <c r="CL134" s="41"/>
      <c r="CM134" s="41"/>
      <c r="CN134" s="41"/>
      <c r="CO134" s="41"/>
      <c r="CP134" s="41"/>
      <c r="CQ134" s="41"/>
      <c r="CR134" s="41"/>
      <c r="CS134" s="41"/>
      <c r="CT134" s="41"/>
      <c r="CU134" s="41"/>
      <c r="CV134" s="41"/>
      <c r="CW134" s="41"/>
      <c r="CX134" s="41"/>
      <c r="CY134" s="41"/>
      <c r="CZ134" s="41"/>
      <c r="DA134" s="41"/>
      <c r="DB134" s="41"/>
      <c r="DC134" s="41"/>
      <c r="DD134" s="41"/>
      <c r="DE134" s="41"/>
      <c r="DF134" s="41"/>
      <c r="DG134" s="41"/>
      <c r="DH134" s="41"/>
      <c r="DI134" s="41"/>
      <c r="DJ134" s="41"/>
      <c r="DK134" s="41"/>
      <c r="DL134" s="41"/>
      <c r="DM134" s="41"/>
      <c r="DN134" s="41"/>
      <c r="DO134" s="41"/>
      <c r="DP134" s="41"/>
      <c r="DQ134" s="41"/>
      <c r="DR134" s="41"/>
      <c r="DS134" s="41"/>
      <c r="DT134" s="41"/>
      <c r="DU134" s="41"/>
      <c r="DV134" s="41"/>
      <c r="DW134" s="41"/>
      <c r="DX134" s="41"/>
      <c r="DY134" s="41"/>
      <c r="DZ134" s="41"/>
      <c r="EA134" s="41"/>
      <c r="EB134" s="41"/>
      <c r="EC134" s="41"/>
      <c r="ED134" s="41"/>
      <c r="EE134" s="41"/>
      <c r="EF134" s="41"/>
      <c r="EG134" s="41"/>
      <c r="EH134" s="41"/>
      <c r="EI134" s="41"/>
      <c r="EJ134" s="41"/>
      <c r="EK134" s="41"/>
      <c r="EL134" s="41"/>
      <c r="EM134" s="41"/>
      <c r="EN134" s="41"/>
      <c r="EO134" s="41"/>
      <c r="EP134" s="41"/>
      <c r="EQ134" s="41"/>
      <c r="ER134" s="41"/>
      <c r="ES134" s="41"/>
      <c r="ET134" s="41"/>
      <c r="EU134" s="41"/>
      <c r="EV134" s="41"/>
      <c r="EW134" s="41"/>
      <c r="EX134" s="41"/>
      <c r="EY134" s="41"/>
      <c r="EZ134" s="41"/>
      <c r="FA134" s="41"/>
      <c r="FB134" s="41"/>
      <c r="FC134" s="41"/>
      <c r="FD134" s="41"/>
      <c r="FE134" s="41"/>
      <c r="FF134" s="41"/>
      <c r="FG134" s="41"/>
      <c r="FH134" s="41"/>
      <c r="FI134" s="41"/>
      <c r="FJ134" s="41"/>
      <c r="FK134" s="41"/>
      <c r="FL134" s="41"/>
      <c r="FM134" s="41"/>
      <c r="FN134" s="41"/>
      <c r="FO134" s="41"/>
      <c r="FP134" s="41"/>
      <c r="FQ134" s="41"/>
      <c r="FR134" s="41"/>
      <c r="FS134" s="41"/>
      <c r="FT134" s="41"/>
      <c r="FU134" s="41"/>
      <c r="FV134" s="41"/>
      <c r="FW134" s="41"/>
      <c r="FX134" s="41"/>
      <c r="FY134" s="41"/>
      <c r="FZ134" s="41"/>
      <c r="GA134" s="41"/>
      <c r="GB134" s="41"/>
      <c r="GC134" s="41"/>
      <c r="GD134" s="41"/>
      <c r="GE134" s="41"/>
      <c r="GF134" s="41"/>
      <c r="GG134" s="41"/>
      <c r="GH134" s="41"/>
      <c r="GI134" s="41"/>
      <c r="GJ134" s="41"/>
      <c r="GK134" s="41"/>
      <c r="GL134" s="41"/>
      <c r="GM134" s="41"/>
      <c r="GN134" s="41"/>
      <c r="GO134" s="41"/>
      <c r="GP134" s="41"/>
      <c r="GQ134" s="41"/>
      <c r="GR134" s="41"/>
      <c r="GS134" s="41"/>
      <c r="GT134" s="41"/>
      <c r="GU134" s="41"/>
      <c r="GV134" s="41"/>
      <c r="GW134" s="41"/>
      <c r="GX134" s="41"/>
      <c r="GY134" s="41"/>
      <c r="GZ134" s="41"/>
      <c r="HA134" s="41"/>
      <c r="HB134" s="41"/>
      <c r="HC134" s="41"/>
      <c r="HD134" s="41"/>
      <c r="HE134" s="41"/>
      <c r="HF134" s="41"/>
      <c r="HG134" s="41"/>
      <c r="HH134" s="41"/>
      <c r="HI134" s="41"/>
      <c r="HJ134" s="41"/>
      <c r="HK134" s="41"/>
      <c r="HL134" s="41"/>
      <c r="HM134" s="41"/>
      <c r="HN134" s="41"/>
      <c r="HO134" s="41"/>
      <c r="HP134" s="41"/>
      <c r="HQ134" s="41"/>
      <c r="HR134" s="41"/>
      <c r="HS134" s="41"/>
      <c r="HT134" s="41"/>
      <c r="HU134" s="41"/>
      <c r="HV134" s="41"/>
      <c r="HW134" s="41"/>
      <c r="HX134" s="41"/>
      <c r="HY134" s="41"/>
      <c r="HZ134" s="41"/>
      <c r="IA134" s="41"/>
      <c r="IB134" s="41"/>
      <c r="IC134" s="41"/>
      <c r="ID134" s="41"/>
      <c r="IE134" s="41"/>
      <c r="IF134" s="41"/>
      <c r="IG134" s="41"/>
      <c r="IH134" s="41"/>
      <c r="II134" s="41"/>
      <c r="IJ134" s="41"/>
      <c r="IK134" s="41"/>
      <c r="IL134" s="41"/>
      <c r="IM134" s="41"/>
      <c r="IN134" s="41"/>
      <c r="IO134" s="41"/>
      <c r="IP134" s="41"/>
      <c r="IQ134" s="41"/>
      <c r="IR134" s="41"/>
      <c r="IS134" s="41"/>
      <c r="IT134" s="41"/>
      <c r="IU134" s="41"/>
    </row>
    <row r="135" spans="1:255" s="22" customFormat="1" ht="45.6" x14ac:dyDescent="0.2">
      <c r="A135" s="49">
        <v>110</v>
      </c>
      <c r="B135" s="50" t="s">
        <v>261</v>
      </c>
      <c r="C135" s="50" t="s">
        <v>443</v>
      </c>
      <c r="D135" s="50" t="s">
        <v>147</v>
      </c>
      <c r="E135" s="51" t="e">
        <f t="shared" si="12"/>
        <v>#REF!</v>
      </c>
      <c r="F135" s="52">
        <f>ROUND( 95541.49, 2 )</f>
        <v>95541.49</v>
      </c>
      <c r="G135" s="53" t="e">
        <f t="shared" si="13"/>
        <v>#REF!</v>
      </c>
      <c r="H135" s="55" t="s">
        <v>1065</v>
      </c>
      <c r="I135" s="55" t="s">
        <v>1010</v>
      </c>
      <c r="N135" s="41"/>
      <c r="O135" s="41" t="e">
        <f t="shared" si="14"/>
        <v>#REF!</v>
      </c>
      <c r="P135" s="41" t="e">
        <f>Source!I166</f>
        <v>#REF!</v>
      </c>
      <c r="Q135" s="41"/>
      <c r="R135" s="41"/>
      <c r="S135" s="41"/>
      <c r="T135" s="41"/>
      <c r="U135" s="41"/>
      <c r="V135" s="41"/>
      <c r="W135" s="41"/>
      <c r="X135" s="41"/>
      <c r="Y135" s="41"/>
      <c r="Z135" s="41"/>
      <c r="AA135" s="41"/>
      <c r="AB135" s="41"/>
      <c r="AC135" s="41"/>
      <c r="AD135" s="41"/>
      <c r="AE135" s="41"/>
      <c r="AF135" s="41"/>
      <c r="AG135" s="41"/>
      <c r="AH135" s="41"/>
      <c r="AI135" s="41"/>
      <c r="AJ135" s="41"/>
      <c r="AK135" s="41"/>
      <c r="AL135" s="41"/>
      <c r="AM135" s="41"/>
      <c r="AN135" s="41"/>
      <c r="AO135" s="41"/>
      <c r="AP135" s="41"/>
      <c r="AQ135" s="41"/>
      <c r="AR135" s="41"/>
      <c r="AS135" s="41"/>
      <c r="AT135" s="41"/>
      <c r="AU135" s="41"/>
      <c r="AV135" s="41"/>
      <c r="AW135" s="41"/>
      <c r="AX135" s="41"/>
      <c r="AY135" s="41"/>
      <c r="AZ135" s="41"/>
      <c r="BA135" s="41"/>
      <c r="BB135" s="41"/>
      <c r="BC135" s="41"/>
      <c r="BD135" s="41"/>
      <c r="BE135" s="41"/>
      <c r="BF135" s="41"/>
      <c r="BG135" s="41"/>
      <c r="BH135" s="41"/>
      <c r="BI135" s="41"/>
      <c r="BJ135" s="41"/>
      <c r="BK135" s="41"/>
      <c r="BL135" s="41"/>
      <c r="BM135" s="41"/>
      <c r="BN135" s="41"/>
      <c r="BO135" s="41"/>
      <c r="BP135" s="41"/>
      <c r="BQ135" s="41"/>
      <c r="BR135" s="41"/>
      <c r="BS135" s="41"/>
      <c r="BT135" s="41"/>
      <c r="BU135" s="41"/>
      <c r="BV135" s="41"/>
      <c r="BW135" s="41"/>
      <c r="BX135" s="41"/>
      <c r="BY135" s="41"/>
      <c r="BZ135" s="41"/>
      <c r="CA135" s="41"/>
      <c r="CB135" s="41"/>
      <c r="CC135" s="41"/>
      <c r="CD135" s="41"/>
      <c r="CE135" s="41"/>
      <c r="CF135" s="41"/>
      <c r="CG135" s="41"/>
      <c r="CH135" s="41"/>
      <c r="CI135" s="41"/>
      <c r="CJ135" s="41"/>
      <c r="CK135" s="41"/>
      <c r="CL135" s="41"/>
      <c r="CM135" s="41"/>
      <c r="CN135" s="41"/>
      <c r="CO135" s="41"/>
      <c r="CP135" s="41"/>
      <c r="CQ135" s="41"/>
      <c r="CR135" s="41"/>
      <c r="CS135" s="41"/>
      <c r="CT135" s="41"/>
      <c r="CU135" s="41"/>
      <c r="CV135" s="41"/>
      <c r="CW135" s="41"/>
      <c r="CX135" s="41"/>
      <c r="CY135" s="41"/>
      <c r="CZ135" s="41"/>
      <c r="DA135" s="41"/>
      <c r="DB135" s="41"/>
      <c r="DC135" s="41"/>
      <c r="DD135" s="41"/>
      <c r="DE135" s="41"/>
      <c r="DF135" s="41"/>
      <c r="DG135" s="41"/>
      <c r="DH135" s="41"/>
      <c r="DI135" s="41"/>
      <c r="DJ135" s="41"/>
      <c r="DK135" s="41"/>
      <c r="DL135" s="41"/>
      <c r="DM135" s="41"/>
      <c r="DN135" s="41"/>
      <c r="DO135" s="41"/>
      <c r="DP135" s="41"/>
      <c r="DQ135" s="41"/>
      <c r="DR135" s="41"/>
      <c r="DS135" s="41"/>
      <c r="DT135" s="41"/>
      <c r="DU135" s="41"/>
      <c r="DV135" s="41"/>
      <c r="DW135" s="41"/>
      <c r="DX135" s="41"/>
      <c r="DY135" s="41"/>
      <c r="DZ135" s="41"/>
      <c r="EA135" s="41"/>
      <c r="EB135" s="41"/>
      <c r="EC135" s="41"/>
      <c r="ED135" s="41"/>
      <c r="EE135" s="41"/>
      <c r="EF135" s="41"/>
      <c r="EG135" s="41"/>
      <c r="EH135" s="41"/>
      <c r="EI135" s="41"/>
      <c r="EJ135" s="41"/>
      <c r="EK135" s="41"/>
      <c r="EL135" s="41"/>
      <c r="EM135" s="41"/>
      <c r="EN135" s="41"/>
      <c r="EO135" s="41"/>
      <c r="EP135" s="41"/>
      <c r="EQ135" s="41"/>
      <c r="ER135" s="41"/>
      <c r="ES135" s="41"/>
      <c r="ET135" s="41"/>
      <c r="EU135" s="41"/>
      <c r="EV135" s="41"/>
      <c r="EW135" s="41"/>
      <c r="EX135" s="41"/>
      <c r="EY135" s="41"/>
      <c r="EZ135" s="41"/>
      <c r="FA135" s="41"/>
      <c r="FB135" s="41"/>
      <c r="FC135" s="41"/>
      <c r="FD135" s="41"/>
      <c r="FE135" s="41"/>
      <c r="FF135" s="41"/>
      <c r="FG135" s="41"/>
      <c r="FH135" s="41"/>
      <c r="FI135" s="41"/>
      <c r="FJ135" s="41"/>
      <c r="FK135" s="41"/>
      <c r="FL135" s="41"/>
      <c r="FM135" s="41"/>
      <c r="FN135" s="41"/>
      <c r="FO135" s="41"/>
      <c r="FP135" s="41"/>
      <c r="FQ135" s="41"/>
      <c r="FR135" s="41"/>
      <c r="FS135" s="41"/>
      <c r="FT135" s="41"/>
      <c r="FU135" s="41"/>
      <c r="FV135" s="41"/>
      <c r="FW135" s="41"/>
      <c r="FX135" s="41"/>
      <c r="FY135" s="41"/>
      <c r="FZ135" s="41"/>
      <c r="GA135" s="41"/>
      <c r="GB135" s="41"/>
      <c r="GC135" s="41"/>
      <c r="GD135" s="41"/>
      <c r="GE135" s="41"/>
      <c r="GF135" s="41"/>
      <c r="GG135" s="41"/>
      <c r="GH135" s="41"/>
      <c r="GI135" s="41"/>
      <c r="GJ135" s="41"/>
      <c r="GK135" s="41"/>
      <c r="GL135" s="41"/>
      <c r="GM135" s="41"/>
      <c r="GN135" s="41"/>
      <c r="GO135" s="41"/>
      <c r="GP135" s="41"/>
      <c r="GQ135" s="41"/>
      <c r="GR135" s="41"/>
      <c r="GS135" s="41"/>
      <c r="GT135" s="41"/>
      <c r="GU135" s="41"/>
      <c r="GV135" s="41"/>
      <c r="GW135" s="41"/>
      <c r="GX135" s="41"/>
      <c r="GY135" s="41"/>
      <c r="GZ135" s="41"/>
      <c r="HA135" s="41"/>
      <c r="HB135" s="41"/>
      <c r="HC135" s="41"/>
      <c r="HD135" s="41"/>
      <c r="HE135" s="41"/>
      <c r="HF135" s="41"/>
      <c r="HG135" s="41"/>
      <c r="HH135" s="41"/>
      <c r="HI135" s="41"/>
      <c r="HJ135" s="41"/>
      <c r="HK135" s="41"/>
      <c r="HL135" s="41"/>
      <c r="HM135" s="41"/>
      <c r="HN135" s="41"/>
      <c r="HO135" s="41"/>
      <c r="HP135" s="41"/>
      <c r="HQ135" s="41"/>
      <c r="HR135" s="41"/>
      <c r="HS135" s="41"/>
      <c r="HT135" s="41"/>
      <c r="HU135" s="41"/>
      <c r="HV135" s="41"/>
      <c r="HW135" s="41"/>
      <c r="HX135" s="41"/>
      <c r="HY135" s="41"/>
      <c r="HZ135" s="41"/>
      <c r="IA135" s="41"/>
      <c r="IB135" s="41"/>
      <c r="IC135" s="41"/>
      <c r="ID135" s="41"/>
      <c r="IE135" s="41"/>
      <c r="IF135" s="41"/>
      <c r="IG135" s="41"/>
      <c r="IH135" s="41"/>
      <c r="II135" s="41"/>
      <c r="IJ135" s="41"/>
      <c r="IK135" s="41"/>
      <c r="IL135" s="41"/>
      <c r="IM135" s="41"/>
      <c r="IN135" s="41"/>
      <c r="IO135" s="41"/>
      <c r="IP135" s="41"/>
      <c r="IQ135" s="41"/>
      <c r="IR135" s="41"/>
      <c r="IS135" s="41"/>
      <c r="IT135" s="41"/>
      <c r="IU135" s="41"/>
    </row>
    <row r="136" spans="1:255" s="22" customFormat="1" ht="45.6" x14ac:dyDescent="0.2">
      <c r="A136" s="49">
        <v>111</v>
      </c>
      <c r="B136" s="50" t="s">
        <v>261</v>
      </c>
      <c r="C136" s="50" t="s">
        <v>403</v>
      </c>
      <c r="D136" s="50" t="s">
        <v>147</v>
      </c>
      <c r="E136" s="51" t="e">
        <f t="shared" si="12"/>
        <v>#REF!</v>
      </c>
      <c r="F136" s="52">
        <f>ROUND( 95541.49, 2 )</f>
        <v>95541.49</v>
      </c>
      <c r="G136" s="53" t="e">
        <f t="shared" si="13"/>
        <v>#REF!</v>
      </c>
      <c r="H136" s="55" t="s">
        <v>1065</v>
      </c>
      <c r="I136" s="55" t="s">
        <v>1010</v>
      </c>
      <c r="N136" s="41"/>
      <c r="O136" s="41" t="e">
        <f t="shared" si="14"/>
        <v>#REF!</v>
      </c>
      <c r="P136" s="41" t="e">
        <f>Source!I145</f>
        <v>#REF!</v>
      </c>
      <c r="Q136" s="41"/>
      <c r="R136" s="41"/>
      <c r="S136" s="41"/>
      <c r="T136" s="41"/>
      <c r="U136" s="41"/>
      <c r="V136" s="41"/>
      <c r="W136" s="41"/>
      <c r="X136" s="41"/>
      <c r="Y136" s="41"/>
      <c r="Z136" s="41"/>
      <c r="AA136" s="41"/>
      <c r="AB136" s="41"/>
      <c r="AC136" s="41"/>
      <c r="AD136" s="41"/>
      <c r="AE136" s="41"/>
      <c r="AF136" s="41"/>
      <c r="AG136" s="41"/>
      <c r="AH136" s="41"/>
      <c r="AI136" s="41"/>
      <c r="AJ136" s="41"/>
      <c r="AK136" s="41"/>
      <c r="AL136" s="41"/>
      <c r="AM136" s="41"/>
      <c r="AN136" s="41"/>
      <c r="AO136" s="41"/>
      <c r="AP136" s="41"/>
      <c r="AQ136" s="41"/>
      <c r="AR136" s="41"/>
      <c r="AS136" s="41"/>
      <c r="AT136" s="41"/>
      <c r="AU136" s="41"/>
      <c r="AV136" s="41"/>
      <c r="AW136" s="41"/>
      <c r="AX136" s="41"/>
      <c r="AY136" s="41"/>
      <c r="AZ136" s="41"/>
      <c r="BA136" s="41"/>
      <c r="BB136" s="41"/>
      <c r="BC136" s="41"/>
      <c r="BD136" s="41"/>
      <c r="BE136" s="41"/>
      <c r="BF136" s="41"/>
      <c r="BG136" s="41"/>
      <c r="BH136" s="41"/>
      <c r="BI136" s="41"/>
      <c r="BJ136" s="41"/>
      <c r="BK136" s="41"/>
      <c r="BL136" s="41"/>
      <c r="BM136" s="41"/>
      <c r="BN136" s="41"/>
      <c r="BO136" s="41"/>
      <c r="BP136" s="41"/>
      <c r="BQ136" s="41"/>
      <c r="BR136" s="41"/>
      <c r="BS136" s="41"/>
      <c r="BT136" s="41"/>
      <c r="BU136" s="41"/>
      <c r="BV136" s="41"/>
      <c r="BW136" s="41"/>
      <c r="BX136" s="41"/>
      <c r="BY136" s="41"/>
      <c r="BZ136" s="41"/>
      <c r="CA136" s="41"/>
      <c r="CB136" s="41"/>
      <c r="CC136" s="41"/>
      <c r="CD136" s="41"/>
      <c r="CE136" s="41"/>
      <c r="CF136" s="41"/>
      <c r="CG136" s="41"/>
      <c r="CH136" s="41"/>
      <c r="CI136" s="41"/>
      <c r="CJ136" s="41"/>
      <c r="CK136" s="41"/>
      <c r="CL136" s="41"/>
      <c r="CM136" s="41"/>
      <c r="CN136" s="41"/>
      <c r="CO136" s="41"/>
      <c r="CP136" s="41"/>
      <c r="CQ136" s="41"/>
      <c r="CR136" s="41"/>
      <c r="CS136" s="41"/>
      <c r="CT136" s="41"/>
      <c r="CU136" s="41"/>
      <c r="CV136" s="41"/>
      <c r="CW136" s="41"/>
      <c r="CX136" s="41"/>
      <c r="CY136" s="41"/>
      <c r="CZ136" s="41"/>
      <c r="DA136" s="41"/>
      <c r="DB136" s="41"/>
      <c r="DC136" s="41"/>
      <c r="DD136" s="41"/>
      <c r="DE136" s="41"/>
      <c r="DF136" s="41"/>
      <c r="DG136" s="41"/>
      <c r="DH136" s="41"/>
      <c r="DI136" s="41"/>
      <c r="DJ136" s="41"/>
      <c r="DK136" s="41"/>
      <c r="DL136" s="41"/>
      <c r="DM136" s="41"/>
      <c r="DN136" s="41"/>
      <c r="DO136" s="41"/>
      <c r="DP136" s="41"/>
      <c r="DQ136" s="41"/>
      <c r="DR136" s="41"/>
      <c r="DS136" s="41"/>
      <c r="DT136" s="41"/>
      <c r="DU136" s="41"/>
      <c r="DV136" s="41"/>
      <c r="DW136" s="41"/>
      <c r="DX136" s="41"/>
      <c r="DY136" s="41"/>
      <c r="DZ136" s="41"/>
      <c r="EA136" s="41"/>
      <c r="EB136" s="41"/>
      <c r="EC136" s="41"/>
      <c r="ED136" s="41"/>
      <c r="EE136" s="41"/>
      <c r="EF136" s="41"/>
      <c r="EG136" s="41"/>
      <c r="EH136" s="41"/>
      <c r="EI136" s="41"/>
      <c r="EJ136" s="41"/>
      <c r="EK136" s="41"/>
      <c r="EL136" s="41"/>
      <c r="EM136" s="41"/>
      <c r="EN136" s="41"/>
      <c r="EO136" s="41"/>
      <c r="EP136" s="41"/>
      <c r="EQ136" s="41"/>
      <c r="ER136" s="41"/>
      <c r="ES136" s="41"/>
      <c r="ET136" s="41"/>
      <c r="EU136" s="41"/>
      <c r="EV136" s="41"/>
      <c r="EW136" s="41"/>
      <c r="EX136" s="41"/>
      <c r="EY136" s="41"/>
      <c r="EZ136" s="41"/>
      <c r="FA136" s="41"/>
      <c r="FB136" s="41"/>
      <c r="FC136" s="41"/>
      <c r="FD136" s="41"/>
      <c r="FE136" s="41"/>
      <c r="FF136" s="41"/>
      <c r="FG136" s="41"/>
      <c r="FH136" s="41"/>
      <c r="FI136" s="41"/>
      <c r="FJ136" s="41"/>
      <c r="FK136" s="41"/>
      <c r="FL136" s="41"/>
      <c r="FM136" s="41"/>
      <c r="FN136" s="41"/>
      <c r="FO136" s="41"/>
      <c r="FP136" s="41"/>
      <c r="FQ136" s="41"/>
      <c r="FR136" s="41"/>
      <c r="FS136" s="41"/>
      <c r="FT136" s="41"/>
      <c r="FU136" s="41"/>
      <c r="FV136" s="41"/>
      <c r="FW136" s="41"/>
      <c r="FX136" s="41"/>
      <c r="FY136" s="41"/>
      <c r="FZ136" s="41"/>
      <c r="GA136" s="41"/>
      <c r="GB136" s="41"/>
      <c r="GC136" s="41"/>
      <c r="GD136" s="41"/>
      <c r="GE136" s="41"/>
      <c r="GF136" s="41"/>
      <c r="GG136" s="41"/>
      <c r="GH136" s="41"/>
      <c r="GI136" s="41"/>
      <c r="GJ136" s="41"/>
      <c r="GK136" s="41"/>
      <c r="GL136" s="41"/>
      <c r="GM136" s="41"/>
      <c r="GN136" s="41"/>
      <c r="GO136" s="41"/>
      <c r="GP136" s="41"/>
      <c r="GQ136" s="41"/>
      <c r="GR136" s="41"/>
      <c r="GS136" s="41"/>
      <c r="GT136" s="41"/>
      <c r="GU136" s="41"/>
      <c r="GV136" s="41"/>
      <c r="GW136" s="41"/>
      <c r="GX136" s="41"/>
      <c r="GY136" s="41"/>
      <c r="GZ136" s="41"/>
      <c r="HA136" s="41"/>
      <c r="HB136" s="41"/>
      <c r="HC136" s="41"/>
      <c r="HD136" s="41"/>
      <c r="HE136" s="41"/>
      <c r="HF136" s="41"/>
      <c r="HG136" s="41"/>
      <c r="HH136" s="41"/>
      <c r="HI136" s="41"/>
      <c r="HJ136" s="41"/>
      <c r="HK136" s="41"/>
      <c r="HL136" s="41"/>
      <c r="HM136" s="41"/>
      <c r="HN136" s="41"/>
      <c r="HO136" s="41"/>
      <c r="HP136" s="41"/>
      <c r="HQ136" s="41"/>
      <c r="HR136" s="41"/>
      <c r="HS136" s="41"/>
      <c r="HT136" s="41"/>
      <c r="HU136" s="41"/>
      <c r="HV136" s="41"/>
      <c r="HW136" s="41"/>
      <c r="HX136" s="41"/>
      <c r="HY136" s="41"/>
      <c r="HZ136" s="41"/>
      <c r="IA136" s="41"/>
      <c r="IB136" s="41"/>
      <c r="IC136" s="41"/>
      <c r="ID136" s="41"/>
      <c r="IE136" s="41"/>
      <c r="IF136" s="41"/>
      <c r="IG136" s="41"/>
      <c r="IH136" s="41"/>
      <c r="II136" s="41"/>
      <c r="IJ136" s="41"/>
      <c r="IK136" s="41"/>
      <c r="IL136" s="41"/>
      <c r="IM136" s="41"/>
      <c r="IN136" s="41"/>
      <c r="IO136" s="41"/>
      <c r="IP136" s="41"/>
      <c r="IQ136" s="41"/>
      <c r="IR136" s="41"/>
      <c r="IS136" s="41"/>
      <c r="IT136" s="41"/>
      <c r="IU136" s="41"/>
    </row>
    <row r="137" spans="1:255" s="22" customFormat="1" ht="45.6" x14ac:dyDescent="0.2">
      <c r="A137" s="49">
        <v>112</v>
      </c>
      <c r="B137" s="50" t="s">
        <v>261</v>
      </c>
      <c r="C137" s="50" t="s">
        <v>538</v>
      </c>
      <c r="D137" s="50" t="s">
        <v>147</v>
      </c>
      <c r="E137" s="51" t="e">
        <f t="shared" si="12"/>
        <v>#REF!</v>
      </c>
      <c r="F137" s="52">
        <f>ROUND( 103975.29, 2 )</f>
        <v>103975.29</v>
      </c>
      <c r="G137" s="53" t="e">
        <f t="shared" si="13"/>
        <v>#REF!</v>
      </c>
      <c r="H137" s="55" t="s">
        <v>1076</v>
      </c>
      <c r="I137" s="55" t="s">
        <v>1010</v>
      </c>
      <c r="N137" s="41"/>
      <c r="O137" s="41" t="e">
        <f t="shared" si="14"/>
        <v>#REF!</v>
      </c>
      <c r="P137" s="41" t="e">
        <f>Source!I210</f>
        <v>#REF!</v>
      </c>
      <c r="Q137" s="41"/>
      <c r="R137" s="41"/>
      <c r="S137" s="41"/>
      <c r="T137" s="41"/>
      <c r="U137" s="41"/>
      <c r="V137" s="41"/>
      <c r="W137" s="41"/>
      <c r="X137" s="41"/>
      <c r="Y137" s="41"/>
      <c r="Z137" s="41"/>
      <c r="AA137" s="41"/>
      <c r="AB137" s="41"/>
      <c r="AC137" s="41"/>
      <c r="AD137" s="41"/>
      <c r="AE137" s="41"/>
      <c r="AF137" s="41"/>
      <c r="AG137" s="41"/>
      <c r="AH137" s="41"/>
      <c r="AI137" s="41"/>
      <c r="AJ137" s="41"/>
      <c r="AK137" s="41"/>
      <c r="AL137" s="41"/>
      <c r="AM137" s="41"/>
      <c r="AN137" s="41"/>
      <c r="AO137" s="41"/>
      <c r="AP137" s="41"/>
      <c r="AQ137" s="41"/>
      <c r="AR137" s="41"/>
      <c r="AS137" s="41"/>
      <c r="AT137" s="41"/>
      <c r="AU137" s="41"/>
      <c r="AV137" s="41"/>
      <c r="AW137" s="41"/>
      <c r="AX137" s="41"/>
      <c r="AY137" s="41"/>
      <c r="AZ137" s="41"/>
      <c r="BA137" s="41"/>
      <c r="BB137" s="41"/>
      <c r="BC137" s="41"/>
      <c r="BD137" s="41"/>
      <c r="BE137" s="41"/>
      <c r="BF137" s="41"/>
      <c r="BG137" s="41"/>
      <c r="BH137" s="41"/>
      <c r="BI137" s="41"/>
      <c r="BJ137" s="41"/>
      <c r="BK137" s="41"/>
      <c r="BL137" s="41"/>
      <c r="BM137" s="41"/>
      <c r="BN137" s="41"/>
      <c r="BO137" s="41"/>
      <c r="BP137" s="41"/>
      <c r="BQ137" s="41"/>
      <c r="BR137" s="41"/>
      <c r="BS137" s="41"/>
      <c r="BT137" s="41"/>
      <c r="BU137" s="41"/>
      <c r="BV137" s="41"/>
      <c r="BW137" s="41"/>
      <c r="BX137" s="41"/>
      <c r="BY137" s="41"/>
      <c r="BZ137" s="41"/>
      <c r="CA137" s="41"/>
      <c r="CB137" s="41"/>
      <c r="CC137" s="41"/>
      <c r="CD137" s="41"/>
      <c r="CE137" s="41"/>
      <c r="CF137" s="41"/>
      <c r="CG137" s="41"/>
      <c r="CH137" s="41"/>
      <c r="CI137" s="41"/>
      <c r="CJ137" s="41"/>
      <c r="CK137" s="41"/>
      <c r="CL137" s="41"/>
      <c r="CM137" s="41"/>
      <c r="CN137" s="41"/>
      <c r="CO137" s="41"/>
      <c r="CP137" s="41"/>
      <c r="CQ137" s="41"/>
      <c r="CR137" s="41"/>
      <c r="CS137" s="41"/>
      <c r="CT137" s="41"/>
      <c r="CU137" s="41"/>
      <c r="CV137" s="41"/>
      <c r="CW137" s="41"/>
      <c r="CX137" s="41"/>
      <c r="CY137" s="41"/>
      <c r="CZ137" s="41"/>
      <c r="DA137" s="41"/>
      <c r="DB137" s="41"/>
      <c r="DC137" s="41"/>
      <c r="DD137" s="41"/>
      <c r="DE137" s="41"/>
      <c r="DF137" s="41"/>
      <c r="DG137" s="41"/>
      <c r="DH137" s="41"/>
      <c r="DI137" s="41"/>
      <c r="DJ137" s="41"/>
      <c r="DK137" s="41"/>
      <c r="DL137" s="41"/>
      <c r="DM137" s="41"/>
      <c r="DN137" s="41"/>
      <c r="DO137" s="41"/>
      <c r="DP137" s="41"/>
      <c r="DQ137" s="41"/>
      <c r="DR137" s="41"/>
      <c r="DS137" s="41"/>
      <c r="DT137" s="41"/>
      <c r="DU137" s="41"/>
      <c r="DV137" s="41"/>
      <c r="DW137" s="41"/>
      <c r="DX137" s="41"/>
      <c r="DY137" s="41"/>
      <c r="DZ137" s="41"/>
      <c r="EA137" s="41"/>
      <c r="EB137" s="41"/>
      <c r="EC137" s="41"/>
      <c r="ED137" s="41"/>
      <c r="EE137" s="41"/>
      <c r="EF137" s="41"/>
      <c r="EG137" s="41"/>
      <c r="EH137" s="41"/>
      <c r="EI137" s="41"/>
      <c r="EJ137" s="41"/>
      <c r="EK137" s="41"/>
      <c r="EL137" s="41"/>
      <c r="EM137" s="41"/>
      <c r="EN137" s="41"/>
      <c r="EO137" s="41"/>
      <c r="EP137" s="41"/>
      <c r="EQ137" s="41"/>
      <c r="ER137" s="41"/>
      <c r="ES137" s="41"/>
      <c r="ET137" s="41"/>
      <c r="EU137" s="41"/>
      <c r="EV137" s="41"/>
      <c r="EW137" s="41"/>
      <c r="EX137" s="41"/>
      <c r="EY137" s="41"/>
      <c r="EZ137" s="41"/>
      <c r="FA137" s="41"/>
      <c r="FB137" s="41"/>
      <c r="FC137" s="41"/>
      <c r="FD137" s="41"/>
      <c r="FE137" s="41"/>
      <c r="FF137" s="41"/>
      <c r="FG137" s="41"/>
      <c r="FH137" s="41"/>
      <c r="FI137" s="41"/>
      <c r="FJ137" s="41"/>
      <c r="FK137" s="41"/>
      <c r="FL137" s="41"/>
      <c r="FM137" s="41"/>
      <c r="FN137" s="41"/>
      <c r="FO137" s="41"/>
      <c r="FP137" s="41"/>
      <c r="FQ137" s="41"/>
      <c r="FR137" s="41"/>
      <c r="FS137" s="41"/>
      <c r="FT137" s="41"/>
      <c r="FU137" s="41"/>
      <c r="FV137" s="41"/>
      <c r="FW137" s="41"/>
      <c r="FX137" s="41"/>
      <c r="FY137" s="41"/>
      <c r="FZ137" s="41"/>
      <c r="GA137" s="41"/>
      <c r="GB137" s="41"/>
      <c r="GC137" s="41"/>
      <c r="GD137" s="41"/>
      <c r="GE137" s="41"/>
      <c r="GF137" s="41"/>
      <c r="GG137" s="41"/>
      <c r="GH137" s="41"/>
      <c r="GI137" s="41"/>
      <c r="GJ137" s="41"/>
      <c r="GK137" s="41"/>
      <c r="GL137" s="41"/>
      <c r="GM137" s="41"/>
      <c r="GN137" s="41"/>
      <c r="GO137" s="41"/>
      <c r="GP137" s="41"/>
      <c r="GQ137" s="41"/>
      <c r="GR137" s="41"/>
      <c r="GS137" s="41"/>
      <c r="GT137" s="41"/>
      <c r="GU137" s="41"/>
      <c r="GV137" s="41"/>
      <c r="GW137" s="41"/>
      <c r="GX137" s="41"/>
      <c r="GY137" s="41"/>
      <c r="GZ137" s="41"/>
      <c r="HA137" s="41"/>
      <c r="HB137" s="41"/>
      <c r="HC137" s="41"/>
      <c r="HD137" s="41"/>
      <c r="HE137" s="41"/>
      <c r="HF137" s="41"/>
      <c r="HG137" s="41"/>
      <c r="HH137" s="41"/>
      <c r="HI137" s="41"/>
      <c r="HJ137" s="41"/>
      <c r="HK137" s="41"/>
      <c r="HL137" s="41"/>
      <c r="HM137" s="41"/>
      <c r="HN137" s="41"/>
      <c r="HO137" s="41"/>
      <c r="HP137" s="41"/>
      <c r="HQ137" s="41"/>
      <c r="HR137" s="41"/>
      <c r="HS137" s="41"/>
      <c r="HT137" s="41"/>
      <c r="HU137" s="41"/>
      <c r="HV137" s="41"/>
      <c r="HW137" s="41"/>
      <c r="HX137" s="41"/>
      <c r="HY137" s="41"/>
      <c r="HZ137" s="41"/>
      <c r="IA137" s="41"/>
      <c r="IB137" s="41"/>
      <c r="IC137" s="41"/>
      <c r="ID137" s="41"/>
      <c r="IE137" s="41"/>
      <c r="IF137" s="41"/>
      <c r="IG137" s="41"/>
      <c r="IH137" s="41"/>
      <c r="II137" s="41"/>
      <c r="IJ137" s="41"/>
      <c r="IK137" s="41"/>
      <c r="IL137" s="41"/>
      <c r="IM137" s="41"/>
      <c r="IN137" s="41"/>
      <c r="IO137" s="41"/>
      <c r="IP137" s="41"/>
      <c r="IQ137" s="41"/>
      <c r="IR137" s="41"/>
      <c r="IS137" s="41"/>
      <c r="IT137" s="41"/>
      <c r="IU137" s="41"/>
    </row>
    <row r="138" spans="1:255" s="22" customFormat="1" ht="45.6" x14ac:dyDescent="0.2">
      <c r="A138" s="49">
        <v>113</v>
      </c>
      <c r="B138" s="50" t="s">
        <v>261</v>
      </c>
      <c r="C138" s="50" t="s">
        <v>534</v>
      </c>
      <c r="D138" s="50" t="s">
        <v>147</v>
      </c>
      <c r="E138" s="51" t="e">
        <f t="shared" si="12"/>
        <v>#REF!</v>
      </c>
      <c r="F138" s="52">
        <f>ROUND( 112826.59, 2 )</f>
        <v>112826.59</v>
      </c>
      <c r="G138" s="53" t="e">
        <f t="shared" si="13"/>
        <v>#REF!</v>
      </c>
      <c r="H138" s="55" t="s">
        <v>1075</v>
      </c>
      <c r="I138" s="55" t="s">
        <v>1010</v>
      </c>
      <c r="N138" s="41"/>
      <c r="O138" s="41" t="e">
        <f t="shared" si="14"/>
        <v>#REF!</v>
      </c>
      <c r="P138" s="41" t="e">
        <f>Source!I209</f>
        <v>#REF!</v>
      </c>
      <c r="Q138" s="41"/>
      <c r="R138" s="41"/>
      <c r="S138" s="41"/>
      <c r="T138" s="41"/>
      <c r="U138" s="41"/>
      <c r="V138" s="41"/>
      <c r="W138" s="41"/>
      <c r="X138" s="41"/>
      <c r="Y138" s="41"/>
      <c r="Z138" s="41"/>
      <c r="AA138" s="41"/>
      <c r="AB138" s="41"/>
      <c r="AC138" s="41"/>
      <c r="AD138" s="41"/>
      <c r="AE138" s="41"/>
      <c r="AF138" s="41"/>
      <c r="AG138" s="41"/>
      <c r="AH138" s="41"/>
      <c r="AI138" s="41"/>
      <c r="AJ138" s="41"/>
      <c r="AK138" s="41"/>
      <c r="AL138" s="41"/>
      <c r="AM138" s="41"/>
      <c r="AN138" s="41"/>
      <c r="AO138" s="41"/>
      <c r="AP138" s="41"/>
      <c r="AQ138" s="41"/>
      <c r="AR138" s="41"/>
      <c r="AS138" s="41"/>
      <c r="AT138" s="41"/>
      <c r="AU138" s="41"/>
      <c r="AV138" s="41"/>
      <c r="AW138" s="41"/>
      <c r="AX138" s="41"/>
      <c r="AY138" s="41"/>
      <c r="AZ138" s="41"/>
      <c r="BA138" s="41"/>
      <c r="BB138" s="41"/>
      <c r="BC138" s="41"/>
      <c r="BD138" s="41"/>
      <c r="BE138" s="41"/>
      <c r="BF138" s="41"/>
      <c r="BG138" s="41"/>
      <c r="BH138" s="41"/>
      <c r="BI138" s="41"/>
      <c r="BJ138" s="41"/>
      <c r="BK138" s="41"/>
      <c r="BL138" s="41"/>
      <c r="BM138" s="41"/>
      <c r="BN138" s="41"/>
      <c r="BO138" s="41"/>
      <c r="BP138" s="41"/>
      <c r="BQ138" s="41"/>
      <c r="BR138" s="41"/>
      <c r="BS138" s="41"/>
      <c r="BT138" s="41"/>
      <c r="BU138" s="41"/>
      <c r="BV138" s="41"/>
      <c r="BW138" s="41"/>
      <c r="BX138" s="41"/>
      <c r="BY138" s="41"/>
      <c r="BZ138" s="41"/>
      <c r="CA138" s="41"/>
      <c r="CB138" s="41"/>
      <c r="CC138" s="41"/>
      <c r="CD138" s="41"/>
      <c r="CE138" s="41"/>
      <c r="CF138" s="41"/>
      <c r="CG138" s="41"/>
      <c r="CH138" s="41"/>
      <c r="CI138" s="41"/>
      <c r="CJ138" s="41"/>
      <c r="CK138" s="41"/>
      <c r="CL138" s="41"/>
      <c r="CM138" s="41"/>
      <c r="CN138" s="41"/>
      <c r="CO138" s="41"/>
      <c r="CP138" s="41"/>
      <c r="CQ138" s="41"/>
      <c r="CR138" s="41"/>
      <c r="CS138" s="41"/>
      <c r="CT138" s="41"/>
      <c r="CU138" s="41"/>
      <c r="CV138" s="41"/>
      <c r="CW138" s="41"/>
      <c r="CX138" s="41"/>
      <c r="CY138" s="41"/>
      <c r="CZ138" s="41"/>
      <c r="DA138" s="41"/>
      <c r="DB138" s="41"/>
      <c r="DC138" s="41"/>
      <c r="DD138" s="41"/>
      <c r="DE138" s="41"/>
      <c r="DF138" s="41"/>
      <c r="DG138" s="41"/>
      <c r="DH138" s="41"/>
      <c r="DI138" s="41"/>
      <c r="DJ138" s="41"/>
      <c r="DK138" s="41"/>
      <c r="DL138" s="41"/>
      <c r="DM138" s="41"/>
      <c r="DN138" s="41"/>
      <c r="DO138" s="41"/>
      <c r="DP138" s="41"/>
      <c r="DQ138" s="41"/>
      <c r="DR138" s="41"/>
      <c r="DS138" s="41"/>
      <c r="DT138" s="41"/>
      <c r="DU138" s="41"/>
      <c r="DV138" s="41"/>
      <c r="DW138" s="41"/>
      <c r="DX138" s="41"/>
      <c r="DY138" s="41"/>
      <c r="DZ138" s="41"/>
      <c r="EA138" s="41"/>
      <c r="EB138" s="41"/>
      <c r="EC138" s="41"/>
      <c r="ED138" s="41"/>
      <c r="EE138" s="41"/>
      <c r="EF138" s="41"/>
      <c r="EG138" s="41"/>
      <c r="EH138" s="41"/>
      <c r="EI138" s="41"/>
      <c r="EJ138" s="41"/>
      <c r="EK138" s="41"/>
      <c r="EL138" s="41"/>
      <c r="EM138" s="41"/>
      <c r="EN138" s="41"/>
      <c r="EO138" s="41"/>
      <c r="EP138" s="41"/>
      <c r="EQ138" s="41"/>
      <c r="ER138" s="41"/>
      <c r="ES138" s="41"/>
      <c r="ET138" s="41"/>
      <c r="EU138" s="41"/>
      <c r="EV138" s="41"/>
      <c r="EW138" s="41"/>
      <c r="EX138" s="41"/>
      <c r="EY138" s="41"/>
      <c r="EZ138" s="41"/>
      <c r="FA138" s="41"/>
      <c r="FB138" s="41"/>
      <c r="FC138" s="41"/>
      <c r="FD138" s="41"/>
      <c r="FE138" s="41"/>
      <c r="FF138" s="41"/>
      <c r="FG138" s="41"/>
      <c r="FH138" s="41"/>
      <c r="FI138" s="41"/>
      <c r="FJ138" s="41"/>
      <c r="FK138" s="41"/>
      <c r="FL138" s="41"/>
      <c r="FM138" s="41"/>
      <c r="FN138" s="41"/>
      <c r="FO138" s="41"/>
      <c r="FP138" s="41"/>
      <c r="FQ138" s="41"/>
      <c r="FR138" s="41"/>
      <c r="FS138" s="41"/>
      <c r="FT138" s="41"/>
      <c r="FU138" s="41"/>
      <c r="FV138" s="41"/>
      <c r="FW138" s="41"/>
      <c r="FX138" s="41"/>
      <c r="FY138" s="41"/>
      <c r="FZ138" s="41"/>
      <c r="GA138" s="41"/>
      <c r="GB138" s="41"/>
      <c r="GC138" s="41"/>
      <c r="GD138" s="41"/>
      <c r="GE138" s="41"/>
      <c r="GF138" s="41"/>
      <c r="GG138" s="41"/>
      <c r="GH138" s="41"/>
      <c r="GI138" s="41"/>
      <c r="GJ138" s="41"/>
      <c r="GK138" s="41"/>
      <c r="GL138" s="41"/>
      <c r="GM138" s="41"/>
      <c r="GN138" s="41"/>
      <c r="GO138" s="41"/>
      <c r="GP138" s="41"/>
      <c r="GQ138" s="41"/>
      <c r="GR138" s="41"/>
      <c r="GS138" s="41"/>
      <c r="GT138" s="41"/>
      <c r="GU138" s="41"/>
      <c r="GV138" s="41"/>
      <c r="GW138" s="41"/>
      <c r="GX138" s="41"/>
      <c r="GY138" s="41"/>
      <c r="GZ138" s="41"/>
      <c r="HA138" s="41"/>
      <c r="HB138" s="41"/>
      <c r="HC138" s="41"/>
      <c r="HD138" s="41"/>
      <c r="HE138" s="41"/>
      <c r="HF138" s="41"/>
      <c r="HG138" s="41"/>
      <c r="HH138" s="41"/>
      <c r="HI138" s="41"/>
      <c r="HJ138" s="41"/>
      <c r="HK138" s="41"/>
      <c r="HL138" s="41"/>
      <c r="HM138" s="41"/>
      <c r="HN138" s="41"/>
      <c r="HO138" s="41"/>
      <c r="HP138" s="41"/>
      <c r="HQ138" s="41"/>
      <c r="HR138" s="41"/>
      <c r="HS138" s="41"/>
      <c r="HT138" s="41"/>
      <c r="HU138" s="41"/>
      <c r="HV138" s="41"/>
      <c r="HW138" s="41"/>
      <c r="HX138" s="41"/>
      <c r="HY138" s="41"/>
      <c r="HZ138" s="41"/>
      <c r="IA138" s="41"/>
      <c r="IB138" s="41"/>
      <c r="IC138" s="41"/>
      <c r="ID138" s="41"/>
      <c r="IE138" s="41"/>
      <c r="IF138" s="41"/>
      <c r="IG138" s="41"/>
      <c r="IH138" s="41"/>
      <c r="II138" s="41"/>
      <c r="IJ138" s="41"/>
      <c r="IK138" s="41"/>
      <c r="IL138" s="41"/>
      <c r="IM138" s="41"/>
      <c r="IN138" s="41"/>
      <c r="IO138" s="41"/>
      <c r="IP138" s="41"/>
      <c r="IQ138" s="41"/>
      <c r="IR138" s="41"/>
      <c r="IS138" s="41"/>
      <c r="IT138" s="41"/>
      <c r="IU138" s="41"/>
    </row>
    <row r="139" spans="1:255" s="22" customFormat="1" ht="45.6" x14ac:dyDescent="0.2">
      <c r="A139" s="49">
        <v>114</v>
      </c>
      <c r="B139" s="50" t="s">
        <v>261</v>
      </c>
      <c r="C139" s="50" t="s">
        <v>615</v>
      </c>
      <c r="D139" s="50" t="s">
        <v>147</v>
      </c>
      <c r="E139" s="51" t="e">
        <f t="shared" si="12"/>
        <v>#REF!</v>
      </c>
      <c r="F139" s="52">
        <f>ROUND( 188697.01, 2 )</f>
        <v>188697.01</v>
      </c>
      <c r="G139" s="53" t="e">
        <f t="shared" si="13"/>
        <v>#REF!</v>
      </c>
      <c r="H139" s="55" t="s">
        <v>1079</v>
      </c>
      <c r="I139" s="55" t="s">
        <v>1010</v>
      </c>
      <c r="N139" s="41"/>
      <c r="O139" s="41" t="e">
        <f t="shared" si="14"/>
        <v>#REF!</v>
      </c>
      <c r="P139" s="41" t="e">
        <f>Source!I235</f>
        <v>#REF!</v>
      </c>
      <c r="Q139" s="41"/>
      <c r="R139" s="41"/>
      <c r="S139" s="41"/>
      <c r="T139" s="41"/>
      <c r="U139" s="41"/>
      <c r="V139" s="41"/>
      <c r="W139" s="41"/>
      <c r="X139" s="41"/>
      <c r="Y139" s="41"/>
      <c r="Z139" s="41"/>
      <c r="AA139" s="41"/>
      <c r="AB139" s="41"/>
      <c r="AC139" s="41"/>
      <c r="AD139" s="41"/>
      <c r="AE139" s="41"/>
      <c r="AF139" s="41"/>
      <c r="AG139" s="41"/>
      <c r="AH139" s="41"/>
      <c r="AI139" s="41"/>
      <c r="AJ139" s="41"/>
      <c r="AK139" s="41"/>
      <c r="AL139" s="41"/>
      <c r="AM139" s="41"/>
      <c r="AN139" s="41"/>
      <c r="AO139" s="41"/>
      <c r="AP139" s="41"/>
      <c r="AQ139" s="41"/>
      <c r="AR139" s="41"/>
      <c r="AS139" s="41"/>
      <c r="AT139" s="41"/>
      <c r="AU139" s="41"/>
      <c r="AV139" s="41"/>
      <c r="AW139" s="41"/>
      <c r="AX139" s="41"/>
      <c r="AY139" s="41"/>
      <c r="AZ139" s="41"/>
      <c r="BA139" s="41"/>
      <c r="BB139" s="41"/>
      <c r="BC139" s="41"/>
      <c r="BD139" s="41"/>
      <c r="BE139" s="41"/>
      <c r="BF139" s="41"/>
      <c r="BG139" s="41"/>
      <c r="BH139" s="41"/>
      <c r="BI139" s="41"/>
      <c r="BJ139" s="41"/>
      <c r="BK139" s="41"/>
      <c r="BL139" s="41"/>
      <c r="BM139" s="41"/>
      <c r="BN139" s="41"/>
      <c r="BO139" s="41"/>
      <c r="BP139" s="41"/>
      <c r="BQ139" s="41"/>
      <c r="BR139" s="41"/>
      <c r="BS139" s="41"/>
      <c r="BT139" s="41"/>
      <c r="BU139" s="41"/>
      <c r="BV139" s="41"/>
      <c r="BW139" s="41"/>
      <c r="BX139" s="41"/>
      <c r="BY139" s="41"/>
      <c r="BZ139" s="41"/>
      <c r="CA139" s="41"/>
      <c r="CB139" s="41"/>
      <c r="CC139" s="41"/>
      <c r="CD139" s="41"/>
      <c r="CE139" s="41"/>
      <c r="CF139" s="41"/>
      <c r="CG139" s="41"/>
      <c r="CH139" s="41"/>
      <c r="CI139" s="41"/>
      <c r="CJ139" s="41"/>
      <c r="CK139" s="41"/>
      <c r="CL139" s="41"/>
      <c r="CM139" s="41"/>
      <c r="CN139" s="41"/>
      <c r="CO139" s="41"/>
      <c r="CP139" s="41"/>
      <c r="CQ139" s="41"/>
      <c r="CR139" s="41"/>
      <c r="CS139" s="41"/>
      <c r="CT139" s="41"/>
      <c r="CU139" s="41"/>
      <c r="CV139" s="41"/>
      <c r="CW139" s="41"/>
      <c r="CX139" s="41"/>
      <c r="CY139" s="41"/>
      <c r="CZ139" s="41"/>
      <c r="DA139" s="41"/>
      <c r="DB139" s="41"/>
      <c r="DC139" s="41"/>
      <c r="DD139" s="41"/>
      <c r="DE139" s="41"/>
      <c r="DF139" s="41"/>
      <c r="DG139" s="41"/>
      <c r="DH139" s="41"/>
      <c r="DI139" s="41"/>
      <c r="DJ139" s="41"/>
      <c r="DK139" s="41"/>
      <c r="DL139" s="41"/>
      <c r="DM139" s="41"/>
      <c r="DN139" s="41"/>
      <c r="DO139" s="41"/>
      <c r="DP139" s="41"/>
      <c r="DQ139" s="41"/>
      <c r="DR139" s="41"/>
      <c r="DS139" s="41"/>
      <c r="DT139" s="41"/>
      <c r="DU139" s="41"/>
      <c r="DV139" s="41"/>
      <c r="DW139" s="41"/>
      <c r="DX139" s="41"/>
      <c r="DY139" s="41"/>
      <c r="DZ139" s="41"/>
      <c r="EA139" s="41"/>
      <c r="EB139" s="41"/>
      <c r="EC139" s="41"/>
      <c r="ED139" s="41"/>
      <c r="EE139" s="41"/>
      <c r="EF139" s="41"/>
      <c r="EG139" s="41"/>
      <c r="EH139" s="41"/>
      <c r="EI139" s="41"/>
      <c r="EJ139" s="41"/>
      <c r="EK139" s="41"/>
      <c r="EL139" s="41"/>
      <c r="EM139" s="41"/>
      <c r="EN139" s="41"/>
      <c r="EO139" s="41"/>
      <c r="EP139" s="41"/>
      <c r="EQ139" s="41"/>
      <c r="ER139" s="41"/>
      <c r="ES139" s="41"/>
      <c r="ET139" s="41"/>
      <c r="EU139" s="41"/>
      <c r="EV139" s="41"/>
      <c r="EW139" s="41"/>
      <c r="EX139" s="41"/>
      <c r="EY139" s="41"/>
      <c r="EZ139" s="41"/>
      <c r="FA139" s="41"/>
      <c r="FB139" s="41"/>
      <c r="FC139" s="41"/>
      <c r="FD139" s="41"/>
      <c r="FE139" s="41"/>
      <c r="FF139" s="41"/>
      <c r="FG139" s="41"/>
      <c r="FH139" s="41"/>
      <c r="FI139" s="41"/>
      <c r="FJ139" s="41"/>
      <c r="FK139" s="41"/>
      <c r="FL139" s="41"/>
      <c r="FM139" s="41"/>
      <c r="FN139" s="41"/>
      <c r="FO139" s="41"/>
      <c r="FP139" s="41"/>
      <c r="FQ139" s="41"/>
      <c r="FR139" s="41"/>
      <c r="FS139" s="41"/>
      <c r="FT139" s="41"/>
      <c r="FU139" s="41"/>
      <c r="FV139" s="41"/>
      <c r="FW139" s="41"/>
      <c r="FX139" s="41"/>
      <c r="FY139" s="41"/>
      <c r="FZ139" s="41"/>
      <c r="GA139" s="41"/>
      <c r="GB139" s="41"/>
      <c r="GC139" s="41"/>
      <c r="GD139" s="41"/>
      <c r="GE139" s="41"/>
      <c r="GF139" s="41"/>
      <c r="GG139" s="41"/>
      <c r="GH139" s="41"/>
      <c r="GI139" s="41"/>
      <c r="GJ139" s="41"/>
      <c r="GK139" s="41"/>
      <c r="GL139" s="41"/>
      <c r="GM139" s="41"/>
      <c r="GN139" s="41"/>
      <c r="GO139" s="41"/>
      <c r="GP139" s="41"/>
      <c r="GQ139" s="41"/>
      <c r="GR139" s="41"/>
      <c r="GS139" s="41"/>
      <c r="GT139" s="41"/>
      <c r="GU139" s="41"/>
      <c r="GV139" s="41"/>
      <c r="GW139" s="41"/>
      <c r="GX139" s="41"/>
      <c r="GY139" s="41"/>
      <c r="GZ139" s="41"/>
      <c r="HA139" s="41"/>
      <c r="HB139" s="41"/>
      <c r="HC139" s="41"/>
      <c r="HD139" s="41"/>
      <c r="HE139" s="41"/>
      <c r="HF139" s="41"/>
      <c r="HG139" s="41"/>
      <c r="HH139" s="41"/>
      <c r="HI139" s="41"/>
      <c r="HJ139" s="41"/>
      <c r="HK139" s="41"/>
      <c r="HL139" s="41"/>
      <c r="HM139" s="41"/>
      <c r="HN139" s="41"/>
      <c r="HO139" s="41"/>
      <c r="HP139" s="41"/>
      <c r="HQ139" s="41"/>
      <c r="HR139" s="41"/>
      <c r="HS139" s="41"/>
      <c r="HT139" s="41"/>
      <c r="HU139" s="41"/>
      <c r="HV139" s="41"/>
      <c r="HW139" s="41"/>
      <c r="HX139" s="41"/>
      <c r="HY139" s="41"/>
      <c r="HZ139" s="41"/>
      <c r="IA139" s="41"/>
      <c r="IB139" s="41"/>
      <c r="IC139" s="41"/>
      <c r="ID139" s="41"/>
      <c r="IE139" s="41"/>
      <c r="IF139" s="41"/>
      <c r="IG139" s="41"/>
      <c r="IH139" s="41"/>
      <c r="II139" s="41"/>
      <c r="IJ139" s="41"/>
      <c r="IK139" s="41"/>
      <c r="IL139" s="41"/>
      <c r="IM139" s="41"/>
      <c r="IN139" s="41"/>
      <c r="IO139" s="41"/>
      <c r="IP139" s="41"/>
      <c r="IQ139" s="41"/>
      <c r="IR139" s="41"/>
      <c r="IS139" s="41"/>
      <c r="IT139" s="41"/>
      <c r="IU139" s="41"/>
    </row>
    <row r="140" spans="1:255" s="22" customFormat="1" ht="45.6" x14ac:dyDescent="0.2">
      <c r="A140" s="49">
        <v>115</v>
      </c>
      <c r="B140" s="50" t="s">
        <v>261</v>
      </c>
      <c r="C140" s="50" t="s">
        <v>262</v>
      </c>
      <c r="D140" s="50" t="s">
        <v>147</v>
      </c>
      <c r="E140" s="51" t="e">
        <f t="shared" si="12"/>
        <v>#REF!</v>
      </c>
      <c r="F140" s="52">
        <f>ROUND( 84234.74, 2 )</f>
        <v>84234.74</v>
      </c>
      <c r="G140" s="53" t="e">
        <f t="shared" si="13"/>
        <v>#REF!</v>
      </c>
      <c r="H140" s="55" t="s">
        <v>1048</v>
      </c>
      <c r="I140" s="55" t="s">
        <v>1010</v>
      </c>
      <c r="N140" s="41"/>
      <c r="O140" s="41" t="e">
        <f t="shared" si="14"/>
        <v>#REF!</v>
      </c>
      <c r="P140" s="41" t="e">
        <f>Source!I108</f>
        <v>#REF!</v>
      </c>
      <c r="Q140" s="41"/>
      <c r="R140" s="41"/>
      <c r="S140" s="41"/>
      <c r="T140" s="41"/>
      <c r="U140" s="41"/>
      <c r="V140" s="41"/>
      <c r="W140" s="41"/>
      <c r="X140" s="41"/>
      <c r="Y140" s="41"/>
      <c r="Z140" s="41"/>
      <c r="AA140" s="41"/>
      <c r="AB140" s="41"/>
      <c r="AC140" s="41"/>
      <c r="AD140" s="41"/>
      <c r="AE140" s="41"/>
      <c r="AF140" s="41"/>
      <c r="AG140" s="41"/>
      <c r="AH140" s="41"/>
      <c r="AI140" s="41"/>
      <c r="AJ140" s="41"/>
      <c r="AK140" s="41"/>
      <c r="AL140" s="41"/>
      <c r="AM140" s="41"/>
      <c r="AN140" s="41"/>
      <c r="AO140" s="41"/>
      <c r="AP140" s="41"/>
      <c r="AQ140" s="41"/>
      <c r="AR140" s="41"/>
      <c r="AS140" s="41"/>
      <c r="AT140" s="41"/>
      <c r="AU140" s="41"/>
      <c r="AV140" s="41"/>
      <c r="AW140" s="41"/>
      <c r="AX140" s="41"/>
      <c r="AY140" s="41"/>
      <c r="AZ140" s="41"/>
      <c r="BA140" s="41"/>
      <c r="BB140" s="41"/>
      <c r="BC140" s="41"/>
      <c r="BD140" s="41"/>
      <c r="BE140" s="41"/>
      <c r="BF140" s="41"/>
      <c r="BG140" s="41"/>
      <c r="BH140" s="41"/>
      <c r="BI140" s="41"/>
      <c r="BJ140" s="41"/>
      <c r="BK140" s="41"/>
      <c r="BL140" s="41"/>
      <c r="BM140" s="41"/>
      <c r="BN140" s="41"/>
      <c r="BO140" s="41"/>
      <c r="BP140" s="41"/>
      <c r="BQ140" s="41"/>
      <c r="BR140" s="41"/>
      <c r="BS140" s="41"/>
      <c r="BT140" s="41"/>
      <c r="BU140" s="41"/>
      <c r="BV140" s="41"/>
      <c r="BW140" s="41"/>
      <c r="BX140" s="41"/>
      <c r="BY140" s="41"/>
      <c r="BZ140" s="41"/>
      <c r="CA140" s="41"/>
      <c r="CB140" s="41"/>
      <c r="CC140" s="41"/>
      <c r="CD140" s="41"/>
      <c r="CE140" s="41"/>
      <c r="CF140" s="41"/>
      <c r="CG140" s="41"/>
      <c r="CH140" s="41"/>
      <c r="CI140" s="41"/>
      <c r="CJ140" s="41"/>
      <c r="CK140" s="41"/>
      <c r="CL140" s="41"/>
      <c r="CM140" s="41"/>
      <c r="CN140" s="41"/>
      <c r="CO140" s="41"/>
      <c r="CP140" s="41"/>
      <c r="CQ140" s="41"/>
      <c r="CR140" s="41"/>
      <c r="CS140" s="41"/>
      <c r="CT140" s="41"/>
      <c r="CU140" s="41"/>
      <c r="CV140" s="41"/>
      <c r="CW140" s="41"/>
      <c r="CX140" s="41"/>
      <c r="CY140" s="41"/>
      <c r="CZ140" s="41"/>
      <c r="DA140" s="41"/>
      <c r="DB140" s="41"/>
      <c r="DC140" s="41"/>
      <c r="DD140" s="41"/>
      <c r="DE140" s="41"/>
      <c r="DF140" s="41"/>
      <c r="DG140" s="41"/>
      <c r="DH140" s="41"/>
      <c r="DI140" s="41"/>
      <c r="DJ140" s="41"/>
      <c r="DK140" s="41"/>
      <c r="DL140" s="41"/>
      <c r="DM140" s="41"/>
      <c r="DN140" s="41"/>
      <c r="DO140" s="41"/>
      <c r="DP140" s="41"/>
      <c r="DQ140" s="41"/>
      <c r="DR140" s="41"/>
      <c r="DS140" s="41"/>
      <c r="DT140" s="41"/>
      <c r="DU140" s="41"/>
      <c r="DV140" s="41"/>
      <c r="DW140" s="41"/>
      <c r="DX140" s="41"/>
      <c r="DY140" s="41"/>
      <c r="DZ140" s="41"/>
      <c r="EA140" s="41"/>
      <c r="EB140" s="41"/>
      <c r="EC140" s="41"/>
      <c r="ED140" s="41"/>
      <c r="EE140" s="41"/>
      <c r="EF140" s="41"/>
      <c r="EG140" s="41"/>
      <c r="EH140" s="41"/>
      <c r="EI140" s="41"/>
      <c r="EJ140" s="41"/>
      <c r="EK140" s="41"/>
      <c r="EL140" s="41"/>
      <c r="EM140" s="41"/>
      <c r="EN140" s="41"/>
      <c r="EO140" s="41"/>
      <c r="EP140" s="41"/>
      <c r="EQ140" s="41"/>
      <c r="ER140" s="41"/>
      <c r="ES140" s="41"/>
      <c r="ET140" s="41"/>
      <c r="EU140" s="41"/>
      <c r="EV140" s="41"/>
      <c r="EW140" s="41"/>
      <c r="EX140" s="41"/>
      <c r="EY140" s="41"/>
      <c r="EZ140" s="41"/>
      <c r="FA140" s="41"/>
      <c r="FB140" s="41"/>
      <c r="FC140" s="41"/>
      <c r="FD140" s="41"/>
      <c r="FE140" s="41"/>
      <c r="FF140" s="41"/>
      <c r="FG140" s="41"/>
      <c r="FH140" s="41"/>
      <c r="FI140" s="41"/>
      <c r="FJ140" s="41"/>
      <c r="FK140" s="41"/>
      <c r="FL140" s="41"/>
      <c r="FM140" s="41"/>
      <c r="FN140" s="41"/>
      <c r="FO140" s="41"/>
      <c r="FP140" s="41"/>
      <c r="FQ140" s="41"/>
      <c r="FR140" s="41"/>
      <c r="FS140" s="41"/>
      <c r="FT140" s="41"/>
      <c r="FU140" s="41"/>
      <c r="FV140" s="41"/>
      <c r="FW140" s="41"/>
      <c r="FX140" s="41"/>
      <c r="FY140" s="41"/>
      <c r="FZ140" s="41"/>
      <c r="GA140" s="41"/>
      <c r="GB140" s="41"/>
      <c r="GC140" s="41"/>
      <c r="GD140" s="41"/>
      <c r="GE140" s="41"/>
      <c r="GF140" s="41"/>
      <c r="GG140" s="41"/>
      <c r="GH140" s="41"/>
      <c r="GI140" s="41"/>
      <c r="GJ140" s="41"/>
      <c r="GK140" s="41"/>
      <c r="GL140" s="41"/>
      <c r="GM140" s="41"/>
      <c r="GN140" s="41"/>
      <c r="GO140" s="41"/>
      <c r="GP140" s="41"/>
      <c r="GQ140" s="41"/>
      <c r="GR140" s="41"/>
      <c r="GS140" s="41"/>
      <c r="GT140" s="41"/>
      <c r="GU140" s="41"/>
      <c r="GV140" s="41"/>
      <c r="GW140" s="41"/>
      <c r="GX140" s="41"/>
      <c r="GY140" s="41"/>
      <c r="GZ140" s="41"/>
      <c r="HA140" s="41"/>
      <c r="HB140" s="41"/>
      <c r="HC140" s="41"/>
      <c r="HD140" s="41"/>
      <c r="HE140" s="41"/>
      <c r="HF140" s="41"/>
      <c r="HG140" s="41"/>
      <c r="HH140" s="41"/>
      <c r="HI140" s="41"/>
      <c r="HJ140" s="41"/>
      <c r="HK140" s="41"/>
      <c r="HL140" s="41"/>
      <c r="HM140" s="41"/>
      <c r="HN140" s="41"/>
      <c r="HO140" s="41"/>
      <c r="HP140" s="41"/>
      <c r="HQ140" s="41"/>
      <c r="HR140" s="41"/>
      <c r="HS140" s="41"/>
      <c r="HT140" s="41"/>
      <c r="HU140" s="41"/>
      <c r="HV140" s="41"/>
      <c r="HW140" s="41"/>
      <c r="HX140" s="41"/>
      <c r="HY140" s="41"/>
      <c r="HZ140" s="41"/>
      <c r="IA140" s="41"/>
      <c r="IB140" s="41"/>
      <c r="IC140" s="41"/>
      <c r="ID140" s="41"/>
      <c r="IE140" s="41"/>
      <c r="IF140" s="41"/>
      <c r="IG140" s="41"/>
      <c r="IH140" s="41"/>
      <c r="II140" s="41"/>
      <c r="IJ140" s="41"/>
      <c r="IK140" s="41"/>
      <c r="IL140" s="41"/>
      <c r="IM140" s="41"/>
      <c r="IN140" s="41"/>
      <c r="IO140" s="41"/>
      <c r="IP140" s="41"/>
      <c r="IQ140" s="41"/>
      <c r="IR140" s="41"/>
      <c r="IS140" s="41"/>
      <c r="IT140" s="41"/>
      <c r="IU140" s="41"/>
    </row>
    <row r="141" spans="1:255" s="22" customFormat="1" ht="45.6" x14ac:dyDescent="0.2">
      <c r="A141" s="49">
        <v>116</v>
      </c>
      <c r="B141" s="50" t="s">
        <v>261</v>
      </c>
      <c r="C141" s="50" t="s">
        <v>337</v>
      </c>
      <c r="D141" s="50" t="s">
        <v>147</v>
      </c>
      <c r="E141" s="51" t="e">
        <f t="shared" si="12"/>
        <v>#REF!</v>
      </c>
      <c r="F141" s="52">
        <f>ROUND( 103232.19, 2 )</f>
        <v>103232.19</v>
      </c>
      <c r="G141" s="53" t="e">
        <f t="shared" si="13"/>
        <v>#REF!</v>
      </c>
      <c r="H141" s="55" t="s">
        <v>1063</v>
      </c>
      <c r="I141" s="55" t="s">
        <v>1010</v>
      </c>
      <c r="N141" s="41"/>
      <c r="O141" s="41" t="e">
        <f t="shared" si="14"/>
        <v>#REF!</v>
      </c>
      <c r="P141" s="41" t="e">
        <f>Source!I129</f>
        <v>#REF!</v>
      </c>
      <c r="Q141" s="41"/>
      <c r="R141" s="41"/>
      <c r="S141" s="41"/>
      <c r="T141" s="41"/>
      <c r="U141" s="41"/>
      <c r="V141" s="41"/>
      <c r="W141" s="41"/>
      <c r="X141" s="41"/>
      <c r="Y141" s="41"/>
      <c r="Z141" s="41"/>
      <c r="AA141" s="41"/>
      <c r="AB141" s="41"/>
      <c r="AC141" s="41"/>
      <c r="AD141" s="41"/>
      <c r="AE141" s="41"/>
      <c r="AF141" s="41"/>
      <c r="AG141" s="41"/>
      <c r="AH141" s="41"/>
      <c r="AI141" s="41"/>
      <c r="AJ141" s="41"/>
      <c r="AK141" s="41"/>
      <c r="AL141" s="41"/>
      <c r="AM141" s="41"/>
      <c r="AN141" s="41"/>
      <c r="AO141" s="41"/>
      <c r="AP141" s="41"/>
      <c r="AQ141" s="41"/>
      <c r="AR141" s="41"/>
      <c r="AS141" s="41"/>
      <c r="AT141" s="41"/>
      <c r="AU141" s="41"/>
      <c r="AV141" s="41"/>
      <c r="AW141" s="41"/>
      <c r="AX141" s="41"/>
      <c r="AY141" s="41"/>
      <c r="AZ141" s="41"/>
      <c r="BA141" s="41"/>
      <c r="BB141" s="41"/>
      <c r="BC141" s="41"/>
      <c r="BD141" s="41"/>
      <c r="BE141" s="41"/>
      <c r="BF141" s="41"/>
      <c r="BG141" s="41"/>
      <c r="BH141" s="41"/>
      <c r="BI141" s="41"/>
      <c r="BJ141" s="41"/>
      <c r="BK141" s="41"/>
      <c r="BL141" s="41"/>
      <c r="BM141" s="41"/>
      <c r="BN141" s="41"/>
      <c r="BO141" s="41"/>
      <c r="BP141" s="41"/>
      <c r="BQ141" s="41"/>
      <c r="BR141" s="41"/>
      <c r="BS141" s="41"/>
      <c r="BT141" s="41"/>
      <c r="BU141" s="41"/>
      <c r="BV141" s="41"/>
      <c r="BW141" s="41"/>
      <c r="BX141" s="41"/>
      <c r="BY141" s="41"/>
      <c r="BZ141" s="41"/>
      <c r="CA141" s="41"/>
      <c r="CB141" s="41"/>
      <c r="CC141" s="41"/>
      <c r="CD141" s="41"/>
      <c r="CE141" s="41"/>
      <c r="CF141" s="41"/>
      <c r="CG141" s="41"/>
      <c r="CH141" s="41"/>
      <c r="CI141" s="41"/>
      <c r="CJ141" s="41"/>
      <c r="CK141" s="41"/>
      <c r="CL141" s="41"/>
      <c r="CM141" s="41"/>
      <c r="CN141" s="41"/>
      <c r="CO141" s="41"/>
      <c r="CP141" s="41"/>
      <c r="CQ141" s="41"/>
      <c r="CR141" s="41"/>
      <c r="CS141" s="41"/>
      <c r="CT141" s="41"/>
      <c r="CU141" s="41"/>
      <c r="CV141" s="41"/>
      <c r="CW141" s="41"/>
      <c r="CX141" s="41"/>
      <c r="CY141" s="41"/>
      <c r="CZ141" s="41"/>
      <c r="DA141" s="41"/>
      <c r="DB141" s="41"/>
      <c r="DC141" s="41"/>
      <c r="DD141" s="41"/>
      <c r="DE141" s="41"/>
      <c r="DF141" s="41"/>
      <c r="DG141" s="41"/>
      <c r="DH141" s="41"/>
      <c r="DI141" s="41"/>
      <c r="DJ141" s="41"/>
      <c r="DK141" s="41"/>
      <c r="DL141" s="41"/>
      <c r="DM141" s="41"/>
      <c r="DN141" s="41"/>
      <c r="DO141" s="41"/>
      <c r="DP141" s="41"/>
      <c r="DQ141" s="41"/>
      <c r="DR141" s="41"/>
      <c r="DS141" s="41"/>
      <c r="DT141" s="41"/>
      <c r="DU141" s="41"/>
      <c r="DV141" s="41"/>
      <c r="DW141" s="41"/>
      <c r="DX141" s="41"/>
      <c r="DY141" s="41"/>
      <c r="DZ141" s="41"/>
      <c r="EA141" s="41"/>
      <c r="EB141" s="41"/>
      <c r="EC141" s="41"/>
      <c r="ED141" s="41"/>
      <c r="EE141" s="41"/>
      <c r="EF141" s="41"/>
      <c r="EG141" s="41"/>
      <c r="EH141" s="41"/>
      <c r="EI141" s="41"/>
      <c r="EJ141" s="41"/>
      <c r="EK141" s="41"/>
      <c r="EL141" s="41"/>
      <c r="EM141" s="41"/>
      <c r="EN141" s="41"/>
      <c r="EO141" s="41"/>
      <c r="EP141" s="41"/>
      <c r="EQ141" s="41"/>
      <c r="ER141" s="41"/>
      <c r="ES141" s="41"/>
      <c r="ET141" s="41"/>
      <c r="EU141" s="41"/>
      <c r="EV141" s="41"/>
      <c r="EW141" s="41"/>
      <c r="EX141" s="41"/>
      <c r="EY141" s="41"/>
      <c r="EZ141" s="41"/>
      <c r="FA141" s="41"/>
      <c r="FB141" s="41"/>
      <c r="FC141" s="41"/>
      <c r="FD141" s="41"/>
      <c r="FE141" s="41"/>
      <c r="FF141" s="41"/>
      <c r="FG141" s="41"/>
      <c r="FH141" s="41"/>
      <c r="FI141" s="41"/>
      <c r="FJ141" s="41"/>
      <c r="FK141" s="41"/>
      <c r="FL141" s="41"/>
      <c r="FM141" s="41"/>
      <c r="FN141" s="41"/>
      <c r="FO141" s="41"/>
      <c r="FP141" s="41"/>
      <c r="FQ141" s="41"/>
      <c r="FR141" s="41"/>
      <c r="FS141" s="41"/>
      <c r="FT141" s="41"/>
      <c r="FU141" s="41"/>
      <c r="FV141" s="41"/>
      <c r="FW141" s="41"/>
      <c r="FX141" s="41"/>
      <c r="FY141" s="41"/>
      <c r="FZ141" s="41"/>
      <c r="GA141" s="41"/>
      <c r="GB141" s="41"/>
      <c r="GC141" s="41"/>
      <c r="GD141" s="41"/>
      <c r="GE141" s="41"/>
      <c r="GF141" s="41"/>
      <c r="GG141" s="41"/>
      <c r="GH141" s="41"/>
      <c r="GI141" s="41"/>
      <c r="GJ141" s="41"/>
      <c r="GK141" s="41"/>
      <c r="GL141" s="41"/>
      <c r="GM141" s="41"/>
      <c r="GN141" s="41"/>
      <c r="GO141" s="41"/>
      <c r="GP141" s="41"/>
      <c r="GQ141" s="41"/>
      <c r="GR141" s="41"/>
      <c r="GS141" s="41"/>
      <c r="GT141" s="41"/>
      <c r="GU141" s="41"/>
      <c r="GV141" s="41"/>
      <c r="GW141" s="41"/>
      <c r="GX141" s="41"/>
      <c r="GY141" s="41"/>
      <c r="GZ141" s="41"/>
      <c r="HA141" s="41"/>
      <c r="HB141" s="41"/>
      <c r="HC141" s="41"/>
      <c r="HD141" s="41"/>
      <c r="HE141" s="41"/>
      <c r="HF141" s="41"/>
      <c r="HG141" s="41"/>
      <c r="HH141" s="41"/>
      <c r="HI141" s="41"/>
      <c r="HJ141" s="41"/>
      <c r="HK141" s="41"/>
      <c r="HL141" s="41"/>
      <c r="HM141" s="41"/>
      <c r="HN141" s="41"/>
      <c r="HO141" s="41"/>
      <c r="HP141" s="41"/>
      <c r="HQ141" s="41"/>
      <c r="HR141" s="41"/>
      <c r="HS141" s="41"/>
      <c r="HT141" s="41"/>
      <c r="HU141" s="41"/>
      <c r="HV141" s="41"/>
      <c r="HW141" s="41"/>
      <c r="HX141" s="41"/>
      <c r="HY141" s="41"/>
      <c r="HZ141" s="41"/>
      <c r="IA141" s="41"/>
      <c r="IB141" s="41"/>
      <c r="IC141" s="41"/>
      <c r="ID141" s="41"/>
      <c r="IE141" s="41"/>
      <c r="IF141" s="41"/>
      <c r="IG141" s="41"/>
      <c r="IH141" s="41"/>
      <c r="II141" s="41"/>
      <c r="IJ141" s="41"/>
      <c r="IK141" s="41"/>
      <c r="IL141" s="41"/>
      <c r="IM141" s="41"/>
      <c r="IN141" s="41"/>
      <c r="IO141" s="41"/>
      <c r="IP141" s="41"/>
      <c r="IQ141" s="41"/>
      <c r="IR141" s="41"/>
      <c r="IS141" s="41"/>
      <c r="IT141" s="41"/>
      <c r="IU141" s="41"/>
    </row>
    <row r="142" spans="1:255" s="22" customFormat="1" ht="45.6" x14ac:dyDescent="0.2">
      <c r="A142" s="49">
        <v>117</v>
      </c>
      <c r="B142" s="50" t="s">
        <v>261</v>
      </c>
      <c r="C142" s="50" t="s">
        <v>344</v>
      </c>
      <c r="D142" s="50" t="s">
        <v>147</v>
      </c>
      <c r="E142" s="51" t="e">
        <f t="shared" si="12"/>
        <v>#REF!</v>
      </c>
      <c r="F142" s="52">
        <f>ROUND( 95541.49, 2 )</f>
        <v>95541.49</v>
      </c>
      <c r="G142" s="53" t="e">
        <f t="shared" si="13"/>
        <v>#REF!</v>
      </c>
      <c r="H142" s="55" t="s">
        <v>1065</v>
      </c>
      <c r="I142" s="55" t="s">
        <v>1010</v>
      </c>
      <c r="N142" s="41"/>
      <c r="O142" s="41" t="e">
        <f t="shared" si="14"/>
        <v>#REF!</v>
      </c>
      <c r="P142" s="41" t="e">
        <f>Source!I131</f>
        <v>#REF!</v>
      </c>
      <c r="Q142" s="41"/>
      <c r="R142" s="41"/>
      <c r="S142" s="41"/>
      <c r="T142" s="41"/>
      <c r="U142" s="41"/>
      <c r="V142" s="41"/>
      <c r="W142" s="41"/>
      <c r="X142" s="41"/>
      <c r="Y142" s="41"/>
      <c r="Z142" s="41"/>
      <c r="AA142" s="41"/>
      <c r="AB142" s="41"/>
      <c r="AC142" s="41"/>
      <c r="AD142" s="41"/>
      <c r="AE142" s="41"/>
      <c r="AF142" s="41"/>
      <c r="AG142" s="41"/>
      <c r="AH142" s="41"/>
      <c r="AI142" s="41"/>
      <c r="AJ142" s="41"/>
      <c r="AK142" s="41"/>
      <c r="AL142" s="41"/>
      <c r="AM142" s="41"/>
      <c r="AN142" s="41"/>
      <c r="AO142" s="41"/>
      <c r="AP142" s="41"/>
      <c r="AQ142" s="41"/>
      <c r="AR142" s="41"/>
      <c r="AS142" s="41"/>
      <c r="AT142" s="41"/>
      <c r="AU142" s="41"/>
      <c r="AV142" s="41"/>
      <c r="AW142" s="41"/>
      <c r="AX142" s="41"/>
      <c r="AY142" s="41"/>
      <c r="AZ142" s="41"/>
      <c r="BA142" s="41"/>
      <c r="BB142" s="41"/>
      <c r="BC142" s="41"/>
      <c r="BD142" s="41"/>
      <c r="BE142" s="41"/>
      <c r="BF142" s="41"/>
      <c r="BG142" s="41"/>
      <c r="BH142" s="41"/>
      <c r="BI142" s="41"/>
      <c r="BJ142" s="41"/>
      <c r="BK142" s="41"/>
      <c r="BL142" s="41"/>
      <c r="BM142" s="41"/>
      <c r="BN142" s="41"/>
      <c r="BO142" s="41"/>
      <c r="BP142" s="41"/>
      <c r="BQ142" s="41"/>
      <c r="BR142" s="41"/>
      <c r="BS142" s="41"/>
      <c r="BT142" s="41"/>
      <c r="BU142" s="41"/>
      <c r="BV142" s="41"/>
      <c r="BW142" s="41"/>
      <c r="BX142" s="41"/>
      <c r="BY142" s="41"/>
      <c r="BZ142" s="41"/>
      <c r="CA142" s="41"/>
      <c r="CB142" s="41"/>
      <c r="CC142" s="41"/>
      <c r="CD142" s="41"/>
      <c r="CE142" s="41"/>
      <c r="CF142" s="41"/>
      <c r="CG142" s="41"/>
      <c r="CH142" s="41"/>
      <c r="CI142" s="41"/>
      <c r="CJ142" s="41"/>
      <c r="CK142" s="41"/>
      <c r="CL142" s="41"/>
      <c r="CM142" s="41"/>
      <c r="CN142" s="41"/>
      <c r="CO142" s="41"/>
      <c r="CP142" s="41"/>
      <c r="CQ142" s="41"/>
      <c r="CR142" s="41"/>
      <c r="CS142" s="41"/>
      <c r="CT142" s="41"/>
      <c r="CU142" s="41"/>
      <c r="CV142" s="41"/>
      <c r="CW142" s="41"/>
      <c r="CX142" s="41"/>
      <c r="CY142" s="41"/>
      <c r="CZ142" s="41"/>
      <c r="DA142" s="41"/>
      <c r="DB142" s="41"/>
      <c r="DC142" s="41"/>
      <c r="DD142" s="41"/>
      <c r="DE142" s="41"/>
      <c r="DF142" s="41"/>
      <c r="DG142" s="41"/>
      <c r="DH142" s="41"/>
      <c r="DI142" s="41"/>
      <c r="DJ142" s="41"/>
      <c r="DK142" s="41"/>
      <c r="DL142" s="41"/>
      <c r="DM142" s="41"/>
      <c r="DN142" s="41"/>
      <c r="DO142" s="41"/>
      <c r="DP142" s="41"/>
      <c r="DQ142" s="41"/>
      <c r="DR142" s="41"/>
      <c r="DS142" s="41"/>
      <c r="DT142" s="41"/>
      <c r="DU142" s="41"/>
      <c r="DV142" s="41"/>
      <c r="DW142" s="41"/>
      <c r="DX142" s="41"/>
      <c r="DY142" s="41"/>
      <c r="DZ142" s="41"/>
      <c r="EA142" s="41"/>
      <c r="EB142" s="41"/>
      <c r="EC142" s="41"/>
      <c r="ED142" s="41"/>
      <c r="EE142" s="41"/>
      <c r="EF142" s="41"/>
      <c r="EG142" s="41"/>
      <c r="EH142" s="41"/>
      <c r="EI142" s="41"/>
      <c r="EJ142" s="41"/>
      <c r="EK142" s="41"/>
      <c r="EL142" s="41"/>
      <c r="EM142" s="41"/>
      <c r="EN142" s="41"/>
      <c r="EO142" s="41"/>
      <c r="EP142" s="41"/>
      <c r="EQ142" s="41"/>
      <c r="ER142" s="41"/>
      <c r="ES142" s="41"/>
      <c r="ET142" s="41"/>
      <c r="EU142" s="41"/>
      <c r="EV142" s="41"/>
      <c r="EW142" s="41"/>
      <c r="EX142" s="41"/>
      <c r="EY142" s="41"/>
      <c r="EZ142" s="41"/>
      <c r="FA142" s="41"/>
      <c r="FB142" s="41"/>
      <c r="FC142" s="41"/>
      <c r="FD142" s="41"/>
      <c r="FE142" s="41"/>
      <c r="FF142" s="41"/>
      <c r="FG142" s="41"/>
      <c r="FH142" s="41"/>
      <c r="FI142" s="41"/>
      <c r="FJ142" s="41"/>
      <c r="FK142" s="41"/>
      <c r="FL142" s="41"/>
      <c r="FM142" s="41"/>
      <c r="FN142" s="41"/>
      <c r="FO142" s="41"/>
      <c r="FP142" s="41"/>
      <c r="FQ142" s="41"/>
      <c r="FR142" s="41"/>
      <c r="FS142" s="41"/>
      <c r="FT142" s="41"/>
      <c r="FU142" s="41"/>
      <c r="FV142" s="41"/>
      <c r="FW142" s="41"/>
      <c r="FX142" s="41"/>
      <c r="FY142" s="41"/>
      <c r="FZ142" s="41"/>
      <c r="GA142" s="41"/>
      <c r="GB142" s="41"/>
      <c r="GC142" s="41"/>
      <c r="GD142" s="41"/>
      <c r="GE142" s="41"/>
      <c r="GF142" s="41"/>
      <c r="GG142" s="41"/>
      <c r="GH142" s="41"/>
      <c r="GI142" s="41"/>
      <c r="GJ142" s="41"/>
      <c r="GK142" s="41"/>
      <c r="GL142" s="41"/>
      <c r="GM142" s="41"/>
      <c r="GN142" s="41"/>
      <c r="GO142" s="41"/>
      <c r="GP142" s="41"/>
      <c r="GQ142" s="41"/>
      <c r="GR142" s="41"/>
      <c r="GS142" s="41"/>
      <c r="GT142" s="41"/>
      <c r="GU142" s="41"/>
      <c r="GV142" s="41"/>
      <c r="GW142" s="41"/>
      <c r="GX142" s="41"/>
      <c r="GY142" s="41"/>
      <c r="GZ142" s="41"/>
      <c r="HA142" s="41"/>
      <c r="HB142" s="41"/>
      <c r="HC142" s="41"/>
      <c r="HD142" s="41"/>
      <c r="HE142" s="41"/>
      <c r="HF142" s="41"/>
      <c r="HG142" s="41"/>
      <c r="HH142" s="41"/>
      <c r="HI142" s="41"/>
      <c r="HJ142" s="41"/>
      <c r="HK142" s="41"/>
      <c r="HL142" s="41"/>
      <c r="HM142" s="41"/>
      <c r="HN142" s="41"/>
      <c r="HO142" s="41"/>
      <c r="HP142" s="41"/>
      <c r="HQ142" s="41"/>
      <c r="HR142" s="41"/>
      <c r="HS142" s="41"/>
      <c r="HT142" s="41"/>
      <c r="HU142" s="41"/>
      <c r="HV142" s="41"/>
      <c r="HW142" s="41"/>
      <c r="HX142" s="41"/>
      <c r="HY142" s="41"/>
      <c r="HZ142" s="41"/>
      <c r="IA142" s="41"/>
      <c r="IB142" s="41"/>
      <c r="IC142" s="41"/>
      <c r="ID142" s="41"/>
      <c r="IE142" s="41"/>
      <c r="IF142" s="41"/>
      <c r="IG142" s="41"/>
      <c r="IH142" s="41"/>
      <c r="II142" s="41"/>
      <c r="IJ142" s="41"/>
      <c r="IK142" s="41"/>
      <c r="IL142" s="41"/>
      <c r="IM142" s="41"/>
      <c r="IN142" s="41"/>
      <c r="IO142" s="41"/>
      <c r="IP142" s="41"/>
      <c r="IQ142" s="41"/>
      <c r="IR142" s="41"/>
      <c r="IS142" s="41"/>
      <c r="IT142" s="41"/>
      <c r="IU142" s="41"/>
    </row>
    <row r="143" spans="1:255" s="22" customFormat="1" ht="45.6" x14ac:dyDescent="0.2">
      <c r="A143" s="49">
        <v>118</v>
      </c>
      <c r="B143" s="50" t="s">
        <v>261</v>
      </c>
      <c r="C143" s="50" t="s">
        <v>524</v>
      </c>
      <c r="D143" s="50" t="s">
        <v>147</v>
      </c>
      <c r="E143" s="51" t="e">
        <f t="shared" si="12"/>
        <v>#REF!</v>
      </c>
      <c r="F143" s="52">
        <f>ROUND( 130940.16, 2 )</f>
        <v>130940.16</v>
      </c>
      <c r="G143" s="53" t="e">
        <f t="shared" si="13"/>
        <v>#REF!</v>
      </c>
      <c r="H143" s="55" t="s">
        <v>1074</v>
      </c>
      <c r="I143" s="55" t="s">
        <v>1010</v>
      </c>
      <c r="N143" s="41"/>
      <c r="O143" s="41" t="e">
        <f t="shared" si="14"/>
        <v>#REF!</v>
      </c>
      <c r="P143" s="41" t="e">
        <f>Source!I205</f>
        <v>#REF!</v>
      </c>
      <c r="Q143" s="41"/>
      <c r="R143" s="41"/>
      <c r="S143" s="41"/>
      <c r="T143" s="41"/>
      <c r="U143" s="41"/>
      <c r="V143" s="41"/>
      <c r="W143" s="41"/>
      <c r="X143" s="41"/>
      <c r="Y143" s="41"/>
      <c r="Z143" s="41"/>
      <c r="AA143" s="41"/>
      <c r="AB143" s="41"/>
      <c r="AC143" s="41"/>
      <c r="AD143" s="41"/>
      <c r="AE143" s="41"/>
      <c r="AF143" s="41"/>
      <c r="AG143" s="41"/>
      <c r="AH143" s="41"/>
      <c r="AI143" s="41"/>
      <c r="AJ143" s="41"/>
      <c r="AK143" s="41"/>
      <c r="AL143" s="41"/>
      <c r="AM143" s="41"/>
      <c r="AN143" s="41"/>
      <c r="AO143" s="41"/>
      <c r="AP143" s="41"/>
      <c r="AQ143" s="41"/>
      <c r="AR143" s="41"/>
      <c r="AS143" s="41"/>
      <c r="AT143" s="41"/>
      <c r="AU143" s="41"/>
      <c r="AV143" s="41"/>
      <c r="AW143" s="41"/>
      <c r="AX143" s="41"/>
      <c r="AY143" s="41"/>
      <c r="AZ143" s="41"/>
      <c r="BA143" s="41"/>
      <c r="BB143" s="41"/>
      <c r="BC143" s="41"/>
      <c r="BD143" s="41"/>
      <c r="BE143" s="41"/>
      <c r="BF143" s="41"/>
      <c r="BG143" s="41"/>
      <c r="BH143" s="41"/>
      <c r="BI143" s="41"/>
      <c r="BJ143" s="41"/>
      <c r="BK143" s="41"/>
      <c r="BL143" s="41"/>
      <c r="BM143" s="41"/>
      <c r="BN143" s="41"/>
      <c r="BO143" s="41"/>
      <c r="BP143" s="41"/>
      <c r="BQ143" s="41"/>
      <c r="BR143" s="41"/>
      <c r="BS143" s="41"/>
      <c r="BT143" s="41"/>
      <c r="BU143" s="41"/>
      <c r="BV143" s="41"/>
      <c r="BW143" s="41"/>
      <c r="BX143" s="41"/>
      <c r="BY143" s="41"/>
      <c r="BZ143" s="41"/>
      <c r="CA143" s="41"/>
      <c r="CB143" s="41"/>
      <c r="CC143" s="41"/>
      <c r="CD143" s="41"/>
      <c r="CE143" s="41"/>
      <c r="CF143" s="41"/>
      <c r="CG143" s="41"/>
      <c r="CH143" s="41"/>
      <c r="CI143" s="41"/>
      <c r="CJ143" s="41"/>
      <c r="CK143" s="41"/>
      <c r="CL143" s="41"/>
      <c r="CM143" s="41"/>
      <c r="CN143" s="41"/>
      <c r="CO143" s="41"/>
      <c r="CP143" s="41"/>
      <c r="CQ143" s="41"/>
      <c r="CR143" s="41"/>
      <c r="CS143" s="41"/>
      <c r="CT143" s="41"/>
      <c r="CU143" s="41"/>
      <c r="CV143" s="41"/>
      <c r="CW143" s="41"/>
      <c r="CX143" s="41"/>
      <c r="CY143" s="41"/>
      <c r="CZ143" s="41"/>
      <c r="DA143" s="41"/>
      <c r="DB143" s="41"/>
      <c r="DC143" s="41"/>
      <c r="DD143" s="41"/>
      <c r="DE143" s="41"/>
      <c r="DF143" s="41"/>
      <c r="DG143" s="41"/>
      <c r="DH143" s="41"/>
      <c r="DI143" s="41"/>
      <c r="DJ143" s="41"/>
      <c r="DK143" s="41"/>
      <c r="DL143" s="41"/>
      <c r="DM143" s="41"/>
      <c r="DN143" s="41"/>
      <c r="DO143" s="41"/>
      <c r="DP143" s="41"/>
      <c r="DQ143" s="41"/>
      <c r="DR143" s="41"/>
      <c r="DS143" s="41"/>
      <c r="DT143" s="41"/>
      <c r="DU143" s="41"/>
      <c r="DV143" s="41"/>
      <c r="DW143" s="41"/>
      <c r="DX143" s="41"/>
      <c r="DY143" s="41"/>
      <c r="DZ143" s="41"/>
      <c r="EA143" s="41"/>
      <c r="EB143" s="41"/>
      <c r="EC143" s="41"/>
      <c r="ED143" s="41"/>
      <c r="EE143" s="41"/>
      <c r="EF143" s="41"/>
      <c r="EG143" s="41"/>
      <c r="EH143" s="41"/>
      <c r="EI143" s="41"/>
      <c r="EJ143" s="41"/>
      <c r="EK143" s="41"/>
      <c r="EL143" s="41"/>
      <c r="EM143" s="41"/>
      <c r="EN143" s="41"/>
      <c r="EO143" s="41"/>
      <c r="EP143" s="41"/>
      <c r="EQ143" s="41"/>
      <c r="ER143" s="41"/>
      <c r="ES143" s="41"/>
      <c r="ET143" s="41"/>
      <c r="EU143" s="41"/>
      <c r="EV143" s="41"/>
      <c r="EW143" s="41"/>
      <c r="EX143" s="41"/>
      <c r="EY143" s="41"/>
      <c r="EZ143" s="41"/>
      <c r="FA143" s="41"/>
      <c r="FB143" s="41"/>
      <c r="FC143" s="41"/>
      <c r="FD143" s="41"/>
      <c r="FE143" s="41"/>
      <c r="FF143" s="41"/>
      <c r="FG143" s="41"/>
      <c r="FH143" s="41"/>
      <c r="FI143" s="41"/>
      <c r="FJ143" s="41"/>
      <c r="FK143" s="41"/>
      <c r="FL143" s="41"/>
      <c r="FM143" s="41"/>
      <c r="FN143" s="41"/>
      <c r="FO143" s="41"/>
      <c r="FP143" s="41"/>
      <c r="FQ143" s="41"/>
      <c r="FR143" s="41"/>
      <c r="FS143" s="41"/>
      <c r="FT143" s="41"/>
      <c r="FU143" s="41"/>
      <c r="FV143" s="41"/>
      <c r="FW143" s="41"/>
      <c r="FX143" s="41"/>
      <c r="FY143" s="41"/>
      <c r="FZ143" s="41"/>
      <c r="GA143" s="41"/>
      <c r="GB143" s="41"/>
      <c r="GC143" s="41"/>
      <c r="GD143" s="41"/>
      <c r="GE143" s="41"/>
      <c r="GF143" s="41"/>
      <c r="GG143" s="41"/>
      <c r="GH143" s="41"/>
      <c r="GI143" s="41"/>
      <c r="GJ143" s="41"/>
      <c r="GK143" s="41"/>
      <c r="GL143" s="41"/>
      <c r="GM143" s="41"/>
      <c r="GN143" s="41"/>
      <c r="GO143" s="41"/>
      <c r="GP143" s="41"/>
      <c r="GQ143" s="41"/>
      <c r="GR143" s="41"/>
      <c r="GS143" s="41"/>
      <c r="GT143" s="41"/>
      <c r="GU143" s="41"/>
      <c r="GV143" s="41"/>
      <c r="GW143" s="41"/>
      <c r="GX143" s="41"/>
      <c r="GY143" s="41"/>
      <c r="GZ143" s="41"/>
      <c r="HA143" s="41"/>
      <c r="HB143" s="41"/>
      <c r="HC143" s="41"/>
      <c r="HD143" s="41"/>
      <c r="HE143" s="41"/>
      <c r="HF143" s="41"/>
      <c r="HG143" s="41"/>
      <c r="HH143" s="41"/>
      <c r="HI143" s="41"/>
      <c r="HJ143" s="41"/>
      <c r="HK143" s="41"/>
      <c r="HL143" s="41"/>
      <c r="HM143" s="41"/>
      <c r="HN143" s="41"/>
      <c r="HO143" s="41"/>
      <c r="HP143" s="41"/>
      <c r="HQ143" s="41"/>
      <c r="HR143" s="41"/>
      <c r="HS143" s="41"/>
      <c r="HT143" s="41"/>
      <c r="HU143" s="41"/>
      <c r="HV143" s="41"/>
      <c r="HW143" s="41"/>
      <c r="HX143" s="41"/>
      <c r="HY143" s="41"/>
      <c r="HZ143" s="41"/>
      <c r="IA143" s="41"/>
      <c r="IB143" s="41"/>
      <c r="IC143" s="41"/>
      <c r="ID143" s="41"/>
      <c r="IE143" s="41"/>
      <c r="IF143" s="41"/>
      <c r="IG143" s="41"/>
      <c r="IH143" s="41"/>
      <c r="II143" s="41"/>
      <c r="IJ143" s="41"/>
      <c r="IK143" s="41"/>
      <c r="IL143" s="41"/>
      <c r="IM143" s="41"/>
      <c r="IN143" s="41"/>
      <c r="IO143" s="41"/>
      <c r="IP143" s="41"/>
      <c r="IQ143" s="41"/>
      <c r="IR143" s="41"/>
      <c r="IS143" s="41"/>
      <c r="IT143" s="41"/>
      <c r="IU143" s="41"/>
    </row>
    <row r="144" spans="1:255" s="22" customFormat="1" ht="45.6" x14ac:dyDescent="0.2">
      <c r="A144" s="49">
        <v>119</v>
      </c>
      <c r="B144" s="50" t="s">
        <v>261</v>
      </c>
      <c r="C144" s="50" t="s">
        <v>341</v>
      </c>
      <c r="D144" s="50" t="s">
        <v>147</v>
      </c>
      <c r="E144" s="51" t="e">
        <f t="shared" si="12"/>
        <v>#REF!</v>
      </c>
      <c r="F144" s="52">
        <f>ROUND( 89251.23, 2 )</f>
        <v>89251.23</v>
      </c>
      <c r="G144" s="53" t="e">
        <f t="shared" si="13"/>
        <v>#REF!</v>
      </c>
      <c r="H144" s="55" t="s">
        <v>1064</v>
      </c>
      <c r="I144" s="55" t="s">
        <v>1010</v>
      </c>
      <c r="N144" s="41"/>
      <c r="O144" s="41" t="e">
        <f t="shared" si="14"/>
        <v>#REF!</v>
      </c>
      <c r="P144" s="41" t="e">
        <f>Source!I130</f>
        <v>#REF!</v>
      </c>
      <c r="Q144" s="41"/>
      <c r="R144" s="41"/>
      <c r="S144" s="41"/>
      <c r="T144" s="41"/>
      <c r="U144" s="41"/>
      <c r="V144" s="41"/>
      <c r="W144" s="41"/>
      <c r="X144" s="41"/>
      <c r="Y144" s="41"/>
      <c r="Z144" s="41"/>
      <c r="AA144" s="41"/>
      <c r="AB144" s="41"/>
      <c r="AC144" s="41"/>
      <c r="AD144" s="41"/>
      <c r="AE144" s="41"/>
      <c r="AF144" s="41"/>
      <c r="AG144" s="41"/>
      <c r="AH144" s="41"/>
      <c r="AI144" s="41"/>
      <c r="AJ144" s="41"/>
      <c r="AK144" s="41"/>
      <c r="AL144" s="41"/>
      <c r="AM144" s="41"/>
      <c r="AN144" s="41"/>
      <c r="AO144" s="41"/>
      <c r="AP144" s="41"/>
      <c r="AQ144" s="41"/>
      <c r="AR144" s="41"/>
      <c r="AS144" s="41"/>
      <c r="AT144" s="41"/>
      <c r="AU144" s="41"/>
      <c r="AV144" s="41"/>
      <c r="AW144" s="41"/>
      <c r="AX144" s="41"/>
      <c r="AY144" s="41"/>
      <c r="AZ144" s="41"/>
      <c r="BA144" s="41"/>
      <c r="BB144" s="41"/>
      <c r="BC144" s="41"/>
      <c r="BD144" s="41"/>
      <c r="BE144" s="41"/>
      <c r="BF144" s="41"/>
      <c r="BG144" s="41"/>
      <c r="BH144" s="41"/>
      <c r="BI144" s="41"/>
      <c r="BJ144" s="41"/>
      <c r="BK144" s="41"/>
      <c r="BL144" s="41"/>
      <c r="BM144" s="41"/>
      <c r="BN144" s="41"/>
      <c r="BO144" s="41"/>
      <c r="BP144" s="41"/>
      <c r="BQ144" s="41"/>
      <c r="BR144" s="41"/>
      <c r="BS144" s="41"/>
      <c r="BT144" s="41"/>
      <c r="BU144" s="41"/>
      <c r="BV144" s="41"/>
      <c r="BW144" s="41"/>
      <c r="BX144" s="41"/>
      <c r="BY144" s="41"/>
      <c r="BZ144" s="41"/>
      <c r="CA144" s="41"/>
      <c r="CB144" s="41"/>
      <c r="CC144" s="41"/>
      <c r="CD144" s="41"/>
      <c r="CE144" s="41"/>
      <c r="CF144" s="41"/>
      <c r="CG144" s="41"/>
      <c r="CH144" s="41"/>
      <c r="CI144" s="41"/>
      <c r="CJ144" s="41"/>
      <c r="CK144" s="41"/>
      <c r="CL144" s="41"/>
      <c r="CM144" s="41"/>
      <c r="CN144" s="41"/>
      <c r="CO144" s="41"/>
      <c r="CP144" s="41"/>
      <c r="CQ144" s="41"/>
      <c r="CR144" s="41"/>
      <c r="CS144" s="41"/>
      <c r="CT144" s="41"/>
      <c r="CU144" s="41"/>
      <c r="CV144" s="41"/>
      <c r="CW144" s="41"/>
      <c r="CX144" s="41"/>
      <c r="CY144" s="41"/>
      <c r="CZ144" s="41"/>
      <c r="DA144" s="41"/>
      <c r="DB144" s="41"/>
      <c r="DC144" s="41"/>
      <c r="DD144" s="41"/>
      <c r="DE144" s="41"/>
      <c r="DF144" s="41"/>
      <c r="DG144" s="41"/>
      <c r="DH144" s="41"/>
      <c r="DI144" s="41"/>
      <c r="DJ144" s="41"/>
      <c r="DK144" s="41"/>
      <c r="DL144" s="41"/>
      <c r="DM144" s="41"/>
      <c r="DN144" s="41"/>
      <c r="DO144" s="41"/>
      <c r="DP144" s="41"/>
      <c r="DQ144" s="41"/>
      <c r="DR144" s="41"/>
      <c r="DS144" s="41"/>
      <c r="DT144" s="41"/>
      <c r="DU144" s="41"/>
      <c r="DV144" s="41"/>
      <c r="DW144" s="41"/>
      <c r="DX144" s="41"/>
      <c r="DY144" s="41"/>
      <c r="DZ144" s="41"/>
      <c r="EA144" s="41"/>
      <c r="EB144" s="41"/>
      <c r="EC144" s="41"/>
      <c r="ED144" s="41"/>
      <c r="EE144" s="41"/>
      <c r="EF144" s="41"/>
      <c r="EG144" s="41"/>
      <c r="EH144" s="41"/>
      <c r="EI144" s="41"/>
      <c r="EJ144" s="41"/>
      <c r="EK144" s="41"/>
      <c r="EL144" s="41"/>
      <c r="EM144" s="41"/>
      <c r="EN144" s="41"/>
      <c r="EO144" s="41"/>
      <c r="EP144" s="41"/>
      <c r="EQ144" s="41"/>
      <c r="ER144" s="41"/>
      <c r="ES144" s="41"/>
      <c r="ET144" s="41"/>
      <c r="EU144" s="41"/>
      <c r="EV144" s="41"/>
      <c r="EW144" s="41"/>
      <c r="EX144" s="41"/>
      <c r="EY144" s="41"/>
      <c r="EZ144" s="41"/>
      <c r="FA144" s="41"/>
      <c r="FB144" s="41"/>
      <c r="FC144" s="41"/>
      <c r="FD144" s="41"/>
      <c r="FE144" s="41"/>
      <c r="FF144" s="41"/>
      <c r="FG144" s="41"/>
      <c r="FH144" s="41"/>
      <c r="FI144" s="41"/>
      <c r="FJ144" s="41"/>
      <c r="FK144" s="41"/>
      <c r="FL144" s="41"/>
      <c r="FM144" s="41"/>
      <c r="FN144" s="41"/>
      <c r="FO144" s="41"/>
      <c r="FP144" s="41"/>
      <c r="FQ144" s="41"/>
      <c r="FR144" s="41"/>
      <c r="FS144" s="41"/>
      <c r="FT144" s="41"/>
      <c r="FU144" s="41"/>
      <c r="FV144" s="41"/>
      <c r="FW144" s="41"/>
      <c r="FX144" s="41"/>
      <c r="FY144" s="41"/>
      <c r="FZ144" s="41"/>
      <c r="GA144" s="41"/>
      <c r="GB144" s="41"/>
      <c r="GC144" s="41"/>
      <c r="GD144" s="41"/>
      <c r="GE144" s="41"/>
      <c r="GF144" s="41"/>
      <c r="GG144" s="41"/>
      <c r="GH144" s="41"/>
      <c r="GI144" s="41"/>
      <c r="GJ144" s="41"/>
      <c r="GK144" s="41"/>
      <c r="GL144" s="41"/>
      <c r="GM144" s="41"/>
      <c r="GN144" s="41"/>
      <c r="GO144" s="41"/>
      <c r="GP144" s="41"/>
      <c r="GQ144" s="41"/>
      <c r="GR144" s="41"/>
      <c r="GS144" s="41"/>
      <c r="GT144" s="41"/>
      <c r="GU144" s="41"/>
      <c r="GV144" s="41"/>
      <c r="GW144" s="41"/>
      <c r="GX144" s="41"/>
      <c r="GY144" s="41"/>
      <c r="GZ144" s="41"/>
      <c r="HA144" s="41"/>
      <c r="HB144" s="41"/>
      <c r="HC144" s="41"/>
      <c r="HD144" s="41"/>
      <c r="HE144" s="41"/>
      <c r="HF144" s="41"/>
      <c r="HG144" s="41"/>
      <c r="HH144" s="41"/>
      <c r="HI144" s="41"/>
      <c r="HJ144" s="41"/>
      <c r="HK144" s="41"/>
      <c r="HL144" s="41"/>
      <c r="HM144" s="41"/>
      <c r="HN144" s="41"/>
      <c r="HO144" s="41"/>
      <c r="HP144" s="41"/>
      <c r="HQ144" s="41"/>
      <c r="HR144" s="41"/>
      <c r="HS144" s="41"/>
      <c r="HT144" s="41"/>
      <c r="HU144" s="41"/>
      <c r="HV144" s="41"/>
      <c r="HW144" s="41"/>
      <c r="HX144" s="41"/>
      <c r="HY144" s="41"/>
      <c r="HZ144" s="41"/>
      <c r="IA144" s="41"/>
      <c r="IB144" s="41"/>
      <c r="IC144" s="41"/>
      <c r="ID144" s="41"/>
      <c r="IE144" s="41"/>
      <c r="IF144" s="41"/>
      <c r="IG144" s="41"/>
      <c r="IH144" s="41"/>
      <c r="II144" s="41"/>
      <c r="IJ144" s="41"/>
      <c r="IK144" s="41"/>
      <c r="IL144" s="41"/>
      <c r="IM144" s="41"/>
      <c r="IN144" s="41"/>
      <c r="IO144" s="41"/>
      <c r="IP144" s="41"/>
      <c r="IQ144" s="41"/>
      <c r="IR144" s="41"/>
      <c r="IS144" s="41"/>
      <c r="IT144" s="41"/>
      <c r="IU144" s="41"/>
    </row>
    <row r="145" spans="1:255" s="22" customFormat="1" ht="45.6" x14ac:dyDescent="0.2">
      <c r="A145" s="49">
        <v>120</v>
      </c>
      <c r="B145" s="50" t="s">
        <v>261</v>
      </c>
      <c r="C145" s="50" t="s">
        <v>473</v>
      </c>
      <c r="D145" s="50" t="s">
        <v>147</v>
      </c>
      <c r="E145" s="51" t="e">
        <f t="shared" si="12"/>
        <v>#REF!</v>
      </c>
      <c r="F145" s="52">
        <f>ROUND( 84234.74, 2 )</f>
        <v>84234.74</v>
      </c>
      <c r="G145" s="53" t="e">
        <f t="shared" si="13"/>
        <v>#REF!</v>
      </c>
      <c r="H145" s="55" t="s">
        <v>1048</v>
      </c>
      <c r="I145" s="55" t="s">
        <v>1010</v>
      </c>
      <c r="N145" s="41"/>
      <c r="O145" s="41" t="e">
        <f t="shared" si="14"/>
        <v>#REF!</v>
      </c>
      <c r="P145" s="41" t="e">
        <f>Source!I175</f>
        <v>#REF!</v>
      </c>
      <c r="Q145" s="41"/>
      <c r="R145" s="41"/>
      <c r="S145" s="41"/>
      <c r="T145" s="41"/>
      <c r="U145" s="41"/>
      <c r="V145" s="41"/>
      <c r="W145" s="41"/>
      <c r="X145" s="41"/>
      <c r="Y145" s="41"/>
      <c r="Z145" s="41"/>
      <c r="AA145" s="41"/>
      <c r="AB145" s="41"/>
      <c r="AC145" s="41"/>
      <c r="AD145" s="41"/>
      <c r="AE145" s="41"/>
      <c r="AF145" s="41"/>
      <c r="AG145" s="41"/>
      <c r="AH145" s="41"/>
      <c r="AI145" s="41"/>
      <c r="AJ145" s="41"/>
      <c r="AK145" s="41"/>
      <c r="AL145" s="41"/>
      <c r="AM145" s="41"/>
      <c r="AN145" s="41"/>
      <c r="AO145" s="41"/>
      <c r="AP145" s="41"/>
      <c r="AQ145" s="41"/>
      <c r="AR145" s="41"/>
      <c r="AS145" s="41"/>
      <c r="AT145" s="41"/>
      <c r="AU145" s="41"/>
      <c r="AV145" s="41"/>
      <c r="AW145" s="41"/>
      <c r="AX145" s="41"/>
      <c r="AY145" s="41"/>
      <c r="AZ145" s="41"/>
      <c r="BA145" s="41"/>
      <c r="BB145" s="41"/>
      <c r="BC145" s="41"/>
      <c r="BD145" s="41"/>
      <c r="BE145" s="41"/>
      <c r="BF145" s="41"/>
      <c r="BG145" s="41"/>
      <c r="BH145" s="41"/>
      <c r="BI145" s="41"/>
      <c r="BJ145" s="41"/>
      <c r="BK145" s="41"/>
      <c r="BL145" s="41"/>
      <c r="BM145" s="41"/>
      <c r="BN145" s="41"/>
      <c r="BO145" s="41"/>
      <c r="BP145" s="41"/>
      <c r="BQ145" s="41"/>
      <c r="BR145" s="41"/>
      <c r="BS145" s="41"/>
      <c r="BT145" s="41"/>
      <c r="BU145" s="41"/>
      <c r="BV145" s="41"/>
      <c r="BW145" s="41"/>
      <c r="BX145" s="41"/>
      <c r="BY145" s="41"/>
      <c r="BZ145" s="41"/>
      <c r="CA145" s="41"/>
      <c r="CB145" s="41"/>
      <c r="CC145" s="41"/>
      <c r="CD145" s="41"/>
      <c r="CE145" s="41"/>
      <c r="CF145" s="41"/>
      <c r="CG145" s="41"/>
      <c r="CH145" s="41"/>
      <c r="CI145" s="41"/>
      <c r="CJ145" s="41"/>
      <c r="CK145" s="41"/>
      <c r="CL145" s="41"/>
      <c r="CM145" s="41"/>
      <c r="CN145" s="41"/>
      <c r="CO145" s="41"/>
      <c r="CP145" s="41"/>
      <c r="CQ145" s="41"/>
      <c r="CR145" s="41"/>
      <c r="CS145" s="41"/>
      <c r="CT145" s="41"/>
      <c r="CU145" s="41"/>
      <c r="CV145" s="41"/>
      <c r="CW145" s="41"/>
      <c r="CX145" s="41"/>
      <c r="CY145" s="41"/>
      <c r="CZ145" s="41"/>
      <c r="DA145" s="41"/>
      <c r="DB145" s="41"/>
      <c r="DC145" s="41"/>
      <c r="DD145" s="41"/>
      <c r="DE145" s="41"/>
      <c r="DF145" s="41"/>
      <c r="DG145" s="41"/>
      <c r="DH145" s="41"/>
      <c r="DI145" s="41"/>
      <c r="DJ145" s="41"/>
      <c r="DK145" s="41"/>
      <c r="DL145" s="41"/>
      <c r="DM145" s="41"/>
      <c r="DN145" s="41"/>
      <c r="DO145" s="41"/>
      <c r="DP145" s="41"/>
      <c r="DQ145" s="41"/>
      <c r="DR145" s="41"/>
      <c r="DS145" s="41"/>
      <c r="DT145" s="41"/>
      <c r="DU145" s="41"/>
      <c r="DV145" s="41"/>
      <c r="DW145" s="41"/>
      <c r="DX145" s="41"/>
      <c r="DY145" s="41"/>
      <c r="DZ145" s="41"/>
      <c r="EA145" s="41"/>
      <c r="EB145" s="41"/>
      <c r="EC145" s="41"/>
      <c r="ED145" s="41"/>
      <c r="EE145" s="41"/>
      <c r="EF145" s="41"/>
      <c r="EG145" s="41"/>
      <c r="EH145" s="41"/>
      <c r="EI145" s="41"/>
      <c r="EJ145" s="41"/>
      <c r="EK145" s="41"/>
      <c r="EL145" s="41"/>
      <c r="EM145" s="41"/>
      <c r="EN145" s="41"/>
      <c r="EO145" s="41"/>
      <c r="EP145" s="41"/>
      <c r="EQ145" s="41"/>
      <c r="ER145" s="41"/>
      <c r="ES145" s="41"/>
      <c r="ET145" s="41"/>
      <c r="EU145" s="41"/>
      <c r="EV145" s="41"/>
      <c r="EW145" s="41"/>
      <c r="EX145" s="41"/>
      <c r="EY145" s="41"/>
      <c r="EZ145" s="41"/>
      <c r="FA145" s="41"/>
      <c r="FB145" s="41"/>
      <c r="FC145" s="41"/>
      <c r="FD145" s="41"/>
      <c r="FE145" s="41"/>
      <c r="FF145" s="41"/>
      <c r="FG145" s="41"/>
      <c r="FH145" s="41"/>
      <c r="FI145" s="41"/>
      <c r="FJ145" s="41"/>
      <c r="FK145" s="41"/>
      <c r="FL145" s="41"/>
      <c r="FM145" s="41"/>
      <c r="FN145" s="41"/>
      <c r="FO145" s="41"/>
      <c r="FP145" s="41"/>
      <c r="FQ145" s="41"/>
      <c r="FR145" s="41"/>
      <c r="FS145" s="41"/>
      <c r="FT145" s="41"/>
      <c r="FU145" s="41"/>
      <c r="FV145" s="41"/>
      <c r="FW145" s="41"/>
      <c r="FX145" s="41"/>
      <c r="FY145" s="41"/>
      <c r="FZ145" s="41"/>
      <c r="GA145" s="41"/>
      <c r="GB145" s="41"/>
      <c r="GC145" s="41"/>
      <c r="GD145" s="41"/>
      <c r="GE145" s="41"/>
      <c r="GF145" s="41"/>
      <c r="GG145" s="41"/>
      <c r="GH145" s="41"/>
      <c r="GI145" s="41"/>
      <c r="GJ145" s="41"/>
      <c r="GK145" s="41"/>
      <c r="GL145" s="41"/>
      <c r="GM145" s="41"/>
      <c r="GN145" s="41"/>
      <c r="GO145" s="41"/>
      <c r="GP145" s="41"/>
      <c r="GQ145" s="41"/>
      <c r="GR145" s="41"/>
      <c r="GS145" s="41"/>
      <c r="GT145" s="41"/>
      <c r="GU145" s="41"/>
      <c r="GV145" s="41"/>
      <c r="GW145" s="41"/>
      <c r="GX145" s="41"/>
      <c r="GY145" s="41"/>
      <c r="GZ145" s="41"/>
      <c r="HA145" s="41"/>
      <c r="HB145" s="41"/>
      <c r="HC145" s="41"/>
      <c r="HD145" s="41"/>
      <c r="HE145" s="41"/>
      <c r="HF145" s="41"/>
      <c r="HG145" s="41"/>
      <c r="HH145" s="41"/>
      <c r="HI145" s="41"/>
      <c r="HJ145" s="41"/>
      <c r="HK145" s="41"/>
      <c r="HL145" s="41"/>
      <c r="HM145" s="41"/>
      <c r="HN145" s="41"/>
      <c r="HO145" s="41"/>
      <c r="HP145" s="41"/>
      <c r="HQ145" s="41"/>
      <c r="HR145" s="41"/>
      <c r="HS145" s="41"/>
      <c r="HT145" s="41"/>
      <c r="HU145" s="41"/>
      <c r="HV145" s="41"/>
      <c r="HW145" s="41"/>
      <c r="HX145" s="41"/>
      <c r="HY145" s="41"/>
      <c r="HZ145" s="41"/>
      <c r="IA145" s="41"/>
      <c r="IB145" s="41"/>
      <c r="IC145" s="41"/>
      <c r="ID145" s="41"/>
      <c r="IE145" s="41"/>
      <c r="IF145" s="41"/>
      <c r="IG145" s="41"/>
      <c r="IH145" s="41"/>
      <c r="II145" s="41"/>
      <c r="IJ145" s="41"/>
      <c r="IK145" s="41"/>
      <c r="IL145" s="41"/>
      <c r="IM145" s="41"/>
      <c r="IN145" s="41"/>
      <c r="IO145" s="41"/>
      <c r="IP145" s="41"/>
      <c r="IQ145" s="41"/>
      <c r="IR145" s="41"/>
      <c r="IS145" s="41"/>
      <c r="IT145" s="41"/>
      <c r="IU145" s="41"/>
    </row>
    <row r="146" spans="1:255" s="22" customFormat="1" ht="45.6" x14ac:dyDescent="0.2">
      <c r="A146" s="49">
        <v>121</v>
      </c>
      <c r="B146" s="50" t="s">
        <v>261</v>
      </c>
      <c r="C146" s="50" t="s">
        <v>488</v>
      </c>
      <c r="D146" s="50" t="s">
        <v>147</v>
      </c>
      <c r="E146" s="51" t="e">
        <f t="shared" si="12"/>
        <v>#REF!</v>
      </c>
      <c r="F146" s="52">
        <f>ROUND( 103232.19, 2 )</f>
        <v>103232.19</v>
      </c>
      <c r="G146" s="53" t="e">
        <f t="shared" si="13"/>
        <v>#REF!</v>
      </c>
      <c r="H146" s="55" t="s">
        <v>1063</v>
      </c>
      <c r="I146" s="55" t="s">
        <v>1010</v>
      </c>
      <c r="N146" s="41"/>
      <c r="O146" s="41" t="e">
        <f t="shared" si="14"/>
        <v>#REF!</v>
      </c>
      <c r="P146" s="41" t="e">
        <f>Source!I180</f>
        <v>#REF!</v>
      </c>
      <c r="Q146" s="41"/>
      <c r="R146" s="41"/>
      <c r="S146" s="41"/>
      <c r="T146" s="41"/>
      <c r="U146" s="41"/>
      <c r="V146" s="41"/>
      <c r="W146" s="41"/>
      <c r="X146" s="41"/>
      <c r="Y146" s="41"/>
      <c r="Z146" s="41"/>
      <c r="AA146" s="41"/>
      <c r="AB146" s="41"/>
      <c r="AC146" s="41"/>
      <c r="AD146" s="41"/>
      <c r="AE146" s="41"/>
      <c r="AF146" s="41"/>
      <c r="AG146" s="41"/>
      <c r="AH146" s="41"/>
      <c r="AI146" s="41"/>
      <c r="AJ146" s="41"/>
      <c r="AK146" s="41"/>
      <c r="AL146" s="41"/>
      <c r="AM146" s="41"/>
      <c r="AN146" s="41"/>
      <c r="AO146" s="41"/>
      <c r="AP146" s="41"/>
      <c r="AQ146" s="41"/>
      <c r="AR146" s="41"/>
      <c r="AS146" s="41"/>
      <c r="AT146" s="41"/>
      <c r="AU146" s="41"/>
      <c r="AV146" s="41"/>
      <c r="AW146" s="41"/>
      <c r="AX146" s="41"/>
      <c r="AY146" s="41"/>
      <c r="AZ146" s="41"/>
      <c r="BA146" s="41"/>
      <c r="BB146" s="41"/>
      <c r="BC146" s="41"/>
      <c r="BD146" s="41"/>
      <c r="BE146" s="41"/>
      <c r="BF146" s="41"/>
      <c r="BG146" s="41"/>
      <c r="BH146" s="41"/>
      <c r="BI146" s="41"/>
      <c r="BJ146" s="41"/>
      <c r="BK146" s="41"/>
      <c r="BL146" s="41"/>
      <c r="BM146" s="41"/>
      <c r="BN146" s="41"/>
      <c r="BO146" s="41"/>
      <c r="BP146" s="41"/>
      <c r="BQ146" s="41"/>
      <c r="BR146" s="41"/>
      <c r="BS146" s="41"/>
      <c r="BT146" s="41"/>
      <c r="BU146" s="41"/>
      <c r="BV146" s="41"/>
      <c r="BW146" s="41"/>
      <c r="BX146" s="41"/>
      <c r="BY146" s="41"/>
      <c r="BZ146" s="41"/>
      <c r="CA146" s="41"/>
      <c r="CB146" s="41"/>
      <c r="CC146" s="41"/>
      <c r="CD146" s="41"/>
      <c r="CE146" s="41"/>
      <c r="CF146" s="41"/>
      <c r="CG146" s="41"/>
      <c r="CH146" s="41"/>
      <c r="CI146" s="41"/>
      <c r="CJ146" s="41"/>
      <c r="CK146" s="41"/>
      <c r="CL146" s="41"/>
      <c r="CM146" s="41"/>
      <c r="CN146" s="41"/>
      <c r="CO146" s="41"/>
      <c r="CP146" s="41"/>
      <c r="CQ146" s="41"/>
      <c r="CR146" s="41"/>
      <c r="CS146" s="41"/>
      <c r="CT146" s="41"/>
      <c r="CU146" s="41"/>
      <c r="CV146" s="41"/>
      <c r="CW146" s="41"/>
      <c r="CX146" s="41"/>
      <c r="CY146" s="41"/>
      <c r="CZ146" s="41"/>
      <c r="DA146" s="41"/>
      <c r="DB146" s="41"/>
      <c r="DC146" s="41"/>
      <c r="DD146" s="41"/>
      <c r="DE146" s="41"/>
      <c r="DF146" s="41"/>
      <c r="DG146" s="41"/>
      <c r="DH146" s="41"/>
      <c r="DI146" s="41"/>
      <c r="DJ146" s="41"/>
      <c r="DK146" s="41"/>
      <c r="DL146" s="41"/>
      <c r="DM146" s="41"/>
      <c r="DN146" s="41"/>
      <c r="DO146" s="41"/>
      <c r="DP146" s="41"/>
      <c r="DQ146" s="41"/>
      <c r="DR146" s="41"/>
      <c r="DS146" s="41"/>
      <c r="DT146" s="41"/>
      <c r="DU146" s="41"/>
      <c r="DV146" s="41"/>
      <c r="DW146" s="41"/>
      <c r="DX146" s="41"/>
      <c r="DY146" s="41"/>
      <c r="DZ146" s="41"/>
      <c r="EA146" s="41"/>
      <c r="EB146" s="41"/>
      <c r="EC146" s="41"/>
      <c r="ED146" s="41"/>
      <c r="EE146" s="41"/>
      <c r="EF146" s="41"/>
      <c r="EG146" s="41"/>
      <c r="EH146" s="41"/>
      <c r="EI146" s="41"/>
      <c r="EJ146" s="41"/>
      <c r="EK146" s="41"/>
      <c r="EL146" s="41"/>
      <c r="EM146" s="41"/>
      <c r="EN146" s="41"/>
      <c r="EO146" s="41"/>
      <c r="EP146" s="41"/>
      <c r="EQ146" s="41"/>
      <c r="ER146" s="41"/>
      <c r="ES146" s="41"/>
      <c r="ET146" s="41"/>
      <c r="EU146" s="41"/>
      <c r="EV146" s="41"/>
      <c r="EW146" s="41"/>
      <c r="EX146" s="41"/>
      <c r="EY146" s="41"/>
      <c r="EZ146" s="41"/>
      <c r="FA146" s="41"/>
      <c r="FB146" s="41"/>
      <c r="FC146" s="41"/>
      <c r="FD146" s="41"/>
      <c r="FE146" s="41"/>
      <c r="FF146" s="41"/>
      <c r="FG146" s="41"/>
      <c r="FH146" s="41"/>
      <c r="FI146" s="41"/>
      <c r="FJ146" s="41"/>
      <c r="FK146" s="41"/>
      <c r="FL146" s="41"/>
      <c r="FM146" s="41"/>
      <c r="FN146" s="41"/>
      <c r="FO146" s="41"/>
      <c r="FP146" s="41"/>
      <c r="FQ146" s="41"/>
      <c r="FR146" s="41"/>
      <c r="FS146" s="41"/>
      <c r="FT146" s="41"/>
      <c r="FU146" s="41"/>
      <c r="FV146" s="41"/>
      <c r="FW146" s="41"/>
      <c r="FX146" s="41"/>
      <c r="FY146" s="41"/>
      <c r="FZ146" s="41"/>
      <c r="GA146" s="41"/>
      <c r="GB146" s="41"/>
      <c r="GC146" s="41"/>
      <c r="GD146" s="41"/>
      <c r="GE146" s="41"/>
      <c r="GF146" s="41"/>
      <c r="GG146" s="41"/>
      <c r="GH146" s="41"/>
      <c r="GI146" s="41"/>
      <c r="GJ146" s="41"/>
      <c r="GK146" s="41"/>
      <c r="GL146" s="41"/>
      <c r="GM146" s="41"/>
      <c r="GN146" s="41"/>
      <c r="GO146" s="41"/>
      <c r="GP146" s="41"/>
      <c r="GQ146" s="41"/>
      <c r="GR146" s="41"/>
      <c r="GS146" s="41"/>
      <c r="GT146" s="41"/>
      <c r="GU146" s="41"/>
      <c r="GV146" s="41"/>
      <c r="GW146" s="41"/>
      <c r="GX146" s="41"/>
      <c r="GY146" s="41"/>
      <c r="GZ146" s="41"/>
      <c r="HA146" s="41"/>
      <c r="HB146" s="41"/>
      <c r="HC146" s="41"/>
      <c r="HD146" s="41"/>
      <c r="HE146" s="41"/>
      <c r="HF146" s="41"/>
      <c r="HG146" s="41"/>
      <c r="HH146" s="41"/>
      <c r="HI146" s="41"/>
      <c r="HJ146" s="41"/>
      <c r="HK146" s="41"/>
      <c r="HL146" s="41"/>
      <c r="HM146" s="41"/>
      <c r="HN146" s="41"/>
      <c r="HO146" s="41"/>
      <c r="HP146" s="41"/>
      <c r="HQ146" s="41"/>
      <c r="HR146" s="41"/>
      <c r="HS146" s="41"/>
      <c r="HT146" s="41"/>
      <c r="HU146" s="41"/>
      <c r="HV146" s="41"/>
      <c r="HW146" s="41"/>
      <c r="HX146" s="41"/>
      <c r="HY146" s="41"/>
      <c r="HZ146" s="41"/>
      <c r="IA146" s="41"/>
      <c r="IB146" s="41"/>
      <c r="IC146" s="41"/>
      <c r="ID146" s="41"/>
      <c r="IE146" s="41"/>
      <c r="IF146" s="41"/>
      <c r="IG146" s="41"/>
      <c r="IH146" s="41"/>
      <c r="II146" s="41"/>
      <c r="IJ146" s="41"/>
      <c r="IK146" s="41"/>
      <c r="IL146" s="41"/>
      <c r="IM146" s="41"/>
      <c r="IN146" s="41"/>
      <c r="IO146" s="41"/>
      <c r="IP146" s="41"/>
      <c r="IQ146" s="41"/>
      <c r="IR146" s="41"/>
      <c r="IS146" s="41"/>
      <c r="IT146" s="41"/>
      <c r="IU146" s="41"/>
    </row>
    <row r="147" spans="1:255" s="22" customFormat="1" ht="45.6" x14ac:dyDescent="0.2">
      <c r="A147" s="49">
        <v>122</v>
      </c>
      <c r="B147" s="50" t="s">
        <v>261</v>
      </c>
      <c r="C147" s="50" t="s">
        <v>501</v>
      </c>
      <c r="D147" s="50" t="s">
        <v>147</v>
      </c>
      <c r="E147" s="51" t="e">
        <f t="shared" si="12"/>
        <v>#REF!</v>
      </c>
      <c r="F147" s="52">
        <f>ROUND( 103232.19, 2 )</f>
        <v>103232.19</v>
      </c>
      <c r="G147" s="53" t="e">
        <f t="shared" si="13"/>
        <v>#REF!</v>
      </c>
      <c r="H147" s="55" t="s">
        <v>1063</v>
      </c>
      <c r="I147" s="55" t="s">
        <v>1010</v>
      </c>
      <c r="N147" s="41"/>
      <c r="O147" s="41" t="e">
        <f t="shared" si="14"/>
        <v>#REF!</v>
      </c>
      <c r="P147" s="41" t="e">
        <f>Source!I188</f>
        <v>#REF!</v>
      </c>
      <c r="Q147" s="41"/>
      <c r="R147" s="41"/>
      <c r="S147" s="41"/>
      <c r="T147" s="41"/>
      <c r="U147" s="41"/>
      <c r="V147" s="41"/>
      <c r="W147" s="41"/>
      <c r="X147" s="41"/>
      <c r="Y147" s="41"/>
      <c r="Z147" s="41"/>
      <c r="AA147" s="41"/>
      <c r="AB147" s="41"/>
      <c r="AC147" s="41"/>
      <c r="AD147" s="41"/>
      <c r="AE147" s="41"/>
      <c r="AF147" s="41"/>
      <c r="AG147" s="41"/>
      <c r="AH147" s="41"/>
      <c r="AI147" s="41"/>
      <c r="AJ147" s="41"/>
      <c r="AK147" s="41"/>
      <c r="AL147" s="41"/>
      <c r="AM147" s="41"/>
      <c r="AN147" s="41"/>
      <c r="AO147" s="41"/>
      <c r="AP147" s="41"/>
      <c r="AQ147" s="41"/>
      <c r="AR147" s="41"/>
      <c r="AS147" s="41"/>
      <c r="AT147" s="41"/>
      <c r="AU147" s="41"/>
      <c r="AV147" s="41"/>
      <c r="AW147" s="41"/>
      <c r="AX147" s="41"/>
      <c r="AY147" s="41"/>
      <c r="AZ147" s="41"/>
      <c r="BA147" s="41"/>
      <c r="BB147" s="41"/>
      <c r="BC147" s="41"/>
      <c r="BD147" s="41"/>
      <c r="BE147" s="41"/>
      <c r="BF147" s="41"/>
      <c r="BG147" s="41"/>
      <c r="BH147" s="41"/>
      <c r="BI147" s="41"/>
      <c r="BJ147" s="41"/>
      <c r="BK147" s="41"/>
      <c r="BL147" s="41"/>
      <c r="BM147" s="41"/>
      <c r="BN147" s="41"/>
      <c r="BO147" s="41"/>
      <c r="BP147" s="41"/>
      <c r="BQ147" s="41"/>
      <c r="BR147" s="41"/>
      <c r="BS147" s="41"/>
      <c r="BT147" s="41"/>
      <c r="BU147" s="41"/>
      <c r="BV147" s="41"/>
      <c r="BW147" s="41"/>
      <c r="BX147" s="41"/>
      <c r="BY147" s="41"/>
      <c r="BZ147" s="41"/>
      <c r="CA147" s="41"/>
      <c r="CB147" s="41"/>
      <c r="CC147" s="41"/>
      <c r="CD147" s="41"/>
      <c r="CE147" s="41"/>
      <c r="CF147" s="41"/>
      <c r="CG147" s="41"/>
      <c r="CH147" s="41"/>
      <c r="CI147" s="41"/>
      <c r="CJ147" s="41"/>
      <c r="CK147" s="41"/>
      <c r="CL147" s="41"/>
      <c r="CM147" s="41"/>
      <c r="CN147" s="41"/>
      <c r="CO147" s="41"/>
      <c r="CP147" s="41"/>
      <c r="CQ147" s="41"/>
      <c r="CR147" s="41"/>
      <c r="CS147" s="41"/>
      <c r="CT147" s="41"/>
      <c r="CU147" s="41"/>
      <c r="CV147" s="41"/>
      <c r="CW147" s="41"/>
      <c r="CX147" s="41"/>
      <c r="CY147" s="41"/>
      <c r="CZ147" s="41"/>
      <c r="DA147" s="41"/>
      <c r="DB147" s="41"/>
      <c r="DC147" s="41"/>
      <c r="DD147" s="41"/>
      <c r="DE147" s="41"/>
      <c r="DF147" s="41"/>
      <c r="DG147" s="41"/>
      <c r="DH147" s="41"/>
      <c r="DI147" s="41"/>
      <c r="DJ147" s="41"/>
      <c r="DK147" s="41"/>
      <c r="DL147" s="41"/>
      <c r="DM147" s="41"/>
      <c r="DN147" s="41"/>
      <c r="DO147" s="41"/>
      <c r="DP147" s="41"/>
      <c r="DQ147" s="41"/>
      <c r="DR147" s="41"/>
      <c r="DS147" s="41"/>
      <c r="DT147" s="41"/>
      <c r="DU147" s="41"/>
      <c r="DV147" s="41"/>
      <c r="DW147" s="41"/>
      <c r="DX147" s="41"/>
      <c r="DY147" s="41"/>
      <c r="DZ147" s="41"/>
      <c r="EA147" s="41"/>
      <c r="EB147" s="41"/>
      <c r="EC147" s="41"/>
      <c r="ED147" s="41"/>
      <c r="EE147" s="41"/>
      <c r="EF147" s="41"/>
      <c r="EG147" s="41"/>
      <c r="EH147" s="41"/>
      <c r="EI147" s="41"/>
      <c r="EJ147" s="41"/>
      <c r="EK147" s="41"/>
      <c r="EL147" s="41"/>
      <c r="EM147" s="41"/>
      <c r="EN147" s="41"/>
      <c r="EO147" s="41"/>
      <c r="EP147" s="41"/>
      <c r="EQ147" s="41"/>
      <c r="ER147" s="41"/>
      <c r="ES147" s="41"/>
      <c r="ET147" s="41"/>
      <c r="EU147" s="41"/>
      <c r="EV147" s="41"/>
      <c r="EW147" s="41"/>
      <c r="EX147" s="41"/>
      <c r="EY147" s="41"/>
      <c r="EZ147" s="41"/>
      <c r="FA147" s="41"/>
      <c r="FB147" s="41"/>
      <c r="FC147" s="41"/>
      <c r="FD147" s="41"/>
      <c r="FE147" s="41"/>
      <c r="FF147" s="41"/>
      <c r="FG147" s="41"/>
      <c r="FH147" s="41"/>
      <c r="FI147" s="41"/>
      <c r="FJ147" s="41"/>
      <c r="FK147" s="41"/>
      <c r="FL147" s="41"/>
      <c r="FM147" s="41"/>
      <c r="FN147" s="41"/>
      <c r="FO147" s="41"/>
      <c r="FP147" s="41"/>
      <c r="FQ147" s="41"/>
      <c r="FR147" s="41"/>
      <c r="FS147" s="41"/>
      <c r="FT147" s="41"/>
      <c r="FU147" s="41"/>
      <c r="FV147" s="41"/>
      <c r="FW147" s="41"/>
      <c r="FX147" s="41"/>
      <c r="FY147" s="41"/>
      <c r="FZ147" s="41"/>
      <c r="GA147" s="41"/>
      <c r="GB147" s="41"/>
      <c r="GC147" s="41"/>
      <c r="GD147" s="41"/>
      <c r="GE147" s="41"/>
      <c r="GF147" s="41"/>
      <c r="GG147" s="41"/>
      <c r="GH147" s="41"/>
      <c r="GI147" s="41"/>
      <c r="GJ147" s="41"/>
      <c r="GK147" s="41"/>
      <c r="GL147" s="41"/>
      <c r="GM147" s="41"/>
      <c r="GN147" s="41"/>
      <c r="GO147" s="41"/>
      <c r="GP147" s="41"/>
      <c r="GQ147" s="41"/>
      <c r="GR147" s="41"/>
      <c r="GS147" s="41"/>
      <c r="GT147" s="41"/>
      <c r="GU147" s="41"/>
      <c r="GV147" s="41"/>
      <c r="GW147" s="41"/>
      <c r="GX147" s="41"/>
      <c r="GY147" s="41"/>
      <c r="GZ147" s="41"/>
      <c r="HA147" s="41"/>
      <c r="HB147" s="41"/>
      <c r="HC147" s="41"/>
      <c r="HD147" s="41"/>
      <c r="HE147" s="41"/>
      <c r="HF147" s="41"/>
      <c r="HG147" s="41"/>
      <c r="HH147" s="41"/>
      <c r="HI147" s="41"/>
      <c r="HJ147" s="41"/>
      <c r="HK147" s="41"/>
      <c r="HL147" s="41"/>
      <c r="HM147" s="41"/>
      <c r="HN147" s="41"/>
      <c r="HO147" s="41"/>
      <c r="HP147" s="41"/>
      <c r="HQ147" s="41"/>
      <c r="HR147" s="41"/>
      <c r="HS147" s="41"/>
      <c r="HT147" s="41"/>
      <c r="HU147" s="41"/>
      <c r="HV147" s="41"/>
      <c r="HW147" s="41"/>
      <c r="HX147" s="41"/>
      <c r="HY147" s="41"/>
      <c r="HZ147" s="41"/>
      <c r="IA147" s="41"/>
      <c r="IB147" s="41"/>
      <c r="IC147" s="41"/>
      <c r="ID147" s="41"/>
      <c r="IE147" s="41"/>
      <c r="IF147" s="41"/>
      <c r="IG147" s="41"/>
      <c r="IH147" s="41"/>
      <c r="II147" s="41"/>
      <c r="IJ147" s="41"/>
      <c r="IK147" s="41"/>
      <c r="IL147" s="41"/>
      <c r="IM147" s="41"/>
      <c r="IN147" s="41"/>
      <c r="IO147" s="41"/>
      <c r="IP147" s="41"/>
      <c r="IQ147" s="41"/>
      <c r="IR147" s="41"/>
      <c r="IS147" s="41"/>
      <c r="IT147" s="41"/>
      <c r="IU147" s="41"/>
    </row>
    <row r="148" spans="1:255" x14ac:dyDescent="0.25">
      <c r="A148" s="45"/>
      <c r="B148" s="45"/>
      <c r="C148" s="46" t="s">
        <v>976</v>
      </c>
      <c r="D148" s="45"/>
      <c r="E148" s="45"/>
      <c r="F148" s="45"/>
      <c r="G148" s="47" t="e">
        <f>ROUND(SUM(G59:G147),0)</f>
        <v>#REF!</v>
      </c>
      <c r="H148" s="45"/>
      <c r="I148" s="45"/>
      <c r="J148" s="18"/>
      <c r="K148" s="18"/>
      <c r="L148" s="18"/>
      <c r="M148" s="44" t="e">
        <f>G148</f>
        <v>#REF!</v>
      </c>
      <c r="N148" s="18"/>
      <c r="O148" s="18"/>
      <c r="P148" s="18"/>
      <c r="Q148" s="18"/>
      <c r="R148" s="18"/>
      <c r="S148" s="18"/>
      <c r="T148" s="18"/>
      <c r="U148" s="18"/>
      <c r="V148" s="18"/>
      <c r="W148" s="18"/>
      <c r="X148" s="18"/>
      <c r="Y148" s="18"/>
      <c r="Z148" s="18"/>
      <c r="AA148" s="18"/>
      <c r="AB148" s="18"/>
      <c r="AC148" s="18"/>
      <c r="AD148" s="18"/>
      <c r="AE148" s="18"/>
      <c r="AF148" s="18"/>
      <c r="AG148" s="18"/>
      <c r="AH148" s="18"/>
      <c r="AI148" s="18"/>
      <c r="AJ148" s="18"/>
      <c r="AK148" s="18"/>
      <c r="AL148" s="18"/>
      <c r="AM148" s="18"/>
      <c r="AN148" s="18"/>
      <c r="AO148" s="18"/>
      <c r="AP148" s="18"/>
      <c r="AQ148" s="18"/>
      <c r="AR148" s="18"/>
      <c r="AS148" s="18"/>
      <c r="AT148" s="18"/>
      <c r="AU148" s="18"/>
      <c r="AV148" s="18"/>
      <c r="AW148" s="18"/>
      <c r="AX148" s="18"/>
      <c r="AY148" s="18"/>
      <c r="AZ148" s="18"/>
      <c r="BA148" s="18"/>
      <c r="BB148" s="18"/>
      <c r="BC148" s="18"/>
      <c r="BD148" s="18"/>
      <c r="BE148" s="18"/>
      <c r="BF148" s="18"/>
      <c r="BG148" s="18"/>
      <c r="BH148" s="18"/>
      <c r="BI148" s="18"/>
      <c r="BJ148" s="18"/>
      <c r="BK148" s="18"/>
      <c r="BL148" s="18"/>
      <c r="BM148" s="18"/>
      <c r="BN148" s="18"/>
      <c r="BO148" s="18"/>
      <c r="BP148" s="18"/>
      <c r="BQ148" s="18"/>
      <c r="BR148" s="18"/>
      <c r="BS148" s="18"/>
      <c r="BT148" s="18"/>
      <c r="BU148" s="18"/>
      <c r="BV148" s="18"/>
      <c r="BW148" s="18"/>
      <c r="BX148" s="18"/>
      <c r="BY148" s="18"/>
      <c r="BZ148" s="18"/>
      <c r="CA148" s="18"/>
      <c r="CB148" s="18"/>
      <c r="CC148" s="18"/>
      <c r="CD148" s="18"/>
      <c r="CE148" s="18"/>
      <c r="CF148" s="18"/>
      <c r="CG148" s="18"/>
      <c r="CH148" s="18"/>
      <c r="CI148" s="18"/>
      <c r="CJ148" s="18"/>
      <c r="CK148" s="18"/>
      <c r="CL148" s="18"/>
      <c r="CM148" s="18"/>
      <c r="CN148" s="18"/>
      <c r="CO148" s="18"/>
      <c r="CP148" s="18"/>
      <c r="CQ148" s="18"/>
      <c r="CR148" s="18"/>
      <c r="CS148" s="18"/>
      <c r="CT148" s="18"/>
      <c r="CU148" s="18"/>
      <c r="CV148" s="18"/>
      <c r="CW148" s="18"/>
      <c r="CX148" s="18"/>
      <c r="CY148" s="18"/>
      <c r="CZ148" s="18"/>
      <c r="DA148" s="18"/>
      <c r="DB148" s="18"/>
      <c r="DC148" s="18"/>
      <c r="DD148" s="18"/>
      <c r="DE148" s="18"/>
      <c r="DF148" s="18"/>
      <c r="DG148" s="18"/>
      <c r="DH148" s="18"/>
      <c r="DI148" s="18"/>
      <c r="DJ148" s="18"/>
      <c r="DK148" s="18"/>
      <c r="DL148" s="18"/>
      <c r="DM148" s="18"/>
      <c r="DN148" s="18"/>
      <c r="DO148" s="18"/>
      <c r="DP148" s="18"/>
      <c r="DQ148" s="18"/>
      <c r="DR148" s="18"/>
      <c r="DS148" s="18"/>
      <c r="DT148" s="18"/>
      <c r="DU148" s="18"/>
      <c r="DV148" s="18"/>
      <c r="DW148" s="18"/>
      <c r="DX148" s="18"/>
      <c r="DY148" s="18"/>
      <c r="DZ148" s="18"/>
      <c r="EA148" s="18"/>
      <c r="EB148" s="18"/>
      <c r="EC148" s="18"/>
      <c r="ED148" s="18"/>
      <c r="EE148" s="18"/>
      <c r="EF148" s="18"/>
      <c r="EG148" s="18"/>
      <c r="EH148" s="18"/>
      <c r="EI148" s="18"/>
      <c r="EJ148" s="18"/>
      <c r="EK148" s="18"/>
      <c r="EL148" s="18"/>
      <c r="EM148" s="18"/>
      <c r="EN148" s="18"/>
      <c r="EO148" s="18"/>
      <c r="EP148" s="18"/>
      <c r="EQ148" s="18"/>
      <c r="ER148" s="18"/>
      <c r="ES148" s="18"/>
      <c r="ET148" s="18"/>
      <c r="EU148" s="18"/>
      <c r="EV148" s="18"/>
      <c r="EW148" s="18"/>
      <c r="EX148" s="18"/>
      <c r="EY148" s="18"/>
      <c r="EZ148" s="18"/>
      <c r="FA148" s="18"/>
      <c r="FB148" s="18"/>
      <c r="FC148" s="18"/>
      <c r="FD148" s="18"/>
      <c r="FE148" s="18"/>
      <c r="FF148" s="18"/>
      <c r="FG148" s="18"/>
      <c r="FH148" s="18"/>
      <c r="FI148" s="18"/>
      <c r="FJ148" s="18"/>
      <c r="FK148" s="18"/>
      <c r="FL148" s="18"/>
      <c r="FM148" s="18"/>
      <c r="FN148" s="18"/>
      <c r="FO148" s="18"/>
      <c r="FP148" s="18"/>
      <c r="FQ148" s="18"/>
      <c r="FR148" s="18"/>
      <c r="FS148" s="18"/>
      <c r="FT148" s="18"/>
      <c r="FU148" s="18"/>
      <c r="FV148" s="18"/>
      <c r="FW148" s="18"/>
      <c r="FX148" s="18"/>
      <c r="FY148" s="18"/>
      <c r="FZ148" s="18"/>
      <c r="GA148" s="18"/>
      <c r="GB148" s="18"/>
      <c r="GC148" s="18"/>
      <c r="GD148" s="18"/>
      <c r="GE148" s="18"/>
      <c r="GF148" s="18"/>
      <c r="GG148" s="18"/>
      <c r="GH148" s="18"/>
      <c r="GI148" s="18"/>
      <c r="GJ148" s="18"/>
      <c r="GK148" s="18"/>
      <c r="GL148" s="18"/>
      <c r="GM148" s="18"/>
      <c r="GN148" s="18"/>
      <c r="GO148" s="18"/>
      <c r="GP148" s="18"/>
      <c r="GQ148" s="18"/>
      <c r="GR148" s="18"/>
      <c r="GS148" s="18"/>
      <c r="GT148" s="18"/>
      <c r="GU148" s="18"/>
      <c r="GV148" s="18"/>
      <c r="GW148" s="18"/>
      <c r="GX148" s="18"/>
      <c r="GY148" s="18"/>
      <c r="GZ148" s="18"/>
      <c r="HA148" s="18"/>
      <c r="HB148" s="18"/>
      <c r="HC148" s="18"/>
      <c r="HD148" s="18"/>
      <c r="HE148" s="18"/>
      <c r="HF148" s="18"/>
      <c r="HG148" s="18"/>
      <c r="HH148" s="18"/>
      <c r="HI148" s="18"/>
      <c r="HJ148" s="18"/>
      <c r="HK148" s="18"/>
      <c r="HL148" s="18"/>
      <c r="HM148" s="18"/>
      <c r="HN148" s="18"/>
      <c r="HO148" s="18"/>
      <c r="HP148" s="18"/>
      <c r="HQ148" s="18"/>
      <c r="HR148" s="18"/>
      <c r="HS148" s="18"/>
      <c r="HT148" s="18"/>
      <c r="HU148" s="18"/>
      <c r="HV148" s="18"/>
      <c r="HW148" s="18"/>
      <c r="HX148" s="18"/>
      <c r="HY148" s="18"/>
      <c r="HZ148" s="18"/>
      <c r="IA148" s="18"/>
      <c r="IB148" s="18"/>
      <c r="IC148" s="18"/>
      <c r="ID148" s="18"/>
      <c r="IE148" s="18"/>
      <c r="IF148" s="18"/>
      <c r="IG148" s="18"/>
      <c r="IH148" s="18"/>
      <c r="II148" s="18"/>
      <c r="IJ148" s="18"/>
      <c r="IK148" s="18"/>
      <c r="IL148" s="18"/>
      <c r="IM148" s="18"/>
      <c r="IN148" s="18"/>
      <c r="IO148" s="18"/>
      <c r="IP148" s="18"/>
      <c r="IQ148" s="18"/>
      <c r="IR148" s="18"/>
      <c r="IS148" s="18"/>
      <c r="IT148" s="18"/>
      <c r="IU148" s="18"/>
    </row>
    <row r="150" spans="1:255" x14ac:dyDescent="0.25">
      <c r="C150" s="42" t="s">
        <v>705</v>
      </c>
      <c r="G150" s="43" t="e">
        <f>ROUND(SUM(K19:K150) + SUM(L19:L150) + SUM(M19:M150),0)</f>
        <v>#REF!</v>
      </c>
    </row>
    <row r="151" spans="1:255" x14ac:dyDescent="0.25">
      <c r="C151" s="64" t="s">
        <v>1121</v>
      </c>
      <c r="G151" s="43"/>
    </row>
    <row r="152" spans="1:255" x14ac:dyDescent="0.25">
      <c r="C152" s="64" t="s">
        <v>961</v>
      </c>
      <c r="G152" s="43" t="e">
        <f>ROUND(SUM(K19:K152),0)</f>
        <v>#REF!</v>
      </c>
    </row>
    <row r="153" spans="1:255" x14ac:dyDescent="0.25">
      <c r="C153" s="64" t="s">
        <v>974</v>
      </c>
      <c r="G153" s="43" t="e">
        <f>ROUND(SUM(L19:L153),0)</f>
        <v>#REF!</v>
      </c>
    </row>
    <row r="154" spans="1:255" x14ac:dyDescent="0.25">
      <c r="C154" s="64" t="s">
        <v>1122</v>
      </c>
      <c r="G154" s="43" t="e">
        <f>ROUND(SUM(M19:M154),0)</f>
        <v>#REF!</v>
      </c>
    </row>
    <row r="156" spans="1:255" ht="21" x14ac:dyDescent="0.25">
      <c r="A156" s="33" t="s">
        <v>981</v>
      </c>
      <c r="B156" s="33"/>
      <c r="C156" s="56" t="s">
        <v>982</v>
      </c>
      <c r="D156" s="34"/>
      <c r="E156" s="34"/>
      <c r="F156" s="183" t="s">
        <v>983</v>
      </c>
      <c r="G156" s="183"/>
      <c r="BY156" s="35" t="str">
        <f>C156</f>
        <v>Главный инженер-сметчик СРС ООО "ОДСК-ИНЖИНИРИНГ"</v>
      </c>
      <c r="BZ156" s="35" t="str">
        <f>F156</f>
        <v>И.В.Шеверева</v>
      </c>
      <c r="IU156" s="18"/>
    </row>
    <row r="157" spans="1:255" s="58" customFormat="1" ht="10.199999999999999" x14ac:dyDescent="0.2">
      <c r="A157" s="57"/>
      <c r="B157" s="57"/>
      <c r="C157" s="184" t="s">
        <v>978</v>
      </c>
      <c r="D157" s="184"/>
      <c r="E157" s="184"/>
      <c r="F157" s="184" t="s">
        <v>979</v>
      </c>
      <c r="G157" s="184"/>
    </row>
    <row r="158" spans="1:255" x14ac:dyDescent="0.25">
      <c r="A158" s="13"/>
      <c r="B158" s="13"/>
      <c r="C158" s="13"/>
      <c r="D158" s="9" t="s">
        <v>980</v>
      </c>
      <c r="E158" s="13"/>
      <c r="F158" s="13"/>
      <c r="G158" s="13"/>
    </row>
    <row r="159" spans="1:255" x14ac:dyDescent="0.25">
      <c r="A159" s="33" t="s">
        <v>984</v>
      </c>
      <c r="B159" s="33"/>
      <c r="C159" s="56"/>
      <c r="D159" s="34"/>
      <c r="E159" s="34"/>
      <c r="F159" s="183"/>
      <c r="G159" s="183"/>
      <c r="BY159" s="35">
        <f>C159</f>
        <v>0</v>
      </c>
      <c r="BZ159" s="35">
        <f>F159</f>
        <v>0</v>
      </c>
      <c r="IU159" s="18"/>
    </row>
    <row r="160" spans="1:255" s="58" customFormat="1" ht="10.199999999999999" x14ac:dyDescent="0.2">
      <c r="A160" s="57"/>
      <c r="B160" s="57"/>
      <c r="C160" s="184" t="s">
        <v>978</v>
      </c>
      <c r="D160" s="184"/>
      <c r="E160" s="184"/>
      <c r="F160" s="184" t="s">
        <v>979</v>
      </c>
      <c r="G160" s="184"/>
    </row>
    <row r="161" spans="1:7" x14ac:dyDescent="0.25">
      <c r="A161" s="13"/>
      <c r="B161" s="13"/>
      <c r="C161" s="13"/>
      <c r="D161" s="9" t="s">
        <v>980</v>
      </c>
      <c r="E161" s="13"/>
      <c r="F161" s="13"/>
      <c r="G161" s="13"/>
    </row>
  </sheetData>
  <sortState ref="A59:IU147">
    <sortCondition ref="B59"/>
    <sortCondition ref="C59"/>
  </sortState>
  <mergeCells count="16">
    <mergeCell ref="F159:G159"/>
    <mergeCell ref="C160:E160"/>
    <mergeCell ref="F160:G160"/>
    <mergeCell ref="A8:G8"/>
    <mergeCell ref="A9:G9"/>
    <mergeCell ref="A10:G10"/>
    <mergeCell ref="B11:G11"/>
    <mergeCell ref="F156:G156"/>
    <mergeCell ref="C157:E157"/>
    <mergeCell ref="F157:G157"/>
    <mergeCell ref="A7:G7"/>
    <mergeCell ref="A1:G1"/>
    <mergeCell ref="C3:G3"/>
    <mergeCell ref="C4:G4"/>
    <mergeCell ref="C5:G5"/>
    <mergeCell ref="C6:G6"/>
  </mergeCells>
  <pageMargins left="0.7" right="0.7" top="0.75" bottom="0.75" header="0.3" footer="0.3"/>
  <pageSetup paperSize="9" orientation="portrait" r:id="rId1"/>
  <headerFooter>
    <oddFooter>&amp;R&amp;P</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U121"/>
  <sheetViews>
    <sheetView topLeftCell="A97" workbookViewId="0">
      <selection activeCell="A13" sqref="A13:G13"/>
    </sheetView>
  </sheetViews>
  <sheetFormatPr defaultRowHeight="13.2" x14ac:dyDescent="0.25"/>
  <cols>
    <col min="1" max="1" width="6.6640625" customWidth="1"/>
    <col min="2" max="2" width="10.6640625" customWidth="1"/>
    <col min="3" max="3" width="33.6640625" customWidth="1"/>
    <col min="4" max="7" width="8.6640625" customWidth="1"/>
    <col min="8" max="8" width="70.6640625" customWidth="1"/>
    <col min="9" max="9" width="8.6640625" customWidth="1"/>
    <col min="11" max="69" width="0" hidden="1" customWidth="1"/>
    <col min="70" max="70" width="66.6640625" hidden="1" customWidth="1"/>
    <col min="71" max="71" width="76.6640625" hidden="1" customWidth="1"/>
    <col min="72" max="76" width="0" hidden="1" customWidth="1"/>
    <col min="77" max="77" width="34.6640625" hidden="1" customWidth="1"/>
    <col min="78" max="78" width="17.6640625" hidden="1" customWidth="1"/>
    <col min="79" max="256" width="0" hidden="1" customWidth="1"/>
  </cols>
  <sheetData>
    <row r="1" spans="1:255" s="12" customFormat="1" ht="10.199999999999999" x14ac:dyDescent="0.2">
      <c r="A1" s="164" t="s">
        <v>950</v>
      </c>
      <c r="B1" s="164"/>
      <c r="C1" s="164"/>
      <c r="D1" s="164"/>
      <c r="E1" s="164"/>
      <c r="F1" s="164"/>
      <c r="G1" s="164"/>
    </row>
    <row r="3" spans="1:255" x14ac:dyDescent="0.25">
      <c r="A3" s="15" t="s">
        <v>951</v>
      </c>
      <c r="B3" s="14"/>
      <c r="C3" s="166"/>
      <c r="D3" s="167"/>
      <c r="E3" s="167"/>
      <c r="F3" s="167"/>
      <c r="G3" s="167"/>
      <c r="BR3" s="17">
        <f>C3</f>
        <v>0</v>
      </c>
      <c r="IU3" s="18"/>
    </row>
    <row r="4" spans="1:255" x14ac:dyDescent="0.25">
      <c r="A4" s="15" t="s">
        <v>952</v>
      </c>
      <c r="B4" s="14"/>
      <c r="C4" s="168"/>
      <c r="D4" s="169"/>
      <c r="E4" s="169"/>
      <c r="F4" s="169"/>
      <c r="G4" s="169"/>
      <c r="BR4" s="17">
        <f>C4</f>
        <v>0</v>
      </c>
      <c r="IU4" s="18"/>
    </row>
    <row r="5" spans="1:255" x14ac:dyDescent="0.25">
      <c r="A5" s="15" t="s">
        <v>953</v>
      </c>
      <c r="B5" s="14"/>
      <c r="C5" s="168"/>
      <c r="D5" s="169"/>
      <c r="E5" s="169"/>
      <c r="F5" s="169"/>
      <c r="G5" s="169"/>
      <c r="BR5" s="17">
        <f>C5</f>
        <v>0</v>
      </c>
      <c r="IU5" s="18"/>
    </row>
    <row r="6" spans="1:255" x14ac:dyDescent="0.25">
      <c r="A6" s="15" t="s">
        <v>954</v>
      </c>
      <c r="B6" s="14"/>
      <c r="C6" s="162"/>
      <c r="D6" s="163"/>
      <c r="E6" s="163"/>
      <c r="F6" s="163"/>
      <c r="G6" s="163"/>
      <c r="BR6" s="17">
        <f>C6</f>
        <v>0</v>
      </c>
      <c r="IU6" s="18"/>
    </row>
    <row r="7" spans="1:255" x14ac:dyDescent="0.25">
      <c r="A7" s="172"/>
      <c r="B7" s="172"/>
      <c r="C7" s="172"/>
      <c r="D7" s="172"/>
      <c r="E7" s="172"/>
      <c r="F7" s="172"/>
      <c r="G7" s="172"/>
    </row>
    <row r="8" spans="1:255" ht="17.399999999999999" x14ac:dyDescent="0.3">
      <c r="A8" s="173" t="s">
        <v>987</v>
      </c>
      <c r="B8" s="173"/>
      <c r="C8" s="173"/>
      <c r="D8" s="173"/>
      <c r="E8" s="173"/>
      <c r="F8" s="173"/>
      <c r="G8" s="173"/>
    </row>
    <row r="9" spans="1:255" x14ac:dyDescent="0.25">
      <c r="A9" s="174" t="s">
        <v>988</v>
      </c>
      <c r="B9" s="174"/>
      <c r="C9" s="174"/>
      <c r="D9" s="174"/>
      <c r="E9" s="174"/>
      <c r="F9" s="174"/>
      <c r="G9" s="174"/>
    </row>
    <row r="10" spans="1:255" x14ac:dyDescent="0.25">
      <c r="A10" s="174" t="s">
        <v>7</v>
      </c>
      <c r="B10" s="174"/>
      <c r="C10" s="174"/>
      <c r="D10" s="174"/>
      <c r="E10" s="174"/>
      <c r="F10" s="174"/>
      <c r="G10" s="174"/>
    </row>
    <row r="11" spans="1:255" ht="62.4" x14ac:dyDescent="0.3">
      <c r="A11" s="11" t="s">
        <v>956</v>
      </c>
      <c r="B11" s="175" t="s">
        <v>5</v>
      </c>
      <c r="C11" s="175"/>
      <c r="D11" s="175"/>
      <c r="E11" s="175"/>
      <c r="F11" s="175"/>
      <c r="G11" s="175"/>
      <c r="BS11" s="36" t="str">
        <f>B11</f>
        <v>Комплекс из 2-х многоквартирных домов поз.19.1 и 19.2, расположенный в 32, 33 микрорайонах в г.Липецке на земельном участке с кадастровым номером 48:20:0043601:297. 1-й этап строительства - корпус 1 (поз.19.1)</v>
      </c>
      <c r="IU11" s="18"/>
    </row>
    <row r="13" spans="1:255" x14ac:dyDescent="0.25">
      <c r="A13" s="11" t="s">
        <v>958</v>
      </c>
    </row>
    <row r="14" spans="1:255" x14ac:dyDescent="0.25">
      <c r="A14" s="11" t="s">
        <v>959</v>
      </c>
    </row>
    <row r="15" spans="1:255" x14ac:dyDescent="0.25">
      <c r="A15" s="37" t="s">
        <v>989</v>
      </c>
      <c r="B15" s="37" t="s">
        <v>991</v>
      </c>
      <c r="C15" s="37" t="s">
        <v>994</v>
      </c>
      <c r="D15" s="37" t="s">
        <v>996</v>
      </c>
      <c r="E15" s="37" t="s">
        <v>999</v>
      </c>
      <c r="F15" s="37" t="s">
        <v>1001</v>
      </c>
      <c r="G15" s="37" t="s">
        <v>1003</v>
      </c>
      <c r="H15" s="37" t="s">
        <v>1005</v>
      </c>
      <c r="I15" s="38" t="s">
        <v>977</v>
      </c>
    </row>
    <row r="16" spans="1:255" x14ac:dyDescent="0.25">
      <c r="A16" s="39" t="s">
        <v>990</v>
      </c>
      <c r="B16" s="39" t="s">
        <v>992</v>
      </c>
      <c r="C16" s="39" t="s">
        <v>995</v>
      </c>
      <c r="D16" s="39" t="s">
        <v>997</v>
      </c>
      <c r="E16" s="39" t="s">
        <v>1000</v>
      </c>
      <c r="F16" s="39" t="s">
        <v>1002</v>
      </c>
      <c r="G16" s="39" t="s">
        <v>1004</v>
      </c>
      <c r="H16" s="39" t="s">
        <v>1006</v>
      </c>
      <c r="I16" s="40" t="s">
        <v>972</v>
      </c>
    </row>
    <row r="17" spans="1:255" x14ac:dyDescent="0.25">
      <c r="A17" s="39"/>
      <c r="B17" s="39" t="s">
        <v>993</v>
      </c>
      <c r="C17" s="39"/>
      <c r="D17" s="39" t="s">
        <v>998</v>
      </c>
      <c r="E17" s="39"/>
      <c r="F17" s="39"/>
      <c r="G17" s="39" t="s">
        <v>1002</v>
      </c>
      <c r="H17" s="39" t="s">
        <v>1007</v>
      </c>
      <c r="I17" s="40"/>
    </row>
    <row r="18" spans="1:255" x14ac:dyDescent="0.25">
      <c r="A18" s="37">
        <v>1</v>
      </c>
      <c r="B18" s="37">
        <v>2</v>
      </c>
      <c r="C18" s="37">
        <v>3</v>
      </c>
      <c r="D18" s="37">
        <v>4</v>
      </c>
      <c r="E18" s="37">
        <v>5</v>
      </c>
      <c r="F18" s="37">
        <v>6</v>
      </c>
      <c r="G18" s="37">
        <v>7</v>
      </c>
      <c r="H18" s="37">
        <v>8</v>
      </c>
      <c r="I18" s="38">
        <v>9</v>
      </c>
    </row>
    <row r="19" spans="1:255" x14ac:dyDescent="0.25">
      <c r="A19" s="48"/>
      <c r="B19" s="48" t="s">
        <v>1008</v>
      </c>
      <c r="C19" s="48"/>
      <c r="D19" s="48"/>
      <c r="E19" s="48"/>
      <c r="F19" s="48"/>
      <c r="G19" s="45"/>
      <c r="H19" s="45"/>
      <c r="I19" s="45"/>
    </row>
    <row r="20" spans="1:255" s="22" customFormat="1" ht="34.200000000000003" x14ac:dyDescent="0.2">
      <c r="A20" s="49">
        <v>1</v>
      </c>
      <c r="B20" s="50" t="s">
        <v>405</v>
      </c>
      <c r="C20" s="50" t="s">
        <v>544</v>
      </c>
      <c r="D20" s="50" t="s">
        <v>269</v>
      </c>
      <c r="E20" s="51" t="e">
        <f t="shared" ref="E20:E51" si="0">ROUND(O20,3)</f>
        <v>#REF!</v>
      </c>
      <c r="F20" s="52">
        <f>ROUND( 243 * 9.11, 2 )</f>
        <v>2213.73</v>
      </c>
      <c r="G20" s="53" t="e">
        <f t="shared" ref="G20:G51" si="1">ROUND(E20*F20,0)</f>
        <v>#REF!</v>
      </c>
      <c r="H20" s="54" t="s">
        <v>1067</v>
      </c>
      <c r="I20" s="54" t="s">
        <v>1010</v>
      </c>
      <c r="N20" s="41"/>
      <c r="O20" s="41" t="e">
        <f t="shared" ref="O20:O51" si="2">SUM(P20:IV20)</f>
        <v>#REF!</v>
      </c>
      <c r="P20" s="41" t="e">
        <f>Source!I213</f>
        <v>#REF!</v>
      </c>
      <c r="Q20" s="41" t="e">
        <f>Source!I236</f>
        <v>#REF!</v>
      </c>
      <c r="R20" s="41"/>
      <c r="S20" s="41"/>
      <c r="T20" s="41"/>
      <c r="U20" s="41"/>
      <c r="V20" s="41"/>
      <c r="W20" s="41"/>
      <c r="X20" s="41"/>
      <c r="Y20" s="41"/>
      <c r="Z20" s="41"/>
      <c r="AA20" s="41"/>
      <c r="AB20" s="41"/>
      <c r="AC20" s="41"/>
      <c r="AD20" s="41"/>
      <c r="AE20" s="41"/>
      <c r="AF20" s="41"/>
      <c r="AG20" s="41"/>
      <c r="AH20" s="41"/>
      <c r="AI20" s="41"/>
      <c r="AJ20" s="41"/>
      <c r="AK20" s="41"/>
      <c r="AL20" s="41"/>
      <c r="AM20" s="41"/>
      <c r="AN20" s="41"/>
      <c r="AO20" s="41"/>
      <c r="AP20" s="41"/>
      <c r="AQ20" s="41"/>
      <c r="AR20" s="41"/>
      <c r="AS20" s="41"/>
      <c r="AT20" s="41"/>
      <c r="AU20" s="41"/>
      <c r="AV20" s="41"/>
      <c r="AW20" s="41"/>
      <c r="AX20" s="41"/>
      <c r="AY20" s="41"/>
      <c r="AZ20" s="41"/>
      <c r="BA20" s="41"/>
      <c r="BB20" s="41"/>
      <c r="BC20" s="41"/>
      <c r="BD20" s="41"/>
      <c r="BE20" s="41"/>
      <c r="BF20" s="41"/>
      <c r="BG20" s="41"/>
      <c r="BH20" s="41"/>
      <c r="BI20" s="41"/>
      <c r="BJ20" s="41"/>
      <c r="BK20" s="41"/>
      <c r="BL20" s="41"/>
      <c r="BM20" s="41"/>
      <c r="BN20" s="41"/>
      <c r="BO20" s="41"/>
      <c r="BP20" s="41"/>
      <c r="BQ20" s="41"/>
      <c r="BR20" s="41"/>
      <c r="BS20" s="41"/>
      <c r="BT20" s="41"/>
      <c r="BU20" s="41"/>
      <c r="BV20" s="41"/>
      <c r="BW20" s="41"/>
      <c r="BX20" s="41"/>
      <c r="BY20" s="41"/>
      <c r="BZ20" s="41"/>
      <c r="CA20" s="41"/>
      <c r="CB20" s="41"/>
      <c r="CC20" s="41"/>
      <c r="CD20" s="41"/>
      <c r="CE20" s="41"/>
      <c r="CF20" s="41"/>
      <c r="CG20" s="41"/>
      <c r="CH20" s="41"/>
      <c r="CI20" s="41"/>
      <c r="CJ20" s="41"/>
      <c r="CK20" s="41"/>
      <c r="CL20" s="41"/>
      <c r="CM20" s="41"/>
      <c r="CN20" s="41"/>
      <c r="CO20" s="41"/>
      <c r="CP20" s="41"/>
      <c r="CQ20" s="41"/>
      <c r="CR20" s="41"/>
      <c r="CS20" s="41"/>
      <c r="CT20" s="41"/>
      <c r="CU20" s="41"/>
      <c r="CV20" s="41"/>
      <c r="CW20" s="41"/>
      <c r="CX20" s="41"/>
      <c r="CY20" s="41"/>
      <c r="CZ20" s="41"/>
      <c r="DA20" s="41"/>
      <c r="DB20" s="41"/>
      <c r="DC20" s="41"/>
      <c r="DD20" s="41"/>
      <c r="DE20" s="41"/>
      <c r="DF20" s="41"/>
      <c r="DG20" s="41"/>
      <c r="DH20" s="41"/>
      <c r="DI20" s="41"/>
      <c r="DJ20" s="41"/>
      <c r="DK20" s="41"/>
      <c r="DL20" s="41"/>
      <c r="DM20" s="41"/>
      <c r="DN20" s="41"/>
      <c r="DO20" s="41"/>
      <c r="DP20" s="41"/>
      <c r="DQ20" s="41"/>
      <c r="DR20" s="41"/>
      <c r="DS20" s="41"/>
      <c r="DT20" s="41"/>
      <c r="DU20" s="41"/>
      <c r="DV20" s="41"/>
      <c r="DW20" s="41"/>
      <c r="DX20" s="41"/>
      <c r="DY20" s="41"/>
      <c r="DZ20" s="41"/>
      <c r="EA20" s="41"/>
      <c r="EB20" s="41"/>
      <c r="EC20" s="41"/>
      <c r="ED20" s="41"/>
      <c r="EE20" s="41"/>
      <c r="EF20" s="41"/>
      <c r="EG20" s="41"/>
      <c r="EH20" s="41"/>
      <c r="EI20" s="41"/>
      <c r="EJ20" s="41"/>
      <c r="EK20" s="41"/>
      <c r="EL20" s="41"/>
      <c r="EM20" s="41"/>
      <c r="EN20" s="41"/>
      <c r="EO20" s="41"/>
      <c r="EP20" s="41"/>
      <c r="EQ20" s="41"/>
      <c r="ER20" s="41"/>
      <c r="ES20" s="41"/>
      <c r="ET20" s="41"/>
      <c r="EU20" s="41"/>
      <c r="EV20" s="41"/>
      <c r="EW20" s="41"/>
      <c r="EX20" s="41"/>
      <c r="EY20" s="41"/>
      <c r="EZ20" s="41"/>
      <c r="FA20" s="41"/>
      <c r="FB20" s="41"/>
      <c r="FC20" s="41"/>
      <c r="FD20" s="41"/>
      <c r="FE20" s="41"/>
      <c r="FF20" s="41"/>
      <c r="FG20" s="41"/>
      <c r="FH20" s="41"/>
      <c r="FI20" s="41"/>
      <c r="FJ20" s="41"/>
      <c r="FK20" s="41"/>
      <c r="FL20" s="41"/>
      <c r="FM20" s="41"/>
      <c r="FN20" s="41"/>
      <c r="FO20" s="41"/>
      <c r="FP20" s="41"/>
      <c r="FQ20" s="41"/>
      <c r="FR20" s="41"/>
      <c r="FS20" s="41"/>
      <c r="FT20" s="41"/>
      <c r="FU20" s="41"/>
      <c r="FV20" s="41"/>
      <c r="FW20" s="41"/>
      <c r="FX20" s="41"/>
      <c r="FY20" s="41"/>
      <c r="FZ20" s="41"/>
      <c r="GA20" s="41"/>
      <c r="GB20" s="41"/>
      <c r="GC20" s="41"/>
      <c r="GD20" s="41"/>
      <c r="GE20" s="41"/>
      <c r="GF20" s="41"/>
      <c r="GG20" s="41"/>
      <c r="GH20" s="41"/>
      <c r="GI20" s="41"/>
      <c r="GJ20" s="41"/>
      <c r="GK20" s="41"/>
      <c r="GL20" s="41"/>
      <c r="GM20" s="41"/>
      <c r="GN20" s="41"/>
      <c r="GO20" s="41"/>
      <c r="GP20" s="41"/>
      <c r="GQ20" s="41"/>
      <c r="GR20" s="41"/>
      <c r="GS20" s="41"/>
      <c r="GT20" s="41"/>
      <c r="GU20" s="41"/>
      <c r="GV20" s="41"/>
      <c r="GW20" s="41"/>
      <c r="GX20" s="41"/>
      <c r="GY20" s="41"/>
      <c r="GZ20" s="41"/>
      <c r="HA20" s="41"/>
      <c r="HB20" s="41"/>
      <c r="HC20" s="41"/>
      <c r="HD20" s="41"/>
      <c r="HE20" s="41"/>
      <c r="HF20" s="41"/>
      <c r="HG20" s="41"/>
      <c r="HH20" s="41"/>
      <c r="HI20" s="41"/>
      <c r="HJ20" s="41"/>
      <c r="HK20" s="41"/>
      <c r="HL20" s="41"/>
      <c r="HM20" s="41"/>
      <c r="HN20" s="41"/>
      <c r="HO20" s="41"/>
      <c r="HP20" s="41"/>
      <c r="HQ20" s="41"/>
      <c r="HR20" s="41"/>
      <c r="HS20" s="41"/>
      <c r="HT20" s="41"/>
      <c r="HU20" s="41"/>
      <c r="HV20" s="41"/>
      <c r="HW20" s="41"/>
      <c r="HX20" s="41"/>
      <c r="HY20" s="41"/>
      <c r="HZ20" s="41"/>
      <c r="IA20" s="41"/>
      <c r="IB20" s="41"/>
      <c r="IC20" s="41"/>
      <c r="ID20" s="41"/>
      <c r="IE20" s="41"/>
      <c r="IF20" s="41"/>
      <c r="IG20" s="41"/>
      <c r="IH20" s="41"/>
      <c r="II20" s="41"/>
      <c r="IJ20" s="41"/>
      <c r="IK20" s="41"/>
      <c r="IL20" s="41"/>
      <c r="IM20" s="41"/>
      <c r="IN20" s="41"/>
      <c r="IO20" s="41"/>
      <c r="IP20" s="41"/>
      <c r="IQ20" s="41"/>
      <c r="IR20" s="41"/>
      <c r="IS20" s="41"/>
      <c r="IT20" s="41"/>
      <c r="IU20" s="41"/>
    </row>
    <row r="21" spans="1:255" s="22" customFormat="1" ht="34.200000000000003" x14ac:dyDescent="0.2">
      <c r="A21" s="49">
        <v>2</v>
      </c>
      <c r="B21" s="50" t="s">
        <v>405</v>
      </c>
      <c r="C21" s="50" t="s">
        <v>504</v>
      </c>
      <c r="D21" s="50" t="s">
        <v>269</v>
      </c>
      <c r="E21" s="51" t="e">
        <f t="shared" si="0"/>
        <v>#REF!</v>
      </c>
      <c r="F21" s="52">
        <f>ROUND( 243 * 9.11, 2 )</f>
        <v>2213.73</v>
      </c>
      <c r="G21" s="53" t="e">
        <f t="shared" si="1"/>
        <v>#REF!</v>
      </c>
      <c r="H21" s="54" t="s">
        <v>1067</v>
      </c>
      <c r="I21" s="54" t="s">
        <v>1010</v>
      </c>
      <c r="N21" s="41"/>
      <c r="O21" s="41" t="e">
        <f t="shared" si="2"/>
        <v>#REF!</v>
      </c>
      <c r="P21" s="41" t="e">
        <f>Source!I190</f>
        <v>#REF!</v>
      </c>
      <c r="Q21" s="41"/>
      <c r="R21" s="41"/>
      <c r="S21" s="41"/>
      <c r="T21" s="41"/>
      <c r="U21" s="41"/>
      <c r="V21" s="41"/>
      <c r="W21" s="41"/>
      <c r="X21" s="41"/>
      <c r="Y21" s="41"/>
      <c r="Z21" s="41"/>
      <c r="AA21" s="41"/>
      <c r="AB21" s="41"/>
      <c r="AC21" s="41"/>
      <c r="AD21" s="41"/>
      <c r="AE21" s="41"/>
      <c r="AF21" s="41"/>
      <c r="AG21" s="41"/>
      <c r="AH21" s="41"/>
      <c r="AI21" s="41"/>
      <c r="AJ21" s="41"/>
      <c r="AK21" s="41"/>
      <c r="AL21" s="41"/>
      <c r="AM21" s="41"/>
      <c r="AN21" s="41"/>
      <c r="AO21" s="41"/>
      <c r="AP21" s="41"/>
      <c r="AQ21" s="41"/>
      <c r="AR21" s="41"/>
      <c r="AS21" s="41"/>
      <c r="AT21" s="41"/>
      <c r="AU21" s="41"/>
      <c r="AV21" s="41"/>
      <c r="AW21" s="41"/>
      <c r="AX21" s="41"/>
      <c r="AY21" s="41"/>
      <c r="AZ21" s="41"/>
      <c r="BA21" s="41"/>
      <c r="BB21" s="41"/>
      <c r="BC21" s="41"/>
      <c r="BD21" s="41"/>
      <c r="BE21" s="41"/>
      <c r="BF21" s="41"/>
      <c r="BG21" s="41"/>
      <c r="BH21" s="41"/>
      <c r="BI21" s="41"/>
      <c r="BJ21" s="41"/>
      <c r="BK21" s="41"/>
      <c r="BL21" s="41"/>
      <c r="BM21" s="41"/>
      <c r="BN21" s="41"/>
      <c r="BO21" s="41"/>
      <c r="BP21" s="41"/>
      <c r="BQ21" s="41"/>
      <c r="BR21" s="41"/>
      <c r="BS21" s="41"/>
      <c r="BT21" s="41"/>
      <c r="BU21" s="41"/>
      <c r="BV21" s="41"/>
      <c r="BW21" s="41"/>
      <c r="BX21" s="41"/>
      <c r="BY21" s="41"/>
      <c r="BZ21" s="41"/>
      <c r="CA21" s="41"/>
      <c r="CB21" s="41"/>
      <c r="CC21" s="41"/>
      <c r="CD21" s="41"/>
      <c r="CE21" s="41"/>
      <c r="CF21" s="41"/>
      <c r="CG21" s="41"/>
      <c r="CH21" s="41"/>
      <c r="CI21" s="41"/>
      <c r="CJ21" s="41"/>
      <c r="CK21" s="41"/>
      <c r="CL21" s="41"/>
      <c r="CM21" s="41"/>
      <c r="CN21" s="41"/>
      <c r="CO21" s="41"/>
      <c r="CP21" s="41"/>
      <c r="CQ21" s="41"/>
      <c r="CR21" s="41"/>
      <c r="CS21" s="41"/>
      <c r="CT21" s="41"/>
      <c r="CU21" s="41"/>
      <c r="CV21" s="41"/>
      <c r="CW21" s="41"/>
      <c r="CX21" s="41"/>
      <c r="CY21" s="41"/>
      <c r="CZ21" s="41"/>
      <c r="DA21" s="41"/>
      <c r="DB21" s="41"/>
      <c r="DC21" s="41"/>
      <c r="DD21" s="41"/>
      <c r="DE21" s="41"/>
      <c r="DF21" s="41"/>
      <c r="DG21" s="41"/>
      <c r="DH21" s="41"/>
      <c r="DI21" s="41"/>
      <c r="DJ21" s="41"/>
      <c r="DK21" s="41"/>
      <c r="DL21" s="41"/>
      <c r="DM21" s="41"/>
      <c r="DN21" s="41"/>
      <c r="DO21" s="41"/>
      <c r="DP21" s="41"/>
      <c r="DQ21" s="41"/>
      <c r="DR21" s="41"/>
      <c r="DS21" s="41"/>
      <c r="DT21" s="41"/>
      <c r="DU21" s="41"/>
      <c r="DV21" s="41"/>
      <c r="DW21" s="41"/>
      <c r="DX21" s="41"/>
      <c r="DY21" s="41"/>
      <c r="DZ21" s="41"/>
      <c r="EA21" s="41"/>
      <c r="EB21" s="41"/>
      <c r="EC21" s="41"/>
      <c r="ED21" s="41"/>
      <c r="EE21" s="41"/>
      <c r="EF21" s="41"/>
      <c r="EG21" s="41"/>
      <c r="EH21" s="41"/>
      <c r="EI21" s="41"/>
      <c r="EJ21" s="41"/>
      <c r="EK21" s="41"/>
      <c r="EL21" s="41"/>
      <c r="EM21" s="41"/>
      <c r="EN21" s="41"/>
      <c r="EO21" s="41"/>
      <c r="EP21" s="41"/>
      <c r="EQ21" s="41"/>
      <c r="ER21" s="41"/>
      <c r="ES21" s="41"/>
      <c r="ET21" s="41"/>
      <c r="EU21" s="41"/>
      <c r="EV21" s="41"/>
      <c r="EW21" s="41"/>
      <c r="EX21" s="41"/>
      <c r="EY21" s="41"/>
      <c r="EZ21" s="41"/>
      <c r="FA21" s="41"/>
      <c r="FB21" s="41"/>
      <c r="FC21" s="41"/>
      <c r="FD21" s="41"/>
      <c r="FE21" s="41"/>
      <c r="FF21" s="41"/>
      <c r="FG21" s="41"/>
      <c r="FH21" s="41"/>
      <c r="FI21" s="41"/>
      <c r="FJ21" s="41"/>
      <c r="FK21" s="41"/>
      <c r="FL21" s="41"/>
      <c r="FM21" s="41"/>
      <c r="FN21" s="41"/>
      <c r="FO21" s="41"/>
      <c r="FP21" s="41"/>
      <c r="FQ21" s="41"/>
      <c r="FR21" s="41"/>
      <c r="FS21" s="41"/>
      <c r="FT21" s="41"/>
      <c r="FU21" s="41"/>
      <c r="FV21" s="41"/>
      <c r="FW21" s="41"/>
      <c r="FX21" s="41"/>
      <c r="FY21" s="41"/>
      <c r="FZ21" s="41"/>
      <c r="GA21" s="41"/>
      <c r="GB21" s="41"/>
      <c r="GC21" s="41"/>
      <c r="GD21" s="41"/>
      <c r="GE21" s="41"/>
      <c r="GF21" s="41"/>
      <c r="GG21" s="41"/>
      <c r="GH21" s="41"/>
      <c r="GI21" s="41"/>
      <c r="GJ21" s="41"/>
      <c r="GK21" s="41"/>
      <c r="GL21" s="41"/>
      <c r="GM21" s="41"/>
      <c r="GN21" s="41"/>
      <c r="GO21" s="41"/>
      <c r="GP21" s="41"/>
      <c r="GQ21" s="41"/>
      <c r="GR21" s="41"/>
      <c r="GS21" s="41"/>
      <c r="GT21" s="41"/>
      <c r="GU21" s="41"/>
      <c r="GV21" s="41"/>
      <c r="GW21" s="41"/>
      <c r="GX21" s="41"/>
      <c r="GY21" s="41"/>
      <c r="GZ21" s="41"/>
      <c r="HA21" s="41"/>
      <c r="HB21" s="41"/>
      <c r="HC21" s="41"/>
      <c r="HD21" s="41"/>
      <c r="HE21" s="41"/>
      <c r="HF21" s="41"/>
      <c r="HG21" s="41"/>
      <c r="HH21" s="41"/>
      <c r="HI21" s="41"/>
      <c r="HJ21" s="41"/>
      <c r="HK21" s="41"/>
      <c r="HL21" s="41"/>
      <c r="HM21" s="41"/>
      <c r="HN21" s="41"/>
      <c r="HO21" s="41"/>
      <c r="HP21" s="41"/>
      <c r="HQ21" s="41"/>
      <c r="HR21" s="41"/>
      <c r="HS21" s="41"/>
      <c r="HT21" s="41"/>
      <c r="HU21" s="41"/>
      <c r="HV21" s="41"/>
      <c r="HW21" s="41"/>
      <c r="HX21" s="41"/>
      <c r="HY21" s="41"/>
      <c r="HZ21" s="41"/>
      <c r="IA21" s="41"/>
      <c r="IB21" s="41"/>
      <c r="IC21" s="41"/>
      <c r="ID21" s="41"/>
      <c r="IE21" s="41"/>
      <c r="IF21" s="41"/>
      <c r="IG21" s="41"/>
      <c r="IH21" s="41"/>
      <c r="II21" s="41"/>
      <c r="IJ21" s="41"/>
      <c r="IK21" s="41"/>
      <c r="IL21" s="41"/>
      <c r="IM21" s="41"/>
      <c r="IN21" s="41"/>
      <c r="IO21" s="41"/>
      <c r="IP21" s="41"/>
      <c r="IQ21" s="41"/>
      <c r="IR21" s="41"/>
      <c r="IS21" s="41"/>
      <c r="IT21" s="41"/>
      <c r="IU21" s="41"/>
    </row>
    <row r="22" spans="1:255" s="22" customFormat="1" ht="34.200000000000003" x14ac:dyDescent="0.2">
      <c r="A22" s="49">
        <v>3</v>
      </c>
      <c r="B22" s="50" t="s">
        <v>405</v>
      </c>
      <c r="C22" s="50" t="s">
        <v>406</v>
      </c>
      <c r="D22" s="50" t="s">
        <v>269</v>
      </c>
      <c r="E22" s="51" t="e">
        <f t="shared" si="0"/>
        <v>#REF!</v>
      </c>
      <c r="F22" s="52">
        <f>ROUND( 243 * 9.11, 2 )</f>
        <v>2213.73</v>
      </c>
      <c r="G22" s="53" t="e">
        <f t="shared" si="1"/>
        <v>#REF!</v>
      </c>
      <c r="H22" s="54" t="s">
        <v>1067</v>
      </c>
      <c r="I22" s="54" t="s">
        <v>1010</v>
      </c>
      <c r="N22" s="41"/>
      <c r="O22" s="41" t="e">
        <f t="shared" si="2"/>
        <v>#REF!</v>
      </c>
      <c r="P22" s="41" t="e">
        <f>Source!I146</f>
        <v>#REF!</v>
      </c>
      <c r="Q22" s="41"/>
      <c r="R22" s="41"/>
      <c r="S22" s="41"/>
      <c r="T22" s="41"/>
      <c r="U22" s="41"/>
      <c r="V22" s="41"/>
      <c r="W22" s="41"/>
      <c r="X22" s="41"/>
      <c r="Y22" s="41"/>
      <c r="Z22" s="41"/>
      <c r="AA22" s="41"/>
      <c r="AB22" s="41"/>
      <c r="AC22" s="41"/>
      <c r="AD22" s="41"/>
      <c r="AE22" s="41"/>
      <c r="AF22" s="41"/>
      <c r="AG22" s="41"/>
      <c r="AH22" s="41"/>
      <c r="AI22" s="41"/>
      <c r="AJ22" s="41"/>
      <c r="AK22" s="41"/>
      <c r="AL22" s="41"/>
      <c r="AM22" s="41"/>
      <c r="AN22" s="41"/>
      <c r="AO22" s="41"/>
      <c r="AP22" s="41"/>
      <c r="AQ22" s="41"/>
      <c r="AR22" s="41"/>
      <c r="AS22" s="41"/>
      <c r="AT22" s="41"/>
      <c r="AU22" s="41"/>
      <c r="AV22" s="41"/>
      <c r="AW22" s="41"/>
      <c r="AX22" s="41"/>
      <c r="AY22" s="41"/>
      <c r="AZ22" s="41"/>
      <c r="BA22" s="41"/>
      <c r="BB22" s="41"/>
      <c r="BC22" s="41"/>
      <c r="BD22" s="41"/>
      <c r="BE22" s="41"/>
      <c r="BF22" s="41"/>
      <c r="BG22" s="41"/>
      <c r="BH22" s="41"/>
      <c r="BI22" s="41"/>
      <c r="BJ22" s="41"/>
      <c r="BK22" s="41"/>
      <c r="BL22" s="41"/>
      <c r="BM22" s="41"/>
      <c r="BN22" s="41"/>
      <c r="BO22" s="41"/>
      <c r="BP22" s="41"/>
      <c r="BQ22" s="41"/>
      <c r="BR22" s="41"/>
      <c r="BS22" s="41"/>
      <c r="BT22" s="41"/>
      <c r="BU22" s="41"/>
      <c r="BV22" s="41"/>
      <c r="BW22" s="41"/>
      <c r="BX22" s="41"/>
      <c r="BY22" s="41"/>
      <c r="BZ22" s="41"/>
      <c r="CA22" s="41"/>
      <c r="CB22" s="41"/>
      <c r="CC22" s="41"/>
      <c r="CD22" s="41"/>
      <c r="CE22" s="41"/>
      <c r="CF22" s="41"/>
      <c r="CG22" s="41"/>
      <c r="CH22" s="41"/>
      <c r="CI22" s="41"/>
      <c r="CJ22" s="41"/>
      <c r="CK22" s="41"/>
      <c r="CL22" s="41"/>
      <c r="CM22" s="41"/>
      <c r="CN22" s="41"/>
      <c r="CO22" s="41"/>
      <c r="CP22" s="41"/>
      <c r="CQ22" s="41"/>
      <c r="CR22" s="41"/>
      <c r="CS22" s="41"/>
      <c r="CT22" s="41"/>
      <c r="CU22" s="41"/>
      <c r="CV22" s="41"/>
      <c r="CW22" s="41"/>
      <c r="CX22" s="41"/>
      <c r="CY22" s="41"/>
      <c r="CZ22" s="41"/>
      <c r="DA22" s="41"/>
      <c r="DB22" s="41"/>
      <c r="DC22" s="41"/>
      <c r="DD22" s="41"/>
      <c r="DE22" s="41"/>
      <c r="DF22" s="41"/>
      <c r="DG22" s="41"/>
      <c r="DH22" s="41"/>
      <c r="DI22" s="41"/>
      <c r="DJ22" s="41"/>
      <c r="DK22" s="41"/>
      <c r="DL22" s="41"/>
      <c r="DM22" s="41"/>
      <c r="DN22" s="41"/>
      <c r="DO22" s="41"/>
      <c r="DP22" s="41"/>
      <c r="DQ22" s="41"/>
      <c r="DR22" s="41"/>
      <c r="DS22" s="41"/>
      <c r="DT22" s="41"/>
      <c r="DU22" s="41"/>
      <c r="DV22" s="41"/>
      <c r="DW22" s="41"/>
      <c r="DX22" s="41"/>
      <c r="DY22" s="41"/>
      <c r="DZ22" s="41"/>
      <c r="EA22" s="41"/>
      <c r="EB22" s="41"/>
      <c r="EC22" s="41"/>
      <c r="ED22" s="41"/>
      <c r="EE22" s="41"/>
      <c r="EF22" s="41"/>
      <c r="EG22" s="41"/>
      <c r="EH22" s="41"/>
      <c r="EI22" s="41"/>
      <c r="EJ22" s="41"/>
      <c r="EK22" s="41"/>
      <c r="EL22" s="41"/>
      <c r="EM22" s="41"/>
      <c r="EN22" s="41"/>
      <c r="EO22" s="41"/>
      <c r="EP22" s="41"/>
      <c r="EQ22" s="41"/>
      <c r="ER22" s="41"/>
      <c r="ES22" s="41"/>
      <c r="ET22" s="41"/>
      <c r="EU22" s="41"/>
      <c r="EV22" s="41"/>
      <c r="EW22" s="41"/>
      <c r="EX22" s="41"/>
      <c r="EY22" s="41"/>
      <c r="EZ22" s="41"/>
      <c r="FA22" s="41"/>
      <c r="FB22" s="41"/>
      <c r="FC22" s="41"/>
      <c r="FD22" s="41"/>
      <c r="FE22" s="41"/>
      <c r="FF22" s="41"/>
      <c r="FG22" s="41"/>
      <c r="FH22" s="41"/>
      <c r="FI22" s="41"/>
      <c r="FJ22" s="41"/>
      <c r="FK22" s="41"/>
      <c r="FL22" s="41"/>
      <c r="FM22" s="41"/>
      <c r="FN22" s="41"/>
      <c r="FO22" s="41"/>
      <c r="FP22" s="41"/>
      <c r="FQ22" s="41"/>
      <c r="FR22" s="41"/>
      <c r="FS22" s="41"/>
      <c r="FT22" s="41"/>
      <c r="FU22" s="41"/>
      <c r="FV22" s="41"/>
      <c r="FW22" s="41"/>
      <c r="FX22" s="41"/>
      <c r="FY22" s="41"/>
      <c r="FZ22" s="41"/>
      <c r="GA22" s="41"/>
      <c r="GB22" s="41"/>
      <c r="GC22" s="41"/>
      <c r="GD22" s="41"/>
      <c r="GE22" s="41"/>
      <c r="GF22" s="41"/>
      <c r="GG22" s="41"/>
      <c r="GH22" s="41"/>
      <c r="GI22" s="41"/>
      <c r="GJ22" s="41"/>
      <c r="GK22" s="41"/>
      <c r="GL22" s="41"/>
      <c r="GM22" s="41"/>
      <c r="GN22" s="41"/>
      <c r="GO22" s="41"/>
      <c r="GP22" s="41"/>
      <c r="GQ22" s="41"/>
      <c r="GR22" s="41"/>
      <c r="GS22" s="41"/>
      <c r="GT22" s="41"/>
      <c r="GU22" s="41"/>
      <c r="GV22" s="41"/>
      <c r="GW22" s="41"/>
      <c r="GX22" s="41"/>
      <c r="GY22" s="41"/>
      <c r="GZ22" s="41"/>
      <c r="HA22" s="41"/>
      <c r="HB22" s="41"/>
      <c r="HC22" s="41"/>
      <c r="HD22" s="41"/>
      <c r="HE22" s="41"/>
      <c r="HF22" s="41"/>
      <c r="HG22" s="41"/>
      <c r="HH22" s="41"/>
      <c r="HI22" s="41"/>
      <c r="HJ22" s="41"/>
      <c r="HK22" s="41"/>
      <c r="HL22" s="41"/>
      <c r="HM22" s="41"/>
      <c r="HN22" s="41"/>
      <c r="HO22" s="41"/>
      <c r="HP22" s="41"/>
      <c r="HQ22" s="41"/>
      <c r="HR22" s="41"/>
      <c r="HS22" s="41"/>
      <c r="HT22" s="41"/>
      <c r="HU22" s="41"/>
      <c r="HV22" s="41"/>
      <c r="HW22" s="41"/>
      <c r="HX22" s="41"/>
      <c r="HY22" s="41"/>
      <c r="HZ22" s="41"/>
      <c r="IA22" s="41"/>
      <c r="IB22" s="41"/>
      <c r="IC22" s="41"/>
      <c r="ID22" s="41"/>
      <c r="IE22" s="41"/>
      <c r="IF22" s="41"/>
      <c r="IG22" s="41"/>
      <c r="IH22" s="41"/>
      <c r="II22" s="41"/>
      <c r="IJ22" s="41"/>
      <c r="IK22" s="41"/>
      <c r="IL22" s="41"/>
      <c r="IM22" s="41"/>
      <c r="IN22" s="41"/>
      <c r="IO22" s="41"/>
      <c r="IP22" s="41"/>
      <c r="IQ22" s="41"/>
      <c r="IR22" s="41"/>
      <c r="IS22" s="41"/>
      <c r="IT22" s="41"/>
      <c r="IU22" s="41"/>
    </row>
    <row r="23" spans="1:255" s="22" customFormat="1" ht="34.200000000000003" x14ac:dyDescent="0.2">
      <c r="A23" s="49">
        <v>4</v>
      </c>
      <c r="B23" s="50" t="s">
        <v>405</v>
      </c>
      <c r="C23" s="50" t="s">
        <v>426</v>
      </c>
      <c r="D23" s="50" t="s">
        <v>269</v>
      </c>
      <c r="E23" s="51" t="e">
        <f t="shared" si="0"/>
        <v>#REF!</v>
      </c>
      <c r="F23" s="52">
        <f>ROUND( 243 * 9.11, 2 )</f>
        <v>2213.73</v>
      </c>
      <c r="G23" s="53" t="e">
        <f t="shared" si="1"/>
        <v>#REF!</v>
      </c>
      <c r="H23" s="54" t="s">
        <v>1067</v>
      </c>
      <c r="I23" s="54" t="s">
        <v>1010</v>
      </c>
      <c r="N23" s="41"/>
      <c r="O23" s="41" t="e">
        <f t="shared" si="2"/>
        <v>#REF!</v>
      </c>
      <c r="P23" s="41" t="e">
        <f>Source!I156</f>
        <v>#REF!</v>
      </c>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c r="BM23" s="41"/>
      <c r="BN23" s="41"/>
      <c r="BO23" s="41"/>
      <c r="BP23" s="41"/>
      <c r="BQ23" s="41"/>
      <c r="BR23" s="41"/>
      <c r="BS23" s="41"/>
      <c r="BT23" s="41"/>
      <c r="BU23" s="41"/>
      <c r="BV23" s="41"/>
      <c r="BW23" s="41"/>
      <c r="BX23" s="41"/>
      <c r="BY23" s="41"/>
      <c r="BZ23" s="41"/>
      <c r="CA23" s="41"/>
      <c r="CB23" s="41"/>
      <c r="CC23" s="41"/>
      <c r="CD23" s="41"/>
      <c r="CE23" s="41"/>
      <c r="CF23" s="41"/>
      <c r="CG23" s="41"/>
      <c r="CH23" s="41"/>
      <c r="CI23" s="41"/>
      <c r="CJ23" s="41"/>
      <c r="CK23" s="41"/>
      <c r="CL23" s="41"/>
      <c r="CM23" s="41"/>
      <c r="CN23" s="41"/>
      <c r="CO23" s="41"/>
      <c r="CP23" s="41"/>
      <c r="CQ23" s="41"/>
      <c r="CR23" s="41"/>
      <c r="CS23" s="41"/>
      <c r="CT23" s="41"/>
      <c r="CU23" s="41"/>
      <c r="CV23" s="41"/>
      <c r="CW23" s="41"/>
      <c r="CX23" s="41"/>
      <c r="CY23" s="41"/>
      <c r="CZ23" s="41"/>
      <c r="DA23" s="41"/>
      <c r="DB23" s="41"/>
      <c r="DC23" s="41"/>
      <c r="DD23" s="41"/>
      <c r="DE23" s="41"/>
      <c r="DF23" s="41"/>
      <c r="DG23" s="41"/>
      <c r="DH23" s="41"/>
      <c r="DI23" s="41"/>
      <c r="DJ23" s="41"/>
      <c r="DK23" s="41"/>
      <c r="DL23" s="41"/>
      <c r="DM23" s="41"/>
      <c r="DN23" s="41"/>
      <c r="DO23" s="41"/>
      <c r="DP23" s="41"/>
      <c r="DQ23" s="41"/>
      <c r="DR23" s="41"/>
      <c r="DS23" s="41"/>
      <c r="DT23" s="41"/>
      <c r="DU23" s="41"/>
      <c r="DV23" s="41"/>
      <c r="DW23" s="41"/>
      <c r="DX23" s="41"/>
      <c r="DY23" s="41"/>
      <c r="DZ23" s="41"/>
      <c r="EA23" s="41"/>
      <c r="EB23" s="41"/>
      <c r="EC23" s="41"/>
      <c r="ED23" s="41"/>
      <c r="EE23" s="41"/>
      <c r="EF23" s="41"/>
      <c r="EG23" s="41"/>
      <c r="EH23" s="41"/>
      <c r="EI23" s="41"/>
      <c r="EJ23" s="41"/>
      <c r="EK23" s="41"/>
      <c r="EL23" s="41"/>
      <c r="EM23" s="41"/>
      <c r="EN23" s="41"/>
      <c r="EO23" s="41"/>
      <c r="EP23" s="41"/>
      <c r="EQ23" s="41"/>
      <c r="ER23" s="41"/>
      <c r="ES23" s="41"/>
      <c r="ET23" s="41"/>
      <c r="EU23" s="41"/>
      <c r="EV23" s="41"/>
      <c r="EW23" s="41"/>
      <c r="EX23" s="41"/>
      <c r="EY23" s="41"/>
      <c r="EZ23" s="41"/>
      <c r="FA23" s="41"/>
      <c r="FB23" s="41"/>
      <c r="FC23" s="41"/>
      <c r="FD23" s="41"/>
      <c r="FE23" s="41"/>
      <c r="FF23" s="41"/>
      <c r="FG23" s="41"/>
      <c r="FH23" s="41"/>
      <c r="FI23" s="41"/>
      <c r="FJ23" s="41"/>
      <c r="FK23" s="41"/>
      <c r="FL23" s="41"/>
      <c r="FM23" s="41"/>
      <c r="FN23" s="41"/>
      <c r="FO23" s="41"/>
      <c r="FP23" s="41"/>
      <c r="FQ23" s="41"/>
      <c r="FR23" s="41"/>
      <c r="FS23" s="41"/>
      <c r="FT23" s="41"/>
      <c r="FU23" s="41"/>
      <c r="FV23" s="41"/>
      <c r="FW23" s="41"/>
      <c r="FX23" s="41"/>
      <c r="FY23" s="41"/>
      <c r="FZ23" s="41"/>
      <c r="GA23" s="41"/>
      <c r="GB23" s="41"/>
      <c r="GC23" s="41"/>
      <c r="GD23" s="41"/>
      <c r="GE23" s="41"/>
      <c r="GF23" s="41"/>
      <c r="GG23" s="41"/>
      <c r="GH23" s="41"/>
      <c r="GI23" s="41"/>
      <c r="GJ23" s="41"/>
      <c r="GK23" s="41"/>
      <c r="GL23" s="41"/>
      <c r="GM23" s="41"/>
      <c r="GN23" s="41"/>
      <c r="GO23" s="41"/>
      <c r="GP23" s="41"/>
      <c r="GQ23" s="41"/>
      <c r="GR23" s="41"/>
      <c r="GS23" s="41"/>
      <c r="GT23" s="41"/>
      <c r="GU23" s="41"/>
      <c r="GV23" s="41"/>
      <c r="GW23" s="41"/>
      <c r="GX23" s="41"/>
      <c r="GY23" s="41"/>
      <c r="GZ23" s="41"/>
      <c r="HA23" s="41"/>
      <c r="HB23" s="41"/>
      <c r="HC23" s="41"/>
      <c r="HD23" s="41"/>
      <c r="HE23" s="41"/>
      <c r="HF23" s="41"/>
      <c r="HG23" s="41"/>
      <c r="HH23" s="41"/>
      <c r="HI23" s="41"/>
      <c r="HJ23" s="41"/>
      <c r="HK23" s="41"/>
      <c r="HL23" s="41"/>
      <c r="HM23" s="41"/>
      <c r="HN23" s="41"/>
      <c r="HO23" s="41"/>
      <c r="HP23" s="41"/>
      <c r="HQ23" s="41"/>
      <c r="HR23" s="41"/>
      <c r="HS23" s="41"/>
      <c r="HT23" s="41"/>
      <c r="HU23" s="41"/>
      <c r="HV23" s="41"/>
      <c r="HW23" s="41"/>
      <c r="HX23" s="41"/>
      <c r="HY23" s="41"/>
      <c r="HZ23" s="41"/>
      <c r="IA23" s="41"/>
      <c r="IB23" s="41"/>
      <c r="IC23" s="41"/>
      <c r="ID23" s="41"/>
      <c r="IE23" s="41"/>
      <c r="IF23" s="41"/>
      <c r="IG23" s="41"/>
      <c r="IH23" s="41"/>
      <c r="II23" s="41"/>
      <c r="IJ23" s="41"/>
      <c r="IK23" s="41"/>
      <c r="IL23" s="41"/>
      <c r="IM23" s="41"/>
      <c r="IN23" s="41"/>
      <c r="IO23" s="41"/>
      <c r="IP23" s="41"/>
      <c r="IQ23" s="41"/>
      <c r="IR23" s="41"/>
      <c r="IS23" s="41"/>
      <c r="IT23" s="41"/>
      <c r="IU23" s="41"/>
    </row>
    <row r="24" spans="1:255" s="22" customFormat="1" ht="45.6" x14ac:dyDescent="0.2">
      <c r="A24" s="49">
        <v>5</v>
      </c>
      <c r="B24" s="50" t="s">
        <v>405</v>
      </c>
      <c r="C24" s="50" t="s">
        <v>445</v>
      </c>
      <c r="D24" s="50" t="s">
        <v>269</v>
      </c>
      <c r="E24" s="51" t="e">
        <f t="shared" si="0"/>
        <v>#REF!</v>
      </c>
      <c r="F24" s="52">
        <f>ROUND( 243 * 9.11, 2 )</f>
        <v>2213.73</v>
      </c>
      <c r="G24" s="53" t="e">
        <f t="shared" si="1"/>
        <v>#REF!</v>
      </c>
      <c r="H24" s="54" t="s">
        <v>1067</v>
      </c>
      <c r="I24" s="54" t="s">
        <v>1010</v>
      </c>
      <c r="N24" s="41"/>
      <c r="O24" s="41" t="e">
        <f t="shared" si="2"/>
        <v>#REF!</v>
      </c>
      <c r="P24" s="41" t="e">
        <f>Source!I167</f>
        <v>#REF!</v>
      </c>
      <c r="Q24" s="41"/>
      <c r="R24" s="41"/>
      <c r="S24" s="41"/>
      <c r="T24" s="41"/>
      <c r="U24" s="41"/>
      <c r="V24" s="41"/>
      <c r="W24" s="41"/>
      <c r="X24" s="41"/>
      <c r="Y24" s="41"/>
      <c r="Z24" s="41"/>
      <c r="AA24" s="41"/>
      <c r="AB24" s="41"/>
      <c r="AC24" s="41"/>
      <c r="AD24" s="41"/>
      <c r="AE24" s="41"/>
      <c r="AF24" s="41"/>
      <c r="AG24" s="41"/>
      <c r="AH24" s="41"/>
      <c r="AI24" s="41"/>
      <c r="AJ24" s="41"/>
      <c r="AK24" s="41"/>
      <c r="AL24" s="41"/>
      <c r="AM24" s="41"/>
      <c r="AN24" s="41"/>
      <c r="AO24" s="41"/>
      <c r="AP24" s="41"/>
      <c r="AQ24" s="41"/>
      <c r="AR24" s="41"/>
      <c r="AS24" s="41"/>
      <c r="AT24" s="41"/>
      <c r="AU24" s="41"/>
      <c r="AV24" s="41"/>
      <c r="AW24" s="41"/>
      <c r="AX24" s="41"/>
      <c r="AY24" s="41"/>
      <c r="AZ24" s="41"/>
      <c r="BA24" s="41"/>
      <c r="BB24" s="41"/>
      <c r="BC24" s="41"/>
      <c r="BD24" s="41"/>
      <c r="BE24" s="41"/>
      <c r="BF24" s="41"/>
      <c r="BG24" s="41"/>
      <c r="BH24" s="41"/>
      <c r="BI24" s="41"/>
      <c r="BJ24" s="41"/>
      <c r="BK24" s="41"/>
      <c r="BL24" s="41"/>
      <c r="BM24" s="41"/>
      <c r="BN24" s="41"/>
      <c r="BO24" s="41"/>
      <c r="BP24" s="41"/>
      <c r="BQ24" s="41"/>
      <c r="BR24" s="41"/>
      <c r="BS24" s="41"/>
      <c r="BT24" s="41"/>
      <c r="BU24" s="41"/>
      <c r="BV24" s="41"/>
      <c r="BW24" s="41"/>
      <c r="BX24" s="41"/>
      <c r="BY24" s="41"/>
      <c r="BZ24" s="41"/>
      <c r="CA24" s="41"/>
      <c r="CB24" s="41"/>
      <c r="CC24" s="41"/>
      <c r="CD24" s="41"/>
      <c r="CE24" s="41"/>
      <c r="CF24" s="41"/>
      <c r="CG24" s="41"/>
      <c r="CH24" s="41"/>
      <c r="CI24" s="41"/>
      <c r="CJ24" s="41"/>
      <c r="CK24" s="41"/>
      <c r="CL24" s="41"/>
      <c r="CM24" s="41"/>
      <c r="CN24" s="41"/>
      <c r="CO24" s="41"/>
      <c r="CP24" s="41"/>
      <c r="CQ24" s="41"/>
      <c r="CR24" s="41"/>
      <c r="CS24" s="41"/>
      <c r="CT24" s="41"/>
      <c r="CU24" s="41"/>
      <c r="CV24" s="41"/>
      <c r="CW24" s="41"/>
      <c r="CX24" s="41"/>
      <c r="CY24" s="41"/>
      <c r="CZ24" s="41"/>
      <c r="DA24" s="41"/>
      <c r="DB24" s="41"/>
      <c r="DC24" s="41"/>
      <c r="DD24" s="41"/>
      <c r="DE24" s="41"/>
      <c r="DF24" s="41"/>
      <c r="DG24" s="41"/>
      <c r="DH24" s="41"/>
      <c r="DI24" s="41"/>
      <c r="DJ24" s="41"/>
      <c r="DK24" s="41"/>
      <c r="DL24" s="41"/>
      <c r="DM24" s="41"/>
      <c r="DN24" s="41"/>
      <c r="DO24" s="41"/>
      <c r="DP24" s="41"/>
      <c r="DQ24" s="41"/>
      <c r="DR24" s="41"/>
      <c r="DS24" s="41"/>
      <c r="DT24" s="41"/>
      <c r="DU24" s="41"/>
      <c r="DV24" s="41"/>
      <c r="DW24" s="41"/>
      <c r="DX24" s="41"/>
      <c r="DY24" s="41"/>
      <c r="DZ24" s="41"/>
      <c r="EA24" s="41"/>
      <c r="EB24" s="41"/>
      <c r="EC24" s="41"/>
      <c r="ED24" s="41"/>
      <c r="EE24" s="41"/>
      <c r="EF24" s="41"/>
      <c r="EG24" s="41"/>
      <c r="EH24" s="41"/>
      <c r="EI24" s="41"/>
      <c r="EJ24" s="41"/>
      <c r="EK24" s="41"/>
      <c r="EL24" s="41"/>
      <c r="EM24" s="41"/>
      <c r="EN24" s="41"/>
      <c r="EO24" s="41"/>
      <c r="EP24" s="41"/>
      <c r="EQ24" s="41"/>
      <c r="ER24" s="41"/>
      <c r="ES24" s="41"/>
      <c r="ET24" s="41"/>
      <c r="EU24" s="41"/>
      <c r="EV24" s="41"/>
      <c r="EW24" s="41"/>
      <c r="EX24" s="41"/>
      <c r="EY24" s="41"/>
      <c r="EZ24" s="41"/>
      <c r="FA24" s="41"/>
      <c r="FB24" s="41"/>
      <c r="FC24" s="41"/>
      <c r="FD24" s="41"/>
      <c r="FE24" s="41"/>
      <c r="FF24" s="41"/>
      <c r="FG24" s="41"/>
      <c r="FH24" s="41"/>
      <c r="FI24" s="41"/>
      <c r="FJ24" s="41"/>
      <c r="FK24" s="41"/>
      <c r="FL24" s="41"/>
      <c r="FM24" s="41"/>
      <c r="FN24" s="41"/>
      <c r="FO24" s="41"/>
      <c r="FP24" s="41"/>
      <c r="FQ24" s="41"/>
      <c r="FR24" s="41"/>
      <c r="FS24" s="41"/>
      <c r="FT24" s="41"/>
      <c r="FU24" s="41"/>
      <c r="FV24" s="41"/>
      <c r="FW24" s="41"/>
      <c r="FX24" s="41"/>
      <c r="FY24" s="41"/>
      <c r="FZ24" s="41"/>
      <c r="GA24" s="41"/>
      <c r="GB24" s="41"/>
      <c r="GC24" s="41"/>
      <c r="GD24" s="41"/>
      <c r="GE24" s="41"/>
      <c r="GF24" s="41"/>
      <c r="GG24" s="41"/>
      <c r="GH24" s="41"/>
      <c r="GI24" s="41"/>
      <c r="GJ24" s="41"/>
      <c r="GK24" s="41"/>
      <c r="GL24" s="41"/>
      <c r="GM24" s="41"/>
      <c r="GN24" s="41"/>
      <c r="GO24" s="41"/>
      <c r="GP24" s="41"/>
      <c r="GQ24" s="41"/>
      <c r="GR24" s="41"/>
      <c r="GS24" s="41"/>
      <c r="GT24" s="41"/>
      <c r="GU24" s="41"/>
      <c r="GV24" s="41"/>
      <c r="GW24" s="41"/>
      <c r="GX24" s="41"/>
      <c r="GY24" s="41"/>
      <c r="GZ24" s="41"/>
      <c r="HA24" s="41"/>
      <c r="HB24" s="41"/>
      <c r="HC24" s="41"/>
      <c r="HD24" s="41"/>
      <c r="HE24" s="41"/>
      <c r="HF24" s="41"/>
      <c r="HG24" s="41"/>
      <c r="HH24" s="41"/>
      <c r="HI24" s="41"/>
      <c r="HJ24" s="41"/>
      <c r="HK24" s="41"/>
      <c r="HL24" s="41"/>
      <c r="HM24" s="41"/>
      <c r="HN24" s="41"/>
      <c r="HO24" s="41"/>
      <c r="HP24" s="41"/>
      <c r="HQ24" s="41"/>
      <c r="HR24" s="41"/>
      <c r="HS24" s="41"/>
      <c r="HT24" s="41"/>
      <c r="HU24" s="41"/>
      <c r="HV24" s="41"/>
      <c r="HW24" s="41"/>
      <c r="HX24" s="41"/>
      <c r="HY24" s="41"/>
      <c r="HZ24" s="41"/>
      <c r="IA24" s="41"/>
      <c r="IB24" s="41"/>
      <c r="IC24" s="41"/>
      <c r="ID24" s="41"/>
      <c r="IE24" s="41"/>
      <c r="IF24" s="41"/>
      <c r="IG24" s="41"/>
      <c r="IH24" s="41"/>
      <c r="II24" s="41"/>
      <c r="IJ24" s="41"/>
      <c r="IK24" s="41"/>
      <c r="IL24" s="41"/>
      <c r="IM24" s="41"/>
      <c r="IN24" s="41"/>
      <c r="IO24" s="41"/>
      <c r="IP24" s="41"/>
      <c r="IQ24" s="41"/>
      <c r="IR24" s="41"/>
      <c r="IS24" s="41"/>
      <c r="IT24" s="41"/>
      <c r="IU24" s="41"/>
    </row>
    <row r="25" spans="1:255" s="22" customFormat="1" ht="22.8" x14ac:dyDescent="0.2">
      <c r="A25" s="49">
        <v>6</v>
      </c>
      <c r="B25" s="50" t="s">
        <v>231</v>
      </c>
      <c r="C25" s="50" t="s">
        <v>232</v>
      </c>
      <c r="D25" s="50" t="s">
        <v>233</v>
      </c>
      <c r="E25" s="51" t="e">
        <f t="shared" si="0"/>
        <v>#REF!</v>
      </c>
      <c r="F25" s="52">
        <f>ROUND( 13.02 * 9.11, 2 )</f>
        <v>118.61</v>
      </c>
      <c r="G25" s="53" t="e">
        <f t="shared" si="1"/>
        <v>#REF!</v>
      </c>
      <c r="H25" s="54" t="s">
        <v>1046</v>
      </c>
      <c r="I25" s="54" t="s">
        <v>1010</v>
      </c>
      <c r="N25" s="41"/>
      <c r="O25" s="41" t="e">
        <f t="shared" si="2"/>
        <v>#REF!</v>
      </c>
      <c r="P25" s="41" t="e">
        <f>Source!I102</f>
        <v>#REF!</v>
      </c>
      <c r="Q25" s="41"/>
      <c r="R25" s="41"/>
      <c r="S25" s="41"/>
      <c r="T25" s="41"/>
      <c r="U25" s="41"/>
      <c r="V25" s="41"/>
      <c r="W25" s="41"/>
      <c r="X25" s="41"/>
      <c r="Y25" s="41"/>
      <c r="Z25" s="41"/>
      <c r="AA25" s="41"/>
      <c r="AB25" s="41"/>
      <c r="AC25" s="41"/>
      <c r="AD25" s="41"/>
      <c r="AE25" s="41"/>
      <c r="AF25" s="41"/>
      <c r="AG25" s="41"/>
      <c r="AH25" s="41"/>
      <c r="AI25" s="41"/>
      <c r="AJ25" s="41"/>
      <c r="AK25" s="41"/>
      <c r="AL25" s="41"/>
      <c r="AM25" s="41"/>
      <c r="AN25" s="41"/>
      <c r="AO25" s="41"/>
      <c r="AP25" s="41"/>
      <c r="AQ25" s="41"/>
      <c r="AR25" s="41"/>
      <c r="AS25" s="41"/>
      <c r="AT25" s="41"/>
      <c r="AU25" s="41"/>
      <c r="AV25" s="41"/>
      <c r="AW25" s="41"/>
      <c r="AX25" s="41"/>
      <c r="AY25" s="41"/>
      <c r="AZ25" s="41"/>
      <c r="BA25" s="41"/>
      <c r="BB25" s="41"/>
      <c r="BC25" s="41"/>
      <c r="BD25" s="41"/>
      <c r="BE25" s="41"/>
      <c r="BF25" s="41"/>
      <c r="BG25" s="41"/>
      <c r="BH25" s="41"/>
      <c r="BI25" s="41"/>
      <c r="BJ25" s="41"/>
      <c r="BK25" s="41"/>
      <c r="BL25" s="41"/>
      <c r="BM25" s="41"/>
      <c r="BN25" s="41"/>
      <c r="BO25" s="41"/>
      <c r="BP25" s="41"/>
      <c r="BQ25" s="41"/>
      <c r="BR25" s="41"/>
      <c r="BS25" s="41"/>
      <c r="BT25" s="41"/>
      <c r="BU25" s="41"/>
      <c r="BV25" s="41"/>
      <c r="BW25" s="41"/>
      <c r="BX25" s="41"/>
      <c r="BY25" s="41"/>
      <c r="BZ25" s="41"/>
      <c r="CA25" s="41"/>
      <c r="CB25" s="41"/>
      <c r="CC25" s="41"/>
      <c r="CD25" s="41"/>
      <c r="CE25" s="41"/>
      <c r="CF25" s="41"/>
      <c r="CG25" s="41"/>
      <c r="CH25" s="41"/>
      <c r="CI25" s="41"/>
      <c r="CJ25" s="41"/>
      <c r="CK25" s="41"/>
      <c r="CL25" s="41"/>
      <c r="CM25" s="41"/>
      <c r="CN25" s="41"/>
      <c r="CO25" s="41"/>
      <c r="CP25" s="41"/>
      <c r="CQ25" s="41"/>
      <c r="CR25" s="41"/>
      <c r="CS25" s="41"/>
      <c r="CT25" s="41"/>
      <c r="CU25" s="41"/>
      <c r="CV25" s="41"/>
      <c r="CW25" s="41"/>
      <c r="CX25" s="41"/>
      <c r="CY25" s="41"/>
      <c r="CZ25" s="41"/>
      <c r="DA25" s="41"/>
      <c r="DB25" s="41"/>
      <c r="DC25" s="41"/>
      <c r="DD25" s="41"/>
      <c r="DE25" s="41"/>
      <c r="DF25" s="41"/>
      <c r="DG25" s="41"/>
      <c r="DH25" s="41"/>
      <c r="DI25" s="41"/>
      <c r="DJ25" s="41"/>
      <c r="DK25" s="41"/>
      <c r="DL25" s="41"/>
      <c r="DM25" s="41"/>
      <c r="DN25" s="41"/>
      <c r="DO25" s="41"/>
      <c r="DP25" s="41"/>
      <c r="DQ25" s="41"/>
      <c r="DR25" s="41"/>
      <c r="DS25" s="41"/>
      <c r="DT25" s="41"/>
      <c r="DU25" s="41"/>
      <c r="DV25" s="41"/>
      <c r="DW25" s="41"/>
      <c r="DX25" s="41"/>
      <c r="DY25" s="41"/>
      <c r="DZ25" s="41"/>
      <c r="EA25" s="41"/>
      <c r="EB25" s="41"/>
      <c r="EC25" s="41"/>
      <c r="ED25" s="41"/>
      <c r="EE25" s="41"/>
      <c r="EF25" s="41"/>
      <c r="EG25" s="41"/>
      <c r="EH25" s="41"/>
      <c r="EI25" s="41"/>
      <c r="EJ25" s="41"/>
      <c r="EK25" s="41"/>
      <c r="EL25" s="41"/>
      <c r="EM25" s="41"/>
      <c r="EN25" s="41"/>
      <c r="EO25" s="41"/>
      <c r="EP25" s="41"/>
      <c r="EQ25" s="41"/>
      <c r="ER25" s="41"/>
      <c r="ES25" s="41"/>
      <c r="ET25" s="41"/>
      <c r="EU25" s="41"/>
      <c r="EV25" s="41"/>
      <c r="EW25" s="41"/>
      <c r="EX25" s="41"/>
      <c r="EY25" s="41"/>
      <c r="EZ25" s="41"/>
      <c r="FA25" s="41"/>
      <c r="FB25" s="41"/>
      <c r="FC25" s="41"/>
      <c r="FD25" s="41"/>
      <c r="FE25" s="41"/>
      <c r="FF25" s="41"/>
      <c r="FG25" s="41"/>
      <c r="FH25" s="41"/>
      <c r="FI25" s="41"/>
      <c r="FJ25" s="41"/>
      <c r="FK25" s="41"/>
      <c r="FL25" s="41"/>
      <c r="FM25" s="41"/>
      <c r="FN25" s="41"/>
      <c r="FO25" s="41"/>
      <c r="FP25" s="41"/>
      <c r="FQ25" s="41"/>
      <c r="FR25" s="41"/>
      <c r="FS25" s="41"/>
      <c r="FT25" s="41"/>
      <c r="FU25" s="41"/>
      <c r="FV25" s="41"/>
      <c r="FW25" s="41"/>
      <c r="FX25" s="41"/>
      <c r="FY25" s="41"/>
      <c r="FZ25" s="41"/>
      <c r="GA25" s="41"/>
      <c r="GB25" s="41"/>
      <c r="GC25" s="41"/>
      <c r="GD25" s="41"/>
      <c r="GE25" s="41"/>
      <c r="GF25" s="41"/>
      <c r="GG25" s="41"/>
      <c r="GH25" s="41"/>
      <c r="GI25" s="41"/>
      <c r="GJ25" s="41"/>
      <c r="GK25" s="41"/>
      <c r="GL25" s="41"/>
      <c r="GM25" s="41"/>
      <c r="GN25" s="41"/>
      <c r="GO25" s="41"/>
      <c r="GP25" s="41"/>
      <c r="GQ25" s="41"/>
      <c r="GR25" s="41"/>
      <c r="GS25" s="41"/>
      <c r="GT25" s="41"/>
      <c r="GU25" s="41"/>
      <c r="GV25" s="41"/>
      <c r="GW25" s="41"/>
      <c r="GX25" s="41"/>
      <c r="GY25" s="41"/>
      <c r="GZ25" s="41"/>
      <c r="HA25" s="41"/>
      <c r="HB25" s="41"/>
      <c r="HC25" s="41"/>
      <c r="HD25" s="41"/>
      <c r="HE25" s="41"/>
      <c r="HF25" s="41"/>
      <c r="HG25" s="41"/>
      <c r="HH25" s="41"/>
      <c r="HI25" s="41"/>
      <c r="HJ25" s="41"/>
      <c r="HK25" s="41"/>
      <c r="HL25" s="41"/>
      <c r="HM25" s="41"/>
      <c r="HN25" s="41"/>
      <c r="HO25" s="41"/>
      <c r="HP25" s="41"/>
      <c r="HQ25" s="41"/>
      <c r="HR25" s="41"/>
      <c r="HS25" s="41"/>
      <c r="HT25" s="41"/>
      <c r="HU25" s="41"/>
      <c r="HV25" s="41"/>
      <c r="HW25" s="41"/>
      <c r="HX25" s="41"/>
      <c r="HY25" s="41"/>
      <c r="HZ25" s="41"/>
      <c r="IA25" s="41"/>
      <c r="IB25" s="41"/>
      <c r="IC25" s="41"/>
      <c r="ID25" s="41"/>
      <c r="IE25" s="41"/>
      <c r="IF25" s="41"/>
      <c r="IG25" s="41"/>
      <c r="IH25" s="41"/>
      <c r="II25" s="41"/>
      <c r="IJ25" s="41"/>
      <c r="IK25" s="41"/>
      <c r="IL25" s="41"/>
      <c r="IM25" s="41"/>
      <c r="IN25" s="41"/>
      <c r="IO25" s="41"/>
      <c r="IP25" s="41"/>
      <c r="IQ25" s="41"/>
      <c r="IR25" s="41"/>
      <c r="IS25" s="41"/>
      <c r="IT25" s="41"/>
      <c r="IU25" s="41"/>
    </row>
    <row r="26" spans="1:255" s="22" customFormat="1" ht="45.6" x14ac:dyDescent="0.2">
      <c r="A26" s="49">
        <v>7</v>
      </c>
      <c r="B26" s="50" t="s">
        <v>37</v>
      </c>
      <c r="C26" s="50" t="s">
        <v>71</v>
      </c>
      <c r="D26" s="50" t="s">
        <v>22</v>
      </c>
      <c r="E26" s="51" t="e">
        <f t="shared" si="0"/>
        <v>#REF!</v>
      </c>
      <c r="F26" s="52">
        <f>ROUND( 4675, 2 )</f>
        <v>4675</v>
      </c>
      <c r="G26" s="53" t="e">
        <f t="shared" si="1"/>
        <v>#REF!</v>
      </c>
      <c r="H26" s="55" t="s">
        <v>1038</v>
      </c>
      <c r="I26" s="55" t="s">
        <v>1010</v>
      </c>
      <c r="N26" s="41"/>
      <c r="O26" s="41" t="e">
        <f t="shared" si="2"/>
        <v>#REF!</v>
      </c>
      <c r="P26" s="41" t="e">
        <f>Source!I46</f>
        <v>#REF!</v>
      </c>
      <c r="Q26" s="41"/>
      <c r="R26" s="41"/>
      <c r="S26" s="41"/>
      <c r="T26" s="41"/>
      <c r="U26" s="41"/>
      <c r="V26" s="41"/>
      <c r="W26" s="41"/>
      <c r="X26" s="41"/>
      <c r="Y26" s="41"/>
      <c r="Z26" s="41"/>
      <c r="AA26" s="41"/>
      <c r="AB26" s="41"/>
      <c r="AC26" s="41"/>
      <c r="AD26" s="41"/>
      <c r="AE26" s="41"/>
      <c r="AF26" s="41"/>
      <c r="AG26" s="41"/>
      <c r="AH26" s="41"/>
      <c r="AI26" s="41"/>
      <c r="AJ26" s="41"/>
      <c r="AK26" s="41"/>
      <c r="AL26" s="41"/>
      <c r="AM26" s="41"/>
      <c r="AN26" s="41"/>
      <c r="AO26" s="41"/>
      <c r="AP26" s="41"/>
      <c r="AQ26" s="41"/>
      <c r="AR26" s="41"/>
      <c r="AS26" s="41"/>
      <c r="AT26" s="41"/>
      <c r="AU26" s="41"/>
      <c r="AV26" s="41"/>
      <c r="AW26" s="41"/>
      <c r="AX26" s="41"/>
      <c r="AY26" s="41"/>
      <c r="AZ26" s="41"/>
      <c r="BA26" s="41"/>
      <c r="BB26" s="41"/>
      <c r="BC26" s="41"/>
      <c r="BD26" s="41"/>
      <c r="BE26" s="41"/>
      <c r="BF26" s="41"/>
      <c r="BG26" s="41"/>
      <c r="BH26" s="41"/>
      <c r="BI26" s="41"/>
      <c r="BJ26" s="41"/>
      <c r="BK26" s="41"/>
      <c r="BL26" s="41"/>
      <c r="BM26" s="41"/>
      <c r="BN26" s="41"/>
      <c r="BO26" s="41"/>
      <c r="BP26" s="41"/>
      <c r="BQ26" s="41"/>
      <c r="BR26" s="41"/>
      <c r="BS26" s="41"/>
      <c r="BT26" s="41"/>
      <c r="BU26" s="41"/>
      <c r="BV26" s="41"/>
      <c r="BW26" s="41"/>
      <c r="BX26" s="41"/>
      <c r="BY26" s="41"/>
      <c r="BZ26" s="41"/>
      <c r="CA26" s="41"/>
      <c r="CB26" s="41"/>
      <c r="CC26" s="41"/>
      <c r="CD26" s="41"/>
      <c r="CE26" s="41"/>
      <c r="CF26" s="41"/>
      <c r="CG26" s="41"/>
      <c r="CH26" s="41"/>
      <c r="CI26" s="41"/>
      <c r="CJ26" s="41"/>
      <c r="CK26" s="41"/>
      <c r="CL26" s="41"/>
      <c r="CM26" s="41"/>
      <c r="CN26" s="41"/>
      <c r="CO26" s="41"/>
      <c r="CP26" s="41"/>
      <c r="CQ26" s="41"/>
      <c r="CR26" s="41"/>
      <c r="CS26" s="41"/>
      <c r="CT26" s="41"/>
      <c r="CU26" s="41"/>
      <c r="CV26" s="41"/>
      <c r="CW26" s="41"/>
      <c r="CX26" s="41"/>
      <c r="CY26" s="41"/>
      <c r="CZ26" s="41"/>
      <c r="DA26" s="41"/>
      <c r="DB26" s="41"/>
      <c r="DC26" s="41"/>
      <c r="DD26" s="41"/>
      <c r="DE26" s="41"/>
      <c r="DF26" s="41"/>
      <c r="DG26" s="41"/>
      <c r="DH26" s="41"/>
      <c r="DI26" s="41"/>
      <c r="DJ26" s="41"/>
      <c r="DK26" s="41"/>
      <c r="DL26" s="41"/>
      <c r="DM26" s="41"/>
      <c r="DN26" s="41"/>
      <c r="DO26" s="41"/>
      <c r="DP26" s="41"/>
      <c r="DQ26" s="41"/>
      <c r="DR26" s="41"/>
      <c r="DS26" s="41"/>
      <c r="DT26" s="41"/>
      <c r="DU26" s="41"/>
      <c r="DV26" s="41"/>
      <c r="DW26" s="41"/>
      <c r="DX26" s="41"/>
      <c r="DY26" s="41"/>
      <c r="DZ26" s="41"/>
      <c r="EA26" s="41"/>
      <c r="EB26" s="41"/>
      <c r="EC26" s="41"/>
      <c r="ED26" s="41"/>
      <c r="EE26" s="41"/>
      <c r="EF26" s="41"/>
      <c r="EG26" s="41"/>
      <c r="EH26" s="41"/>
      <c r="EI26" s="41"/>
      <c r="EJ26" s="41"/>
      <c r="EK26" s="41"/>
      <c r="EL26" s="41"/>
      <c r="EM26" s="41"/>
      <c r="EN26" s="41"/>
      <c r="EO26" s="41"/>
      <c r="EP26" s="41"/>
      <c r="EQ26" s="41"/>
      <c r="ER26" s="41"/>
      <c r="ES26" s="41"/>
      <c r="ET26" s="41"/>
      <c r="EU26" s="41"/>
      <c r="EV26" s="41"/>
      <c r="EW26" s="41"/>
      <c r="EX26" s="41"/>
      <c r="EY26" s="41"/>
      <c r="EZ26" s="41"/>
      <c r="FA26" s="41"/>
      <c r="FB26" s="41"/>
      <c r="FC26" s="41"/>
      <c r="FD26" s="41"/>
      <c r="FE26" s="41"/>
      <c r="FF26" s="41"/>
      <c r="FG26" s="41"/>
      <c r="FH26" s="41"/>
      <c r="FI26" s="41"/>
      <c r="FJ26" s="41"/>
      <c r="FK26" s="41"/>
      <c r="FL26" s="41"/>
      <c r="FM26" s="41"/>
      <c r="FN26" s="41"/>
      <c r="FO26" s="41"/>
      <c r="FP26" s="41"/>
      <c r="FQ26" s="41"/>
      <c r="FR26" s="41"/>
      <c r="FS26" s="41"/>
      <c r="FT26" s="41"/>
      <c r="FU26" s="41"/>
      <c r="FV26" s="41"/>
      <c r="FW26" s="41"/>
      <c r="FX26" s="41"/>
      <c r="FY26" s="41"/>
      <c r="FZ26" s="41"/>
      <c r="GA26" s="41"/>
      <c r="GB26" s="41"/>
      <c r="GC26" s="41"/>
      <c r="GD26" s="41"/>
      <c r="GE26" s="41"/>
      <c r="GF26" s="41"/>
      <c r="GG26" s="41"/>
      <c r="GH26" s="41"/>
      <c r="GI26" s="41"/>
      <c r="GJ26" s="41"/>
      <c r="GK26" s="41"/>
      <c r="GL26" s="41"/>
      <c r="GM26" s="41"/>
      <c r="GN26" s="41"/>
      <c r="GO26" s="41"/>
      <c r="GP26" s="41"/>
      <c r="GQ26" s="41"/>
      <c r="GR26" s="41"/>
      <c r="GS26" s="41"/>
      <c r="GT26" s="41"/>
      <c r="GU26" s="41"/>
      <c r="GV26" s="41"/>
      <c r="GW26" s="41"/>
      <c r="GX26" s="41"/>
      <c r="GY26" s="41"/>
      <c r="GZ26" s="41"/>
      <c r="HA26" s="41"/>
      <c r="HB26" s="41"/>
      <c r="HC26" s="41"/>
      <c r="HD26" s="41"/>
      <c r="HE26" s="41"/>
      <c r="HF26" s="41"/>
      <c r="HG26" s="41"/>
      <c r="HH26" s="41"/>
      <c r="HI26" s="41"/>
      <c r="HJ26" s="41"/>
      <c r="HK26" s="41"/>
      <c r="HL26" s="41"/>
      <c r="HM26" s="41"/>
      <c r="HN26" s="41"/>
      <c r="HO26" s="41"/>
      <c r="HP26" s="41"/>
      <c r="HQ26" s="41"/>
      <c r="HR26" s="41"/>
      <c r="HS26" s="41"/>
      <c r="HT26" s="41"/>
      <c r="HU26" s="41"/>
      <c r="HV26" s="41"/>
      <c r="HW26" s="41"/>
      <c r="HX26" s="41"/>
      <c r="HY26" s="41"/>
      <c r="HZ26" s="41"/>
      <c r="IA26" s="41"/>
      <c r="IB26" s="41"/>
      <c r="IC26" s="41"/>
      <c r="ID26" s="41"/>
      <c r="IE26" s="41"/>
      <c r="IF26" s="41"/>
      <c r="IG26" s="41"/>
      <c r="IH26" s="41"/>
      <c r="II26" s="41"/>
      <c r="IJ26" s="41"/>
      <c r="IK26" s="41"/>
      <c r="IL26" s="41"/>
      <c r="IM26" s="41"/>
      <c r="IN26" s="41"/>
      <c r="IO26" s="41"/>
      <c r="IP26" s="41"/>
      <c r="IQ26" s="41"/>
      <c r="IR26" s="41"/>
      <c r="IS26" s="41"/>
      <c r="IT26" s="41"/>
      <c r="IU26" s="41"/>
    </row>
    <row r="27" spans="1:255" s="22" customFormat="1" ht="22.8" x14ac:dyDescent="0.2">
      <c r="A27" s="49">
        <v>8</v>
      </c>
      <c r="B27" s="50" t="s">
        <v>490</v>
      </c>
      <c r="C27" s="50" t="s">
        <v>491</v>
      </c>
      <c r="D27" s="50" t="s">
        <v>132</v>
      </c>
      <c r="E27" s="51" t="e">
        <f t="shared" si="0"/>
        <v>#REF!</v>
      </c>
      <c r="F27" s="52">
        <f>ROUND( 9.04 * 9.11, 2 )</f>
        <v>82.35</v>
      </c>
      <c r="G27" s="53" t="e">
        <f t="shared" si="1"/>
        <v>#REF!</v>
      </c>
      <c r="H27" s="54" t="s">
        <v>1017</v>
      </c>
      <c r="I27" s="54" t="s">
        <v>1010</v>
      </c>
      <c r="N27" s="41"/>
      <c r="O27" s="41" t="e">
        <f t="shared" si="2"/>
        <v>#REF!</v>
      </c>
      <c r="P27" s="41" t="e">
        <f>SmtRes!CX194</f>
        <v>#REF!</v>
      </c>
      <c r="Q27" s="41" t="e">
        <f>SmtRes!CX450</f>
        <v>#REF!</v>
      </c>
      <c r="R27" s="41"/>
      <c r="S27" s="41"/>
      <c r="T27" s="41"/>
      <c r="U27" s="41"/>
      <c r="V27" s="41"/>
      <c r="W27" s="41"/>
      <c r="X27" s="41"/>
      <c r="Y27" s="41"/>
      <c r="Z27" s="41"/>
      <c r="AA27" s="41"/>
      <c r="AB27" s="41"/>
      <c r="AC27" s="41"/>
      <c r="AD27" s="41"/>
      <c r="AE27" s="41"/>
      <c r="AF27" s="41"/>
      <c r="AG27" s="41"/>
      <c r="AH27" s="41"/>
      <c r="AI27" s="41"/>
      <c r="AJ27" s="41"/>
      <c r="AK27" s="41"/>
      <c r="AL27" s="41"/>
      <c r="AM27" s="41"/>
      <c r="AN27" s="41"/>
      <c r="AO27" s="41"/>
      <c r="AP27" s="41"/>
      <c r="AQ27" s="41"/>
      <c r="AR27" s="41"/>
      <c r="AS27" s="41"/>
      <c r="AT27" s="41"/>
      <c r="AU27" s="41"/>
      <c r="AV27" s="41"/>
      <c r="AW27" s="41"/>
      <c r="AX27" s="41"/>
      <c r="AY27" s="41"/>
      <c r="AZ27" s="41"/>
      <c r="BA27" s="41"/>
      <c r="BB27" s="41"/>
      <c r="BC27" s="41"/>
      <c r="BD27" s="41"/>
      <c r="BE27" s="41"/>
      <c r="BF27" s="41"/>
      <c r="BG27" s="41"/>
      <c r="BH27" s="41"/>
      <c r="BI27" s="41"/>
      <c r="BJ27" s="41"/>
      <c r="BK27" s="41"/>
      <c r="BL27" s="41"/>
      <c r="BM27" s="41"/>
      <c r="BN27" s="41"/>
      <c r="BO27" s="41"/>
      <c r="BP27" s="41"/>
      <c r="BQ27" s="41"/>
      <c r="BR27" s="41"/>
      <c r="BS27" s="41"/>
      <c r="BT27" s="41"/>
      <c r="BU27" s="41"/>
      <c r="BV27" s="41"/>
      <c r="BW27" s="41"/>
      <c r="BX27" s="41"/>
      <c r="BY27" s="41"/>
      <c r="BZ27" s="41"/>
      <c r="CA27" s="41"/>
      <c r="CB27" s="41"/>
      <c r="CC27" s="41"/>
      <c r="CD27" s="41"/>
      <c r="CE27" s="41"/>
      <c r="CF27" s="41"/>
      <c r="CG27" s="41"/>
      <c r="CH27" s="41"/>
      <c r="CI27" s="41"/>
      <c r="CJ27" s="41"/>
      <c r="CK27" s="41"/>
      <c r="CL27" s="41"/>
      <c r="CM27" s="41"/>
      <c r="CN27" s="41"/>
      <c r="CO27" s="41"/>
      <c r="CP27" s="41"/>
      <c r="CQ27" s="41"/>
      <c r="CR27" s="41"/>
      <c r="CS27" s="41"/>
      <c r="CT27" s="41"/>
      <c r="CU27" s="41"/>
      <c r="CV27" s="41"/>
      <c r="CW27" s="41"/>
      <c r="CX27" s="41"/>
      <c r="CY27" s="41"/>
      <c r="CZ27" s="41"/>
      <c r="DA27" s="41"/>
      <c r="DB27" s="41"/>
      <c r="DC27" s="41"/>
      <c r="DD27" s="41"/>
      <c r="DE27" s="41"/>
      <c r="DF27" s="41"/>
      <c r="DG27" s="41"/>
      <c r="DH27" s="41"/>
      <c r="DI27" s="41"/>
      <c r="DJ27" s="41"/>
      <c r="DK27" s="41"/>
      <c r="DL27" s="41"/>
      <c r="DM27" s="41"/>
      <c r="DN27" s="41"/>
      <c r="DO27" s="41"/>
      <c r="DP27" s="41"/>
      <c r="DQ27" s="41"/>
      <c r="DR27" s="41"/>
      <c r="DS27" s="41"/>
      <c r="DT27" s="41"/>
      <c r="DU27" s="41"/>
      <c r="DV27" s="41"/>
      <c r="DW27" s="41"/>
      <c r="DX27" s="41"/>
      <c r="DY27" s="41"/>
      <c r="DZ27" s="41"/>
      <c r="EA27" s="41"/>
      <c r="EB27" s="41"/>
      <c r="EC27" s="41"/>
      <c r="ED27" s="41"/>
      <c r="EE27" s="41"/>
      <c r="EF27" s="41"/>
      <c r="EG27" s="41"/>
      <c r="EH27" s="41"/>
      <c r="EI27" s="41"/>
      <c r="EJ27" s="41"/>
      <c r="EK27" s="41"/>
      <c r="EL27" s="41"/>
      <c r="EM27" s="41"/>
      <c r="EN27" s="41"/>
      <c r="EO27" s="41"/>
      <c r="EP27" s="41"/>
      <c r="EQ27" s="41"/>
      <c r="ER27" s="41"/>
      <c r="ES27" s="41"/>
      <c r="ET27" s="41"/>
      <c r="EU27" s="41"/>
      <c r="EV27" s="41"/>
      <c r="EW27" s="41"/>
      <c r="EX27" s="41"/>
      <c r="EY27" s="41"/>
      <c r="EZ27" s="41"/>
      <c r="FA27" s="41"/>
      <c r="FB27" s="41"/>
      <c r="FC27" s="41"/>
      <c r="FD27" s="41"/>
      <c r="FE27" s="41"/>
      <c r="FF27" s="41"/>
      <c r="FG27" s="41"/>
      <c r="FH27" s="41"/>
      <c r="FI27" s="41"/>
      <c r="FJ27" s="41"/>
      <c r="FK27" s="41"/>
      <c r="FL27" s="41"/>
      <c r="FM27" s="41"/>
      <c r="FN27" s="41"/>
      <c r="FO27" s="41"/>
      <c r="FP27" s="41"/>
      <c r="FQ27" s="41"/>
      <c r="FR27" s="41"/>
      <c r="FS27" s="41"/>
      <c r="FT27" s="41"/>
      <c r="FU27" s="41"/>
      <c r="FV27" s="41"/>
      <c r="FW27" s="41"/>
      <c r="FX27" s="41"/>
      <c r="FY27" s="41"/>
      <c r="FZ27" s="41"/>
      <c r="GA27" s="41"/>
      <c r="GB27" s="41"/>
      <c r="GC27" s="41"/>
      <c r="GD27" s="41"/>
      <c r="GE27" s="41"/>
      <c r="GF27" s="41"/>
      <c r="GG27" s="41"/>
      <c r="GH27" s="41"/>
      <c r="GI27" s="41"/>
      <c r="GJ27" s="41"/>
      <c r="GK27" s="41"/>
      <c r="GL27" s="41"/>
      <c r="GM27" s="41"/>
      <c r="GN27" s="41"/>
      <c r="GO27" s="41"/>
      <c r="GP27" s="41"/>
      <c r="GQ27" s="41"/>
      <c r="GR27" s="41"/>
      <c r="GS27" s="41"/>
      <c r="GT27" s="41"/>
      <c r="GU27" s="41"/>
      <c r="GV27" s="41"/>
      <c r="GW27" s="41"/>
      <c r="GX27" s="41"/>
      <c r="GY27" s="41"/>
      <c r="GZ27" s="41"/>
      <c r="HA27" s="41"/>
      <c r="HB27" s="41"/>
      <c r="HC27" s="41"/>
      <c r="HD27" s="41"/>
      <c r="HE27" s="41"/>
      <c r="HF27" s="41"/>
      <c r="HG27" s="41"/>
      <c r="HH27" s="41"/>
      <c r="HI27" s="41"/>
      <c r="HJ27" s="41"/>
      <c r="HK27" s="41"/>
      <c r="HL27" s="41"/>
      <c r="HM27" s="41"/>
      <c r="HN27" s="41"/>
      <c r="HO27" s="41"/>
      <c r="HP27" s="41"/>
      <c r="HQ27" s="41"/>
      <c r="HR27" s="41"/>
      <c r="HS27" s="41"/>
      <c r="HT27" s="41"/>
      <c r="HU27" s="41"/>
      <c r="HV27" s="41"/>
      <c r="HW27" s="41"/>
      <c r="HX27" s="41"/>
      <c r="HY27" s="41"/>
      <c r="HZ27" s="41"/>
      <c r="IA27" s="41"/>
      <c r="IB27" s="41"/>
      <c r="IC27" s="41"/>
      <c r="ID27" s="41"/>
      <c r="IE27" s="41"/>
      <c r="IF27" s="41"/>
      <c r="IG27" s="41"/>
      <c r="IH27" s="41"/>
      <c r="II27" s="41"/>
      <c r="IJ27" s="41"/>
      <c r="IK27" s="41"/>
      <c r="IL27" s="41"/>
      <c r="IM27" s="41"/>
      <c r="IN27" s="41"/>
      <c r="IO27" s="41"/>
      <c r="IP27" s="41"/>
      <c r="IQ27" s="41"/>
      <c r="IR27" s="41"/>
      <c r="IS27" s="41"/>
      <c r="IT27" s="41"/>
      <c r="IU27" s="41"/>
    </row>
    <row r="28" spans="1:255" s="22" customFormat="1" ht="34.200000000000003" x14ac:dyDescent="0.2">
      <c r="A28" s="49">
        <v>9</v>
      </c>
      <c r="B28" s="50" t="s">
        <v>871</v>
      </c>
      <c r="C28" s="50" t="s">
        <v>873</v>
      </c>
      <c r="D28" s="50" t="s">
        <v>22</v>
      </c>
      <c r="E28" s="51" t="e">
        <f t="shared" si="0"/>
        <v>#REF!</v>
      </c>
      <c r="F28" s="52">
        <f>ROUND( 1287 * 9.11, 2 )</f>
        <v>11724.57</v>
      </c>
      <c r="G28" s="53" t="e">
        <f t="shared" si="1"/>
        <v>#REF!</v>
      </c>
      <c r="H28" s="54" t="s">
        <v>1026</v>
      </c>
      <c r="I28" s="54" t="s">
        <v>1010</v>
      </c>
      <c r="N28" s="41"/>
      <c r="O28" s="41" t="e">
        <f t="shared" si="2"/>
        <v>#REF!</v>
      </c>
      <c r="P28" s="41" t="e">
        <f>SmtRes!CX268</f>
        <v>#REF!</v>
      </c>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c r="BM28" s="41"/>
      <c r="BN28" s="41"/>
      <c r="BO28" s="41"/>
      <c r="BP28" s="41"/>
      <c r="BQ28" s="41"/>
      <c r="BR28" s="41"/>
      <c r="BS28" s="41"/>
      <c r="BT28" s="41"/>
      <c r="BU28" s="41"/>
      <c r="BV28" s="41"/>
      <c r="BW28" s="41"/>
      <c r="BX28" s="41"/>
      <c r="BY28" s="41"/>
      <c r="BZ28" s="41"/>
      <c r="CA28" s="41"/>
      <c r="CB28" s="41"/>
      <c r="CC28" s="41"/>
      <c r="CD28" s="41"/>
      <c r="CE28" s="41"/>
      <c r="CF28" s="41"/>
      <c r="CG28" s="41"/>
      <c r="CH28" s="41"/>
      <c r="CI28" s="41"/>
      <c r="CJ28" s="41"/>
      <c r="CK28" s="41"/>
      <c r="CL28" s="41"/>
      <c r="CM28" s="41"/>
      <c r="CN28" s="41"/>
      <c r="CO28" s="41"/>
      <c r="CP28" s="41"/>
      <c r="CQ28" s="41"/>
      <c r="CR28" s="41"/>
      <c r="CS28" s="41"/>
      <c r="CT28" s="41"/>
      <c r="CU28" s="41"/>
      <c r="CV28" s="41"/>
      <c r="CW28" s="41"/>
      <c r="CX28" s="41"/>
      <c r="CY28" s="41"/>
      <c r="CZ28" s="41"/>
      <c r="DA28" s="41"/>
      <c r="DB28" s="41"/>
      <c r="DC28" s="41"/>
      <c r="DD28" s="41"/>
      <c r="DE28" s="41"/>
      <c r="DF28" s="41"/>
      <c r="DG28" s="41"/>
      <c r="DH28" s="41"/>
      <c r="DI28" s="41"/>
      <c r="DJ28" s="41"/>
      <c r="DK28" s="41"/>
      <c r="DL28" s="41"/>
      <c r="DM28" s="41"/>
      <c r="DN28" s="41"/>
      <c r="DO28" s="41"/>
      <c r="DP28" s="41"/>
      <c r="DQ28" s="41"/>
      <c r="DR28" s="41"/>
      <c r="DS28" s="41"/>
      <c r="DT28" s="41"/>
      <c r="DU28" s="41"/>
      <c r="DV28" s="41"/>
      <c r="DW28" s="41"/>
      <c r="DX28" s="41"/>
      <c r="DY28" s="41"/>
      <c r="DZ28" s="41"/>
      <c r="EA28" s="41"/>
      <c r="EB28" s="41"/>
      <c r="EC28" s="41"/>
      <c r="ED28" s="41"/>
      <c r="EE28" s="41"/>
      <c r="EF28" s="41"/>
      <c r="EG28" s="41"/>
      <c r="EH28" s="41"/>
      <c r="EI28" s="41"/>
      <c r="EJ28" s="41"/>
      <c r="EK28" s="41"/>
      <c r="EL28" s="41"/>
      <c r="EM28" s="41"/>
      <c r="EN28" s="41"/>
      <c r="EO28" s="41"/>
      <c r="EP28" s="41"/>
      <c r="EQ28" s="41"/>
      <c r="ER28" s="41"/>
      <c r="ES28" s="41"/>
      <c r="ET28" s="41"/>
      <c r="EU28" s="41"/>
      <c r="EV28" s="41"/>
      <c r="EW28" s="41"/>
      <c r="EX28" s="41"/>
      <c r="EY28" s="41"/>
      <c r="EZ28" s="41"/>
      <c r="FA28" s="41"/>
      <c r="FB28" s="41"/>
      <c r="FC28" s="41"/>
      <c r="FD28" s="41"/>
      <c r="FE28" s="41"/>
      <c r="FF28" s="41"/>
      <c r="FG28" s="41"/>
      <c r="FH28" s="41"/>
      <c r="FI28" s="41"/>
      <c r="FJ28" s="41"/>
      <c r="FK28" s="41"/>
      <c r="FL28" s="41"/>
      <c r="FM28" s="41"/>
      <c r="FN28" s="41"/>
      <c r="FO28" s="41"/>
      <c r="FP28" s="41"/>
      <c r="FQ28" s="41"/>
      <c r="FR28" s="41"/>
      <c r="FS28" s="41"/>
      <c r="FT28" s="41"/>
      <c r="FU28" s="41"/>
      <c r="FV28" s="41"/>
      <c r="FW28" s="41"/>
      <c r="FX28" s="41"/>
      <c r="FY28" s="41"/>
      <c r="FZ28" s="41"/>
      <c r="GA28" s="41"/>
      <c r="GB28" s="41"/>
      <c r="GC28" s="41"/>
      <c r="GD28" s="41"/>
      <c r="GE28" s="41"/>
      <c r="GF28" s="41"/>
      <c r="GG28" s="41"/>
      <c r="GH28" s="41"/>
      <c r="GI28" s="41"/>
      <c r="GJ28" s="41"/>
      <c r="GK28" s="41"/>
      <c r="GL28" s="41"/>
      <c r="GM28" s="41"/>
      <c r="GN28" s="41"/>
      <c r="GO28" s="41"/>
      <c r="GP28" s="41"/>
      <c r="GQ28" s="41"/>
      <c r="GR28" s="41"/>
      <c r="GS28" s="41"/>
      <c r="GT28" s="41"/>
      <c r="GU28" s="41"/>
      <c r="GV28" s="41"/>
      <c r="GW28" s="41"/>
      <c r="GX28" s="41"/>
      <c r="GY28" s="41"/>
      <c r="GZ28" s="41"/>
      <c r="HA28" s="41"/>
      <c r="HB28" s="41"/>
      <c r="HC28" s="41"/>
      <c r="HD28" s="41"/>
      <c r="HE28" s="41"/>
      <c r="HF28" s="41"/>
      <c r="HG28" s="41"/>
      <c r="HH28" s="41"/>
      <c r="HI28" s="41"/>
      <c r="HJ28" s="41"/>
      <c r="HK28" s="41"/>
      <c r="HL28" s="41"/>
      <c r="HM28" s="41"/>
      <c r="HN28" s="41"/>
      <c r="HO28" s="41"/>
      <c r="HP28" s="41"/>
      <c r="HQ28" s="41"/>
      <c r="HR28" s="41"/>
      <c r="HS28" s="41"/>
      <c r="HT28" s="41"/>
      <c r="HU28" s="41"/>
      <c r="HV28" s="41"/>
      <c r="HW28" s="41"/>
      <c r="HX28" s="41"/>
      <c r="HY28" s="41"/>
      <c r="HZ28" s="41"/>
      <c r="IA28" s="41"/>
      <c r="IB28" s="41"/>
      <c r="IC28" s="41"/>
      <c r="ID28" s="41"/>
      <c r="IE28" s="41"/>
      <c r="IF28" s="41"/>
      <c r="IG28" s="41"/>
      <c r="IH28" s="41"/>
      <c r="II28" s="41"/>
      <c r="IJ28" s="41"/>
      <c r="IK28" s="41"/>
      <c r="IL28" s="41"/>
      <c r="IM28" s="41"/>
      <c r="IN28" s="41"/>
      <c r="IO28" s="41"/>
      <c r="IP28" s="41"/>
      <c r="IQ28" s="41"/>
      <c r="IR28" s="41"/>
      <c r="IS28" s="41"/>
      <c r="IT28" s="41"/>
      <c r="IU28" s="41"/>
    </row>
    <row r="29" spans="1:255" s="22" customFormat="1" ht="34.200000000000003" x14ac:dyDescent="0.2">
      <c r="A29" s="49">
        <v>10</v>
      </c>
      <c r="B29" s="50" t="s">
        <v>776</v>
      </c>
      <c r="C29" s="50" t="s">
        <v>778</v>
      </c>
      <c r="D29" s="50" t="s">
        <v>22</v>
      </c>
      <c r="E29" s="51" t="e">
        <f t="shared" si="0"/>
        <v>#REF!</v>
      </c>
      <c r="F29" s="52">
        <f>ROUND( 1056 * 9.11, 2 )</f>
        <v>9620.16</v>
      </c>
      <c r="G29" s="53" t="e">
        <f t="shared" si="1"/>
        <v>#REF!</v>
      </c>
      <c r="H29" s="54" t="s">
        <v>1011</v>
      </c>
      <c r="I29" s="54" t="s">
        <v>1010</v>
      </c>
      <c r="N29" s="41"/>
      <c r="O29" s="41" t="e">
        <f t="shared" si="2"/>
        <v>#REF!</v>
      </c>
      <c r="P29" s="41" t="e">
        <f>SmtRes!CX5</f>
        <v>#REF!</v>
      </c>
      <c r="Q29" s="41" t="e">
        <f>SmtRes!CX12</f>
        <v>#REF!</v>
      </c>
      <c r="R29" s="41" t="e">
        <f>SmtRes!CX22</f>
        <v>#REF!</v>
      </c>
      <c r="S29" s="41" t="e">
        <f>SmtRes!CX29</f>
        <v>#REF!</v>
      </c>
      <c r="T29" s="41" t="e">
        <f>SmtRes!CX36</f>
        <v>#REF!</v>
      </c>
      <c r="U29" s="41" t="e">
        <f>SmtRes!CX50</f>
        <v>#REF!</v>
      </c>
      <c r="V29" s="41" t="e">
        <f>SmtRes!CX58</f>
        <v>#REF!</v>
      </c>
      <c r="W29" s="41" t="e">
        <f>SmtRes!CX68</f>
        <v>#REF!</v>
      </c>
      <c r="X29" s="41" t="e">
        <f>SmtRes!CX76</f>
        <v>#REF!</v>
      </c>
      <c r="Y29" s="41" t="e">
        <f>SmtRes!CX84</f>
        <v>#REF!</v>
      </c>
      <c r="Z29" s="41" t="e">
        <f>SmtRes!CX341</f>
        <v>#REF!</v>
      </c>
      <c r="AA29" s="41"/>
      <c r="AB29" s="41"/>
      <c r="AC29" s="41"/>
      <c r="AD29" s="41"/>
      <c r="AE29" s="41"/>
      <c r="AF29" s="41"/>
      <c r="AG29" s="41"/>
      <c r="AH29" s="41"/>
      <c r="AI29" s="41"/>
      <c r="AJ29" s="41"/>
      <c r="AK29" s="41"/>
      <c r="AL29" s="41"/>
      <c r="AM29" s="41"/>
      <c r="AN29" s="41"/>
      <c r="AO29" s="41"/>
      <c r="AP29" s="41"/>
      <c r="AQ29" s="41"/>
      <c r="AR29" s="41"/>
      <c r="AS29" s="41"/>
      <c r="AT29" s="41"/>
      <c r="AU29" s="41"/>
      <c r="AV29" s="41"/>
      <c r="AW29" s="41"/>
      <c r="AX29" s="41"/>
      <c r="AY29" s="41"/>
      <c r="AZ29" s="41"/>
      <c r="BA29" s="41"/>
      <c r="BB29" s="41"/>
      <c r="BC29" s="41"/>
      <c r="BD29" s="41"/>
      <c r="BE29" s="41"/>
      <c r="BF29" s="41"/>
      <c r="BG29" s="41"/>
      <c r="BH29" s="41"/>
      <c r="BI29" s="41"/>
      <c r="BJ29" s="41"/>
      <c r="BK29" s="41"/>
      <c r="BL29" s="41"/>
      <c r="BM29" s="41"/>
      <c r="BN29" s="41"/>
      <c r="BO29" s="41"/>
      <c r="BP29" s="41"/>
      <c r="BQ29" s="41"/>
      <c r="BR29" s="41"/>
      <c r="BS29" s="41"/>
      <c r="BT29" s="41"/>
      <c r="BU29" s="41"/>
      <c r="BV29" s="41"/>
      <c r="BW29" s="41"/>
      <c r="BX29" s="41"/>
      <c r="BY29" s="41"/>
      <c r="BZ29" s="41"/>
      <c r="CA29" s="41"/>
      <c r="CB29" s="41"/>
      <c r="CC29" s="41"/>
      <c r="CD29" s="41"/>
      <c r="CE29" s="41"/>
      <c r="CF29" s="41"/>
      <c r="CG29" s="41"/>
      <c r="CH29" s="41"/>
      <c r="CI29" s="41"/>
      <c r="CJ29" s="41"/>
      <c r="CK29" s="41"/>
      <c r="CL29" s="41"/>
      <c r="CM29" s="41"/>
      <c r="CN29" s="41"/>
      <c r="CO29" s="41"/>
      <c r="CP29" s="41"/>
      <c r="CQ29" s="41"/>
      <c r="CR29" s="41"/>
      <c r="CS29" s="41"/>
      <c r="CT29" s="41"/>
      <c r="CU29" s="41"/>
      <c r="CV29" s="41"/>
      <c r="CW29" s="41"/>
      <c r="CX29" s="41"/>
      <c r="CY29" s="41"/>
      <c r="CZ29" s="41"/>
      <c r="DA29" s="41"/>
      <c r="DB29" s="41"/>
      <c r="DC29" s="41"/>
      <c r="DD29" s="41"/>
      <c r="DE29" s="41"/>
      <c r="DF29" s="41"/>
      <c r="DG29" s="41"/>
      <c r="DH29" s="41"/>
      <c r="DI29" s="41"/>
      <c r="DJ29" s="41"/>
      <c r="DK29" s="41"/>
      <c r="DL29" s="41"/>
      <c r="DM29" s="41"/>
      <c r="DN29" s="41"/>
      <c r="DO29" s="41"/>
      <c r="DP29" s="41"/>
      <c r="DQ29" s="41"/>
      <c r="DR29" s="41"/>
      <c r="DS29" s="41"/>
      <c r="DT29" s="41"/>
      <c r="DU29" s="41"/>
      <c r="DV29" s="41"/>
      <c r="DW29" s="41"/>
      <c r="DX29" s="41"/>
      <c r="DY29" s="41"/>
      <c r="DZ29" s="41"/>
      <c r="EA29" s="41"/>
      <c r="EB29" s="41"/>
      <c r="EC29" s="41"/>
      <c r="ED29" s="41"/>
      <c r="EE29" s="41"/>
      <c r="EF29" s="41"/>
      <c r="EG29" s="41"/>
      <c r="EH29" s="41"/>
      <c r="EI29" s="41"/>
      <c r="EJ29" s="41"/>
      <c r="EK29" s="41"/>
      <c r="EL29" s="41"/>
      <c r="EM29" s="41"/>
      <c r="EN29" s="41"/>
      <c r="EO29" s="41"/>
      <c r="EP29" s="41"/>
      <c r="EQ29" s="41"/>
      <c r="ER29" s="41"/>
      <c r="ES29" s="41"/>
      <c r="ET29" s="41"/>
      <c r="EU29" s="41"/>
      <c r="EV29" s="41"/>
      <c r="EW29" s="41"/>
      <c r="EX29" s="41"/>
      <c r="EY29" s="41"/>
      <c r="EZ29" s="41"/>
      <c r="FA29" s="41"/>
      <c r="FB29" s="41"/>
      <c r="FC29" s="41"/>
      <c r="FD29" s="41"/>
      <c r="FE29" s="41"/>
      <c r="FF29" s="41"/>
      <c r="FG29" s="41"/>
      <c r="FH29" s="41"/>
      <c r="FI29" s="41"/>
      <c r="FJ29" s="41"/>
      <c r="FK29" s="41"/>
      <c r="FL29" s="41"/>
      <c r="FM29" s="41"/>
      <c r="FN29" s="41"/>
      <c r="FO29" s="41"/>
      <c r="FP29" s="41"/>
      <c r="FQ29" s="41"/>
      <c r="FR29" s="41"/>
      <c r="FS29" s="41"/>
      <c r="FT29" s="41"/>
      <c r="FU29" s="41"/>
      <c r="FV29" s="41"/>
      <c r="FW29" s="41"/>
      <c r="FX29" s="41"/>
      <c r="FY29" s="41"/>
      <c r="FZ29" s="41"/>
      <c r="GA29" s="41"/>
      <c r="GB29" s="41"/>
      <c r="GC29" s="41"/>
      <c r="GD29" s="41"/>
      <c r="GE29" s="41"/>
      <c r="GF29" s="41"/>
      <c r="GG29" s="41"/>
      <c r="GH29" s="41"/>
      <c r="GI29" s="41"/>
      <c r="GJ29" s="41"/>
      <c r="GK29" s="41"/>
      <c r="GL29" s="41"/>
      <c r="GM29" s="41"/>
      <c r="GN29" s="41"/>
      <c r="GO29" s="41"/>
      <c r="GP29" s="41"/>
      <c r="GQ29" s="41"/>
      <c r="GR29" s="41"/>
      <c r="GS29" s="41"/>
      <c r="GT29" s="41"/>
      <c r="GU29" s="41"/>
      <c r="GV29" s="41"/>
      <c r="GW29" s="41"/>
      <c r="GX29" s="41"/>
      <c r="GY29" s="41"/>
      <c r="GZ29" s="41"/>
      <c r="HA29" s="41"/>
      <c r="HB29" s="41"/>
      <c r="HC29" s="41"/>
      <c r="HD29" s="41"/>
      <c r="HE29" s="41"/>
      <c r="HF29" s="41"/>
      <c r="HG29" s="41"/>
      <c r="HH29" s="41"/>
      <c r="HI29" s="41"/>
      <c r="HJ29" s="41"/>
      <c r="HK29" s="41"/>
      <c r="HL29" s="41"/>
      <c r="HM29" s="41"/>
      <c r="HN29" s="41"/>
      <c r="HO29" s="41"/>
      <c r="HP29" s="41"/>
      <c r="HQ29" s="41"/>
      <c r="HR29" s="41"/>
      <c r="HS29" s="41"/>
      <c r="HT29" s="41"/>
      <c r="HU29" s="41"/>
      <c r="HV29" s="41"/>
      <c r="HW29" s="41"/>
      <c r="HX29" s="41"/>
      <c r="HY29" s="41"/>
      <c r="HZ29" s="41"/>
      <c r="IA29" s="41"/>
      <c r="IB29" s="41"/>
      <c r="IC29" s="41"/>
      <c r="ID29" s="41"/>
      <c r="IE29" s="41"/>
      <c r="IF29" s="41"/>
      <c r="IG29" s="41"/>
      <c r="IH29" s="41"/>
      <c r="II29" s="41"/>
      <c r="IJ29" s="41"/>
      <c r="IK29" s="41"/>
      <c r="IL29" s="41"/>
      <c r="IM29" s="41"/>
      <c r="IN29" s="41"/>
      <c r="IO29" s="41"/>
      <c r="IP29" s="41"/>
      <c r="IQ29" s="41"/>
      <c r="IR29" s="41"/>
      <c r="IS29" s="41"/>
      <c r="IT29" s="41"/>
      <c r="IU29" s="41"/>
    </row>
    <row r="30" spans="1:255" s="22" customFormat="1" ht="22.8" x14ac:dyDescent="0.2">
      <c r="A30" s="49">
        <v>11</v>
      </c>
      <c r="B30" s="50" t="s">
        <v>773</v>
      </c>
      <c r="C30" s="50" t="s">
        <v>775</v>
      </c>
      <c r="D30" s="50" t="s">
        <v>22</v>
      </c>
      <c r="E30" s="51" t="e">
        <f t="shared" si="0"/>
        <v>#REF!</v>
      </c>
      <c r="F30" s="52">
        <f>ROUND( 2.44 * 9.11, 2 )</f>
        <v>22.23</v>
      </c>
      <c r="G30" s="53" t="e">
        <f t="shared" si="1"/>
        <v>#REF!</v>
      </c>
      <c r="H30" s="54" t="s">
        <v>1009</v>
      </c>
      <c r="I30" s="54" t="s">
        <v>1010</v>
      </c>
      <c r="N30" s="41"/>
      <c r="O30" s="41" t="e">
        <f t="shared" si="2"/>
        <v>#REF!</v>
      </c>
      <c r="P30" s="41" t="e">
        <f>SmtRes!CX4</f>
        <v>#REF!</v>
      </c>
      <c r="Q30" s="41" t="e">
        <f>SmtRes!CX11</f>
        <v>#REF!</v>
      </c>
      <c r="R30" s="41" t="e">
        <f>SmtRes!CX21</f>
        <v>#REF!</v>
      </c>
      <c r="S30" s="41" t="e">
        <f>SmtRes!CX28</f>
        <v>#REF!</v>
      </c>
      <c r="T30" s="41" t="e">
        <f>SmtRes!CX35</f>
        <v>#REF!</v>
      </c>
      <c r="U30" s="41" t="e">
        <f>SmtRes!CX48</f>
        <v>#REF!</v>
      </c>
      <c r="V30" s="41" t="e">
        <f>SmtRes!CX56</f>
        <v>#REF!</v>
      </c>
      <c r="W30" s="41" t="e">
        <f>SmtRes!CX66</f>
        <v>#REF!</v>
      </c>
      <c r="X30" s="41" t="e">
        <f>SmtRes!CX74</f>
        <v>#REF!</v>
      </c>
      <c r="Y30" s="41" t="e">
        <f>SmtRes!CX82</f>
        <v>#REF!</v>
      </c>
      <c r="Z30" s="41" t="e">
        <f>SmtRes!CX93</f>
        <v>#REF!</v>
      </c>
      <c r="AA30" s="41" t="e">
        <f>SmtRes!CX99</f>
        <v>#REF!</v>
      </c>
      <c r="AB30" s="41" t="e">
        <f>SmtRes!CX149</f>
        <v>#REF!</v>
      </c>
      <c r="AC30" s="41" t="e">
        <f>SmtRes!CX263</f>
        <v>#REF!</v>
      </c>
      <c r="AD30" s="41" t="e">
        <f>SmtRes!CX339</f>
        <v>#REF!</v>
      </c>
      <c r="AE30" s="41" t="e">
        <f>SmtRes!CX391</f>
        <v>#REF!</v>
      </c>
      <c r="AF30" s="41"/>
      <c r="AG30" s="41"/>
      <c r="AH30" s="41"/>
      <c r="AI30" s="41"/>
      <c r="AJ30" s="41"/>
      <c r="AK30" s="41"/>
      <c r="AL30" s="41"/>
      <c r="AM30" s="41"/>
      <c r="AN30" s="41"/>
      <c r="AO30" s="41"/>
      <c r="AP30" s="41"/>
      <c r="AQ30" s="41"/>
      <c r="AR30" s="41"/>
      <c r="AS30" s="41"/>
      <c r="AT30" s="41"/>
      <c r="AU30" s="41"/>
      <c r="AV30" s="41"/>
      <c r="AW30" s="41"/>
      <c r="AX30" s="41"/>
      <c r="AY30" s="41"/>
      <c r="AZ30" s="41"/>
      <c r="BA30" s="41"/>
      <c r="BB30" s="41"/>
      <c r="BC30" s="41"/>
      <c r="BD30" s="41"/>
      <c r="BE30" s="41"/>
      <c r="BF30" s="41"/>
      <c r="BG30" s="41"/>
      <c r="BH30" s="41"/>
      <c r="BI30" s="41"/>
      <c r="BJ30" s="41"/>
      <c r="BK30" s="41"/>
      <c r="BL30" s="41"/>
      <c r="BM30" s="41"/>
      <c r="BN30" s="41"/>
      <c r="BO30" s="41"/>
      <c r="BP30" s="41"/>
      <c r="BQ30" s="41"/>
      <c r="BR30" s="41"/>
      <c r="BS30" s="41"/>
      <c r="BT30" s="41"/>
      <c r="BU30" s="41"/>
      <c r="BV30" s="41"/>
      <c r="BW30" s="41"/>
      <c r="BX30" s="41"/>
      <c r="BY30" s="41"/>
      <c r="BZ30" s="41"/>
      <c r="CA30" s="41"/>
      <c r="CB30" s="41"/>
      <c r="CC30" s="41"/>
      <c r="CD30" s="41"/>
      <c r="CE30" s="41"/>
      <c r="CF30" s="41"/>
      <c r="CG30" s="41"/>
      <c r="CH30" s="41"/>
      <c r="CI30" s="41"/>
      <c r="CJ30" s="41"/>
      <c r="CK30" s="41"/>
      <c r="CL30" s="41"/>
      <c r="CM30" s="41"/>
      <c r="CN30" s="41"/>
      <c r="CO30" s="41"/>
      <c r="CP30" s="41"/>
      <c r="CQ30" s="41"/>
      <c r="CR30" s="41"/>
      <c r="CS30" s="41"/>
      <c r="CT30" s="41"/>
      <c r="CU30" s="41"/>
      <c r="CV30" s="41"/>
      <c r="CW30" s="41"/>
      <c r="CX30" s="41"/>
      <c r="CY30" s="41"/>
      <c r="CZ30" s="41"/>
      <c r="DA30" s="41"/>
      <c r="DB30" s="41"/>
      <c r="DC30" s="41"/>
      <c r="DD30" s="41"/>
      <c r="DE30" s="41"/>
      <c r="DF30" s="41"/>
      <c r="DG30" s="41"/>
      <c r="DH30" s="41"/>
      <c r="DI30" s="41"/>
      <c r="DJ30" s="41"/>
      <c r="DK30" s="41"/>
      <c r="DL30" s="41"/>
      <c r="DM30" s="41"/>
      <c r="DN30" s="41"/>
      <c r="DO30" s="41"/>
      <c r="DP30" s="41"/>
      <c r="DQ30" s="41"/>
      <c r="DR30" s="41"/>
      <c r="DS30" s="41"/>
      <c r="DT30" s="41"/>
      <c r="DU30" s="41"/>
      <c r="DV30" s="41"/>
      <c r="DW30" s="41"/>
      <c r="DX30" s="41"/>
      <c r="DY30" s="41"/>
      <c r="DZ30" s="41"/>
      <c r="EA30" s="41"/>
      <c r="EB30" s="41"/>
      <c r="EC30" s="41"/>
      <c r="ED30" s="41"/>
      <c r="EE30" s="41"/>
      <c r="EF30" s="41"/>
      <c r="EG30" s="41"/>
      <c r="EH30" s="41"/>
      <c r="EI30" s="41"/>
      <c r="EJ30" s="41"/>
      <c r="EK30" s="41"/>
      <c r="EL30" s="41"/>
      <c r="EM30" s="41"/>
      <c r="EN30" s="41"/>
      <c r="EO30" s="41"/>
      <c r="EP30" s="41"/>
      <c r="EQ30" s="41"/>
      <c r="ER30" s="41"/>
      <c r="ES30" s="41"/>
      <c r="ET30" s="41"/>
      <c r="EU30" s="41"/>
      <c r="EV30" s="41"/>
      <c r="EW30" s="41"/>
      <c r="EX30" s="41"/>
      <c r="EY30" s="41"/>
      <c r="EZ30" s="41"/>
      <c r="FA30" s="41"/>
      <c r="FB30" s="41"/>
      <c r="FC30" s="41"/>
      <c r="FD30" s="41"/>
      <c r="FE30" s="41"/>
      <c r="FF30" s="41"/>
      <c r="FG30" s="41"/>
      <c r="FH30" s="41"/>
      <c r="FI30" s="41"/>
      <c r="FJ30" s="41"/>
      <c r="FK30" s="41"/>
      <c r="FL30" s="41"/>
      <c r="FM30" s="41"/>
      <c r="FN30" s="41"/>
      <c r="FO30" s="41"/>
      <c r="FP30" s="41"/>
      <c r="FQ30" s="41"/>
      <c r="FR30" s="41"/>
      <c r="FS30" s="41"/>
      <c r="FT30" s="41"/>
      <c r="FU30" s="41"/>
      <c r="FV30" s="41"/>
      <c r="FW30" s="41"/>
      <c r="FX30" s="41"/>
      <c r="FY30" s="41"/>
      <c r="FZ30" s="41"/>
      <c r="GA30" s="41"/>
      <c r="GB30" s="41"/>
      <c r="GC30" s="41"/>
      <c r="GD30" s="41"/>
      <c r="GE30" s="41"/>
      <c r="GF30" s="41"/>
      <c r="GG30" s="41"/>
      <c r="GH30" s="41"/>
      <c r="GI30" s="41"/>
      <c r="GJ30" s="41"/>
      <c r="GK30" s="41"/>
      <c r="GL30" s="41"/>
      <c r="GM30" s="41"/>
      <c r="GN30" s="41"/>
      <c r="GO30" s="41"/>
      <c r="GP30" s="41"/>
      <c r="GQ30" s="41"/>
      <c r="GR30" s="41"/>
      <c r="GS30" s="41"/>
      <c r="GT30" s="41"/>
      <c r="GU30" s="41"/>
      <c r="GV30" s="41"/>
      <c r="GW30" s="41"/>
      <c r="GX30" s="41"/>
      <c r="GY30" s="41"/>
      <c r="GZ30" s="41"/>
      <c r="HA30" s="41"/>
      <c r="HB30" s="41"/>
      <c r="HC30" s="41"/>
      <c r="HD30" s="41"/>
      <c r="HE30" s="41"/>
      <c r="HF30" s="41"/>
      <c r="HG30" s="41"/>
      <c r="HH30" s="41"/>
      <c r="HI30" s="41"/>
      <c r="HJ30" s="41"/>
      <c r="HK30" s="41"/>
      <c r="HL30" s="41"/>
      <c r="HM30" s="41"/>
      <c r="HN30" s="41"/>
      <c r="HO30" s="41"/>
      <c r="HP30" s="41"/>
      <c r="HQ30" s="41"/>
      <c r="HR30" s="41"/>
      <c r="HS30" s="41"/>
      <c r="HT30" s="41"/>
      <c r="HU30" s="41"/>
      <c r="HV30" s="41"/>
      <c r="HW30" s="41"/>
      <c r="HX30" s="41"/>
      <c r="HY30" s="41"/>
      <c r="HZ30" s="41"/>
      <c r="IA30" s="41"/>
      <c r="IB30" s="41"/>
      <c r="IC30" s="41"/>
      <c r="ID30" s="41"/>
      <c r="IE30" s="41"/>
      <c r="IF30" s="41"/>
      <c r="IG30" s="41"/>
      <c r="IH30" s="41"/>
      <c r="II30" s="41"/>
      <c r="IJ30" s="41"/>
      <c r="IK30" s="41"/>
      <c r="IL30" s="41"/>
      <c r="IM30" s="41"/>
      <c r="IN30" s="41"/>
      <c r="IO30" s="41"/>
      <c r="IP30" s="41"/>
      <c r="IQ30" s="41"/>
      <c r="IR30" s="41"/>
      <c r="IS30" s="41"/>
      <c r="IT30" s="41"/>
      <c r="IU30" s="41"/>
    </row>
    <row r="31" spans="1:255" s="22" customFormat="1" ht="22.8" x14ac:dyDescent="0.2">
      <c r="A31" s="49">
        <v>12</v>
      </c>
      <c r="B31" s="50" t="s">
        <v>447</v>
      </c>
      <c r="C31" s="50" t="s">
        <v>448</v>
      </c>
      <c r="D31" s="50" t="s">
        <v>269</v>
      </c>
      <c r="E31" s="51" t="e">
        <f t="shared" si="0"/>
        <v>#REF!</v>
      </c>
      <c r="F31" s="52">
        <f>ROUND( 41.14 * 9.11, 2 )</f>
        <v>374.79</v>
      </c>
      <c r="G31" s="53" t="e">
        <f t="shared" si="1"/>
        <v>#REF!</v>
      </c>
      <c r="H31" s="54" t="s">
        <v>1070</v>
      </c>
      <c r="I31" s="54" t="s">
        <v>1010</v>
      </c>
      <c r="N31" s="41"/>
      <c r="O31" s="41" t="e">
        <f t="shared" si="2"/>
        <v>#REF!</v>
      </c>
      <c r="P31" s="41" t="e">
        <f>Source!I168</f>
        <v>#REF!</v>
      </c>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c r="BM31" s="41"/>
      <c r="BN31" s="41"/>
      <c r="BO31" s="41"/>
      <c r="BP31" s="41"/>
      <c r="BQ31" s="41"/>
      <c r="BR31" s="41"/>
      <c r="BS31" s="41"/>
      <c r="BT31" s="41"/>
      <c r="BU31" s="41"/>
      <c r="BV31" s="41"/>
      <c r="BW31" s="41"/>
      <c r="BX31" s="41"/>
      <c r="BY31" s="41"/>
      <c r="BZ31" s="41"/>
      <c r="CA31" s="41"/>
      <c r="CB31" s="41"/>
      <c r="CC31" s="41"/>
      <c r="CD31" s="41"/>
      <c r="CE31" s="41"/>
      <c r="CF31" s="41"/>
      <c r="CG31" s="41"/>
      <c r="CH31" s="41"/>
      <c r="CI31" s="41"/>
      <c r="CJ31" s="41"/>
      <c r="CK31" s="41"/>
      <c r="CL31" s="41"/>
      <c r="CM31" s="41"/>
      <c r="CN31" s="41"/>
      <c r="CO31" s="41"/>
      <c r="CP31" s="41"/>
      <c r="CQ31" s="41"/>
      <c r="CR31" s="41"/>
      <c r="CS31" s="41"/>
      <c r="CT31" s="41"/>
      <c r="CU31" s="41"/>
      <c r="CV31" s="41"/>
      <c r="CW31" s="41"/>
      <c r="CX31" s="41"/>
      <c r="CY31" s="41"/>
      <c r="CZ31" s="41"/>
      <c r="DA31" s="41"/>
      <c r="DB31" s="41"/>
      <c r="DC31" s="41"/>
      <c r="DD31" s="41"/>
      <c r="DE31" s="41"/>
      <c r="DF31" s="41"/>
      <c r="DG31" s="41"/>
      <c r="DH31" s="41"/>
      <c r="DI31" s="41"/>
      <c r="DJ31" s="41"/>
      <c r="DK31" s="41"/>
      <c r="DL31" s="41"/>
      <c r="DM31" s="41"/>
      <c r="DN31" s="41"/>
      <c r="DO31" s="41"/>
      <c r="DP31" s="41"/>
      <c r="DQ31" s="41"/>
      <c r="DR31" s="41"/>
      <c r="DS31" s="41"/>
      <c r="DT31" s="41"/>
      <c r="DU31" s="41"/>
      <c r="DV31" s="41"/>
      <c r="DW31" s="41"/>
      <c r="DX31" s="41"/>
      <c r="DY31" s="41"/>
      <c r="DZ31" s="41"/>
      <c r="EA31" s="41"/>
      <c r="EB31" s="41"/>
      <c r="EC31" s="41"/>
      <c r="ED31" s="41"/>
      <c r="EE31" s="41"/>
      <c r="EF31" s="41"/>
      <c r="EG31" s="41"/>
      <c r="EH31" s="41"/>
      <c r="EI31" s="41"/>
      <c r="EJ31" s="41"/>
      <c r="EK31" s="41"/>
      <c r="EL31" s="41"/>
      <c r="EM31" s="41"/>
      <c r="EN31" s="41"/>
      <c r="EO31" s="41"/>
      <c r="EP31" s="41"/>
      <c r="EQ31" s="41"/>
      <c r="ER31" s="41"/>
      <c r="ES31" s="41"/>
      <c r="ET31" s="41"/>
      <c r="EU31" s="41"/>
      <c r="EV31" s="41"/>
      <c r="EW31" s="41"/>
      <c r="EX31" s="41"/>
      <c r="EY31" s="41"/>
      <c r="EZ31" s="41"/>
      <c r="FA31" s="41"/>
      <c r="FB31" s="41"/>
      <c r="FC31" s="41"/>
      <c r="FD31" s="41"/>
      <c r="FE31" s="41"/>
      <c r="FF31" s="41"/>
      <c r="FG31" s="41"/>
      <c r="FH31" s="41"/>
      <c r="FI31" s="41"/>
      <c r="FJ31" s="41"/>
      <c r="FK31" s="41"/>
      <c r="FL31" s="41"/>
      <c r="FM31" s="41"/>
      <c r="FN31" s="41"/>
      <c r="FO31" s="41"/>
      <c r="FP31" s="41"/>
      <c r="FQ31" s="41"/>
      <c r="FR31" s="41"/>
      <c r="FS31" s="41"/>
      <c r="FT31" s="41"/>
      <c r="FU31" s="41"/>
      <c r="FV31" s="41"/>
      <c r="FW31" s="41"/>
      <c r="FX31" s="41"/>
      <c r="FY31" s="41"/>
      <c r="FZ31" s="41"/>
      <c r="GA31" s="41"/>
      <c r="GB31" s="41"/>
      <c r="GC31" s="41"/>
      <c r="GD31" s="41"/>
      <c r="GE31" s="41"/>
      <c r="GF31" s="41"/>
      <c r="GG31" s="41"/>
      <c r="GH31" s="41"/>
      <c r="GI31" s="41"/>
      <c r="GJ31" s="41"/>
      <c r="GK31" s="41"/>
      <c r="GL31" s="41"/>
      <c r="GM31" s="41"/>
      <c r="GN31" s="41"/>
      <c r="GO31" s="41"/>
      <c r="GP31" s="41"/>
      <c r="GQ31" s="41"/>
      <c r="GR31" s="41"/>
      <c r="GS31" s="41"/>
      <c r="GT31" s="41"/>
      <c r="GU31" s="41"/>
      <c r="GV31" s="41"/>
      <c r="GW31" s="41"/>
      <c r="GX31" s="41"/>
      <c r="GY31" s="41"/>
      <c r="GZ31" s="41"/>
      <c r="HA31" s="41"/>
      <c r="HB31" s="41"/>
      <c r="HC31" s="41"/>
      <c r="HD31" s="41"/>
      <c r="HE31" s="41"/>
      <c r="HF31" s="41"/>
      <c r="HG31" s="41"/>
      <c r="HH31" s="41"/>
      <c r="HI31" s="41"/>
      <c r="HJ31" s="41"/>
      <c r="HK31" s="41"/>
      <c r="HL31" s="41"/>
      <c r="HM31" s="41"/>
      <c r="HN31" s="41"/>
      <c r="HO31" s="41"/>
      <c r="HP31" s="41"/>
      <c r="HQ31" s="41"/>
      <c r="HR31" s="41"/>
      <c r="HS31" s="41"/>
      <c r="HT31" s="41"/>
      <c r="HU31" s="41"/>
      <c r="HV31" s="41"/>
      <c r="HW31" s="41"/>
      <c r="HX31" s="41"/>
      <c r="HY31" s="41"/>
      <c r="HZ31" s="41"/>
      <c r="IA31" s="41"/>
      <c r="IB31" s="41"/>
      <c r="IC31" s="41"/>
      <c r="ID31" s="41"/>
      <c r="IE31" s="41"/>
      <c r="IF31" s="41"/>
      <c r="IG31" s="41"/>
      <c r="IH31" s="41"/>
      <c r="II31" s="41"/>
      <c r="IJ31" s="41"/>
      <c r="IK31" s="41"/>
      <c r="IL31" s="41"/>
      <c r="IM31" s="41"/>
      <c r="IN31" s="41"/>
      <c r="IO31" s="41"/>
      <c r="IP31" s="41"/>
      <c r="IQ31" s="41"/>
      <c r="IR31" s="41"/>
      <c r="IS31" s="41"/>
      <c r="IT31" s="41"/>
      <c r="IU31" s="41"/>
    </row>
    <row r="32" spans="1:255" s="22" customFormat="1" ht="22.8" x14ac:dyDescent="0.2">
      <c r="A32" s="49">
        <v>13</v>
      </c>
      <c r="B32" s="50" t="s">
        <v>640</v>
      </c>
      <c r="C32" s="50" t="s">
        <v>641</v>
      </c>
      <c r="D32" s="50" t="s">
        <v>147</v>
      </c>
      <c r="E32" s="51" t="e">
        <f t="shared" si="0"/>
        <v>#REF!</v>
      </c>
      <c r="F32" s="52">
        <f>ROUND( 11978 * 9.11, 2 )</f>
        <v>109119.58</v>
      </c>
      <c r="G32" s="53" t="e">
        <f t="shared" si="1"/>
        <v>#REF!</v>
      </c>
      <c r="H32" s="54" t="s">
        <v>1018</v>
      </c>
      <c r="I32" s="54" t="s">
        <v>1010</v>
      </c>
      <c r="N32" s="41"/>
      <c r="O32" s="41" t="e">
        <f t="shared" si="2"/>
        <v>#REF!</v>
      </c>
      <c r="P32" s="41" t="e">
        <f>SmtRes!CX195</f>
        <v>#REF!</v>
      </c>
      <c r="Q32" s="41" t="e">
        <f>SmtRes!CX264</f>
        <v>#REF!</v>
      </c>
      <c r="R32" s="41" t="e">
        <f>SmtRes!CX295</f>
        <v>#REF!</v>
      </c>
      <c r="S32" s="41" t="e">
        <f>SmtRes!CX318</f>
        <v>#REF!</v>
      </c>
      <c r="T32" s="41" t="e">
        <f>SmtRes!CX367</f>
        <v>#REF!</v>
      </c>
      <c r="U32" s="41" t="e">
        <f>SmtRes!CX420</f>
        <v>#REF!</v>
      </c>
      <c r="V32" s="41"/>
      <c r="W32" s="41"/>
      <c r="X32" s="41"/>
      <c r="Y32" s="41"/>
      <c r="Z32" s="41"/>
      <c r="AA32" s="41"/>
      <c r="AB32" s="41"/>
      <c r="AC32" s="41"/>
      <c r="AD32" s="41"/>
      <c r="AE32" s="41"/>
      <c r="AF32" s="41"/>
      <c r="AG32" s="41"/>
      <c r="AH32" s="41"/>
      <c r="AI32" s="41"/>
      <c r="AJ32" s="41"/>
      <c r="AK32" s="41"/>
      <c r="AL32" s="41"/>
      <c r="AM32" s="41"/>
      <c r="AN32" s="41"/>
      <c r="AO32" s="41"/>
      <c r="AP32" s="41"/>
      <c r="AQ32" s="41"/>
      <c r="AR32" s="41"/>
      <c r="AS32" s="41"/>
      <c r="AT32" s="41"/>
      <c r="AU32" s="41"/>
      <c r="AV32" s="41"/>
      <c r="AW32" s="41"/>
      <c r="AX32" s="41"/>
      <c r="AY32" s="41"/>
      <c r="AZ32" s="41"/>
      <c r="BA32" s="41"/>
      <c r="BB32" s="41"/>
      <c r="BC32" s="41"/>
      <c r="BD32" s="41"/>
      <c r="BE32" s="41"/>
      <c r="BF32" s="41"/>
      <c r="BG32" s="41"/>
      <c r="BH32" s="41"/>
      <c r="BI32" s="41"/>
      <c r="BJ32" s="41"/>
      <c r="BK32" s="41"/>
      <c r="BL32" s="41"/>
      <c r="BM32" s="41"/>
      <c r="BN32" s="41"/>
      <c r="BO32" s="41"/>
      <c r="BP32" s="41"/>
      <c r="BQ32" s="41"/>
      <c r="BR32" s="41"/>
      <c r="BS32" s="41"/>
      <c r="BT32" s="41"/>
      <c r="BU32" s="41"/>
      <c r="BV32" s="41"/>
      <c r="BW32" s="41"/>
      <c r="BX32" s="41"/>
      <c r="BY32" s="41"/>
      <c r="BZ32" s="41"/>
      <c r="CA32" s="41"/>
      <c r="CB32" s="41"/>
      <c r="CC32" s="41"/>
      <c r="CD32" s="41"/>
      <c r="CE32" s="41"/>
      <c r="CF32" s="41"/>
      <c r="CG32" s="41"/>
      <c r="CH32" s="41"/>
      <c r="CI32" s="41"/>
      <c r="CJ32" s="41"/>
      <c r="CK32" s="41"/>
      <c r="CL32" s="41"/>
      <c r="CM32" s="41"/>
      <c r="CN32" s="41"/>
      <c r="CO32" s="41"/>
      <c r="CP32" s="41"/>
      <c r="CQ32" s="41"/>
      <c r="CR32" s="41"/>
      <c r="CS32" s="41"/>
      <c r="CT32" s="41"/>
      <c r="CU32" s="41"/>
      <c r="CV32" s="41"/>
      <c r="CW32" s="41"/>
      <c r="CX32" s="41"/>
      <c r="CY32" s="41"/>
      <c r="CZ32" s="41"/>
      <c r="DA32" s="41"/>
      <c r="DB32" s="41"/>
      <c r="DC32" s="41"/>
      <c r="DD32" s="41"/>
      <c r="DE32" s="41"/>
      <c r="DF32" s="41"/>
      <c r="DG32" s="41"/>
      <c r="DH32" s="41"/>
      <c r="DI32" s="41"/>
      <c r="DJ32" s="41"/>
      <c r="DK32" s="41"/>
      <c r="DL32" s="41"/>
      <c r="DM32" s="41"/>
      <c r="DN32" s="41"/>
      <c r="DO32" s="41"/>
      <c r="DP32" s="41"/>
      <c r="DQ32" s="41"/>
      <c r="DR32" s="41"/>
      <c r="DS32" s="41"/>
      <c r="DT32" s="41"/>
      <c r="DU32" s="41"/>
      <c r="DV32" s="41"/>
      <c r="DW32" s="41"/>
      <c r="DX32" s="41"/>
      <c r="DY32" s="41"/>
      <c r="DZ32" s="41"/>
      <c r="EA32" s="41"/>
      <c r="EB32" s="41"/>
      <c r="EC32" s="41"/>
      <c r="ED32" s="41"/>
      <c r="EE32" s="41"/>
      <c r="EF32" s="41"/>
      <c r="EG32" s="41"/>
      <c r="EH32" s="41"/>
      <c r="EI32" s="41"/>
      <c r="EJ32" s="41"/>
      <c r="EK32" s="41"/>
      <c r="EL32" s="41"/>
      <c r="EM32" s="41"/>
      <c r="EN32" s="41"/>
      <c r="EO32" s="41"/>
      <c r="EP32" s="41"/>
      <c r="EQ32" s="41"/>
      <c r="ER32" s="41"/>
      <c r="ES32" s="41"/>
      <c r="ET32" s="41"/>
      <c r="EU32" s="41"/>
      <c r="EV32" s="41"/>
      <c r="EW32" s="41"/>
      <c r="EX32" s="41"/>
      <c r="EY32" s="41"/>
      <c r="EZ32" s="41"/>
      <c r="FA32" s="41"/>
      <c r="FB32" s="41"/>
      <c r="FC32" s="41"/>
      <c r="FD32" s="41"/>
      <c r="FE32" s="41"/>
      <c r="FF32" s="41"/>
      <c r="FG32" s="41"/>
      <c r="FH32" s="41"/>
      <c r="FI32" s="41"/>
      <c r="FJ32" s="41"/>
      <c r="FK32" s="41"/>
      <c r="FL32" s="41"/>
      <c r="FM32" s="41"/>
      <c r="FN32" s="41"/>
      <c r="FO32" s="41"/>
      <c r="FP32" s="41"/>
      <c r="FQ32" s="41"/>
      <c r="FR32" s="41"/>
      <c r="FS32" s="41"/>
      <c r="FT32" s="41"/>
      <c r="FU32" s="41"/>
      <c r="FV32" s="41"/>
      <c r="FW32" s="41"/>
      <c r="FX32" s="41"/>
      <c r="FY32" s="41"/>
      <c r="FZ32" s="41"/>
      <c r="GA32" s="41"/>
      <c r="GB32" s="41"/>
      <c r="GC32" s="41"/>
      <c r="GD32" s="41"/>
      <c r="GE32" s="41"/>
      <c r="GF32" s="41"/>
      <c r="GG32" s="41"/>
      <c r="GH32" s="41"/>
      <c r="GI32" s="41"/>
      <c r="GJ32" s="41"/>
      <c r="GK32" s="41"/>
      <c r="GL32" s="41"/>
      <c r="GM32" s="41"/>
      <c r="GN32" s="41"/>
      <c r="GO32" s="41"/>
      <c r="GP32" s="41"/>
      <c r="GQ32" s="41"/>
      <c r="GR32" s="41"/>
      <c r="GS32" s="41"/>
      <c r="GT32" s="41"/>
      <c r="GU32" s="41"/>
      <c r="GV32" s="41"/>
      <c r="GW32" s="41"/>
      <c r="GX32" s="41"/>
      <c r="GY32" s="41"/>
      <c r="GZ32" s="41"/>
      <c r="HA32" s="41"/>
      <c r="HB32" s="41"/>
      <c r="HC32" s="41"/>
      <c r="HD32" s="41"/>
      <c r="HE32" s="41"/>
      <c r="HF32" s="41"/>
      <c r="HG32" s="41"/>
      <c r="HH32" s="41"/>
      <c r="HI32" s="41"/>
      <c r="HJ32" s="41"/>
      <c r="HK32" s="41"/>
      <c r="HL32" s="41"/>
      <c r="HM32" s="41"/>
      <c r="HN32" s="41"/>
      <c r="HO32" s="41"/>
      <c r="HP32" s="41"/>
      <c r="HQ32" s="41"/>
      <c r="HR32" s="41"/>
      <c r="HS32" s="41"/>
      <c r="HT32" s="41"/>
      <c r="HU32" s="41"/>
      <c r="HV32" s="41"/>
      <c r="HW32" s="41"/>
      <c r="HX32" s="41"/>
      <c r="HY32" s="41"/>
      <c r="HZ32" s="41"/>
      <c r="IA32" s="41"/>
      <c r="IB32" s="41"/>
      <c r="IC32" s="41"/>
      <c r="ID32" s="41"/>
      <c r="IE32" s="41"/>
      <c r="IF32" s="41"/>
      <c r="IG32" s="41"/>
      <c r="IH32" s="41"/>
      <c r="II32" s="41"/>
      <c r="IJ32" s="41"/>
      <c r="IK32" s="41"/>
      <c r="IL32" s="41"/>
      <c r="IM32" s="41"/>
      <c r="IN32" s="41"/>
      <c r="IO32" s="41"/>
      <c r="IP32" s="41"/>
      <c r="IQ32" s="41"/>
      <c r="IR32" s="41"/>
      <c r="IS32" s="41"/>
      <c r="IT32" s="41"/>
      <c r="IU32" s="41"/>
    </row>
    <row r="33" spans="1:255" s="22" customFormat="1" ht="22.8" x14ac:dyDescent="0.2">
      <c r="A33" s="49">
        <v>14</v>
      </c>
      <c r="B33" s="50" t="s">
        <v>885</v>
      </c>
      <c r="C33" s="50" t="s">
        <v>887</v>
      </c>
      <c r="D33" s="50" t="s">
        <v>147</v>
      </c>
      <c r="E33" s="51" t="e">
        <f t="shared" si="0"/>
        <v>#REF!</v>
      </c>
      <c r="F33" s="52">
        <f>ROUND( 8475 * 9.11, 2 )</f>
        <v>77207.25</v>
      </c>
      <c r="G33" s="53" t="e">
        <f t="shared" si="1"/>
        <v>#REF!</v>
      </c>
      <c r="H33" s="54" t="s">
        <v>1029</v>
      </c>
      <c r="I33" s="54" t="s">
        <v>1010</v>
      </c>
      <c r="N33" s="41"/>
      <c r="O33" s="41" t="e">
        <f t="shared" si="2"/>
        <v>#REF!</v>
      </c>
      <c r="P33" s="41" t="e">
        <f>SmtRes!CX393</f>
        <v>#REF!</v>
      </c>
      <c r="Q33" s="41"/>
      <c r="R33" s="41"/>
      <c r="S33" s="41"/>
      <c r="T33" s="41"/>
      <c r="U33" s="41"/>
      <c r="V33" s="41"/>
      <c r="W33" s="41"/>
      <c r="X33" s="41"/>
      <c r="Y33" s="41"/>
      <c r="Z33" s="41"/>
      <c r="AA33" s="41"/>
      <c r="AB33" s="41"/>
      <c r="AC33" s="41"/>
      <c r="AD33" s="41"/>
      <c r="AE33" s="41"/>
      <c r="AF33" s="41"/>
      <c r="AG33" s="41"/>
      <c r="AH33" s="41"/>
      <c r="AI33" s="41"/>
      <c r="AJ33" s="41"/>
      <c r="AK33" s="41"/>
      <c r="AL33" s="41"/>
      <c r="AM33" s="41"/>
      <c r="AN33" s="41"/>
      <c r="AO33" s="41"/>
      <c r="AP33" s="41"/>
      <c r="AQ33" s="41"/>
      <c r="AR33" s="41"/>
      <c r="AS33" s="41"/>
      <c r="AT33" s="41"/>
      <c r="AU33" s="41"/>
      <c r="AV33" s="41"/>
      <c r="AW33" s="41"/>
      <c r="AX33" s="41"/>
      <c r="AY33" s="41"/>
      <c r="AZ33" s="41"/>
      <c r="BA33" s="41"/>
      <c r="BB33" s="41"/>
      <c r="BC33" s="41"/>
      <c r="BD33" s="41"/>
      <c r="BE33" s="41"/>
      <c r="BF33" s="41"/>
      <c r="BG33" s="41"/>
      <c r="BH33" s="41"/>
      <c r="BI33" s="41"/>
      <c r="BJ33" s="41"/>
      <c r="BK33" s="41"/>
      <c r="BL33" s="41"/>
      <c r="BM33" s="41"/>
      <c r="BN33" s="41"/>
      <c r="BO33" s="41"/>
      <c r="BP33" s="41"/>
      <c r="BQ33" s="41"/>
      <c r="BR33" s="41"/>
      <c r="BS33" s="41"/>
      <c r="BT33" s="41"/>
      <c r="BU33" s="41"/>
      <c r="BV33" s="41"/>
      <c r="BW33" s="41"/>
      <c r="BX33" s="41"/>
      <c r="BY33" s="41"/>
      <c r="BZ33" s="41"/>
      <c r="CA33" s="41"/>
      <c r="CB33" s="41"/>
      <c r="CC33" s="41"/>
      <c r="CD33" s="41"/>
      <c r="CE33" s="41"/>
      <c r="CF33" s="41"/>
      <c r="CG33" s="41"/>
      <c r="CH33" s="41"/>
      <c r="CI33" s="41"/>
      <c r="CJ33" s="41"/>
      <c r="CK33" s="41"/>
      <c r="CL33" s="41"/>
      <c r="CM33" s="41"/>
      <c r="CN33" s="41"/>
      <c r="CO33" s="41"/>
      <c r="CP33" s="41"/>
      <c r="CQ33" s="41"/>
      <c r="CR33" s="41"/>
      <c r="CS33" s="41"/>
      <c r="CT33" s="41"/>
      <c r="CU33" s="41"/>
      <c r="CV33" s="41"/>
      <c r="CW33" s="41"/>
      <c r="CX33" s="41"/>
      <c r="CY33" s="41"/>
      <c r="CZ33" s="41"/>
      <c r="DA33" s="41"/>
      <c r="DB33" s="41"/>
      <c r="DC33" s="41"/>
      <c r="DD33" s="41"/>
      <c r="DE33" s="41"/>
      <c r="DF33" s="41"/>
      <c r="DG33" s="41"/>
      <c r="DH33" s="41"/>
      <c r="DI33" s="41"/>
      <c r="DJ33" s="41"/>
      <c r="DK33" s="41"/>
      <c r="DL33" s="41"/>
      <c r="DM33" s="41"/>
      <c r="DN33" s="41"/>
      <c r="DO33" s="41"/>
      <c r="DP33" s="41"/>
      <c r="DQ33" s="41"/>
      <c r="DR33" s="41"/>
      <c r="DS33" s="41"/>
      <c r="DT33" s="41"/>
      <c r="DU33" s="41"/>
      <c r="DV33" s="41"/>
      <c r="DW33" s="41"/>
      <c r="DX33" s="41"/>
      <c r="DY33" s="41"/>
      <c r="DZ33" s="41"/>
      <c r="EA33" s="41"/>
      <c r="EB33" s="41"/>
      <c r="EC33" s="41"/>
      <c r="ED33" s="41"/>
      <c r="EE33" s="41"/>
      <c r="EF33" s="41"/>
      <c r="EG33" s="41"/>
      <c r="EH33" s="41"/>
      <c r="EI33" s="41"/>
      <c r="EJ33" s="41"/>
      <c r="EK33" s="41"/>
      <c r="EL33" s="41"/>
      <c r="EM33" s="41"/>
      <c r="EN33" s="41"/>
      <c r="EO33" s="41"/>
      <c r="EP33" s="41"/>
      <c r="EQ33" s="41"/>
      <c r="ER33" s="41"/>
      <c r="ES33" s="41"/>
      <c r="ET33" s="41"/>
      <c r="EU33" s="41"/>
      <c r="EV33" s="41"/>
      <c r="EW33" s="41"/>
      <c r="EX33" s="41"/>
      <c r="EY33" s="41"/>
      <c r="EZ33" s="41"/>
      <c r="FA33" s="41"/>
      <c r="FB33" s="41"/>
      <c r="FC33" s="41"/>
      <c r="FD33" s="41"/>
      <c r="FE33" s="41"/>
      <c r="FF33" s="41"/>
      <c r="FG33" s="41"/>
      <c r="FH33" s="41"/>
      <c r="FI33" s="41"/>
      <c r="FJ33" s="41"/>
      <c r="FK33" s="41"/>
      <c r="FL33" s="41"/>
      <c r="FM33" s="41"/>
      <c r="FN33" s="41"/>
      <c r="FO33" s="41"/>
      <c r="FP33" s="41"/>
      <c r="FQ33" s="41"/>
      <c r="FR33" s="41"/>
      <c r="FS33" s="41"/>
      <c r="FT33" s="41"/>
      <c r="FU33" s="41"/>
      <c r="FV33" s="41"/>
      <c r="FW33" s="41"/>
      <c r="FX33" s="41"/>
      <c r="FY33" s="41"/>
      <c r="FZ33" s="41"/>
      <c r="GA33" s="41"/>
      <c r="GB33" s="41"/>
      <c r="GC33" s="41"/>
      <c r="GD33" s="41"/>
      <c r="GE33" s="41"/>
      <c r="GF33" s="41"/>
      <c r="GG33" s="41"/>
      <c r="GH33" s="41"/>
      <c r="GI33" s="41"/>
      <c r="GJ33" s="41"/>
      <c r="GK33" s="41"/>
      <c r="GL33" s="41"/>
      <c r="GM33" s="41"/>
      <c r="GN33" s="41"/>
      <c r="GO33" s="41"/>
      <c r="GP33" s="41"/>
      <c r="GQ33" s="41"/>
      <c r="GR33" s="41"/>
      <c r="GS33" s="41"/>
      <c r="GT33" s="41"/>
      <c r="GU33" s="41"/>
      <c r="GV33" s="41"/>
      <c r="GW33" s="41"/>
      <c r="GX33" s="41"/>
      <c r="GY33" s="41"/>
      <c r="GZ33" s="41"/>
      <c r="HA33" s="41"/>
      <c r="HB33" s="41"/>
      <c r="HC33" s="41"/>
      <c r="HD33" s="41"/>
      <c r="HE33" s="41"/>
      <c r="HF33" s="41"/>
      <c r="HG33" s="41"/>
      <c r="HH33" s="41"/>
      <c r="HI33" s="41"/>
      <c r="HJ33" s="41"/>
      <c r="HK33" s="41"/>
      <c r="HL33" s="41"/>
      <c r="HM33" s="41"/>
      <c r="HN33" s="41"/>
      <c r="HO33" s="41"/>
      <c r="HP33" s="41"/>
      <c r="HQ33" s="41"/>
      <c r="HR33" s="41"/>
      <c r="HS33" s="41"/>
      <c r="HT33" s="41"/>
      <c r="HU33" s="41"/>
      <c r="HV33" s="41"/>
      <c r="HW33" s="41"/>
      <c r="HX33" s="41"/>
      <c r="HY33" s="41"/>
      <c r="HZ33" s="41"/>
      <c r="IA33" s="41"/>
      <c r="IB33" s="41"/>
      <c r="IC33" s="41"/>
      <c r="ID33" s="41"/>
      <c r="IE33" s="41"/>
      <c r="IF33" s="41"/>
      <c r="IG33" s="41"/>
      <c r="IH33" s="41"/>
      <c r="II33" s="41"/>
      <c r="IJ33" s="41"/>
      <c r="IK33" s="41"/>
      <c r="IL33" s="41"/>
      <c r="IM33" s="41"/>
      <c r="IN33" s="41"/>
      <c r="IO33" s="41"/>
      <c r="IP33" s="41"/>
      <c r="IQ33" s="41"/>
      <c r="IR33" s="41"/>
      <c r="IS33" s="41"/>
      <c r="IT33" s="41"/>
      <c r="IU33" s="41"/>
    </row>
    <row r="34" spans="1:255" s="22" customFormat="1" ht="22.8" x14ac:dyDescent="0.2">
      <c r="A34" s="49">
        <v>15</v>
      </c>
      <c r="B34" s="50" t="s">
        <v>195</v>
      </c>
      <c r="C34" s="50" t="s">
        <v>196</v>
      </c>
      <c r="D34" s="50" t="s">
        <v>132</v>
      </c>
      <c r="E34" s="51" t="e">
        <f t="shared" si="0"/>
        <v>#REF!</v>
      </c>
      <c r="F34" s="52">
        <f>ROUND( 19.87 * 9.11, 2 )</f>
        <v>181.02</v>
      </c>
      <c r="G34" s="53" t="e">
        <f t="shared" si="1"/>
        <v>#REF!</v>
      </c>
      <c r="H34" s="54" t="s">
        <v>1043</v>
      </c>
      <c r="I34" s="54" t="s">
        <v>1010</v>
      </c>
      <c r="N34" s="41"/>
      <c r="O34" s="41" t="e">
        <f t="shared" si="2"/>
        <v>#REF!</v>
      </c>
      <c r="P34" s="41" t="e">
        <f>Source!I84</f>
        <v>#REF!</v>
      </c>
      <c r="Q34" s="41" t="e">
        <f>Source!I91</f>
        <v>#REF!</v>
      </c>
      <c r="R34" s="41" t="e">
        <f>Source!I100</f>
        <v>#REF!</v>
      </c>
      <c r="S34" s="41"/>
      <c r="T34" s="41"/>
      <c r="U34" s="41"/>
      <c r="V34" s="41"/>
      <c r="W34" s="41"/>
      <c r="X34" s="41"/>
      <c r="Y34" s="41"/>
      <c r="Z34" s="41"/>
      <c r="AA34" s="41"/>
      <c r="AB34" s="41"/>
      <c r="AC34" s="41"/>
      <c r="AD34" s="41"/>
      <c r="AE34" s="41"/>
      <c r="AF34" s="41"/>
      <c r="AG34" s="41"/>
      <c r="AH34" s="41"/>
      <c r="AI34" s="41"/>
      <c r="AJ34" s="41"/>
      <c r="AK34" s="41"/>
      <c r="AL34" s="41"/>
      <c r="AM34" s="41"/>
      <c r="AN34" s="41"/>
      <c r="AO34" s="41"/>
      <c r="AP34" s="41"/>
      <c r="AQ34" s="41"/>
      <c r="AR34" s="41"/>
      <c r="AS34" s="41"/>
      <c r="AT34" s="41"/>
      <c r="AU34" s="41"/>
      <c r="AV34" s="41"/>
      <c r="AW34" s="41"/>
      <c r="AX34" s="41"/>
      <c r="AY34" s="41"/>
      <c r="AZ34" s="41"/>
      <c r="BA34" s="41"/>
      <c r="BB34" s="41"/>
      <c r="BC34" s="41"/>
      <c r="BD34" s="41"/>
      <c r="BE34" s="41"/>
      <c r="BF34" s="41"/>
      <c r="BG34" s="41"/>
      <c r="BH34" s="41"/>
      <c r="BI34" s="41"/>
      <c r="BJ34" s="41"/>
      <c r="BK34" s="41"/>
      <c r="BL34" s="41"/>
      <c r="BM34" s="41"/>
      <c r="BN34" s="41"/>
      <c r="BO34" s="41"/>
      <c r="BP34" s="41"/>
      <c r="BQ34" s="41"/>
      <c r="BR34" s="41"/>
      <c r="BS34" s="41"/>
      <c r="BT34" s="41"/>
      <c r="BU34" s="41"/>
      <c r="BV34" s="41"/>
      <c r="BW34" s="41"/>
      <c r="BX34" s="41"/>
      <c r="BY34" s="41"/>
      <c r="BZ34" s="41"/>
      <c r="CA34" s="41"/>
      <c r="CB34" s="41"/>
      <c r="CC34" s="41"/>
      <c r="CD34" s="41"/>
      <c r="CE34" s="41"/>
      <c r="CF34" s="41"/>
      <c r="CG34" s="41"/>
      <c r="CH34" s="41"/>
      <c r="CI34" s="41"/>
      <c r="CJ34" s="41"/>
      <c r="CK34" s="41"/>
      <c r="CL34" s="41"/>
      <c r="CM34" s="41"/>
      <c r="CN34" s="41"/>
      <c r="CO34" s="41"/>
      <c r="CP34" s="41"/>
      <c r="CQ34" s="41"/>
      <c r="CR34" s="41"/>
      <c r="CS34" s="41"/>
      <c r="CT34" s="41"/>
      <c r="CU34" s="41"/>
      <c r="CV34" s="41"/>
      <c r="CW34" s="41"/>
      <c r="CX34" s="41"/>
      <c r="CY34" s="41"/>
      <c r="CZ34" s="41"/>
      <c r="DA34" s="41"/>
      <c r="DB34" s="41"/>
      <c r="DC34" s="41"/>
      <c r="DD34" s="41"/>
      <c r="DE34" s="41"/>
      <c r="DF34" s="41"/>
      <c r="DG34" s="41"/>
      <c r="DH34" s="41"/>
      <c r="DI34" s="41"/>
      <c r="DJ34" s="41"/>
      <c r="DK34" s="41"/>
      <c r="DL34" s="41"/>
      <c r="DM34" s="41"/>
      <c r="DN34" s="41"/>
      <c r="DO34" s="41"/>
      <c r="DP34" s="41"/>
      <c r="DQ34" s="41"/>
      <c r="DR34" s="41"/>
      <c r="DS34" s="41"/>
      <c r="DT34" s="41"/>
      <c r="DU34" s="41"/>
      <c r="DV34" s="41"/>
      <c r="DW34" s="41"/>
      <c r="DX34" s="41"/>
      <c r="DY34" s="41"/>
      <c r="DZ34" s="41"/>
      <c r="EA34" s="41"/>
      <c r="EB34" s="41"/>
      <c r="EC34" s="41"/>
      <c r="ED34" s="41"/>
      <c r="EE34" s="41"/>
      <c r="EF34" s="41"/>
      <c r="EG34" s="41"/>
      <c r="EH34" s="41"/>
      <c r="EI34" s="41"/>
      <c r="EJ34" s="41"/>
      <c r="EK34" s="41"/>
      <c r="EL34" s="41"/>
      <c r="EM34" s="41"/>
      <c r="EN34" s="41"/>
      <c r="EO34" s="41"/>
      <c r="EP34" s="41"/>
      <c r="EQ34" s="41"/>
      <c r="ER34" s="41"/>
      <c r="ES34" s="41"/>
      <c r="ET34" s="41"/>
      <c r="EU34" s="41"/>
      <c r="EV34" s="41"/>
      <c r="EW34" s="41"/>
      <c r="EX34" s="41"/>
      <c r="EY34" s="41"/>
      <c r="EZ34" s="41"/>
      <c r="FA34" s="41"/>
      <c r="FB34" s="41"/>
      <c r="FC34" s="41"/>
      <c r="FD34" s="41"/>
      <c r="FE34" s="41"/>
      <c r="FF34" s="41"/>
      <c r="FG34" s="41"/>
      <c r="FH34" s="41"/>
      <c r="FI34" s="41"/>
      <c r="FJ34" s="41"/>
      <c r="FK34" s="41"/>
      <c r="FL34" s="41"/>
      <c r="FM34" s="41"/>
      <c r="FN34" s="41"/>
      <c r="FO34" s="41"/>
      <c r="FP34" s="41"/>
      <c r="FQ34" s="41"/>
      <c r="FR34" s="41"/>
      <c r="FS34" s="41"/>
      <c r="FT34" s="41"/>
      <c r="FU34" s="41"/>
      <c r="FV34" s="41"/>
      <c r="FW34" s="41"/>
      <c r="FX34" s="41"/>
      <c r="FY34" s="41"/>
      <c r="FZ34" s="41"/>
      <c r="GA34" s="41"/>
      <c r="GB34" s="41"/>
      <c r="GC34" s="41"/>
      <c r="GD34" s="41"/>
      <c r="GE34" s="41"/>
      <c r="GF34" s="41"/>
      <c r="GG34" s="41"/>
      <c r="GH34" s="41"/>
      <c r="GI34" s="41"/>
      <c r="GJ34" s="41"/>
      <c r="GK34" s="41"/>
      <c r="GL34" s="41"/>
      <c r="GM34" s="41"/>
      <c r="GN34" s="41"/>
      <c r="GO34" s="41"/>
      <c r="GP34" s="41"/>
      <c r="GQ34" s="41"/>
      <c r="GR34" s="41"/>
      <c r="GS34" s="41"/>
      <c r="GT34" s="41"/>
      <c r="GU34" s="41"/>
      <c r="GV34" s="41"/>
      <c r="GW34" s="41"/>
      <c r="GX34" s="41"/>
      <c r="GY34" s="41"/>
      <c r="GZ34" s="41"/>
      <c r="HA34" s="41"/>
      <c r="HB34" s="41"/>
      <c r="HC34" s="41"/>
      <c r="HD34" s="41"/>
      <c r="HE34" s="41"/>
      <c r="HF34" s="41"/>
      <c r="HG34" s="41"/>
      <c r="HH34" s="41"/>
      <c r="HI34" s="41"/>
      <c r="HJ34" s="41"/>
      <c r="HK34" s="41"/>
      <c r="HL34" s="41"/>
      <c r="HM34" s="41"/>
      <c r="HN34" s="41"/>
      <c r="HO34" s="41"/>
      <c r="HP34" s="41"/>
      <c r="HQ34" s="41"/>
      <c r="HR34" s="41"/>
      <c r="HS34" s="41"/>
      <c r="HT34" s="41"/>
      <c r="HU34" s="41"/>
      <c r="HV34" s="41"/>
      <c r="HW34" s="41"/>
      <c r="HX34" s="41"/>
      <c r="HY34" s="41"/>
      <c r="HZ34" s="41"/>
      <c r="IA34" s="41"/>
      <c r="IB34" s="41"/>
      <c r="IC34" s="41"/>
      <c r="ID34" s="41"/>
      <c r="IE34" s="41"/>
      <c r="IF34" s="41"/>
      <c r="IG34" s="41"/>
      <c r="IH34" s="41"/>
      <c r="II34" s="41"/>
      <c r="IJ34" s="41"/>
      <c r="IK34" s="41"/>
      <c r="IL34" s="41"/>
      <c r="IM34" s="41"/>
      <c r="IN34" s="41"/>
      <c r="IO34" s="41"/>
      <c r="IP34" s="41"/>
      <c r="IQ34" s="41"/>
      <c r="IR34" s="41"/>
      <c r="IS34" s="41"/>
      <c r="IT34" s="41"/>
      <c r="IU34" s="41"/>
    </row>
    <row r="35" spans="1:255" s="22" customFormat="1" ht="22.8" x14ac:dyDescent="0.2">
      <c r="A35" s="49">
        <v>16</v>
      </c>
      <c r="B35" s="50" t="s">
        <v>851</v>
      </c>
      <c r="C35" s="50" t="s">
        <v>853</v>
      </c>
      <c r="D35" s="50" t="s">
        <v>147</v>
      </c>
      <c r="E35" s="51" t="e">
        <f t="shared" si="0"/>
        <v>#REF!</v>
      </c>
      <c r="F35" s="52">
        <f>ROUND( 15620 * 9.11, 2 )</f>
        <v>142298.20000000001</v>
      </c>
      <c r="G35" s="53" t="e">
        <f t="shared" si="1"/>
        <v>#REF!</v>
      </c>
      <c r="H35" s="54" t="s">
        <v>1020</v>
      </c>
      <c r="I35" s="54" t="s">
        <v>1010</v>
      </c>
      <c r="N35" s="41"/>
      <c r="O35" s="41" t="e">
        <f t="shared" si="2"/>
        <v>#REF!</v>
      </c>
      <c r="P35" s="41" t="e">
        <f>SmtRes!CX202</f>
        <v>#REF!</v>
      </c>
      <c r="Q35" s="41" t="e">
        <f>SmtRes!CX302</f>
        <v>#REF!</v>
      </c>
      <c r="R35" s="41" t="e">
        <f>SmtRes!CX325</f>
        <v>#REF!</v>
      </c>
      <c r="S35" s="41" t="e">
        <f>SmtRes!CX374</f>
        <v>#REF!</v>
      </c>
      <c r="T35" s="41" t="e">
        <f>SmtRes!CX426</f>
        <v>#REF!</v>
      </c>
      <c r="U35" s="41" t="e">
        <f>SmtRes!CX457</f>
        <v>#REF!</v>
      </c>
      <c r="V35" s="41"/>
      <c r="W35" s="41"/>
      <c r="X35" s="41"/>
      <c r="Y35" s="41"/>
      <c r="Z35" s="41"/>
      <c r="AA35" s="41"/>
      <c r="AB35" s="41"/>
      <c r="AC35" s="41"/>
      <c r="AD35" s="41"/>
      <c r="AE35" s="41"/>
      <c r="AF35" s="41"/>
      <c r="AG35" s="41"/>
      <c r="AH35" s="41"/>
      <c r="AI35" s="41"/>
      <c r="AJ35" s="41"/>
      <c r="AK35" s="41"/>
      <c r="AL35" s="41"/>
      <c r="AM35" s="41"/>
      <c r="AN35" s="41"/>
      <c r="AO35" s="41"/>
      <c r="AP35" s="41"/>
      <c r="AQ35" s="41"/>
      <c r="AR35" s="41"/>
      <c r="AS35" s="41"/>
      <c r="AT35" s="41"/>
      <c r="AU35" s="41"/>
      <c r="AV35" s="41"/>
      <c r="AW35" s="41"/>
      <c r="AX35" s="41"/>
      <c r="AY35" s="41"/>
      <c r="AZ35" s="41"/>
      <c r="BA35" s="41"/>
      <c r="BB35" s="41"/>
      <c r="BC35" s="41"/>
      <c r="BD35" s="41"/>
      <c r="BE35" s="41"/>
      <c r="BF35" s="41"/>
      <c r="BG35" s="41"/>
      <c r="BH35" s="41"/>
      <c r="BI35" s="41"/>
      <c r="BJ35" s="41"/>
      <c r="BK35" s="41"/>
      <c r="BL35" s="41"/>
      <c r="BM35" s="41"/>
      <c r="BN35" s="41"/>
      <c r="BO35" s="41"/>
      <c r="BP35" s="41"/>
      <c r="BQ35" s="41"/>
      <c r="BR35" s="41"/>
      <c r="BS35" s="41"/>
      <c r="BT35" s="41"/>
      <c r="BU35" s="41"/>
      <c r="BV35" s="41"/>
      <c r="BW35" s="41"/>
      <c r="BX35" s="41"/>
      <c r="BY35" s="41"/>
      <c r="BZ35" s="41"/>
      <c r="CA35" s="41"/>
      <c r="CB35" s="41"/>
      <c r="CC35" s="41"/>
      <c r="CD35" s="41"/>
      <c r="CE35" s="41"/>
      <c r="CF35" s="41"/>
      <c r="CG35" s="41"/>
      <c r="CH35" s="41"/>
      <c r="CI35" s="41"/>
      <c r="CJ35" s="41"/>
      <c r="CK35" s="41"/>
      <c r="CL35" s="41"/>
      <c r="CM35" s="41"/>
      <c r="CN35" s="41"/>
      <c r="CO35" s="41"/>
      <c r="CP35" s="41"/>
      <c r="CQ35" s="41"/>
      <c r="CR35" s="41"/>
      <c r="CS35" s="41"/>
      <c r="CT35" s="41"/>
      <c r="CU35" s="41"/>
      <c r="CV35" s="41"/>
      <c r="CW35" s="41"/>
      <c r="CX35" s="41"/>
      <c r="CY35" s="41"/>
      <c r="CZ35" s="41"/>
      <c r="DA35" s="41"/>
      <c r="DB35" s="41"/>
      <c r="DC35" s="41"/>
      <c r="DD35" s="41"/>
      <c r="DE35" s="41"/>
      <c r="DF35" s="41"/>
      <c r="DG35" s="41"/>
      <c r="DH35" s="41"/>
      <c r="DI35" s="41"/>
      <c r="DJ35" s="41"/>
      <c r="DK35" s="41"/>
      <c r="DL35" s="41"/>
      <c r="DM35" s="41"/>
      <c r="DN35" s="41"/>
      <c r="DO35" s="41"/>
      <c r="DP35" s="41"/>
      <c r="DQ35" s="41"/>
      <c r="DR35" s="41"/>
      <c r="DS35" s="41"/>
      <c r="DT35" s="41"/>
      <c r="DU35" s="41"/>
      <c r="DV35" s="41"/>
      <c r="DW35" s="41"/>
      <c r="DX35" s="41"/>
      <c r="DY35" s="41"/>
      <c r="DZ35" s="41"/>
      <c r="EA35" s="41"/>
      <c r="EB35" s="41"/>
      <c r="EC35" s="41"/>
      <c r="ED35" s="41"/>
      <c r="EE35" s="41"/>
      <c r="EF35" s="41"/>
      <c r="EG35" s="41"/>
      <c r="EH35" s="41"/>
      <c r="EI35" s="41"/>
      <c r="EJ35" s="41"/>
      <c r="EK35" s="41"/>
      <c r="EL35" s="41"/>
      <c r="EM35" s="41"/>
      <c r="EN35" s="41"/>
      <c r="EO35" s="41"/>
      <c r="EP35" s="41"/>
      <c r="EQ35" s="41"/>
      <c r="ER35" s="41"/>
      <c r="ES35" s="41"/>
      <c r="ET35" s="41"/>
      <c r="EU35" s="41"/>
      <c r="EV35" s="41"/>
      <c r="EW35" s="41"/>
      <c r="EX35" s="41"/>
      <c r="EY35" s="41"/>
      <c r="EZ35" s="41"/>
      <c r="FA35" s="41"/>
      <c r="FB35" s="41"/>
      <c r="FC35" s="41"/>
      <c r="FD35" s="41"/>
      <c r="FE35" s="41"/>
      <c r="FF35" s="41"/>
      <c r="FG35" s="41"/>
      <c r="FH35" s="41"/>
      <c r="FI35" s="41"/>
      <c r="FJ35" s="41"/>
      <c r="FK35" s="41"/>
      <c r="FL35" s="41"/>
      <c r="FM35" s="41"/>
      <c r="FN35" s="41"/>
      <c r="FO35" s="41"/>
      <c r="FP35" s="41"/>
      <c r="FQ35" s="41"/>
      <c r="FR35" s="41"/>
      <c r="FS35" s="41"/>
      <c r="FT35" s="41"/>
      <c r="FU35" s="41"/>
      <c r="FV35" s="41"/>
      <c r="FW35" s="41"/>
      <c r="FX35" s="41"/>
      <c r="FY35" s="41"/>
      <c r="FZ35" s="41"/>
      <c r="GA35" s="41"/>
      <c r="GB35" s="41"/>
      <c r="GC35" s="41"/>
      <c r="GD35" s="41"/>
      <c r="GE35" s="41"/>
      <c r="GF35" s="41"/>
      <c r="GG35" s="41"/>
      <c r="GH35" s="41"/>
      <c r="GI35" s="41"/>
      <c r="GJ35" s="41"/>
      <c r="GK35" s="41"/>
      <c r="GL35" s="41"/>
      <c r="GM35" s="41"/>
      <c r="GN35" s="41"/>
      <c r="GO35" s="41"/>
      <c r="GP35" s="41"/>
      <c r="GQ35" s="41"/>
      <c r="GR35" s="41"/>
      <c r="GS35" s="41"/>
      <c r="GT35" s="41"/>
      <c r="GU35" s="41"/>
      <c r="GV35" s="41"/>
      <c r="GW35" s="41"/>
      <c r="GX35" s="41"/>
      <c r="GY35" s="41"/>
      <c r="GZ35" s="41"/>
      <c r="HA35" s="41"/>
      <c r="HB35" s="41"/>
      <c r="HC35" s="41"/>
      <c r="HD35" s="41"/>
      <c r="HE35" s="41"/>
      <c r="HF35" s="41"/>
      <c r="HG35" s="41"/>
      <c r="HH35" s="41"/>
      <c r="HI35" s="41"/>
      <c r="HJ35" s="41"/>
      <c r="HK35" s="41"/>
      <c r="HL35" s="41"/>
      <c r="HM35" s="41"/>
      <c r="HN35" s="41"/>
      <c r="HO35" s="41"/>
      <c r="HP35" s="41"/>
      <c r="HQ35" s="41"/>
      <c r="HR35" s="41"/>
      <c r="HS35" s="41"/>
      <c r="HT35" s="41"/>
      <c r="HU35" s="41"/>
      <c r="HV35" s="41"/>
      <c r="HW35" s="41"/>
      <c r="HX35" s="41"/>
      <c r="HY35" s="41"/>
      <c r="HZ35" s="41"/>
      <c r="IA35" s="41"/>
      <c r="IB35" s="41"/>
      <c r="IC35" s="41"/>
      <c r="ID35" s="41"/>
      <c r="IE35" s="41"/>
      <c r="IF35" s="41"/>
      <c r="IG35" s="41"/>
      <c r="IH35" s="41"/>
      <c r="II35" s="41"/>
      <c r="IJ35" s="41"/>
      <c r="IK35" s="41"/>
      <c r="IL35" s="41"/>
      <c r="IM35" s="41"/>
      <c r="IN35" s="41"/>
      <c r="IO35" s="41"/>
      <c r="IP35" s="41"/>
      <c r="IQ35" s="41"/>
      <c r="IR35" s="41"/>
      <c r="IS35" s="41"/>
      <c r="IT35" s="41"/>
      <c r="IU35" s="41"/>
    </row>
    <row r="36" spans="1:255" s="22" customFormat="1" ht="34.200000000000003" x14ac:dyDescent="0.2">
      <c r="A36" s="49">
        <v>17</v>
      </c>
      <c r="B36" s="50" t="s">
        <v>162</v>
      </c>
      <c r="C36" s="50" t="s">
        <v>163</v>
      </c>
      <c r="D36" s="50" t="s">
        <v>22</v>
      </c>
      <c r="E36" s="51" t="e">
        <f t="shared" si="0"/>
        <v>#REF!</v>
      </c>
      <c r="F36" s="52">
        <f>ROUND( 1155 * 9.11, 2 )</f>
        <v>10522.05</v>
      </c>
      <c r="G36" s="53" t="e">
        <f t="shared" si="1"/>
        <v>#REF!</v>
      </c>
      <c r="H36" s="54" t="s">
        <v>1027</v>
      </c>
      <c r="I36" s="54" t="s">
        <v>1010</v>
      </c>
      <c r="N36" s="41"/>
      <c r="O36" s="41" t="e">
        <f t="shared" si="2"/>
        <v>#REF!</v>
      </c>
      <c r="P36" s="41" t="e">
        <f>SmtRes!CX269</f>
        <v>#REF!</v>
      </c>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c r="BP36" s="41"/>
      <c r="BQ36" s="41"/>
      <c r="BR36" s="41"/>
      <c r="BS36" s="41"/>
      <c r="BT36" s="41"/>
      <c r="BU36" s="41"/>
      <c r="BV36" s="41"/>
      <c r="BW36" s="41"/>
      <c r="BX36" s="41"/>
      <c r="BY36" s="41"/>
      <c r="BZ36" s="41"/>
      <c r="CA36" s="41"/>
      <c r="CB36" s="41"/>
      <c r="CC36" s="41"/>
      <c r="CD36" s="41"/>
      <c r="CE36" s="41"/>
      <c r="CF36" s="41"/>
      <c r="CG36" s="41"/>
      <c r="CH36" s="41"/>
      <c r="CI36" s="41"/>
      <c r="CJ36" s="41"/>
      <c r="CK36" s="41"/>
      <c r="CL36" s="41"/>
      <c r="CM36" s="41"/>
      <c r="CN36" s="41"/>
      <c r="CO36" s="41"/>
      <c r="CP36" s="41"/>
      <c r="CQ36" s="41"/>
      <c r="CR36" s="41"/>
      <c r="CS36" s="41"/>
      <c r="CT36" s="41"/>
      <c r="CU36" s="41"/>
      <c r="CV36" s="41"/>
      <c r="CW36" s="41"/>
      <c r="CX36" s="41"/>
      <c r="CY36" s="41"/>
      <c r="CZ36" s="41"/>
      <c r="DA36" s="41"/>
      <c r="DB36" s="41"/>
      <c r="DC36" s="41"/>
      <c r="DD36" s="41"/>
      <c r="DE36" s="41"/>
      <c r="DF36" s="41"/>
      <c r="DG36" s="41"/>
      <c r="DH36" s="41"/>
      <c r="DI36" s="41"/>
      <c r="DJ36" s="41"/>
      <c r="DK36" s="41"/>
      <c r="DL36" s="41"/>
      <c r="DM36" s="41"/>
      <c r="DN36" s="41"/>
      <c r="DO36" s="41"/>
      <c r="DP36" s="41"/>
      <c r="DQ36" s="41"/>
      <c r="DR36" s="41"/>
      <c r="DS36" s="41"/>
      <c r="DT36" s="41"/>
      <c r="DU36" s="41"/>
      <c r="DV36" s="41"/>
      <c r="DW36" s="41"/>
      <c r="DX36" s="41"/>
      <c r="DY36" s="41"/>
      <c r="DZ36" s="41"/>
      <c r="EA36" s="41"/>
      <c r="EB36" s="41"/>
      <c r="EC36" s="41"/>
      <c r="ED36" s="41"/>
      <c r="EE36" s="41"/>
      <c r="EF36" s="41"/>
      <c r="EG36" s="41"/>
      <c r="EH36" s="41"/>
      <c r="EI36" s="41"/>
      <c r="EJ36" s="41"/>
      <c r="EK36" s="41"/>
      <c r="EL36" s="41"/>
      <c r="EM36" s="41"/>
      <c r="EN36" s="41"/>
      <c r="EO36" s="41"/>
      <c r="EP36" s="41"/>
      <c r="EQ36" s="41"/>
      <c r="ER36" s="41"/>
      <c r="ES36" s="41"/>
      <c r="ET36" s="41"/>
      <c r="EU36" s="41"/>
      <c r="EV36" s="41"/>
      <c r="EW36" s="41"/>
      <c r="EX36" s="41"/>
      <c r="EY36" s="41"/>
      <c r="EZ36" s="41"/>
      <c r="FA36" s="41"/>
      <c r="FB36" s="41"/>
      <c r="FC36" s="41"/>
      <c r="FD36" s="41"/>
      <c r="FE36" s="41"/>
      <c r="FF36" s="41"/>
      <c r="FG36" s="41"/>
      <c r="FH36" s="41"/>
      <c r="FI36" s="41"/>
      <c r="FJ36" s="41"/>
      <c r="FK36" s="41"/>
      <c r="FL36" s="41"/>
      <c r="FM36" s="41"/>
      <c r="FN36" s="41"/>
      <c r="FO36" s="41"/>
      <c r="FP36" s="41"/>
      <c r="FQ36" s="41"/>
      <c r="FR36" s="41"/>
      <c r="FS36" s="41"/>
      <c r="FT36" s="41"/>
      <c r="FU36" s="41"/>
      <c r="FV36" s="41"/>
      <c r="FW36" s="41"/>
      <c r="FX36" s="41"/>
      <c r="FY36" s="41"/>
      <c r="FZ36" s="41"/>
      <c r="GA36" s="41"/>
      <c r="GB36" s="41"/>
      <c r="GC36" s="41"/>
      <c r="GD36" s="41"/>
      <c r="GE36" s="41"/>
      <c r="GF36" s="41"/>
      <c r="GG36" s="41"/>
      <c r="GH36" s="41"/>
      <c r="GI36" s="41"/>
      <c r="GJ36" s="41"/>
      <c r="GK36" s="41"/>
      <c r="GL36" s="41"/>
      <c r="GM36" s="41"/>
      <c r="GN36" s="41"/>
      <c r="GO36" s="41"/>
      <c r="GP36" s="41"/>
      <c r="GQ36" s="41"/>
      <c r="GR36" s="41"/>
      <c r="GS36" s="41"/>
      <c r="GT36" s="41"/>
      <c r="GU36" s="41"/>
      <c r="GV36" s="41"/>
      <c r="GW36" s="41"/>
      <c r="GX36" s="41"/>
      <c r="GY36" s="41"/>
      <c r="GZ36" s="41"/>
      <c r="HA36" s="41"/>
      <c r="HB36" s="41"/>
      <c r="HC36" s="41"/>
      <c r="HD36" s="41"/>
      <c r="HE36" s="41"/>
      <c r="HF36" s="41"/>
      <c r="HG36" s="41"/>
      <c r="HH36" s="41"/>
      <c r="HI36" s="41"/>
      <c r="HJ36" s="41"/>
      <c r="HK36" s="41"/>
      <c r="HL36" s="41"/>
      <c r="HM36" s="41"/>
      <c r="HN36" s="41"/>
      <c r="HO36" s="41"/>
      <c r="HP36" s="41"/>
      <c r="HQ36" s="41"/>
      <c r="HR36" s="41"/>
      <c r="HS36" s="41"/>
      <c r="HT36" s="41"/>
      <c r="HU36" s="41"/>
      <c r="HV36" s="41"/>
      <c r="HW36" s="41"/>
      <c r="HX36" s="41"/>
      <c r="HY36" s="41"/>
      <c r="HZ36" s="41"/>
      <c r="IA36" s="41"/>
      <c r="IB36" s="41"/>
      <c r="IC36" s="41"/>
      <c r="ID36" s="41"/>
      <c r="IE36" s="41"/>
      <c r="IF36" s="41"/>
      <c r="IG36" s="41"/>
      <c r="IH36" s="41"/>
      <c r="II36" s="41"/>
      <c r="IJ36" s="41"/>
      <c r="IK36" s="41"/>
      <c r="IL36" s="41"/>
      <c r="IM36" s="41"/>
      <c r="IN36" s="41"/>
      <c r="IO36" s="41"/>
      <c r="IP36" s="41"/>
      <c r="IQ36" s="41"/>
      <c r="IR36" s="41"/>
      <c r="IS36" s="41"/>
      <c r="IT36" s="41"/>
      <c r="IU36" s="41"/>
    </row>
    <row r="37" spans="1:255" s="22" customFormat="1" ht="22.8" x14ac:dyDescent="0.2">
      <c r="A37" s="49">
        <v>18</v>
      </c>
      <c r="B37" s="50" t="s">
        <v>597</v>
      </c>
      <c r="C37" s="50" t="s">
        <v>598</v>
      </c>
      <c r="D37" s="50" t="s">
        <v>269</v>
      </c>
      <c r="E37" s="51" t="e">
        <f t="shared" si="0"/>
        <v>#REF!</v>
      </c>
      <c r="F37" s="52">
        <f>ROUND( 70 * 9.11, 2 )</f>
        <v>637.70000000000005</v>
      </c>
      <c r="G37" s="53" t="e">
        <f t="shared" si="1"/>
        <v>#REF!</v>
      </c>
      <c r="H37" s="54" t="s">
        <v>1077</v>
      </c>
      <c r="I37" s="54" t="s">
        <v>1010</v>
      </c>
      <c r="N37" s="41"/>
      <c r="O37" s="41" t="e">
        <f t="shared" si="2"/>
        <v>#REF!</v>
      </c>
      <c r="P37" s="41" t="e">
        <f>Source!I229</f>
        <v>#REF!</v>
      </c>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c r="BR37" s="41"/>
      <c r="BS37" s="41"/>
      <c r="BT37" s="41"/>
      <c r="BU37" s="41"/>
      <c r="BV37" s="41"/>
      <c r="BW37" s="41"/>
      <c r="BX37" s="41"/>
      <c r="BY37" s="41"/>
      <c r="BZ37" s="41"/>
      <c r="CA37" s="41"/>
      <c r="CB37" s="41"/>
      <c r="CC37" s="41"/>
      <c r="CD37" s="41"/>
      <c r="CE37" s="41"/>
      <c r="CF37" s="41"/>
      <c r="CG37" s="41"/>
      <c r="CH37" s="41"/>
      <c r="CI37" s="41"/>
      <c r="CJ37" s="41"/>
      <c r="CK37" s="41"/>
      <c r="CL37" s="41"/>
      <c r="CM37" s="41"/>
      <c r="CN37" s="41"/>
      <c r="CO37" s="41"/>
      <c r="CP37" s="41"/>
      <c r="CQ37" s="41"/>
      <c r="CR37" s="41"/>
      <c r="CS37" s="41"/>
      <c r="CT37" s="41"/>
      <c r="CU37" s="41"/>
      <c r="CV37" s="41"/>
      <c r="CW37" s="41"/>
      <c r="CX37" s="41"/>
      <c r="CY37" s="41"/>
      <c r="CZ37" s="41"/>
      <c r="DA37" s="41"/>
      <c r="DB37" s="41"/>
      <c r="DC37" s="41"/>
      <c r="DD37" s="41"/>
      <c r="DE37" s="41"/>
      <c r="DF37" s="41"/>
      <c r="DG37" s="41"/>
      <c r="DH37" s="41"/>
      <c r="DI37" s="41"/>
      <c r="DJ37" s="41"/>
      <c r="DK37" s="41"/>
      <c r="DL37" s="41"/>
      <c r="DM37" s="41"/>
      <c r="DN37" s="41"/>
      <c r="DO37" s="41"/>
      <c r="DP37" s="41"/>
      <c r="DQ37" s="41"/>
      <c r="DR37" s="41"/>
      <c r="DS37" s="41"/>
      <c r="DT37" s="41"/>
      <c r="DU37" s="41"/>
      <c r="DV37" s="41"/>
      <c r="DW37" s="41"/>
      <c r="DX37" s="41"/>
      <c r="DY37" s="41"/>
      <c r="DZ37" s="41"/>
      <c r="EA37" s="41"/>
      <c r="EB37" s="41"/>
      <c r="EC37" s="41"/>
      <c r="ED37" s="41"/>
      <c r="EE37" s="41"/>
      <c r="EF37" s="41"/>
      <c r="EG37" s="41"/>
      <c r="EH37" s="41"/>
      <c r="EI37" s="41"/>
      <c r="EJ37" s="41"/>
      <c r="EK37" s="41"/>
      <c r="EL37" s="41"/>
      <c r="EM37" s="41"/>
      <c r="EN37" s="41"/>
      <c r="EO37" s="41"/>
      <c r="EP37" s="41"/>
      <c r="EQ37" s="41"/>
      <c r="ER37" s="41"/>
      <c r="ES37" s="41"/>
      <c r="ET37" s="41"/>
      <c r="EU37" s="41"/>
      <c r="EV37" s="41"/>
      <c r="EW37" s="41"/>
      <c r="EX37" s="41"/>
      <c r="EY37" s="41"/>
      <c r="EZ37" s="41"/>
      <c r="FA37" s="41"/>
      <c r="FB37" s="41"/>
      <c r="FC37" s="41"/>
      <c r="FD37" s="41"/>
      <c r="FE37" s="41"/>
      <c r="FF37" s="41"/>
      <c r="FG37" s="41"/>
      <c r="FH37" s="41"/>
      <c r="FI37" s="41"/>
      <c r="FJ37" s="41"/>
      <c r="FK37" s="41"/>
      <c r="FL37" s="41"/>
      <c r="FM37" s="41"/>
      <c r="FN37" s="41"/>
      <c r="FO37" s="41"/>
      <c r="FP37" s="41"/>
      <c r="FQ37" s="41"/>
      <c r="FR37" s="41"/>
      <c r="FS37" s="41"/>
      <c r="FT37" s="41"/>
      <c r="FU37" s="41"/>
      <c r="FV37" s="41"/>
      <c r="FW37" s="41"/>
      <c r="FX37" s="41"/>
      <c r="FY37" s="41"/>
      <c r="FZ37" s="41"/>
      <c r="GA37" s="41"/>
      <c r="GB37" s="41"/>
      <c r="GC37" s="41"/>
      <c r="GD37" s="41"/>
      <c r="GE37" s="41"/>
      <c r="GF37" s="41"/>
      <c r="GG37" s="41"/>
      <c r="GH37" s="41"/>
      <c r="GI37" s="41"/>
      <c r="GJ37" s="41"/>
      <c r="GK37" s="41"/>
      <c r="GL37" s="41"/>
      <c r="GM37" s="41"/>
      <c r="GN37" s="41"/>
      <c r="GO37" s="41"/>
      <c r="GP37" s="41"/>
      <c r="GQ37" s="41"/>
      <c r="GR37" s="41"/>
      <c r="GS37" s="41"/>
      <c r="GT37" s="41"/>
      <c r="GU37" s="41"/>
      <c r="GV37" s="41"/>
      <c r="GW37" s="41"/>
      <c r="GX37" s="41"/>
      <c r="GY37" s="41"/>
      <c r="GZ37" s="41"/>
      <c r="HA37" s="41"/>
      <c r="HB37" s="41"/>
      <c r="HC37" s="41"/>
      <c r="HD37" s="41"/>
      <c r="HE37" s="41"/>
      <c r="HF37" s="41"/>
      <c r="HG37" s="41"/>
      <c r="HH37" s="41"/>
      <c r="HI37" s="41"/>
      <c r="HJ37" s="41"/>
      <c r="HK37" s="41"/>
      <c r="HL37" s="41"/>
      <c r="HM37" s="41"/>
      <c r="HN37" s="41"/>
      <c r="HO37" s="41"/>
      <c r="HP37" s="41"/>
      <c r="HQ37" s="41"/>
      <c r="HR37" s="41"/>
      <c r="HS37" s="41"/>
      <c r="HT37" s="41"/>
      <c r="HU37" s="41"/>
      <c r="HV37" s="41"/>
      <c r="HW37" s="41"/>
      <c r="HX37" s="41"/>
      <c r="HY37" s="41"/>
      <c r="HZ37" s="41"/>
      <c r="IA37" s="41"/>
      <c r="IB37" s="41"/>
      <c r="IC37" s="41"/>
      <c r="ID37" s="41"/>
      <c r="IE37" s="41"/>
      <c r="IF37" s="41"/>
      <c r="IG37" s="41"/>
      <c r="IH37" s="41"/>
      <c r="II37" s="41"/>
      <c r="IJ37" s="41"/>
      <c r="IK37" s="41"/>
      <c r="IL37" s="41"/>
      <c r="IM37" s="41"/>
      <c r="IN37" s="41"/>
      <c r="IO37" s="41"/>
      <c r="IP37" s="41"/>
      <c r="IQ37" s="41"/>
      <c r="IR37" s="41"/>
      <c r="IS37" s="41"/>
      <c r="IT37" s="41"/>
      <c r="IU37" s="41"/>
    </row>
    <row r="38" spans="1:255" s="22" customFormat="1" ht="34.200000000000003" x14ac:dyDescent="0.2">
      <c r="A38" s="49">
        <v>19</v>
      </c>
      <c r="B38" s="50" t="s">
        <v>382</v>
      </c>
      <c r="C38" s="50" t="s">
        <v>383</v>
      </c>
      <c r="D38" s="50" t="s">
        <v>384</v>
      </c>
      <c r="E38" s="51" t="e">
        <f t="shared" si="0"/>
        <v>#REF!</v>
      </c>
      <c r="F38" s="52">
        <f>ROUND( 1 * 9.11, 2 )</f>
        <v>9.11</v>
      </c>
      <c r="G38" s="53" t="e">
        <f t="shared" si="1"/>
        <v>#REF!</v>
      </c>
      <c r="H38" s="54" t="s">
        <v>1066</v>
      </c>
      <c r="I38" s="54" t="s">
        <v>1010</v>
      </c>
      <c r="N38" s="41"/>
      <c r="O38" s="41" t="e">
        <f t="shared" si="2"/>
        <v>#REF!</v>
      </c>
      <c r="P38" s="41" t="e">
        <f>Source!I139</f>
        <v>#REF!</v>
      </c>
      <c r="Q38" s="41" t="e">
        <f>Source!I141</f>
        <v>#REF!</v>
      </c>
      <c r="R38" s="41" t="e">
        <f>Source!I149</f>
        <v>#REF!</v>
      </c>
      <c r="S38" s="41" t="e">
        <f>Source!I151</f>
        <v>#REF!</v>
      </c>
      <c r="T38" s="41" t="e">
        <f>Source!I174</f>
        <v>#REF!</v>
      </c>
      <c r="U38" s="41" t="e">
        <f>Source!I178</f>
        <v>#REF!</v>
      </c>
      <c r="V38" s="41" t="e">
        <f>Source!I207</f>
        <v>#REF!</v>
      </c>
      <c r="W38" s="41" t="e">
        <f>Source!I233</f>
        <v>#REF!</v>
      </c>
      <c r="X38" s="41" t="e">
        <f>Source!I243</f>
        <v>#REF!</v>
      </c>
      <c r="Y38" s="41" t="e">
        <f>Source!I247</f>
        <v>#REF!</v>
      </c>
      <c r="Z38" s="41"/>
      <c r="AA38" s="41"/>
      <c r="AB38" s="41"/>
      <c r="AC38" s="41"/>
      <c r="AD38" s="41"/>
      <c r="AE38" s="41"/>
      <c r="AF38" s="41"/>
      <c r="AG38" s="41"/>
      <c r="AH38" s="41"/>
      <c r="AI38" s="41"/>
      <c r="AJ38" s="41"/>
      <c r="AK38" s="41"/>
      <c r="AL38" s="41"/>
      <c r="AM38" s="41"/>
      <c r="AN38" s="41"/>
      <c r="AO38" s="41"/>
      <c r="AP38" s="41"/>
      <c r="AQ38" s="41"/>
      <c r="AR38" s="41"/>
      <c r="AS38" s="41"/>
      <c r="AT38" s="41"/>
      <c r="AU38" s="41"/>
      <c r="AV38" s="41"/>
      <c r="AW38" s="41"/>
      <c r="AX38" s="41"/>
      <c r="AY38" s="41"/>
      <c r="AZ38" s="41"/>
      <c r="BA38" s="41"/>
      <c r="BB38" s="41"/>
      <c r="BC38" s="41"/>
      <c r="BD38" s="41"/>
      <c r="BE38" s="41"/>
      <c r="BF38" s="41"/>
      <c r="BG38" s="41"/>
      <c r="BH38" s="41"/>
      <c r="BI38" s="41"/>
      <c r="BJ38" s="41"/>
      <c r="BK38" s="41"/>
      <c r="BL38" s="41"/>
      <c r="BM38" s="41"/>
      <c r="BN38" s="41"/>
      <c r="BO38" s="41"/>
      <c r="BP38" s="41"/>
      <c r="BQ38" s="41"/>
      <c r="BR38" s="41"/>
      <c r="BS38" s="41"/>
      <c r="BT38" s="41"/>
      <c r="BU38" s="41"/>
      <c r="BV38" s="41"/>
      <c r="BW38" s="41"/>
      <c r="BX38" s="41"/>
      <c r="BY38" s="41"/>
      <c r="BZ38" s="41"/>
      <c r="CA38" s="41"/>
      <c r="CB38" s="41"/>
      <c r="CC38" s="41"/>
      <c r="CD38" s="41"/>
      <c r="CE38" s="41"/>
      <c r="CF38" s="41"/>
      <c r="CG38" s="41"/>
      <c r="CH38" s="41"/>
      <c r="CI38" s="41"/>
      <c r="CJ38" s="41"/>
      <c r="CK38" s="41"/>
      <c r="CL38" s="41"/>
      <c r="CM38" s="41"/>
      <c r="CN38" s="41"/>
      <c r="CO38" s="41"/>
      <c r="CP38" s="41"/>
      <c r="CQ38" s="41"/>
      <c r="CR38" s="41"/>
      <c r="CS38" s="41"/>
      <c r="CT38" s="41"/>
      <c r="CU38" s="41"/>
      <c r="CV38" s="41"/>
      <c r="CW38" s="41"/>
      <c r="CX38" s="41"/>
      <c r="CY38" s="41"/>
      <c r="CZ38" s="41"/>
      <c r="DA38" s="41"/>
      <c r="DB38" s="41"/>
      <c r="DC38" s="41"/>
      <c r="DD38" s="41"/>
      <c r="DE38" s="41"/>
      <c r="DF38" s="41"/>
      <c r="DG38" s="41"/>
      <c r="DH38" s="41"/>
      <c r="DI38" s="41"/>
      <c r="DJ38" s="41"/>
      <c r="DK38" s="41"/>
      <c r="DL38" s="41"/>
      <c r="DM38" s="41"/>
      <c r="DN38" s="41"/>
      <c r="DO38" s="41"/>
      <c r="DP38" s="41"/>
      <c r="DQ38" s="41"/>
      <c r="DR38" s="41"/>
      <c r="DS38" s="41"/>
      <c r="DT38" s="41"/>
      <c r="DU38" s="41"/>
      <c r="DV38" s="41"/>
      <c r="DW38" s="41"/>
      <c r="DX38" s="41"/>
      <c r="DY38" s="41"/>
      <c r="DZ38" s="41"/>
      <c r="EA38" s="41"/>
      <c r="EB38" s="41"/>
      <c r="EC38" s="41"/>
      <c r="ED38" s="41"/>
      <c r="EE38" s="41"/>
      <c r="EF38" s="41"/>
      <c r="EG38" s="41"/>
      <c r="EH38" s="41"/>
      <c r="EI38" s="41"/>
      <c r="EJ38" s="41"/>
      <c r="EK38" s="41"/>
      <c r="EL38" s="41"/>
      <c r="EM38" s="41"/>
      <c r="EN38" s="41"/>
      <c r="EO38" s="41"/>
      <c r="EP38" s="41"/>
      <c r="EQ38" s="41"/>
      <c r="ER38" s="41"/>
      <c r="ES38" s="41"/>
      <c r="ET38" s="41"/>
      <c r="EU38" s="41"/>
      <c r="EV38" s="41"/>
      <c r="EW38" s="41"/>
      <c r="EX38" s="41"/>
      <c r="EY38" s="41"/>
      <c r="EZ38" s="41"/>
      <c r="FA38" s="41"/>
      <c r="FB38" s="41"/>
      <c r="FC38" s="41"/>
      <c r="FD38" s="41"/>
      <c r="FE38" s="41"/>
      <c r="FF38" s="41"/>
      <c r="FG38" s="41"/>
      <c r="FH38" s="41"/>
      <c r="FI38" s="41"/>
      <c r="FJ38" s="41"/>
      <c r="FK38" s="41"/>
      <c r="FL38" s="41"/>
      <c r="FM38" s="41"/>
      <c r="FN38" s="41"/>
      <c r="FO38" s="41"/>
      <c r="FP38" s="41"/>
      <c r="FQ38" s="41"/>
      <c r="FR38" s="41"/>
      <c r="FS38" s="41"/>
      <c r="FT38" s="41"/>
      <c r="FU38" s="41"/>
      <c r="FV38" s="41"/>
      <c r="FW38" s="41"/>
      <c r="FX38" s="41"/>
      <c r="FY38" s="41"/>
      <c r="FZ38" s="41"/>
      <c r="GA38" s="41"/>
      <c r="GB38" s="41"/>
      <c r="GC38" s="41"/>
      <c r="GD38" s="41"/>
      <c r="GE38" s="41"/>
      <c r="GF38" s="41"/>
      <c r="GG38" s="41"/>
      <c r="GH38" s="41"/>
      <c r="GI38" s="41"/>
      <c r="GJ38" s="41"/>
      <c r="GK38" s="41"/>
      <c r="GL38" s="41"/>
      <c r="GM38" s="41"/>
      <c r="GN38" s="41"/>
      <c r="GO38" s="41"/>
      <c r="GP38" s="41"/>
      <c r="GQ38" s="41"/>
      <c r="GR38" s="41"/>
      <c r="GS38" s="41"/>
      <c r="GT38" s="41"/>
      <c r="GU38" s="41"/>
      <c r="GV38" s="41"/>
      <c r="GW38" s="41"/>
      <c r="GX38" s="41"/>
      <c r="GY38" s="41"/>
      <c r="GZ38" s="41"/>
      <c r="HA38" s="41"/>
      <c r="HB38" s="41"/>
      <c r="HC38" s="41"/>
      <c r="HD38" s="41"/>
      <c r="HE38" s="41"/>
      <c r="HF38" s="41"/>
      <c r="HG38" s="41"/>
      <c r="HH38" s="41"/>
      <c r="HI38" s="41"/>
      <c r="HJ38" s="41"/>
      <c r="HK38" s="41"/>
      <c r="HL38" s="41"/>
      <c r="HM38" s="41"/>
      <c r="HN38" s="41"/>
      <c r="HO38" s="41"/>
      <c r="HP38" s="41"/>
      <c r="HQ38" s="41"/>
      <c r="HR38" s="41"/>
      <c r="HS38" s="41"/>
      <c r="HT38" s="41"/>
      <c r="HU38" s="41"/>
      <c r="HV38" s="41"/>
      <c r="HW38" s="41"/>
      <c r="HX38" s="41"/>
      <c r="HY38" s="41"/>
      <c r="HZ38" s="41"/>
      <c r="IA38" s="41"/>
      <c r="IB38" s="41"/>
      <c r="IC38" s="41"/>
      <c r="ID38" s="41"/>
      <c r="IE38" s="41"/>
      <c r="IF38" s="41"/>
      <c r="IG38" s="41"/>
      <c r="IH38" s="41"/>
      <c r="II38" s="41"/>
      <c r="IJ38" s="41"/>
      <c r="IK38" s="41"/>
      <c r="IL38" s="41"/>
      <c r="IM38" s="41"/>
      <c r="IN38" s="41"/>
      <c r="IO38" s="41"/>
      <c r="IP38" s="41"/>
      <c r="IQ38" s="41"/>
      <c r="IR38" s="41"/>
      <c r="IS38" s="41"/>
      <c r="IT38" s="41"/>
      <c r="IU38" s="41"/>
    </row>
    <row r="39" spans="1:255" s="22" customFormat="1" ht="22.8" x14ac:dyDescent="0.2">
      <c r="A39" s="49">
        <v>20</v>
      </c>
      <c r="B39" s="50" t="s">
        <v>145</v>
      </c>
      <c r="C39" s="50" t="s">
        <v>146</v>
      </c>
      <c r="D39" s="50" t="s">
        <v>147</v>
      </c>
      <c r="E39" s="51" t="e">
        <f t="shared" si="0"/>
        <v>#REF!</v>
      </c>
      <c r="F39" s="52">
        <f>ROUND( 734.5 * 9.11, 2 )</f>
        <v>6691.3</v>
      </c>
      <c r="G39" s="53" t="e">
        <f t="shared" si="1"/>
        <v>#REF!</v>
      </c>
      <c r="H39" s="54" t="s">
        <v>1025</v>
      </c>
      <c r="I39" s="54" t="s">
        <v>1010</v>
      </c>
      <c r="N39" s="41"/>
      <c r="O39" s="41" t="e">
        <f t="shared" si="2"/>
        <v>#REF!</v>
      </c>
      <c r="P39" s="41" t="e">
        <f>SmtRes!CX265</f>
        <v>#REF!</v>
      </c>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41"/>
      <c r="BC39" s="41"/>
      <c r="BD39" s="41"/>
      <c r="BE39" s="41"/>
      <c r="BF39" s="41"/>
      <c r="BG39" s="41"/>
      <c r="BH39" s="41"/>
      <c r="BI39" s="41"/>
      <c r="BJ39" s="41"/>
      <c r="BK39" s="41"/>
      <c r="BL39" s="41"/>
      <c r="BM39" s="41"/>
      <c r="BN39" s="41"/>
      <c r="BO39" s="41"/>
      <c r="BP39" s="41"/>
      <c r="BQ39" s="41"/>
      <c r="BR39" s="41"/>
      <c r="BS39" s="41"/>
      <c r="BT39" s="41"/>
      <c r="BU39" s="41"/>
      <c r="BV39" s="41"/>
      <c r="BW39" s="41"/>
      <c r="BX39" s="41"/>
      <c r="BY39" s="41"/>
      <c r="BZ39" s="41"/>
      <c r="CA39" s="41"/>
      <c r="CB39" s="41"/>
      <c r="CC39" s="41"/>
      <c r="CD39" s="41"/>
      <c r="CE39" s="41"/>
      <c r="CF39" s="41"/>
      <c r="CG39" s="41"/>
      <c r="CH39" s="41"/>
      <c r="CI39" s="41"/>
      <c r="CJ39" s="41"/>
      <c r="CK39" s="41"/>
      <c r="CL39" s="41"/>
      <c r="CM39" s="41"/>
      <c r="CN39" s="41"/>
      <c r="CO39" s="41"/>
      <c r="CP39" s="41"/>
      <c r="CQ39" s="41"/>
      <c r="CR39" s="41"/>
      <c r="CS39" s="41"/>
      <c r="CT39" s="41"/>
      <c r="CU39" s="41"/>
      <c r="CV39" s="41"/>
      <c r="CW39" s="41"/>
      <c r="CX39" s="41"/>
      <c r="CY39" s="41"/>
      <c r="CZ39" s="41"/>
      <c r="DA39" s="41"/>
      <c r="DB39" s="41"/>
      <c r="DC39" s="41"/>
      <c r="DD39" s="41"/>
      <c r="DE39" s="41"/>
      <c r="DF39" s="41"/>
      <c r="DG39" s="41"/>
      <c r="DH39" s="41"/>
      <c r="DI39" s="41"/>
      <c r="DJ39" s="41"/>
      <c r="DK39" s="41"/>
      <c r="DL39" s="41"/>
      <c r="DM39" s="41"/>
      <c r="DN39" s="41"/>
      <c r="DO39" s="41"/>
      <c r="DP39" s="41"/>
      <c r="DQ39" s="41"/>
      <c r="DR39" s="41"/>
      <c r="DS39" s="41"/>
      <c r="DT39" s="41"/>
      <c r="DU39" s="41"/>
      <c r="DV39" s="41"/>
      <c r="DW39" s="41"/>
      <c r="DX39" s="41"/>
      <c r="DY39" s="41"/>
      <c r="DZ39" s="41"/>
      <c r="EA39" s="41"/>
      <c r="EB39" s="41"/>
      <c r="EC39" s="41"/>
      <c r="ED39" s="41"/>
      <c r="EE39" s="41"/>
      <c r="EF39" s="41"/>
      <c r="EG39" s="41"/>
      <c r="EH39" s="41"/>
      <c r="EI39" s="41"/>
      <c r="EJ39" s="41"/>
      <c r="EK39" s="41"/>
      <c r="EL39" s="41"/>
      <c r="EM39" s="41"/>
      <c r="EN39" s="41"/>
      <c r="EO39" s="41"/>
      <c r="EP39" s="41"/>
      <c r="EQ39" s="41"/>
      <c r="ER39" s="41"/>
      <c r="ES39" s="41"/>
      <c r="ET39" s="41"/>
      <c r="EU39" s="41"/>
      <c r="EV39" s="41"/>
      <c r="EW39" s="41"/>
      <c r="EX39" s="41"/>
      <c r="EY39" s="41"/>
      <c r="EZ39" s="41"/>
      <c r="FA39" s="41"/>
      <c r="FB39" s="41"/>
      <c r="FC39" s="41"/>
      <c r="FD39" s="41"/>
      <c r="FE39" s="41"/>
      <c r="FF39" s="41"/>
      <c r="FG39" s="41"/>
      <c r="FH39" s="41"/>
      <c r="FI39" s="41"/>
      <c r="FJ39" s="41"/>
      <c r="FK39" s="41"/>
      <c r="FL39" s="41"/>
      <c r="FM39" s="41"/>
      <c r="FN39" s="41"/>
      <c r="FO39" s="41"/>
      <c r="FP39" s="41"/>
      <c r="FQ39" s="41"/>
      <c r="FR39" s="41"/>
      <c r="FS39" s="41"/>
      <c r="FT39" s="41"/>
      <c r="FU39" s="41"/>
      <c r="FV39" s="41"/>
      <c r="FW39" s="41"/>
      <c r="FX39" s="41"/>
      <c r="FY39" s="41"/>
      <c r="FZ39" s="41"/>
      <c r="GA39" s="41"/>
      <c r="GB39" s="41"/>
      <c r="GC39" s="41"/>
      <c r="GD39" s="41"/>
      <c r="GE39" s="41"/>
      <c r="GF39" s="41"/>
      <c r="GG39" s="41"/>
      <c r="GH39" s="41"/>
      <c r="GI39" s="41"/>
      <c r="GJ39" s="41"/>
      <c r="GK39" s="41"/>
      <c r="GL39" s="41"/>
      <c r="GM39" s="41"/>
      <c r="GN39" s="41"/>
      <c r="GO39" s="41"/>
      <c r="GP39" s="41"/>
      <c r="GQ39" s="41"/>
      <c r="GR39" s="41"/>
      <c r="GS39" s="41"/>
      <c r="GT39" s="41"/>
      <c r="GU39" s="41"/>
      <c r="GV39" s="41"/>
      <c r="GW39" s="41"/>
      <c r="GX39" s="41"/>
      <c r="GY39" s="41"/>
      <c r="GZ39" s="41"/>
      <c r="HA39" s="41"/>
      <c r="HB39" s="41"/>
      <c r="HC39" s="41"/>
      <c r="HD39" s="41"/>
      <c r="HE39" s="41"/>
      <c r="HF39" s="41"/>
      <c r="HG39" s="41"/>
      <c r="HH39" s="41"/>
      <c r="HI39" s="41"/>
      <c r="HJ39" s="41"/>
      <c r="HK39" s="41"/>
      <c r="HL39" s="41"/>
      <c r="HM39" s="41"/>
      <c r="HN39" s="41"/>
      <c r="HO39" s="41"/>
      <c r="HP39" s="41"/>
      <c r="HQ39" s="41"/>
      <c r="HR39" s="41"/>
      <c r="HS39" s="41"/>
      <c r="HT39" s="41"/>
      <c r="HU39" s="41"/>
      <c r="HV39" s="41"/>
      <c r="HW39" s="41"/>
      <c r="HX39" s="41"/>
      <c r="HY39" s="41"/>
      <c r="HZ39" s="41"/>
      <c r="IA39" s="41"/>
      <c r="IB39" s="41"/>
      <c r="IC39" s="41"/>
      <c r="ID39" s="41"/>
      <c r="IE39" s="41"/>
      <c r="IF39" s="41"/>
      <c r="IG39" s="41"/>
      <c r="IH39" s="41"/>
      <c r="II39" s="41"/>
      <c r="IJ39" s="41"/>
      <c r="IK39" s="41"/>
      <c r="IL39" s="41"/>
      <c r="IM39" s="41"/>
      <c r="IN39" s="41"/>
      <c r="IO39" s="41"/>
      <c r="IP39" s="41"/>
      <c r="IQ39" s="41"/>
      <c r="IR39" s="41"/>
      <c r="IS39" s="41"/>
      <c r="IT39" s="41"/>
      <c r="IU39" s="41"/>
    </row>
    <row r="40" spans="1:255" s="22" customFormat="1" ht="22.8" x14ac:dyDescent="0.2">
      <c r="A40" s="49">
        <v>21</v>
      </c>
      <c r="B40" s="50" t="s">
        <v>37</v>
      </c>
      <c r="C40" s="50" t="s">
        <v>113</v>
      </c>
      <c r="D40" s="50" t="s">
        <v>39</v>
      </c>
      <c r="E40" s="51" t="e">
        <f t="shared" si="0"/>
        <v>#REF!</v>
      </c>
      <c r="F40" s="52">
        <f>ROUND( 22103.4, 2 )</f>
        <v>22103.4</v>
      </c>
      <c r="G40" s="53" t="e">
        <f t="shared" si="1"/>
        <v>#REF!</v>
      </c>
      <c r="H40" s="55" t="s">
        <v>1040</v>
      </c>
      <c r="I40" s="55" t="s">
        <v>1010</v>
      </c>
      <c r="N40" s="41"/>
      <c r="O40" s="41" t="e">
        <f t="shared" si="2"/>
        <v>#REF!</v>
      </c>
      <c r="P40" s="41" t="e">
        <f>Source!I63</f>
        <v>#REF!</v>
      </c>
      <c r="Q40" s="41"/>
      <c r="R40" s="41"/>
      <c r="S40" s="41"/>
      <c r="T40" s="41"/>
      <c r="U40" s="41"/>
      <c r="V40" s="41"/>
      <c r="W40" s="41"/>
      <c r="X40" s="41"/>
      <c r="Y40" s="41"/>
      <c r="Z40" s="41"/>
      <c r="AA40" s="41"/>
      <c r="AB40" s="41"/>
      <c r="AC40" s="41"/>
      <c r="AD40" s="41"/>
      <c r="AE40" s="41"/>
      <c r="AF40" s="41"/>
      <c r="AG40" s="41"/>
      <c r="AH40" s="41"/>
      <c r="AI40" s="41"/>
      <c r="AJ40" s="41"/>
      <c r="AK40" s="41"/>
      <c r="AL40" s="41"/>
      <c r="AM40" s="41"/>
      <c r="AN40" s="41"/>
      <c r="AO40" s="41"/>
      <c r="AP40" s="41"/>
      <c r="AQ40" s="41"/>
      <c r="AR40" s="41"/>
      <c r="AS40" s="41"/>
      <c r="AT40" s="41"/>
      <c r="AU40" s="41"/>
      <c r="AV40" s="41"/>
      <c r="AW40" s="41"/>
      <c r="AX40" s="41"/>
      <c r="AY40" s="41"/>
      <c r="AZ40" s="41"/>
      <c r="BA40" s="41"/>
      <c r="BB40" s="41"/>
      <c r="BC40" s="41"/>
      <c r="BD40" s="41"/>
      <c r="BE40" s="41"/>
      <c r="BF40" s="41"/>
      <c r="BG40" s="41"/>
      <c r="BH40" s="41"/>
      <c r="BI40" s="41"/>
      <c r="BJ40" s="41"/>
      <c r="BK40" s="41"/>
      <c r="BL40" s="41"/>
      <c r="BM40" s="41"/>
      <c r="BN40" s="41"/>
      <c r="BO40" s="41"/>
      <c r="BP40" s="41"/>
      <c r="BQ40" s="41"/>
      <c r="BR40" s="41"/>
      <c r="BS40" s="41"/>
      <c r="BT40" s="41"/>
      <c r="BU40" s="41"/>
      <c r="BV40" s="41"/>
      <c r="BW40" s="41"/>
      <c r="BX40" s="41"/>
      <c r="BY40" s="41"/>
      <c r="BZ40" s="41"/>
      <c r="CA40" s="41"/>
      <c r="CB40" s="41"/>
      <c r="CC40" s="41"/>
      <c r="CD40" s="41"/>
      <c r="CE40" s="41"/>
      <c r="CF40" s="41"/>
      <c r="CG40" s="41"/>
      <c r="CH40" s="41"/>
      <c r="CI40" s="41"/>
      <c r="CJ40" s="41"/>
      <c r="CK40" s="41"/>
      <c r="CL40" s="41"/>
      <c r="CM40" s="41"/>
      <c r="CN40" s="41"/>
      <c r="CO40" s="41"/>
      <c r="CP40" s="41"/>
      <c r="CQ40" s="41"/>
      <c r="CR40" s="41"/>
      <c r="CS40" s="41"/>
      <c r="CT40" s="41"/>
      <c r="CU40" s="41"/>
      <c r="CV40" s="41"/>
      <c r="CW40" s="41"/>
      <c r="CX40" s="41"/>
      <c r="CY40" s="41"/>
      <c r="CZ40" s="41"/>
      <c r="DA40" s="41"/>
      <c r="DB40" s="41"/>
      <c r="DC40" s="41"/>
      <c r="DD40" s="41"/>
      <c r="DE40" s="41"/>
      <c r="DF40" s="41"/>
      <c r="DG40" s="41"/>
      <c r="DH40" s="41"/>
      <c r="DI40" s="41"/>
      <c r="DJ40" s="41"/>
      <c r="DK40" s="41"/>
      <c r="DL40" s="41"/>
      <c r="DM40" s="41"/>
      <c r="DN40" s="41"/>
      <c r="DO40" s="41"/>
      <c r="DP40" s="41"/>
      <c r="DQ40" s="41"/>
      <c r="DR40" s="41"/>
      <c r="DS40" s="41"/>
      <c r="DT40" s="41"/>
      <c r="DU40" s="41"/>
      <c r="DV40" s="41"/>
      <c r="DW40" s="41"/>
      <c r="DX40" s="41"/>
      <c r="DY40" s="41"/>
      <c r="DZ40" s="41"/>
      <c r="EA40" s="41"/>
      <c r="EB40" s="41"/>
      <c r="EC40" s="41"/>
      <c r="ED40" s="41"/>
      <c r="EE40" s="41"/>
      <c r="EF40" s="41"/>
      <c r="EG40" s="41"/>
      <c r="EH40" s="41"/>
      <c r="EI40" s="41"/>
      <c r="EJ40" s="41"/>
      <c r="EK40" s="41"/>
      <c r="EL40" s="41"/>
      <c r="EM40" s="41"/>
      <c r="EN40" s="41"/>
      <c r="EO40" s="41"/>
      <c r="EP40" s="41"/>
      <c r="EQ40" s="41"/>
      <c r="ER40" s="41"/>
      <c r="ES40" s="41"/>
      <c r="ET40" s="41"/>
      <c r="EU40" s="41"/>
      <c r="EV40" s="41"/>
      <c r="EW40" s="41"/>
      <c r="EX40" s="41"/>
      <c r="EY40" s="41"/>
      <c r="EZ40" s="41"/>
      <c r="FA40" s="41"/>
      <c r="FB40" s="41"/>
      <c r="FC40" s="41"/>
      <c r="FD40" s="41"/>
      <c r="FE40" s="41"/>
      <c r="FF40" s="41"/>
      <c r="FG40" s="41"/>
      <c r="FH40" s="41"/>
      <c r="FI40" s="41"/>
      <c r="FJ40" s="41"/>
      <c r="FK40" s="41"/>
      <c r="FL40" s="41"/>
      <c r="FM40" s="41"/>
      <c r="FN40" s="41"/>
      <c r="FO40" s="41"/>
      <c r="FP40" s="41"/>
      <c r="FQ40" s="41"/>
      <c r="FR40" s="41"/>
      <c r="FS40" s="41"/>
      <c r="FT40" s="41"/>
      <c r="FU40" s="41"/>
      <c r="FV40" s="41"/>
      <c r="FW40" s="41"/>
      <c r="FX40" s="41"/>
      <c r="FY40" s="41"/>
      <c r="FZ40" s="41"/>
      <c r="GA40" s="41"/>
      <c r="GB40" s="41"/>
      <c r="GC40" s="41"/>
      <c r="GD40" s="41"/>
      <c r="GE40" s="41"/>
      <c r="GF40" s="41"/>
      <c r="GG40" s="41"/>
      <c r="GH40" s="41"/>
      <c r="GI40" s="41"/>
      <c r="GJ40" s="41"/>
      <c r="GK40" s="41"/>
      <c r="GL40" s="41"/>
      <c r="GM40" s="41"/>
      <c r="GN40" s="41"/>
      <c r="GO40" s="41"/>
      <c r="GP40" s="41"/>
      <c r="GQ40" s="41"/>
      <c r="GR40" s="41"/>
      <c r="GS40" s="41"/>
      <c r="GT40" s="41"/>
      <c r="GU40" s="41"/>
      <c r="GV40" s="41"/>
      <c r="GW40" s="41"/>
      <c r="GX40" s="41"/>
      <c r="GY40" s="41"/>
      <c r="GZ40" s="41"/>
      <c r="HA40" s="41"/>
      <c r="HB40" s="41"/>
      <c r="HC40" s="41"/>
      <c r="HD40" s="41"/>
      <c r="HE40" s="41"/>
      <c r="HF40" s="41"/>
      <c r="HG40" s="41"/>
      <c r="HH40" s="41"/>
      <c r="HI40" s="41"/>
      <c r="HJ40" s="41"/>
      <c r="HK40" s="41"/>
      <c r="HL40" s="41"/>
      <c r="HM40" s="41"/>
      <c r="HN40" s="41"/>
      <c r="HO40" s="41"/>
      <c r="HP40" s="41"/>
      <c r="HQ40" s="41"/>
      <c r="HR40" s="41"/>
      <c r="HS40" s="41"/>
      <c r="HT40" s="41"/>
      <c r="HU40" s="41"/>
      <c r="HV40" s="41"/>
      <c r="HW40" s="41"/>
      <c r="HX40" s="41"/>
      <c r="HY40" s="41"/>
      <c r="HZ40" s="41"/>
      <c r="IA40" s="41"/>
      <c r="IB40" s="41"/>
      <c r="IC40" s="41"/>
      <c r="ID40" s="41"/>
      <c r="IE40" s="41"/>
      <c r="IF40" s="41"/>
      <c r="IG40" s="41"/>
      <c r="IH40" s="41"/>
      <c r="II40" s="41"/>
      <c r="IJ40" s="41"/>
      <c r="IK40" s="41"/>
      <c r="IL40" s="41"/>
      <c r="IM40" s="41"/>
      <c r="IN40" s="41"/>
      <c r="IO40" s="41"/>
      <c r="IP40" s="41"/>
      <c r="IQ40" s="41"/>
      <c r="IR40" s="41"/>
      <c r="IS40" s="41"/>
      <c r="IT40" s="41"/>
      <c r="IU40" s="41"/>
    </row>
    <row r="41" spans="1:255" s="22" customFormat="1" ht="34.200000000000003" x14ac:dyDescent="0.2">
      <c r="A41" s="49">
        <v>22</v>
      </c>
      <c r="B41" s="50" t="s">
        <v>37</v>
      </c>
      <c r="C41" s="50" t="s">
        <v>38</v>
      </c>
      <c r="D41" s="50" t="s">
        <v>39</v>
      </c>
      <c r="E41" s="51" t="e">
        <f t="shared" si="0"/>
        <v>#REF!</v>
      </c>
      <c r="F41" s="52">
        <f>ROUND( 55080, 2 )</f>
        <v>55080</v>
      </c>
      <c r="G41" s="53" t="e">
        <f t="shared" si="1"/>
        <v>#REF!</v>
      </c>
      <c r="H41" s="55" t="s">
        <v>1034</v>
      </c>
      <c r="I41" s="55" t="s">
        <v>1010</v>
      </c>
      <c r="N41" s="41"/>
      <c r="O41" s="41" t="e">
        <f t="shared" si="2"/>
        <v>#REF!</v>
      </c>
      <c r="P41" s="41" t="e">
        <f>Source!I31</f>
        <v>#REF!</v>
      </c>
      <c r="Q41" s="41" t="e">
        <f>Source!I34</f>
        <v>#REF!</v>
      </c>
      <c r="R41" s="41" t="e">
        <f>Source!I52</f>
        <v>#REF!</v>
      </c>
      <c r="S41" s="41" t="e">
        <f>Source!I56</f>
        <v>#REF!</v>
      </c>
      <c r="T41" s="41" t="e">
        <f>Source!I201</f>
        <v>#REF!</v>
      </c>
      <c r="U41" s="41"/>
      <c r="V41" s="41"/>
      <c r="W41" s="41"/>
      <c r="X41" s="41"/>
      <c r="Y41" s="41"/>
      <c r="Z41" s="41"/>
      <c r="AA41" s="41"/>
      <c r="AB41" s="41"/>
      <c r="AC41" s="41"/>
      <c r="AD41" s="41"/>
      <c r="AE41" s="41"/>
      <c r="AF41" s="41"/>
      <c r="AG41" s="41"/>
      <c r="AH41" s="41"/>
      <c r="AI41" s="41"/>
      <c r="AJ41" s="41"/>
      <c r="AK41" s="41"/>
      <c r="AL41" s="41"/>
      <c r="AM41" s="41"/>
      <c r="AN41" s="41"/>
      <c r="AO41" s="41"/>
      <c r="AP41" s="41"/>
      <c r="AQ41" s="41"/>
      <c r="AR41" s="41"/>
      <c r="AS41" s="41"/>
      <c r="AT41" s="41"/>
      <c r="AU41" s="41"/>
      <c r="AV41" s="41"/>
      <c r="AW41" s="41"/>
      <c r="AX41" s="41"/>
      <c r="AY41" s="41"/>
      <c r="AZ41" s="41"/>
      <c r="BA41" s="41"/>
      <c r="BB41" s="41"/>
      <c r="BC41" s="41"/>
      <c r="BD41" s="41"/>
      <c r="BE41" s="41"/>
      <c r="BF41" s="41"/>
      <c r="BG41" s="41"/>
      <c r="BH41" s="41"/>
      <c r="BI41" s="41"/>
      <c r="BJ41" s="41"/>
      <c r="BK41" s="41"/>
      <c r="BL41" s="41"/>
      <c r="BM41" s="41"/>
      <c r="BN41" s="41"/>
      <c r="BO41" s="41"/>
      <c r="BP41" s="41"/>
      <c r="BQ41" s="41"/>
      <c r="BR41" s="41"/>
      <c r="BS41" s="41"/>
      <c r="BT41" s="41"/>
      <c r="BU41" s="41"/>
      <c r="BV41" s="41"/>
      <c r="BW41" s="41"/>
      <c r="BX41" s="41"/>
      <c r="BY41" s="41"/>
      <c r="BZ41" s="41"/>
      <c r="CA41" s="41"/>
      <c r="CB41" s="41"/>
      <c r="CC41" s="41"/>
      <c r="CD41" s="41"/>
      <c r="CE41" s="41"/>
      <c r="CF41" s="41"/>
      <c r="CG41" s="41"/>
      <c r="CH41" s="41"/>
      <c r="CI41" s="41"/>
      <c r="CJ41" s="41"/>
      <c r="CK41" s="41"/>
      <c r="CL41" s="41"/>
      <c r="CM41" s="41"/>
      <c r="CN41" s="41"/>
      <c r="CO41" s="41"/>
      <c r="CP41" s="41"/>
      <c r="CQ41" s="41"/>
      <c r="CR41" s="41"/>
      <c r="CS41" s="41"/>
      <c r="CT41" s="41"/>
      <c r="CU41" s="41"/>
      <c r="CV41" s="41"/>
      <c r="CW41" s="41"/>
      <c r="CX41" s="41"/>
      <c r="CY41" s="41"/>
      <c r="CZ41" s="41"/>
      <c r="DA41" s="41"/>
      <c r="DB41" s="41"/>
      <c r="DC41" s="41"/>
      <c r="DD41" s="41"/>
      <c r="DE41" s="41"/>
      <c r="DF41" s="41"/>
      <c r="DG41" s="41"/>
      <c r="DH41" s="41"/>
      <c r="DI41" s="41"/>
      <c r="DJ41" s="41"/>
      <c r="DK41" s="41"/>
      <c r="DL41" s="41"/>
      <c r="DM41" s="41"/>
      <c r="DN41" s="41"/>
      <c r="DO41" s="41"/>
      <c r="DP41" s="41"/>
      <c r="DQ41" s="41"/>
      <c r="DR41" s="41"/>
      <c r="DS41" s="41"/>
      <c r="DT41" s="41"/>
      <c r="DU41" s="41"/>
      <c r="DV41" s="41"/>
      <c r="DW41" s="41"/>
      <c r="DX41" s="41"/>
      <c r="DY41" s="41"/>
      <c r="DZ41" s="41"/>
      <c r="EA41" s="41"/>
      <c r="EB41" s="41"/>
      <c r="EC41" s="41"/>
      <c r="ED41" s="41"/>
      <c r="EE41" s="41"/>
      <c r="EF41" s="41"/>
      <c r="EG41" s="41"/>
      <c r="EH41" s="41"/>
      <c r="EI41" s="41"/>
      <c r="EJ41" s="41"/>
      <c r="EK41" s="41"/>
      <c r="EL41" s="41"/>
      <c r="EM41" s="41"/>
      <c r="EN41" s="41"/>
      <c r="EO41" s="41"/>
      <c r="EP41" s="41"/>
      <c r="EQ41" s="41"/>
      <c r="ER41" s="41"/>
      <c r="ES41" s="41"/>
      <c r="ET41" s="41"/>
      <c r="EU41" s="41"/>
      <c r="EV41" s="41"/>
      <c r="EW41" s="41"/>
      <c r="EX41" s="41"/>
      <c r="EY41" s="41"/>
      <c r="EZ41" s="41"/>
      <c r="FA41" s="41"/>
      <c r="FB41" s="41"/>
      <c r="FC41" s="41"/>
      <c r="FD41" s="41"/>
      <c r="FE41" s="41"/>
      <c r="FF41" s="41"/>
      <c r="FG41" s="41"/>
      <c r="FH41" s="41"/>
      <c r="FI41" s="41"/>
      <c r="FJ41" s="41"/>
      <c r="FK41" s="41"/>
      <c r="FL41" s="41"/>
      <c r="FM41" s="41"/>
      <c r="FN41" s="41"/>
      <c r="FO41" s="41"/>
      <c r="FP41" s="41"/>
      <c r="FQ41" s="41"/>
      <c r="FR41" s="41"/>
      <c r="FS41" s="41"/>
      <c r="FT41" s="41"/>
      <c r="FU41" s="41"/>
      <c r="FV41" s="41"/>
      <c r="FW41" s="41"/>
      <c r="FX41" s="41"/>
      <c r="FY41" s="41"/>
      <c r="FZ41" s="41"/>
      <c r="GA41" s="41"/>
      <c r="GB41" s="41"/>
      <c r="GC41" s="41"/>
      <c r="GD41" s="41"/>
      <c r="GE41" s="41"/>
      <c r="GF41" s="41"/>
      <c r="GG41" s="41"/>
      <c r="GH41" s="41"/>
      <c r="GI41" s="41"/>
      <c r="GJ41" s="41"/>
      <c r="GK41" s="41"/>
      <c r="GL41" s="41"/>
      <c r="GM41" s="41"/>
      <c r="GN41" s="41"/>
      <c r="GO41" s="41"/>
      <c r="GP41" s="41"/>
      <c r="GQ41" s="41"/>
      <c r="GR41" s="41"/>
      <c r="GS41" s="41"/>
      <c r="GT41" s="41"/>
      <c r="GU41" s="41"/>
      <c r="GV41" s="41"/>
      <c r="GW41" s="41"/>
      <c r="GX41" s="41"/>
      <c r="GY41" s="41"/>
      <c r="GZ41" s="41"/>
      <c r="HA41" s="41"/>
      <c r="HB41" s="41"/>
      <c r="HC41" s="41"/>
      <c r="HD41" s="41"/>
      <c r="HE41" s="41"/>
      <c r="HF41" s="41"/>
      <c r="HG41" s="41"/>
      <c r="HH41" s="41"/>
      <c r="HI41" s="41"/>
      <c r="HJ41" s="41"/>
      <c r="HK41" s="41"/>
      <c r="HL41" s="41"/>
      <c r="HM41" s="41"/>
      <c r="HN41" s="41"/>
      <c r="HO41" s="41"/>
      <c r="HP41" s="41"/>
      <c r="HQ41" s="41"/>
      <c r="HR41" s="41"/>
      <c r="HS41" s="41"/>
      <c r="HT41" s="41"/>
      <c r="HU41" s="41"/>
      <c r="HV41" s="41"/>
      <c r="HW41" s="41"/>
      <c r="HX41" s="41"/>
      <c r="HY41" s="41"/>
      <c r="HZ41" s="41"/>
      <c r="IA41" s="41"/>
      <c r="IB41" s="41"/>
      <c r="IC41" s="41"/>
      <c r="ID41" s="41"/>
      <c r="IE41" s="41"/>
      <c r="IF41" s="41"/>
      <c r="IG41" s="41"/>
      <c r="IH41" s="41"/>
      <c r="II41" s="41"/>
      <c r="IJ41" s="41"/>
      <c r="IK41" s="41"/>
      <c r="IL41" s="41"/>
      <c r="IM41" s="41"/>
      <c r="IN41" s="41"/>
      <c r="IO41" s="41"/>
      <c r="IP41" s="41"/>
      <c r="IQ41" s="41"/>
      <c r="IR41" s="41"/>
      <c r="IS41" s="41"/>
      <c r="IT41" s="41"/>
      <c r="IU41" s="41"/>
    </row>
    <row r="42" spans="1:255" s="22" customFormat="1" ht="34.200000000000003" x14ac:dyDescent="0.2">
      <c r="A42" s="49">
        <v>23</v>
      </c>
      <c r="B42" s="50" t="s">
        <v>37</v>
      </c>
      <c r="C42" s="50" t="s">
        <v>52</v>
      </c>
      <c r="D42" s="50" t="s">
        <v>39</v>
      </c>
      <c r="E42" s="51" t="e">
        <f t="shared" si="0"/>
        <v>#REF!</v>
      </c>
      <c r="F42" s="52">
        <f>ROUND( 16575, 2 )</f>
        <v>16575</v>
      </c>
      <c r="G42" s="53" t="e">
        <f t="shared" si="1"/>
        <v>#REF!</v>
      </c>
      <c r="H42" s="55" t="s">
        <v>1037</v>
      </c>
      <c r="I42" s="55" t="s">
        <v>1010</v>
      </c>
      <c r="N42" s="41"/>
      <c r="O42" s="41" t="e">
        <f t="shared" si="2"/>
        <v>#REF!</v>
      </c>
      <c r="P42" s="41" t="e">
        <f>Source!I37</f>
        <v>#REF!</v>
      </c>
      <c r="Q42" s="41" t="e">
        <f>Source!I43</f>
        <v>#REF!</v>
      </c>
      <c r="R42" s="41" t="e">
        <f>Source!I66</f>
        <v>#REF!</v>
      </c>
      <c r="S42" s="41"/>
      <c r="T42" s="41"/>
      <c r="U42" s="41"/>
      <c r="V42" s="41"/>
      <c r="W42" s="41"/>
      <c r="X42" s="41"/>
      <c r="Y42" s="41"/>
      <c r="Z42" s="41"/>
      <c r="AA42" s="41"/>
      <c r="AB42" s="41"/>
      <c r="AC42" s="41"/>
      <c r="AD42" s="41"/>
      <c r="AE42" s="41"/>
      <c r="AF42" s="41"/>
      <c r="AG42" s="41"/>
      <c r="AH42" s="41"/>
      <c r="AI42" s="41"/>
      <c r="AJ42" s="41"/>
      <c r="AK42" s="41"/>
      <c r="AL42" s="41"/>
      <c r="AM42" s="41"/>
      <c r="AN42" s="41"/>
      <c r="AO42" s="41"/>
      <c r="AP42" s="41"/>
      <c r="AQ42" s="41"/>
      <c r="AR42" s="41"/>
      <c r="AS42" s="41"/>
      <c r="AT42" s="41"/>
      <c r="AU42" s="41"/>
      <c r="AV42" s="41"/>
      <c r="AW42" s="41"/>
      <c r="AX42" s="41"/>
      <c r="AY42" s="41"/>
      <c r="AZ42" s="41"/>
      <c r="BA42" s="41"/>
      <c r="BB42" s="41"/>
      <c r="BC42" s="41"/>
      <c r="BD42" s="41"/>
      <c r="BE42" s="41"/>
      <c r="BF42" s="41"/>
      <c r="BG42" s="41"/>
      <c r="BH42" s="41"/>
      <c r="BI42" s="41"/>
      <c r="BJ42" s="41"/>
      <c r="BK42" s="41"/>
      <c r="BL42" s="41"/>
      <c r="BM42" s="41"/>
      <c r="BN42" s="41"/>
      <c r="BO42" s="41"/>
      <c r="BP42" s="41"/>
      <c r="BQ42" s="41"/>
      <c r="BR42" s="41"/>
      <c r="BS42" s="41"/>
      <c r="BT42" s="41"/>
      <c r="BU42" s="41"/>
      <c r="BV42" s="41"/>
      <c r="BW42" s="41"/>
      <c r="BX42" s="41"/>
      <c r="BY42" s="41"/>
      <c r="BZ42" s="41"/>
      <c r="CA42" s="41"/>
      <c r="CB42" s="41"/>
      <c r="CC42" s="41"/>
      <c r="CD42" s="41"/>
      <c r="CE42" s="41"/>
      <c r="CF42" s="41"/>
      <c r="CG42" s="41"/>
      <c r="CH42" s="41"/>
      <c r="CI42" s="41"/>
      <c r="CJ42" s="41"/>
      <c r="CK42" s="41"/>
      <c r="CL42" s="41"/>
      <c r="CM42" s="41"/>
      <c r="CN42" s="41"/>
      <c r="CO42" s="41"/>
      <c r="CP42" s="41"/>
      <c r="CQ42" s="41"/>
      <c r="CR42" s="41"/>
      <c r="CS42" s="41"/>
      <c r="CT42" s="41"/>
      <c r="CU42" s="41"/>
      <c r="CV42" s="41"/>
      <c r="CW42" s="41"/>
      <c r="CX42" s="41"/>
      <c r="CY42" s="41"/>
      <c r="CZ42" s="41"/>
      <c r="DA42" s="41"/>
      <c r="DB42" s="41"/>
      <c r="DC42" s="41"/>
      <c r="DD42" s="41"/>
      <c r="DE42" s="41"/>
      <c r="DF42" s="41"/>
      <c r="DG42" s="41"/>
      <c r="DH42" s="41"/>
      <c r="DI42" s="41"/>
      <c r="DJ42" s="41"/>
      <c r="DK42" s="41"/>
      <c r="DL42" s="41"/>
      <c r="DM42" s="41"/>
      <c r="DN42" s="41"/>
      <c r="DO42" s="41"/>
      <c r="DP42" s="41"/>
      <c r="DQ42" s="41"/>
      <c r="DR42" s="41"/>
      <c r="DS42" s="41"/>
      <c r="DT42" s="41"/>
      <c r="DU42" s="41"/>
      <c r="DV42" s="41"/>
      <c r="DW42" s="41"/>
      <c r="DX42" s="41"/>
      <c r="DY42" s="41"/>
      <c r="DZ42" s="41"/>
      <c r="EA42" s="41"/>
      <c r="EB42" s="41"/>
      <c r="EC42" s="41"/>
      <c r="ED42" s="41"/>
      <c r="EE42" s="41"/>
      <c r="EF42" s="41"/>
      <c r="EG42" s="41"/>
      <c r="EH42" s="41"/>
      <c r="EI42" s="41"/>
      <c r="EJ42" s="41"/>
      <c r="EK42" s="41"/>
      <c r="EL42" s="41"/>
      <c r="EM42" s="41"/>
      <c r="EN42" s="41"/>
      <c r="EO42" s="41"/>
      <c r="EP42" s="41"/>
      <c r="EQ42" s="41"/>
      <c r="ER42" s="41"/>
      <c r="ES42" s="41"/>
      <c r="ET42" s="41"/>
      <c r="EU42" s="41"/>
      <c r="EV42" s="41"/>
      <c r="EW42" s="41"/>
      <c r="EX42" s="41"/>
      <c r="EY42" s="41"/>
      <c r="EZ42" s="41"/>
      <c r="FA42" s="41"/>
      <c r="FB42" s="41"/>
      <c r="FC42" s="41"/>
      <c r="FD42" s="41"/>
      <c r="FE42" s="41"/>
      <c r="FF42" s="41"/>
      <c r="FG42" s="41"/>
      <c r="FH42" s="41"/>
      <c r="FI42" s="41"/>
      <c r="FJ42" s="41"/>
      <c r="FK42" s="41"/>
      <c r="FL42" s="41"/>
      <c r="FM42" s="41"/>
      <c r="FN42" s="41"/>
      <c r="FO42" s="41"/>
      <c r="FP42" s="41"/>
      <c r="FQ42" s="41"/>
      <c r="FR42" s="41"/>
      <c r="FS42" s="41"/>
      <c r="FT42" s="41"/>
      <c r="FU42" s="41"/>
      <c r="FV42" s="41"/>
      <c r="FW42" s="41"/>
      <c r="FX42" s="41"/>
      <c r="FY42" s="41"/>
      <c r="FZ42" s="41"/>
      <c r="GA42" s="41"/>
      <c r="GB42" s="41"/>
      <c r="GC42" s="41"/>
      <c r="GD42" s="41"/>
      <c r="GE42" s="41"/>
      <c r="GF42" s="41"/>
      <c r="GG42" s="41"/>
      <c r="GH42" s="41"/>
      <c r="GI42" s="41"/>
      <c r="GJ42" s="41"/>
      <c r="GK42" s="41"/>
      <c r="GL42" s="41"/>
      <c r="GM42" s="41"/>
      <c r="GN42" s="41"/>
      <c r="GO42" s="41"/>
      <c r="GP42" s="41"/>
      <c r="GQ42" s="41"/>
      <c r="GR42" s="41"/>
      <c r="GS42" s="41"/>
      <c r="GT42" s="41"/>
      <c r="GU42" s="41"/>
      <c r="GV42" s="41"/>
      <c r="GW42" s="41"/>
      <c r="GX42" s="41"/>
      <c r="GY42" s="41"/>
      <c r="GZ42" s="41"/>
      <c r="HA42" s="41"/>
      <c r="HB42" s="41"/>
      <c r="HC42" s="41"/>
      <c r="HD42" s="41"/>
      <c r="HE42" s="41"/>
      <c r="HF42" s="41"/>
      <c r="HG42" s="41"/>
      <c r="HH42" s="41"/>
      <c r="HI42" s="41"/>
      <c r="HJ42" s="41"/>
      <c r="HK42" s="41"/>
      <c r="HL42" s="41"/>
      <c r="HM42" s="41"/>
      <c r="HN42" s="41"/>
      <c r="HO42" s="41"/>
      <c r="HP42" s="41"/>
      <c r="HQ42" s="41"/>
      <c r="HR42" s="41"/>
      <c r="HS42" s="41"/>
      <c r="HT42" s="41"/>
      <c r="HU42" s="41"/>
      <c r="HV42" s="41"/>
      <c r="HW42" s="41"/>
      <c r="HX42" s="41"/>
      <c r="HY42" s="41"/>
      <c r="HZ42" s="41"/>
      <c r="IA42" s="41"/>
      <c r="IB42" s="41"/>
      <c r="IC42" s="41"/>
      <c r="ID42" s="41"/>
      <c r="IE42" s="41"/>
      <c r="IF42" s="41"/>
      <c r="IG42" s="41"/>
      <c r="IH42" s="41"/>
      <c r="II42" s="41"/>
      <c r="IJ42" s="41"/>
      <c r="IK42" s="41"/>
      <c r="IL42" s="41"/>
      <c r="IM42" s="41"/>
      <c r="IN42" s="41"/>
      <c r="IO42" s="41"/>
      <c r="IP42" s="41"/>
      <c r="IQ42" s="41"/>
      <c r="IR42" s="41"/>
      <c r="IS42" s="41"/>
      <c r="IT42" s="41"/>
      <c r="IU42" s="41"/>
    </row>
    <row r="43" spans="1:255" s="22" customFormat="1" ht="34.200000000000003" x14ac:dyDescent="0.2">
      <c r="A43" s="49">
        <v>24</v>
      </c>
      <c r="B43" s="50" t="s">
        <v>37</v>
      </c>
      <c r="C43" s="50" t="s">
        <v>46</v>
      </c>
      <c r="D43" s="50" t="s">
        <v>39</v>
      </c>
      <c r="E43" s="51" t="e">
        <f t="shared" si="0"/>
        <v>#REF!</v>
      </c>
      <c r="F43" s="52">
        <f>ROUND( 28159.14, 2 )</f>
        <v>28159.14</v>
      </c>
      <c r="G43" s="53" t="e">
        <f t="shared" si="1"/>
        <v>#REF!</v>
      </c>
      <c r="H43" s="55" t="s">
        <v>1035</v>
      </c>
      <c r="I43" s="55" t="s">
        <v>1010</v>
      </c>
      <c r="N43" s="41"/>
      <c r="O43" s="41" t="e">
        <f t="shared" si="2"/>
        <v>#REF!</v>
      </c>
      <c r="P43" s="41" t="e">
        <f>Source!I35</f>
        <v>#REF!</v>
      </c>
      <c r="Q43" s="41" t="e">
        <f>Source!I40</f>
        <v>#REF!</v>
      </c>
      <c r="R43" s="41" t="e">
        <f>Source!I55</f>
        <v>#REF!</v>
      </c>
      <c r="S43" s="41" t="e">
        <f>Source!I60</f>
        <v>#REF!</v>
      </c>
      <c r="T43" s="41" t="e">
        <f>Source!I200</f>
        <v>#REF!</v>
      </c>
      <c r="U43" s="41"/>
      <c r="V43" s="41"/>
      <c r="W43" s="41"/>
      <c r="X43" s="41"/>
      <c r="Y43" s="41"/>
      <c r="Z43" s="41"/>
      <c r="AA43" s="41"/>
      <c r="AB43" s="41"/>
      <c r="AC43" s="41"/>
      <c r="AD43" s="41"/>
      <c r="AE43" s="41"/>
      <c r="AF43" s="41"/>
      <c r="AG43" s="41"/>
      <c r="AH43" s="41"/>
      <c r="AI43" s="41"/>
      <c r="AJ43" s="41"/>
      <c r="AK43" s="41"/>
      <c r="AL43" s="41"/>
      <c r="AM43" s="41"/>
      <c r="AN43" s="41"/>
      <c r="AO43" s="41"/>
      <c r="AP43" s="41"/>
      <c r="AQ43" s="41"/>
      <c r="AR43" s="41"/>
      <c r="AS43" s="41"/>
      <c r="AT43" s="41"/>
      <c r="AU43" s="41"/>
      <c r="AV43" s="41"/>
      <c r="AW43" s="41"/>
      <c r="AX43" s="41"/>
      <c r="AY43" s="41"/>
      <c r="AZ43" s="41"/>
      <c r="BA43" s="41"/>
      <c r="BB43" s="41"/>
      <c r="BC43" s="41"/>
      <c r="BD43" s="41"/>
      <c r="BE43" s="41"/>
      <c r="BF43" s="41"/>
      <c r="BG43" s="41"/>
      <c r="BH43" s="41"/>
      <c r="BI43" s="41"/>
      <c r="BJ43" s="41"/>
      <c r="BK43" s="41"/>
      <c r="BL43" s="41"/>
      <c r="BM43" s="41"/>
      <c r="BN43" s="41"/>
      <c r="BO43" s="41"/>
      <c r="BP43" s="41"/>
      <c r="BQ43" s="41"/>
      <c r="BR43" s="41"/>
      <c r="BS43" s="41"/>
      <c r="BT43" s="41"/>
      <c r="BU43" s="41"/>
      <c r="BV43" s="41"/>
      <c r="BW43" s="41"/>
      <c r="BX43" s="41"/>
      <c r="BY43" s="41"/>
      <c r="BZ43" s="41"/>
      <c r="CA43" s="41"/>
      <c r="CB43" s="41"/>
      <c r="CC43" s="41"/>
      <c r="CD43" s="41"/>
      <c r="CE43" s="41"/>
      <c r="CF43" s="41"/>
      <c r="CG43" s="41"/>
      <c r="CH43" s="41"/>
      <c r="CI43" s="41"/>
      <c r="CJ43" s="41"/>
      <c r="CK43" s="41"/>
      <c r="CL43" s="41"/>
      <c r="CM43" s="41"/>
      <c r="CN43" s="41"/>
      <c r="CO43" s="41"/>
      <c r="CP43" s="41"/>
      <c r="CQ43" s="41"/>
      <c r="CR43" s="41"/>
      <c r="CS43" s="41"/>
      <c r="CT43" s="41"/>
      <c r="CU43" s="41"/>
      <c r="CV43" s="41"/>
      <c r="CW43" s="41"/>
      <c r="CX43" s="41"/>
      <c r="CY43" s="41"/>
      <c r="CZ43" s="41"/>
      <c r="DA43" s="41"/>
      <c r="DB43" s="41"/>
      <c r="DC43" s="41"/>
      <c r="DD43" s="41"/>
      <c r="DE43" s="41"/>
      <c r="DF43" s="41"/>
      <c r="DG43" s="41"/>
      <c r="DH43" s="41"/>
      <c r="DI43" s="41"/>
      <c r="DJ43" s="41"/>
      <c r="DK43" s="41"/>
      <c r="DL43" s="41"/>
      <c r="DM43" s="41"/>
      <c r="DN43" s="41"/>
      <c r="DO43" s="41"/>
      <c r="DP43" s="41"/>
      <c r="DQ43" s="41"/>
      <c r="DR43" s="41"/>
      <c r="DS43" s="41"/>
      <c r="DT43" s="41"/>
      <c r="DU43" s="41"/>
      <c r="DV43" s="41"/>
      <c r="DW43" s="41"/>
      <c r="DX43" s="41"/>
      <c r="DY43" s="41"/>
      <c r="DZ43" s="41"/>
      <c r="EA43" s="41"/>
      <c r="EB43" s="41"/>
      <c r="EC43" s="41"/>
      <c r="ED43" s="41"/>
      <c r="EE43" s="41"/>
      <c r="EF43" s="41"/>
      <c r="EG43" s="41"/>
      <c r="EH43" s="41"/>
      <c r="EI43" s="41"/>
      <c r="EJ43" s="41"/>
      <c r="EK43" s="41"/>
      <c r="EL43" s="41"/>
      <c r="EM43" s="41"/>
      <c r="EN43" s="41"/>
      <c r="EO43" s="41"/>
      <c r="EP43" s="41"/>
      <c r="EQ43" s="41"/>
      <c r="ER43" s="41"/>
      <c r="ES43" s="41"/>
      <c r="ET43" s="41"/>
      <c r="EU43" s="41"/>
      <c r="EV43" s="41"/>
      <c r="EW43" s="41"/>
      <c r="EX43" s="41"/>
      <c r="EY43" s="41"/>
      <c r="EZ43" s="41"/>
      <c r="FA43" s="41"/>
      <c r="FB43" s="41"/>
      <c r="FC43" s="41"/>
      <c r="FD43" s="41"/>
      <c r="FE43" s="41"/>
      <c r="FF43" s="41"/>
      <c r="FG43" s="41"/>
      <c r="FH43" s="41"/>
      <c r="FI43" s="41"/>
      <c r="FJ43" s="41"/>
      <c r="FK43" s="41"/>
      <c r="FL43" s="41"/>
      <c r="FM43" s="41"/>
      <c r="FN43" s="41"/>
      <c r="FO43" s="41"/>
      <c r="FP43" s="41"/>
      <c r="FQ43" s="41"/>
      <c r="FR43" s="41"/>
      <c r="FS43" s="41"/>
      <c r="FT43" s="41"/>
      <c r="FU43" s="41"/>
      <c r="FV43" s="41"/>
      <c r="FW43" s="41"/>
      <c r="FX43" s="41"/>
      <c r="FY43" s="41"/>
      <c r="FZ43" s="41"/>
      <c r="GA43" s="41"/>
      <c r="GB43" s="41"/>
      <c r="GC43" s="41"/>
      <c r="GD43" s="41"/>
      <c r="GE43" s="41"/>
      <c r="GF43" s="41"/>
      <c r="GG43" s="41"/>
      <c r="GH43" s="41"/>
      <c r="GI43" s="41"/>
      <c r="GJ43" s="41"/>
      <c r="GK43" s="41"/>
      <c r="GL43" s="41"/>
      <c r="GM43" s="41"/>
      <c r="GN43" s="41"/>
      <c r="GO43" s="41"/>
      <c r="GP43" s="41"/>
      <c r="GQ43" s="41"/>
      <c r="GR43" s="41"/>
      <c r="GS43" s="41"/>
      <c r="GT43" s="41"/>
      <c r="GU43" s="41"/>
      <c r="GV43" s="41"/>
      <c r="GW43" s="41"/>
      <c r="GX43" s="41"/>
      <c r="GY43" s="41"/>
      <c r="GZ43" s="41"/>
      <c r="HA43" s="41"/>
      <c r="HB43" s="41"/>
      <c r="HC43" s="41"/>
      <c r="HD43" s="41"/>
      <c r="HE43" s="41"/>
      <c r="HF43" s="41"/>
      <c r="HG43" s="41"/>
      <c r="HH43" s="41"/>
      <c r="HI43" s="41"/>
      <c r="HJ43" s="41"/>
      <c r="HK43" s="41"/>
      <c r="HL43" s="41"/>
      <c r="HM43" s="41"/>
      <c r="HN43" s="41"/>
      <c r="HO43" s="41"/>
      <c r="HP43" s="41"/>
      <c r="HQ43" s="41"/>
      <c r="HR43" s="41"/>
      <c r="HS43" s="41"/>
      <c r="HT43" s="41"/>
      <c r="HU43" s="41"/>
      <c r="HV43" s="41"/>
      <c r="HW43" s="41"/>
      <c r="HX43" s="41"/>
      <c r="HY43" s="41"/>
      <c r="HZ43" s="41"/>
      <c r="IA43" s="41"/>
      <c r="IB43" s="41"/>
      <c r="IC43" s="41"/>
      <c r="ID43" s="41"/>
      <c r="IE43" s="41"/>
      <c r="IF43" s="41"/>
      <c r="IG43" s="41"/>
      <c r="IH43" s="41"/>
      <c r="II43" s="41"/>
      <c r="IJ43" s="41"/>
      <c r="IK43" s="41"/>
      <c r="IL43" s="41"/>
      <c r="IM43" s="41"/>
      <c r="IN43" s="41"/>
      <c r="IO43" s="41"/>
      <c r="IP43" s="41"/>
      <c r="IQ43" s="41"/>
      <c r="IR43" s="41"/>
      <c r="IS43" s="41"/>
      <c r="IT43" s="41"/>
      <c r="IU43" s="41"/>
    </row>
    <row r="44" spans="1:255" s="22" customFormat="1" ht="45.6" x14ac:dyDescent="0.2">
      <c r="A44" s="49">
        <v>25</v>
      </c>
      <c r="B44" s="50" t="s">
        <v>37</v>
      </c>
      <c r="C44" s="50" t="s">
        <v>49</v>
      </c>
      <c r="D44" s="50" t="s">
        <v>39</v>
      </c>
      <c r="E44" s="51" t="e">
        <f t="shared" si="0"/>
        <v>#REF!</v>
      </c>
      <c r="F44" s="52">
        <f>ROUND( 31191.6, 2 )</f>
        <v>31191.599999999999</v>
      </c>
      <c r="G44" s="53" t="e">
        <f t="shared" si="1"/>
        <v>#REF!</v>
      </c>
      <c r="H44" s="55" t="s">
        <v>1036</v>
      </c>
      <c r="I44" s="55" t="s">
        <v>1010</v>
      </c>
      <c r="N44" s="41"/>
      <c r="O44" s="41" t="e">
        <f t="shared" si="2"/>
        <v>#REF!</v>
      </c>
      <c r="P44" s="41" t="e">
        <f>Source!I36</f>
        <v>#REF!</v>
      </c>
      <c r="Q44" s="41" t="e">
        <f>Source!I57</f>
        <v>#REF!</v>
      </c>
      <c r="R44" s="41" t="e">
        <f>Source!I202</f>
        <v>#REF!</v>
      </c>
      <c r="S44" s="41"/>
      <c r="T44" s="41"/>
      <c r="U44" s="41"/>
      <c r="V44" s="41"/>
      <c r="W44" s="41"/>
      <c r="X44" s="41"/>
      <c r="Y44" s="41"/>
      <c r="Z44" s="41"/>
      <c r="AA44" s="41"/>
      <c r="AB44" s="41"/>
      <c r="AC44" s="41"/>
      <c r="AD44" s="41"/>
      <c r="AE44" s="41"/>
      <c r="AF44" s="41"/>
      <c r="AG44" s="41"/>
      <c r="AH44" s="41"/>
      <c r="AI44" s="41"/>
      <c r="AJ44" s="41"/>
      <c r="AK44" s="41"/>
      <c r="AL44" s="41"/>
      <c r="AM44" s="41"/>
      <c r="AN44" s="41"/>
      <c r="AO44" s="41"/>
      <c r="AP44" s="41"/>
      <c r="AQ44" s="41"/>
      <c r="AR44" s="41"/>
      <c r="AS44" s="41"/>
      <c r="AT44" s="41"/>
      <c r="AU44" s="41"/>
      <c r="AV44" s="41"/>
      <c r="AW44" s="41"/>
      <c r="AX44" s="41"/>
      <c r="AY44" s="41"/>
      <c r="AZ44" s="41"/>
      <c r="BA44" s="41"/>
      <c r="BB44" s="41"/>
      <c r="BC44" s="41"/>
      <c r="BD44" s="41"/>
      <c r="BE44" s="41"/>
      <c r="BF44" s="41"/>
      <c r="BG44" s="41"/>
      <c r="BH44" s="41"/>
      <c r="BI44" s="41"/>
      <c r="BJ44" s="41"/>
      <c r="BK44" s="41"/>
      <c r="BL44" s="41"/>
      <c r="BM44" s="41"/>
      <c r="BN44" s="41"/>
      <c r="BO44" s="41"/>
      <c r="BP44" s="41"/>
      <c r="BQ44" s="41"/>
      <c r="BR44" s="41"/>
      <c r="BS44" s="41"/>
      <c r="BT44" s="41"/>
      <c r="BU44" s="41"/>
      <c r="BV44" s="41"/>
      <c r="BW44" s="41"/>
      <c r="BX44" s="41"/>
      <c r="BY44" s="41"/>
      <c r="BZ44" s="41"/>
      <c r="CA44" s="41"/>
      <c r="CB44" s="41"/>
      <c r="CC44" s="41"/>
      <c r="CD44" s="41"/>
      <c r="CE44" s="41"/>
      <c r="CF44" s="41"/>
      <c r="CG44" s="41"/>
      <c r="CH44" s="41"/>
      <c r="CI44" s="41"/>
      <c r="CJ44" s="41"/>
      <c r="CK44" s="41"/>
      <c r="CL44" s="41"/>
      <c r="CM44" s="41"/>
      <c r="CN44" s="41"/>
      <c r="CO44" s="41"/>
      <c r="CP44" s="41"/>
      <c r="CQ44" s="41"/>
      <c r="CR44" s="41"/>
      <c r="CS44" s="41"/>
      <c r="CT44" s="41"/>
      <c r="CU44" s="41"/>
      <c r="CV44" s="41"/>
      <c r="CW44" s="41"/>
      <c r="CX44" s="41"/>
      <c r="CY44" s="41"/>
      <c r="CZ44" s="41"/>
      <c r="DA44" s="41"/>
      <c r="DB44" s="41"/>
      <c r="DC44" s="41"/>
      <c r="DD44" s="41"/>
      <c r="DE44" s="41"/>
      <c r="DF44" s="41"/>
      <c r="DG44" s="41"/>
      <c r="DH44" s="41"/>
      <c r="DI44" s="41"/>
      <c r="DJ44" s="41"/>
      <c r="DK44" s="41"/>
      <c r="DL44" s="41"/>
      <c r="DM44" s="41"/>
      <c r="DN44" s="41"/>
      <c r="DO44" s="41"/>
      <c r="DP44" s="41"/>
      <c r="DQ44" s="41"/>
      <c r="DR44" s="41"/>
      <c r="DS44" s="41"/>
      <c r="DT44" s="41"/>
      <c r="DU44" s="41"/>
      <c r="DV44" s="41"/>
      <c r="DW44" s="41"/>
      <c r="DX44" s="41"/>
      <c r="DY44" s="41"/>
      <c r="DZ44" s="41"/>
      <c r="EA44" s="41"/>
      <c r="EB44" s="41"/>
      <c r="EC44" s="41"/>
      <c r="ED44" s="41"/>
      <c r="EE44" s="41"/>
      <c r="EF44" s="41"/>
      <c r="EG44" s="41"/>
      <c r="EH44" s="41"/>
      <c r="EI44" s="41"/>
      <c r="EJ44" s="41"/>
      <c r="EK44" s="41"/>
      <c r="EL44" s="41"/>
      <c r="EM44" s="41"/>
      <c r="EN44" s="41"/>
      <c r="EO44" s="41"/>
      <c r="EP44" s="41"/>
      <c r="EQ44" s="41"/>
      <c r="ER44" s="41"/>
      <c r="ES44" s="41"/>
      <c r="ET44" s="41"/>
      <c r="EU44" s="41"/>
      <c r="EV44" s="41"/>
      <c r="EW44" s="41"/>
      <c r="EX44" s="41"/>
      <c r="EY44" s="41"/>
      <c r="EZ44" s="41"/>
      <c r="FA44" s="41"/>
      <c r="FB44" s="41"/>
      <c r="FC44" s="41"/>
      <c r="FD44" s="41"/>
      <c r="FE44" s="41"/>
      <c r="FF44" s="41"/>
      <c r="FG44" s="41"/>
      <c r="FH44" s="41"/>
      <c r="FI44" s="41"/>
      <c r="FJ44" s="41"/>
      <c r="FK44" s="41"/>
      <c r="FL44" s="41"/>
      <c r="FM44" s="41"/>
      <c r="FN44" s="41"/>
      <c r="FO44" s="41"/>
      <c r="FP44" s="41"/>
      <c r="FQ44" s="41"/>
      <c r="FR44" s="41"/>
      <c r="FS44" s="41"/>
      <c r="FT44" s="41"/>
      <c r="FU44" s="41"/>
      <c r="FV44" s="41"/>
      <c r="FW44" s="41"/>
      <c r="FX44" s="41"/>
      <c r="FY44" s="41"/>
      <c r="FZ44" s="41"/>
      <c r="GA44" s="41"/>
      <c r="GB44" s="41"/>
      <c r="GC44" s="41"/>
      <c r="GD44" s="41"/>
      <c r="GE44" s="41"/>
      <c r="GF44" s="41"/>
      <c r="GG44" s="41"/>
      <c r="GH44" s="41"/>
      <c r="GI44" s="41"/>
      <c r="GJ44" s="41"/>
      <c r="GK44" s="41"/>
      <c r="GL44" s="41"/>
      <c r="GM44" s="41"/>
      <c r="GN44" s="41"/>
      <c r="GO44" s="41"/>
      <c r="GP44" s="41"/>
      <c r="GQ44" s="41"/>
      <c r="GR44" s="41"/>
      <c r="GS44" s="41"/>
      <c r="GT44" s="41"/>
      <c r="GU44" s="41"/>
      <c r="GV44" s="41"/>
      <c r="GW44" s="41"/>
      <c r="GX44" s="41"/>
      <c r="GY44" s="41"/>
      <c r="GZ44" s="41"/>
      <c r="HA44" s="41"/>
      <c r="HB44" s="41"/>
      <c r="HC44" s="41"/>
      <c r="HD44" s="41"/>
      <c r="HE44" s="41"/>
      <c r="HF44" s="41"/>
      <c r="HG44" s="41"/>
      <c r="HH44" s="41"/>
      <c r="HI44" s="41"/>
      <c r="HJ44" s="41"/>
      <c r="HK44" s="41"/>
      <c r="HL44" s="41"/>
      <c r="HM44" s="41"/>
      <c r="HN44" s="41"/>
      <c r="HO44" s="41"/>
      <c r="HP44" s="41"/>
      <c r="HQ44" s="41"/>
      <c r="HR44" s="41"/>
      <c r="HS44" s="41"/>
      <c r="HT44" s="41"/>
      <c r="HU44" s="41"/>
      <c r="HV44" s="41"/>
      <c r="HW44" s="41"/>
      <c r="HX44" s="41"/>
      <c r="HY44" s="41"/>
      <c r="HZ44" s="41"/>
      <c r="IA44" s="41"/>
      <c r="IB44" s="41"/>
      <c r="IC44" s="41"/>
      <c r="ID44" s="41"/>
      <c r="IE44" s="41"/>
      <c r="IF44" s="41"/>
      <c r="IG44" s="41"/>
      <c r="IH44" s="41"/>
      <c r="II44" s="41"/>
      <c r="IJ44" s="41"/>
      <c r="IK44" s="41"/>
      <c r="IL44" s="41"/>
      <c r="IM44" s="41"/>
      <c r="IN44" s="41"/>
      <c r="IO44" s="41"/>
      <c r="IP44" s="41"/>
      <c r="IQ44" s="41"/>
      <c r="IR44" s="41"/>
      <c r="IS44" s="41"/>
      <c r="IT44" s="41"/>
      <c r="IU44" s="41"/>
    </row>
    <row r="45" spans="1:255" s="22" customFormat="1" ht="22.8" x14ac:dyDescent="0.2">
      <c r="A45" s="49">
        <v>26</v>
      </c>
      <c r="B45" s="50" t="s">
        <v>845</v>
      </c>
      <c r="C45" s="50" t="s">
        <v>847</v>
      </c>
      <c r="D45" s="50" t="s">
        <v>22</v>
      </c>
      <c r="E45" s="51" t="e">
        <f t="shared" si="0"/>
        <v>#REF!</v>
      </c>
      <c r="F45" s="52">
        <f>ROUND( 6.22 * 9.11, 2 )</f>
        <v>56.66</v>
      </c>
      <c r="G45" s="53" t="e">
        <f t="shared" si="1"/>
        <v>#REF!</v>
      </c>
      <c r="H45" s="54" t="s">
        <v>1015</v>
      </c>
      <c r="I45" s="54" t="s">
        <v>1010</v>
      </c>
      <c r="N45" s="41"/>
      <c r="O45" s="41" t="e">
        <f t="shared" si="2"/>
        <v>#REF!</v>
      </c>
      <c r="P45" s="41" t="e">
        <f>SmtRes!CX191</f>
        <v>#REF!</v>
      </c>
      <c r="Q45" s="41" t="e">
        <f>SmtRes!CX291</f>
        <v>#REF!</v>
      </c>
      <c r="R45" s="41" t="e">
        <f>SmtRes!CX313</f>
        <v>#REF!</v>
      </c>
      <c r="S45" s="41" t="e">
        <f>SmtRes!CX362</f>
        <v>#REF!</v>
      </c>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c r="DP45" s="41"/>
      <c r="DQ45" s="41"/>
      <c r="DR45" s="41"/>
      <c r="DS45" s="41"/>
      <c r="DT45" s="41"/>
      <c r="DU45" s="41"/>
      <c r="DV45" s="41"/>
      <c r="DW45" s="41"/>
      <c r="DX45" s="41"/>
      <c r="DY45" s="41"/>
      <c r="DZ45" s="41"/>
      <c r="EA45" s="41"/>
      <c r="EB45" s="41"/>
      <c r="EC45" s="41"/>
      <c r="ED45" s="41"/>
      <c r="EE45" s="41"/>
      <c r="EF45" s="41"/>
      <c r="EG45" s="41"/>
      <c r="EH45" s="41"/>
      <c r="EI45" s="41"/>
      <c r="EJ45" s="41"/>
      <c r="EK45" s="41"/>
      <c r="EL45" s="41"/>
      <c r="EM45" s="41"/>
      <c r="EN45" s="41"/>
      <c r="EO45" s="41"/>
      <c r="EP45" s="41"/>
      <c r="EQ45" s="41"/>
      <c r="ER45" s="41"/>
      <c r="ES45" s="41"/>
      <c r="ET45" s="41"/>
      <c r="EU45" s="41"/>
      <c r="EV45" s="41"/>
      <c r="EW45" s="41"/>
      <c r="EX45" s="41"/>
      <c r="EY45" s="41"/>
      <c r="EZ45" s="41"/>
      <c r="FA45" s="41"/>
      <c r="FB45" s="41"/>
      <c r="FC45" s="41"/>
      <c r="FD45" s="41"/>
      <c r="FE45" s="41"/>
      <c r="FF45" s="41"/>
      <c r="FG45" s="41"/>
      <c r="FH45" s="41"/>
      <c r="FI45" s="41"/>
      <c r="FJ45" s="41"/>
      <c r="FK45" s="41"/>
      <c r="FL45" s="41"/>
      <c r="FM45" s="41"/>
      <c r="FN45" s="41"/>
      <c r="FO45" s="41"/>
      <c r="FP45" s="41"/>
      <c r="FQ45" s="41"/>
      <c r="FR45" s="41"/>
      <c r="FS45" s="41"/>
      <c r="FT45" s="41"/>
      <c r="FU45" s="41"/>
      <c r="FV45" s="41"/>
      <c r="FW45" s="41"/>
      <c r="FX45" s="41"/>
      <c r="FY45" s="41"/>
      <c r="FZ45" s="41"/>
      <c r="GA45" s="41"/>
      <c r="GB45" s="41"/>
      <c r="GC45" s="41"/>
      <c r="GD45" s="41"/>
      <c r="GE45" s="41"/>
      <c r="GF45" s="41"/>
      <c r="GG45" s="41"/>
      <c r="GH45" s="41"/>
      <c r="GI45" s="41"/>
      <c r="GJ45" s="41"/>
      <c r="GK45" s="41"/>
      <c r="GL45" s="41"/>
      <c r="GM45" s="41"/>
      <c r="GN45" s="41"/>
      <c r="GO45" s="41"/>
      <c r="GP45" s="41"/>
      <c r="GQ45" s="41"/>
      <c r="GR45" s="41"/>
      <c r="GS45" s="41"/>
      <c r="GT45" s="41"/>
      <c r="GU45" s="41"/>
      <c r="GV45" s="41"/>
      <c r="GW45" s="41"/>
      <c r="GX45" s="41"/>
      <c r="GY45" s="41"/>
      <c r="GZ45" s="41"/>
      <c r="HA45" s="41"/>
      <c r="HB45" s="41"/>
      <c r="HC45" s="41"/>
      <c r="HD45" s="41"/>
      <c r="HE45" s="41"/>
      <c r="HF45" s="41"/>
      <c r="HG45" s="41"/>
      <c r="HH45" s="41"/>
      <c r="HI45" s="41"/>
      <c r="HJ45" s="41"/>
      <c r="HK45" s="41"/>
      <c r="HL45" s="41"/>
      <c r="HM45" s="41"/>
      <c r="HN45" s="41"/>
      <c r="HO45" s="41"/>
      <c r="HP45" s="41"/>
      <c r="HQ45" s="41"/>
      <c r="HR45" s="41"/>
      <c r="HS45" s="41"/>
      <c r="HT45" s="41"/>
      <c r="HU45" s="41"/>
      <c r="HV45" s="41"/>
      <c r="HW45" s="41"/>
      <c r="HX45" s="41"/>
      <c r="HY45" s="41"/>
      <c r="HZ45" s="41"/>
      <c r="IA45" s="41"/>
      <c r="IB45" s="41"/>
      <c r="IC45" s="41"/>
      <c r="ID45" s="41"/>
      <c r="IE45" s="41"/>
      <c r="IF45" s="41"/>
      <c r="IG45" s="41"/>
      <c r="IH45" s="41"/>
      <c r="II45" s="41"/>
      <c r="IJ45" s="41"/>
      <c r="IK45" s="41"/>
      <c r="IL45" s="41"/>
      <c r="IM45" s="41"/>
      <c r="IN45" s="41"/>
      <c r="IO45" s="41"/>
      <c r="IP45" s="41"/>
      <c r="IQ45" s="41"/>
      <c r="IR45" s="41"/>
      <c r="IS45" s="41"/>
      <c r="IT45" s="41"/>
      <c r="IU45" s="41"/>
    </row>
    <row r="46" spans="1:255" s="22" customFormat="1" ht="45.6" x14ac:dyDescent="0.2">
      <c r="A46" s="49">
        <v>27</v>
      </c>
      <c r="B46" s="50" t="s">
        <v>261</v>
      </c>
      <c r="C46" s="50" t="s">
        <v>541</v>
      </c>
      <c r="D46" s="50" t="s">
        <v>147</v>
      </c>
      <c r="E46" s="51" t="e">
        <f t="shared" si="0"/>
        <v>#REF!</v>
      </c>
      <c r="F46" s="52">
        <f>ROUND( 89251.23, 2 )</f>
        <v>89251.23</v>
      </c>
      <c r="G46" s="53" t="e">
        <f t="shared" si="1"/>
        <v>#REF!</v>
      </c>
      <c r="H46" s="55" t="s">
        <v>1064</v>
      </c>
      <c r="I46" s="55" t="s">
        <v>1010</v>
      </c>
      <c r="N46" s="41"/>
      <c r="O46" s="41" t="e">
        <f t="shared" si="2"/>
        <v>#REF!</v>
      </c>
      <c r="P46" s="41" t="e">
        <f>Source!I211</f>
        <v>#REF!</v>
      </c>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c r="DJ46" s="41"/>
      <c r="DK46" s="41"/>
      <c r="DL46" s="41"/>
      <c r="DM46" s="41"/>
      <c r="DN46" s="41"/>
      <c r="DO46" s="41"/>
      <c r="DP46" s="41"/>
      <c r="DQ46" s="41"/>
      <c r="DR46" s="41"/>
      <c r="DS46" s="41"/>
      <c r="DT46" s="41"/>
      <c r="DU46" s="41"/>
      <c r="DV46" s="41"/>
      <c r="DW46" s="41"/>
      <c r="DX46" s="41"/>
      <c r="DY46" s="41"/>
      <c r="DZ46" s="41"/>
      <c r="EA46" s="41"/>
      <c r="EB46" s="41"/>
      <c r="EC46" s="41"/>
      <c r="ED46" s="41"/>
      <c r="EE46" s="41"/>
      <c r="EF46" s="41"/>
      <c r="EG46" s="41"/>
      <c r="EH46" s="41"/>
      <c r="EI46" s="41"/>
      <c r="EJ46" s="41"/>
      <c r="EK46" s="41"/>
      <c r="EL46" s="41"/>
      <c r="EM46" s="41"/>
      <c r="EN46" s="41"/>
      <c r="EO46" s="41"/>
      <c r="EP46" s="41"/>
      <c r="EQ46" s="41"/>
      <c r="ER46" s="41"/>
      <c r="ES46" s="41"/>
      <c r="ET46" s="41"/>
      <c r="EU46" s="41"/>
      <c r="EV46" s="41"/>
      <c r="EW46" s="41"/>
      <c r="EX46" s="41"/>
      <c r="EY46" s="41"/>
      <c r="EZ46" s="41"/>
      <c r="FA46" s="41"/>
      <c r="FB46" s="41"/>
      <c r="FC46" s="41"/>
      <c r="FD46" s="41"/>
      <c r="FE46" s="41"/>
      <c r="FF46" s="41"/>
      <c r="FG46" s="41"/>
      <c r="FH46" s="41"/>
      <c r="FI46" s="41"/>
      <c r="FJ46" s="41"/>
      <c r="FK46" s="41"/>
      <c r="FL46" s="41"/>
      <c r="FM46" s="41"/>
      <c r="FN46" s="41"/>
      <c r="FO46" s="41"/>
      <c r="FP46" s="41"/>
      <c r="FQ46" s="41"/>
      <c r="FR46" s="41"/>
      <c r="FS46" s="41"/>
      <c r="FT46" s="41"/>
      <c r="FU46" s="41"/>
      <c r="FV46" s="41"/>
      <c r="FW46" s="41"/>
      <c r="FX46" s="41"/>
      <c r="FY46" s="41"/>
      <c r="FZ46" s="41"/>
      <c r="GA46" s="41"/>
      <c r="GB46" s="41"/>
      <c r="GC46" s="41"/>
      <c r="GD46" s="41"/>
      <c r="GE46" s="41"/>
      <c r="GF46" s="41"/>
      <c r="GG46" s="41"/>
      <c r="GH46" s="41"/>
      <c r="GI46" s="41"/>
      <c r="GJ46" s="41"/>
      <c r="GK46" s="41"/>
      <c r="GL46" s="41"/>
      <c r="GM46" s="41"/>
      <c r="GN46" s="41"/>
      <c r="GO46" s="41"/>
      <c r="GP46" s="41"/>
      <c r="GQ46" s="41"/>
      <c r="GR46" s="41"/>
      <c r="GS46" s="41"/>
      <c r="GT46" s="41"/>
      <c r="GU46" s="41"/>
      <c r="GV46" s="41"/>
      <c r="GW46" s="41"/>
      <c r="GX46" s="41"/>
      <c r="GY46" s="41"/>
      <c r="GZ46" s="41"/>
      <c r="HA46" s="41"/>
      <c r="HB46" s="41"/>
      <c r="HC46" s="41"/>
      <c r="HD46" s="41"/>
      <c r="HE46" s="41"/>
      <c r="HF46" s="41"/>
      <c r="HG46" s="41"/>
      <c r="HH46" s="41"/>
      <c r="HI46" s="41"/>
      <c r="HJ46" s="41"/>
      <c r="HK46" s="41"/>
      <c r="HL46" s="41"/>
      <c r="HM46" s="41"/>
      <c r="HN46" s="41"/>
      <c r="HO46" s="41"/>
      <c r="HP46" s="41"/>
      <c r="HQ46" s="41"/>
      <c r="HR46" s="41"/>
      <c r="HS46" s="41"/>
      <c r="HT46" s="41"/>
      <c r="HU46" s="41"/>
      <c r="HV46" s="41"/>
      <c r="HW46" s="41"/>
      <c r="HX46" s="41"/>
      <c r="HY46" s="41"/>
      <c r="HZ46" s="41"/>
      <c r="IA46" s="41"/>
      <c r="IB46" s="41"/>
      <c r="IC46" s="41"/>
      <c r="ID46" s="41"/>
      <c r="IE46" s="41"/>
      <c r="IF46" s="41"/>
      <c r="IG46" s="41"/>
      <c r="IH46" s="41"/>
      <c r="II46" s="41"/>
      <c r="IJ46" s="41"/>
      <c r="IK46" s="41"/>
      <c r="IL46" s="41"/>
      <c r="IM46" s="41"/>
      <c r="IN46" s="41"/>
      <c r="IO46" s="41"/>
      <c r="IP46" s="41"/>
      <c r="IQ46" s="41"/>
      <c r="IR46" s="41"/>
      <c r="IS46" s="41"/>
      <c r="IT46" s="41"/>
      <c r="IU46" s="41"/>
    </row>
    <row r="47" spans="1:255" s="22" customFormat="1" ht="45.6" x14ac:dyDescent="0.2">
      <c r="A47" s="49">
        <v>28</v>
      </c>
      <c r="B47" s="50" t="s">
        <v>261</v>
      </c>
      <c r="C47" s="50" t="s">
        <v>428</v>
      </c>
      <c r="D47" s="50" t="s">
        <v>147</v>
      </c>
      <c r="E47" s="51" t="e">
        <f t="shared" si="0"/>
        <v>#REF!</v>
      </c>
      <c r="F47" s="52">
        <f>ROUND( 89251.23, 2 )</f>
        <v>89251.23</v>
      </c>
      <c r="G47" s="53" t="e">
        <f t="shared" si="1"/>
        <v>#REF!</v>
      </c>
      <c r="H47" s="55" t="s">
        <v>1064</v>
      </c>
      <c r="I47" s="55" t="s">
        <v>1010</v>
      </c>
      <c r="N47" s="41"/>
      <c r="O47" s="41" t="e">
        <f t="shared" si="2"/>
        <v>#REF!</v>
      </c>
      <c r="P47" s="41" t="e">
        <f>Source!I157</f>
        <v>#REF!</v>
      </c>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c r="DJ47" s="41"/>
      <c r="DK47" s="41"/>
      <c r="DL47" s="41"/>
      <c r="DM47" s="41"/>
      <c r="DN47" s="41"/>
      <c r="DO47" s="41"/>
      <c r="DP47" s="41"/>
      <c r="DQ47" s="41"/>
      <c r="DR47" s="41"/>
      <c r="DS47" s="41"/>
      <c r="DT47" s="41"/>
      <c r="DU47" s="41"/>
      <c r="DV47" s="41"/>
      <c r="DW47" s="41"/>
      <c r="DX47" s="41"/>
      <c r="DY47" s="41"/>
      <c r="DZ47" s="41"/>
      <c r="EA47" s="41"/>
      <c r="EB47" s="41"/>
      <c r="EC47" s="41"/>
      <c r="ED47" s="41"/>
      <c r="EE47" s="41"/>
      <c r="EF47" s="41"/>
      <c r="EG47" s="41"/>
      <c r="EH47" s="41"/>
      <c r="EI47" s="41"/>
      <c r="EJ47" s="41"/>
      <c r="EK47" s="41"/>
      <c r="EL47" s="41"/>
      <c r="EM47" s="41"/>
      <c r="EN47" s="41"/>
      <c r="EO47" s="41"/>
      <c r="EP47" s="41"/>
      <c r="EQ47" s="41"/>
      <c r="ER47" s="41"/>
      <c r="ES47" s="41"/>
      <c r="ET47" s="41"/>
      <c r="EU47" s="41"/>
      <c r="EV47" s="41"/>
      <c r="EW47" s="41"/>
      <c r="EX47" s="41"/>
      <c r="EY47" s="41"/>
      <c r="EZ47" s="41"/>
      <c r="FA47" s="41"/>
      <c r="FB47" s="41"/>
      <c r="FC47" s="41"/>
      <c r="FD47" s="41"/>
      <c r="FE47" s="41"/>
      <c r="FF47" s="41"/>
      <c r="FG47" s="41"/>
      <c r="FH47" s="41"/>
      <c r="FI47" s="41"/>
      <c r="FJ47" s="41"/>
      <c r="FK47" s="41"/>
      <c r="FL47" s="41"/>
      <c r="FM47" s="41"/>
      <c r="FN47" s="41"/>
      <c r="FO47" s="41"/>
      <c r="FP47" s="41"/>
      <c r="FQ47" s="41"/>
      <c r="FR47" s="41"/>
      <c r="FS47" s="41"/>
      <c r="FT47" s="41"/>
      <c r="FU47" s="41"/>
      <c r="FV47" s="41"/>
      <c r="FW47" s="41"/>
      <c r="FX47" s="41"/>
      <c r="FY47" s="41"/>
      <c r="FZ47" s="41"/>
      <c r="GA47" s="41"/>
      <c r="GB47" s="41"/>
      <c r="GC47" s="41"/>
      <c r="GD47" s="41"/>
      <c r="GE47" s="41"/>
      <c r="GF47" s="41"/>
      <c r="GG47" s="41"/>
      <c r="GH47" s="41"/>
      <c r="GI47" s="41"/>
      <c r="GJ47" s="41"/>
      <c r="GK47" s="41"/>
      <c r="GL47" s="41"/>
      <c r="GM47" s="41"/>
      <c r="GN47" s="41"/>
      <c r="GO47" s="41"/>
      <c r="GP47" s="41"/>
      <c r="GQ47" s="41"/>
      <c r="GR47" s="41"/>
      <c r="GS47" s="41"/>
      <c r="GT47" s="41"/>
      <c r="GU47" s="41"/>
      <c r="GV47" s="41"/>
      <c r="GW47" s="41"/>
      <c r="GX47" s="41"/>
      <c r="GY47" s="41"/>
      <c r="GZ47" s="41"/>
      <c r="HA47" s="41"/>
      <c r="HB47" s="41"/>
      <c r="HC47" s="41"/>
      <c r="HD47" s="41"/>
      <c r="HE47" s="41"/>
      <c r="HF47" s="41"/>
      <c r="HG47" s="41"/>
      <c r="HH47" s="41"/>
      <c r="HI47" s="41"/>
      <c r="HJ47" s="41"/>
      <c r="HK47" s="41"/>
      <c r="HL47" s="41"/>
      <c r="HM47" s="41"/>
      <c r="HN47" s="41"/>
      <c r="HO47" s="41"/>
      <c r="HP47" s="41"/>
      <c r="HQ47" s="41"/>
      <c r="HR47" s="41"/>
      <c r="HS47" s="41"/>
      <c r="HT47" s="41"/>
      <c r="HU47" s="41"/>
      <c r="HV47" s="41"/>
      <c r="HW47" s="41"/>
      <c r="HX47" s="41"/>
      <c r="HY47" s="41"/>
      <c r="HZ47" s="41"/>
      <c r="IA47" s="41"/>
      <c r="IB47" s="41"/>
      <c r="IC47" s="41"/>
      <c r="ID47" s="41"/>
      <c r="IE47" s="41"/>
      <c r="IF47" s="41"/>
      <c r="IG47" s="41"/>
      <c r="IH47" s="41"/>
      <c r="II47" s="41"/>
      <c r="IJ47" s="41"/>
      <c r="IK47" s="41"/>
      <c r="IL47" s="41"/>
      <c r="IM47" s="41"/>
      <c r="IN47" s="41"/>
      <c r="IO47" s="41"/>
      <c r="IP47" s="41"/>
      <c r="IQ47" s="41"/>
      <c r="IR47" s="41"/>
      <c r="IS47" s="41"/>
      <c r="IT47" s="41"/>
      <c r="IU47" s="41"/>
    </row>
    <row r="48" spans="1:255" s="22" customFormat="1" ht="45.6" x14ac:dyDescent="0.2">
      <c r="A48" s="49">
        <v>29</v>
      </c>
      <c r="B48" s="50" t="s">
        <v>261</v>
      </c>
      <c r="C48" s="50" t="s">
        <v>441</v>
      </c>
      <c r="D48" s="50" t="s">
        <v>147</v>
      </c>
      <c r="E48" s="51" t="e">
        <f t="shared" si="0"/>
        <v>#REF!</v>
      </c>
      <c r="F48" s="52">
        <f>ROUND( 89251.23, 2 )</f>
        <v>89251.23</v>
      </c>
      <c r="G48" s="53" t="e">
        <f t="shared" si="1"/>
        <v>#REF!</v>
      </c>
      <c r="H48" s="55" t="s">
        <v>1064</v>
      </c>
      <c r="I48" s="55" t="s">
        <v>1010</v>
      </c>
      <c r="N48" s="41"/>
      <c r="O48" s="41" t="e">
        <f t="shared" si="2"/>
        <v>#REF!</v>
      </c>
      <c r="P48" s="41" t="e">
        <f>Source!I165</f>
        <v>#REF!</v>
      </c>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c r="DJ48" s="41"/>
      <c r="DK48" s="41"/>
      <c r="DL48" s="41"/>
      <c r="DM48" s="41"/>
      <c r="DN48" s="41"/>
      <c r="DO48" s="41"/>
      <c r="DP48" s="41"/>
      <c r="DQ48" s="41"/>
      <c r="DR48" s="41"/>
      <c r="DS48" s="41"/>
      <c r="DT48" s="41"/>
      <c r="DU48" s="41"/>
      <c r="DV48" s="41"/>
      <c r="DW48" s="41"/>
      <c r="DX48" s="41"/>
      <c r="DY48" s="41"/>
      <c r="DZ48" s="41"/>
      <c r="EA48" s="41"/>
      <c r="EB48" s="41"/>
      <c r="EC48" s="41"/>
      <c r="ED48" s="41"/>
      <c r="EE48" s="41"/>
      <c r="EF48" s="41"/>
      <c r="EG48" s="41"/>
      <c r="EH48" s="41"/>
      <c r="EI48" s="41"/>
      <c r="EJ48" s="41"/>
      <c r="EK48" s="41"/>
      <c r="EL48" s="41"/>
      <c r="EM48" s="41"/>
      <c r="EN48" s="41"/>
      <c r="EO48" s="41"/>
      <c r="EP48" s="41"/>
      <c r="EQ48" s="41"/>
      <c r="ER48" s="41"/>
      <c r="ES48" s="41"/>
      <c r="ET48" s="41"/>
      <c r="EU48" s="41"/>
      <c r="EV48" s="41"/>
      <c r="EW48" s="41"/>
      <c r="EX48" s="41"/>
      <c r="EY48" s="41"/>
      <c r="EZ48" s="41"/>
      <c r="FA48" s="41"/>
      <c r="FB48" s="41"/>
      <c r="FC48" s="41"/>
      <c r="FD48" s="41"/>
      <c r="FE48" s="41"/>
      <c r="FF48" s="41"/>
      <c r="FG48" s="41"/>
      <c r="FH48" s="41"/>
      <c r="FI48" s="41"/>
      <c r="FJ48" s="41"/>
      <c r="FK48" s="41"/>
      <c r="FL48" s="41"/>
      <c r="FM48" s="41"/>
      <c r="FN48" s="41"/>
      <c r="FO48" s="41"/>
      <c r="FP48" s="41"/>
      <c r="FQ48" s="41"/>
      <c r="FR48" s="41"/>
      <c r="FS48" s="41"/>
      <c r="FT48" s="41"/>
      <c r="FU48" s="41"/>
      <c r="FV48" s="41"/>
      <c r="FW48" s="41"/>
      <c r="FX48" s="41"/>
      <c r="FY48" s="41"/>
      <c r="FZ48" s="41"/>
      <c r="GA48" s="41"/>
      <c r="GB48" s="41"/>
      <c r="GC48" s="41"/>
      <c r="GD48" s="41"/>
      <c r="GE48" s="41"/>
      <c r="GF48" s="41"/>
      <c r="GG48" s="41"/>
      <c r="GH48" s="41"/>
      <c r="GI48" s="41"/>
      <c r="GJ48" s="41"/>
      <c r="GK48" s="41"/>
      <c r="GL48" s="41"/>
      <c r="GM48" s="41"/>
      <c r="GN48" s="41"/>
      <c r="GO48" s="41"/>
      <c r="GP48" s="41"/>
      <c r="GQ48" s="41"/>
      <c r="GR48" s="41"/>
      <c r="GS48" s="41"/>
      <c r="GT48" s="41"/>
      <c r="GU48" s="41"/>
      <c r="GV48" s="41"/>
      <c r="GW48" s="41"/>
      <c r="GX48" s="41"/>
      <c r="GY48" s="41"/>
      <c r="GZ48" s="41"/>
      <c r="HA48" s="41"/>
      <c r="HB48" s="41"/>
      <c r="HC48" s="41"/>
      <c r="HD48" s="41"/>
      <c r="HE48" s="41"/>
      <c r="HF48" s="41"/>
      <c r="HG48" s="41"/>
      <c r="HH48" s="41"/>
      <c r="HI48" s="41"/>
      <c r="HJ48" s="41"/>
      <c r="HK48" s="41"/>
      <c r="HL48" s="41"/>
      <c r="HM48" s="41"/>
      <c r="HN48" s="41"/>
      <c r="HO48" s="41"/>
      <c r="HP48" s="41"/>
      <c r="HQ48" s="41"/>
      <c r="HR48" s="41"/>
      <c r="HS48" s="41"/>
      <c r="HT48" s="41"/>
      <c r="HU48" s="41"/>
      <c r="HV48" s="41"/>
      <c r="HW48" s="41"/>
      <c r="HX48" s="41"/>
      <c r="HY48" s="41"/>
      <c r="HZ48" s="41"/>
      <c r="IA48" s="41"/>
      <c r="IB48" s="41"/>
      <c r="IC48" s="41"/>
      <c r="ID48" s="41"/>
      <c r="IE48" s="41"/>
      <c r="IF48" s="41"/>
      <c r="IG48" s="41"/>
      <c r="IH48" s="41"/>
      <c r="II48" s="41"/>
      <c r="IJ48" s="41"/>
      <c r="IK48" s="41"/>
      <c r="IL48" s="41"/>
      <c r="IM48" s="41"/>
      <c r="IN48" s="41"/>
      <c r="IO48" s="41"/>
      <c r="IP48" s="41"/>
      <c r="IQ48" s="41"/>
      <c r="IR48" s="41"/>
      <c r="IS48" s="41"/>
      <c r="IT48" s="41"/>
      <c r="IU48" s="41"/>
    </row>
    <row r="49" spans="1:255" s="22" customFormat="1" ht="45.6" x14ac:dyDescent="0.2">
      <c r="A49" s="49">
        <v>30</v>
      </c>
      <c r="B49" s="50" t="s">
        <v>261</v>
      </c>
      <c r="C49" s="50" t="s">
        <v>401</v>
      </c>
      <c r="D49" s="50" t="s">
        <v>147</v>
      </c>
      <c r="E49" s="51" t="e">
        <f t="shared" si="0"/>
        <v>#REF!</v>
      </c>
      <c r="F49" s="52">
        <f>ROUND( 89251.23, 2 )</f>
        <v>89251.23</v>
      </c>
      <c r="G49" s="53" t="e">
        <f t="shared" si="1"/>
        <v>#REF!</v>
      </c>
      <c r="H49" s="55" t="s">
        <v>1064</v>
      </c>
      <c r="I49" s="55" t="s">
        <v>1010</v>
      </c>
      <c r="N49" s="41"/>
      <c r="O49" s="41" t="e">
        <f t="shared" si="2"/>
        <v>#REF!</v>
      </c>
      <c r="P49" s="41" t="e">
        <f>Source!I144</f>
        <v>#REF!</v>
      </c>
      <c r="Q49" s="41"/>
      <c r="R49" s="41"/>
      <c r="S49" s="41"/>
      <c r="T49" s="41"/>
      <c r="U49" s="41"/>
      <c r="V49" s="41"/>
      <c r="W49" s="41"/>
      <c r="X49" s="41"/>
      <c r="Y49" s="41"/>
      <c r="Z49" s="41"/>
      <c r="AA49" s="41"/>
      <c r="AB49" s="41"/>
      <c r="AC49" s="41"/>
      <c r="AD49" s="41"/>
      <c r="AE49" s="41"/>
      <c r="AF49" s="41"/>
      <c r="AG49" s="41"/>
      <c r="AH49" s="41"/>
      <c r="AI49" s="41"/>
      <c r="AJ49" s="41"/>
      <c r="AK49" s="41"/>
      <c r="AL49" s="41"/>
      <c r="AM49" s="41"/>
      <c r="AN49" s="41"/>
      <c r="AO49" s="41"/>
      <c r="AP49" s="41"/>
      <c r="AQ49" s="41"/>
      <c r="AR49" s="41"/>
      <c r="AS49" s="41"/>
      <c r="AT49" s="41"/>
      <c r="AU49" s="41"/>
      <c r="AV49" s="41"/>
      <c r="AW49" s="41"/>
      <c r="AX49" s="41"/>
      <c r="AY49" s="41"/>
      <c r="AZ49" s="41"/>
      <c r="BA49" s="41"/>
      <c r="BB49" s="41"/>
      <c r="BC49" s="41"/>
      <c r="BD49" s="41"/>
      <c r="BE49" s="41"/>
      <c r="BF49" s="41"/>
      <c r="BG49" s="41"/>
      <c r="BH49" s="41"/>
      <c r="BI49" s="41"/>
      <c r="BJ49" s="41"/>
      <c r="BK49" s="41"/>
      <c r="BL49" s="41"/>
      <c r="BM49" s="41"/>
      <c r="BN49" s="41"/>
      <c r="BO49" s="41"/>
      <c r="BP49" s="41"/>
      <c r="BQ49" s="41"/>
      <c r="BR49" s="41"/>
      <c r="BS49" s="41"/>
      <c r="BT49" s="41"/>
      <c r="BU49" s="41"/>
      <c r="BV49" s="41"/>
      <c r="BW49" s="41"/>
      <c r="BX49" s="41"/>
      <c r="BY49" s="41"/>
      <c r="BZ49" s="41"/>
      <c r="CA49" s="41"/>
      <c r="CB49" s="41"/>
      <c r="CC49" s="41"/>
      <c r="CD49" s="41"/>
      <c r="CE49" s="41"/>
      <c r="CF49" s="41"/>
      <c r="CG49" s="41"/>
      <c r="CH49" s="41"/>
      <c r="CI49" s="41"/>
      <c r="CJ49" s="41"/>
      <c r="CK49" s="41"/>
      <c r="CL49" s="41"/>
      <c r="CM49" s="41"/>
      <c r="CN49" s="41"/>
      <c r="CO49" s="41"/>
      <c r="CP49" s="41"/>
      <c r="CQ49" s="41"/>
      <c r="CR49" s="41"/>
      <c r="CS49" s="41"/>
      <c r="CT49" s="41"/>
      <c r="CU49" s="41"/>
      <c r="CV49" s="41"/>
      <c r="CW49" s="41"/>
      <c r="CX49" s="41"/>
      <c r="CY49" s="41"/>
      <c r="CZ49" s="41"/>
      <c r="DA49" s="41"/>
      <c r="DB49" s="41"/>
      <c r="DC49" s="41"/>
      <c r="DD49" s="41"/>
      <c r="DE49" s="41"/>
      <c r="DF49" s="41"/>
      <c r="DG49" s="41"/>
      <c r="DH49" s="41"/>
      <c r="DI49" s="41"/>
      <c r="DJ49" s="41"/>
      <c r="DK49" s="41"/>
      <c r="DL49" s="41"/>
      <c r="DM49" s="41"/>
      <c r="DN49" s="41"/>
      <c r="DO49" s="41"/>
      <c r="DP49" s="41"/>
      <c r="DQ49" s="41"/>
      <c r="DR49" s="41"/>
      <c r="DS49" s="41"/>
      <c r="DT49" s="41"/>
      <c r="DU49" s="41"/>
      <c r="DV49" s="41"/>
      <c r="DW49" s="41"/>
      <c r="DX49" s="41"/>
      <c r="DY49" s="41"/>
      <c r="DZ49" s="41"/>
      <c r="EA49" s="41"/>
      <c r="EB49" s="41"/>
      <c r="EC49" s="41"/>
      <c r="ED49" s="41"/>
      <c r="EE49" s="41"/>
      <c r="EF49" s="41"/>
      <c r="EG49" s="41"/>
      <c r="EH49" s="41"/>
      <c r="EI49" s="41"/>
      <c r="EJ49" s="41"/>
      <c r="EK49" s="41"/>
      <c r="EL49" s="41"/>
      <c r="EM49" s="41"/>
      <c r="EN49" s="41"/>
      <c r="EO49" s="41"/>
      <c r="EP49" s="41"/>
      <c r="EQ49" s="41"/>
      <c r="ER49" s="41"/>
      <c r="ES49" s="41"/>
      <c r="ET49" s="41"/>
      <c r="EU49" s="41"/>
      <c r="EV49" s="41"/>
      <c r="EW49" s="41"/>
      <c r="EX49" s="41"/>
      <c r="EY49" s="41"/>
      <c r="EZ49" s="41"/>
      <c r="FA49" s="41"/>
      <c r="FB49" s="41"/>
      <c r="FC49" s="41"/>
      <c r="FD49" s="41"/>
      <c r="FE49" s="41"/>
      <c r="FF49" s="41"/>
      <c r="FG49" s="41"/>
      <c r="FH49" s="41"/>
      <c r="FI49" s="41"/>
      <c r="FJ49" s="41"/>
      <c r="FK49" s="41"/>
      <c r="FL49" s="41"/>
      <c r="FM49" s="41"/>
      <c r="FN49" s="41"/>
      <c r="FO49" s="41"/>
      <c r="FP49" s="41"/>
      <c r="FQ49" s="41"/>
      <c r="FR49" s="41"/>
      <c r="FS49" s="41"/>
      <c r="FT49" s="41"/>
      <c r="FU49" s="41"/>
      <c r="FV49" s="41"/>
      <c r="FW49" s="41"/>
      <c r="FX49" s="41"/>
      <c r="FY49" s="41"/>
      <c r="FZ49" s="41"/>
      <c r="GA49" s="41"/>
      <c r="GB49" s="41"/>
      <c r="GC49" s="41"/>
      <c r="GD49" s="41"/>
      <c r="GE49" s="41"/>
      <c r="GF49" s="41"/>
      <c r="GG49" s="41"/>
      <c r="GH49" s="41"/>
      <c r="GI49" s="41"/>
      <c r="GJ49" s="41"/>
      <c r="GK49" s="41"/>
      <c r="GL49" s="41"/>
      <c r="GM49" s="41"/>
      <c r="GN49" s="41"/>
      <c r="GO49" s="41"/>
      <c r="GP49" s="41"/>
      <c r="GQ49" s="41"/>
      <c r="GR49" s="41"/>
      <c r="GS49" s="41"/>
      <c r="GT49" s="41"/>
      <c r="GU49" s="41"/>
      <c r="GV49" s="41"/>
      <c r="GW49" s="41"/>
      <c r="GX49" s="41"/>
      <c r="GY49" s="41"/>
      <c r="GZ49" s="41"/>
      <c r="HA49" s="41"/>
      <c r="HB49" s="41"/>
      <c r="HC49" s="41"/>
      <c r="HD49" s="41"/>
      <c r="HE49" s="41"/>
      <c r="HF49" s="41"/>
      <c r="HG49" s="41"/>
      <c r="HH49" s="41"/>
      <c r="HI49" s="41"/>
      <c r="HJ49" s="41"/>
      <c r="HK49" s="41"/>
      <c r="HL49" s="41"/>
      <c r="HM49" s="41"/>
      <c r="HN49" s="41"/>
      <c r="HO49" s="41"/>
      <c r="HP49" s="41"/>
      <c r="HQ49" s="41"/>
      <c r="HR49" s="41"/>
      <c r="HS49" s="41"/>
      <c r="HT49" s="41"/>
      <c r="HU49" s="41"/>
      <c r="HV49" s="41"/>
      <c r="HW49" s="41"/>
      <c r="HX49" s="41"/>
      <c r="HY49" s="41"/>
      <c r="HZ49" s="41"/>
      <c r="IA49" s="41"/>
      <c r="IB49" s="41"/>
      <c r="IC49" s="41"/>
      <c r="ID49" s="41"/>
      <c r="IE49" s="41"/>
      <c r="IF49" s="41"/>
      <c r="IG49" s="41"/>
      <c r="IH49" s="41"/>
      <c r="II49" s="41"/>
      <c r="IJ49" s="41"/>
      <c r="IK49" s="41"/>
      <c r="IL49" s="41"/>
      <c r="IM49" s="41"/>
      <c r="IN49" s="41"/>
      <c r="IO49" s="41"/>
      <c r="IP49" s="41"/>
      <c r="IQ49" s="41"/>
      <c r="IR49" s="41"/>
      <c r="IS49" s="41"/>
      <c r="IT49" s="41"/>
      <c r="IU49" s="41"/>
    </row>
    <row r="50" spans="1:255" s="22" customFormat="1" ht="45.6" x14ac:dyDescent="0.2">
      <c r="A50" s="49">
        <v>31</v>
      </c>
      <c r="B50" s="50" t="s">
        <v>261</v>
      </c>
      <c r="C50" s="50" t="s">
        <v>433</v>
      </c>
      <c r="D50" s="50" t="s">
        <v>147</v>
      </c>
      <c r="E50" s="51" t="e">
        <f t="shared" si="0"/>
        <v>#REF!</v>
      </c>
      <c r="F50" s="52">
        <f>ROUND( 116796.73, 2 )</f>
        <v>116796.73</v>
      </c>
      <c r="G50" s="53" t="e">
        <f t="shared" si="1"/>
        <v>#REF!</v>
      </c>
      <c r="H50" s="55" t="s">
        <v>1069</v>
      </c>
      <c r="I50" s="55" t="s">
        <v>1010</v>
      </c>
      <c r="N50" s="41"/>
      <c r="O50" s="41" t="e">
        <f t="shared" si="2"/>
        <v>#REF!</v>
      </c>
      <c r="P50" s="41" t="e">
        <f>Source!I160</f>
        <v>#REF!</v>
      </c>
      <c r="Q50" s="41"/>
      <c r="R50" s="41"/>
      <c r="S50" s="41"/>
      <c r="T50" s="41"/>
      <c r="U50" s="41"/>
      <c r="V50" s="41"/>
      <c r="W50" s="41"/>
      <c r="X50" s="41"/>
      <c r="Y50" s="41"/>
      <c r="Z50" s="41"/>
      <c r="AA50" s="41"/>
      <c r="AB50" s="41"/>
      <c r="AC50" s="41"/>
      <c r="AD50" s="41"/>
      <c r="AE50" s="41"/>
      <c r="AF50" s="41"/>
      <c r="AG50" s="41"/>
      <c r="AH50" s="41"/>
      <c r="AI50" s="41"/>
      <c r="AJ50" s="41"/>
      <c r="AK50" s="41"/>
      <c r="AL50" s="41"/>
      <c r="AM50" s="41"/>
      <c r="AN50" s="41"/>
      <c r="AO50" s="41"/>
      <c r="AP50" s="41"/>
      <c r="AQ50" s="41"/>
      <c r="AR50" s="41"/>
      <c r="AS50" s="41"/>
      <c r="AT50" s="41"/>
      <c r="AU50" s="41"/>
      <c r="AV50" s="41"/>
      <c r="AW50" s="41"/>
      <c r="AX50" s="41"/>
      <c r="AY50" s="41"/>
      <c r="AZ50" s="41"/>
      <c r="BA50" s="41"/>
      <c r="BB50" s="41"/>
      <c r="BC50" s="41"/>
      <c r="BD50" s="41"/>
      <c r="BE50" s="41"/>
      <c r="BF50" s="41"/>
      <c r="BG50" s="41"/>
      <c r="BH50" s="41"/>
      <c r="BI50" s="41"/>
      <c r="BJ50" s="41"/>
      <c r="BK50" s="41"/>
      <c r="BL50" s="41"/>
      <c r="BM50" s="41"/>
      <c r="BN50" s="41"/>
      <c r="BO50" s="41"/>
      <c r="BP50" s="41"/>
      <c r="BQ50" s="41"/>
      <c r="BR50" s="41"/>
      <c r="BS50" s="41"/>
      <c r="BT50" s="41"/>
      <c r="BU50" s="41"/>
      <c r="BV50" s="41"/>
      <c r="BW50" s="41"/>
      <c r="BX50" s="41"/>
      <c r="BY50" s="41"/>
      <c r="BZ50" s="41"/>
      <c r="CA50" s="41"/>
      <c r="CB50" s="41"/>
      <c r="CC50" s="41"/>
      <c r="CD50" s="41"/>
      <c r="CE50" s="41"/>
      <c r="CF50" s="41"/>
      <c r="CG50" s="41"/>
      <c r="CH50" s="41"/>
      <c r="CI50" s="41"/>
      <c r="CJ50" s="41"/>
      <c r="CK50" s="41"/>
      <c r="CL50" s="41"/>
      <c r="CM50" s="41"/>
      <c r="CN50" s="41"/>
      <c r="CO50" s="41"/>
      <c r="CP50" s="41"/>
      <c r="CQ50" s="41"/>
      <c r="CR50" s="41"/>
      <c r="CS50" s="41"/>
      <c r="CT50" s="41"/>
      <c r="CU50" s="41"/>
      <c r="CV50" s="41"/>
      <c r="CW50" s="41"/>
      <c r="CX50" s="41"/>
      <c r="CY50" s="41"/>
      <c r="CZ50" s="41"/>
      <c r="DA50" s="41"/>
      <c r="DB50" s="41"/>
      <c r="DC50" s="41"/>
      <c r="DD50" s="41"/>
      <c r="DE50" s="41"/>
      <c r="DF50" s="41"/>
      <c r="DG50" s="41"/>
      <c r="DH50" s="41"/>
      <c r="DI50" s="41"/>
      <c r="DJ50" s="41"/>
      <c r="DK50" s="41"/>
      <c r="DL50" s="41"/>
      <c r="DM50" s="41"/>
      <c r="DN50" s="41"/>
      <c r="DO50" s="41"/>
      <c r="DP50" s="41"/>
      <c r="DQ50" s="41"/>
      <c r="DR50" s="41"/>
      <c r="DS50" s="41"/>
      <c r="DT50" s="41"/>
      <c r="DU50" s="41"/>
      <c r="DV50" s="41"/>
      <c r="DW50" s="41"/>
      <c r="DX50" s="41"/>
      <c r="DY50" s="41"/>
      <c r="DZ50" s="41"/>
      <c r="EA50" s="41"/>
      <c r="EB50" s="41"/>
      <c r="EC50" s="41"/>
      <c r="ED50" s="41"/>
      <c r="EE50" s="41"/>
      <c r="EF50" s="41"/>
      <c r="EG50" s="41"/>
      <c r="EH50" s="41"/>
      <c r="EI50" s="41"/>
      <c r="EJ50" s="41"/>
      <c r="EK50" s="41"/>
      <c r="EL50" s="41"/>
      <c r="EM50" s="41"/>
      <c r="EN50" s="41"/>
      <c r="EO50" s="41"/>
      <c r="EP50" s="41"/>
      <c r="EQ50" s="41"/>
      <c r="ER50" s="41"/>
      <c r="ES50" s="41"/>
      <c r="ET50" s="41"/>
      <c r="EU50" s="41"/>
      <c r="EV50" s="41"/>
      <c r="EW50" s="41"/>
      <c r="EX50" s="41"/>
      <c r="EY50" s="41"/>
      <c r="EZ50" s="41"/>
      <c r="FA50" s="41"/>
      <c r="FB50" s="41"/>
      <c r="FC50" s="41"/>
      <c r="FD50" s="41"/>
      <c r="FE50" s="41"/>
      <c r="FF50" s="41"/>
      <c r="FG50" s="41"/>
      <c r="FH50" s="41"/>
      <c r="FI50" s="41"/>
      <c r="FJ50" s="41"/>
      <c r="FK50" s="41"/>
      <c r="FL50" s="41"/>
      <c r="FM50" s="41"/>
      <c r="FN50" s="41"/>
      <c r="FO50" s="41"/>
      <c r="FP50" s="41"/>
      <c r="FQ50" s="41"/>
      <c r="FR50" s="41"/>
      <c r="FS50" s="41"/>
      <c r="FT50" s="41"/>
      <c r="FU50" s="41"/>
      <c r="FV50" s="41"/>
      <c r="FW50" s="41"/>
      <c r="FX50" s="41"/>
      <c r="FY50" s="41"/>
      <c r="FZ50" s="41"/>
      <c r="GA50" s="41"/>
      <c r="GB50" s="41"/>
      <c r="GC50" s="41"/>
      <c r="GD50" s="41"/>
      <c r="GE50" s="41"/>
      <c r="GF50" s="41"/>
      <c r="GG50" s="41"/>
      <c r="GH50" s="41"/>
      <c r="GI50" s="41"/>
      <c r="GJ50" s="41"/>
      <c r="GK50" s="41"/>
      <c r="GL50" s="41"/>
      <c r="GM50" s="41"/>
      <c r="GN50" s="41"/>
      <c r="GO50" s="41"/>
      <c r="GP50" s="41"/>
      <c r="GQ50" s="41"/>
      <c r="GR50" s="41"/>
      <c r="GS50" s="41"/>
      <c r="GT50" s="41"/>
      <c r="GU50" s="41"/>
      <c r="GV50" s="41"/>
      <c r="GW50" s="41"/>
      <c r="GX50" s="41"/>
      <c r="GY50" s="41"/>
      <c r="GZ50" s="41"/>
      <c r="HA50" s="41"/>
      <c r="HB50" s="41"/>
      <c r="HC50" s="41"/>
      <c r="HD50" s="41"/>
      <c r="HE50" s="41"/>
      <c r="HF50" s="41"/>
      <c r="HG50" s="41"/>
      <c r="HH50" s="41"/>
      <c r="HI50" s="41"/>
      <c r="HJ50" s="41"/>
      <c r="HK50" s="41"/>
      <c r="HL50" s="41"/>
      <c r="HM50" s="41"/>
      <c r="HN50" s="41"/>
      <c r="HO50" s="41"/>
      <c r="HP50" s="41"/>
      <c r="HQ50" s="41"/>
      <c r="HR50" s="41"/>
      <c r="HS50" s="41"/>
      <c r="HT50" s="41"/>
      <c r="HU50" s="41"/>
      <c r="HV50" s="41"/>
      <c r="HW50" s="41"/>
      <c r="HX50" s="41"/>
      <c r="HY50" s="41"/>
      <c r="HZ50" s="41"/>
      <c r="IA50" s="41"/>
      <c r="IB50" s="41"/>
      <c r="IC50" s="41"/>
      <c r="ID50" s="41"/>
      <c r="IE50" s="41"/>
      <c r="IF50" s="41"/>
      <c r="IG50" s="41"/>
      <c r="IH50" s="41"/>
      <c r="II50" s="41"/>
      <c r="IJ50" s="41"/>
      <c r="IK50" s="41"/>
      <c r="IL50" s="41"/>
      <c r="IM50" s="41"/>
      <c r="IN50" s="41"/>
      <c r="IO50" s="41"/>
      <c r="IP50" s="41"/>
      <c r="IQ50" s="41"/>
      <c r="IR50" s="41"/>
      <c r="IS50" s="41"/>
      <c r="IT50" s="41"/>
      <c r="IU50" s="41"/>
    </row>
    <row r="51" spans="1:255" s="22" customFormat="1" ht="45.6" x14ac:dyDescent="0.2">
      <c r="A51" s="49">
        <v>32</v>
      </c>
      <c r="B51" s="50" t="s">
        <v>261</v>
      </c>
      <c r="C51" s="50" t="s">
        <v>443</v>
      </c>
      <c r="D51" s="50" t="s">
        <v>147</v>
      </c>
      <c r="E51" s="51" t="e">
        <f t="shared" si="0"/>
        <v>#REF!</v>
      </c>
      <c r="F51" s="52">
        <f>ROUND( 95541.49, 2 )</f>
        <v>95541.49</v>
      </c>
      <c r="G51" s="53" t="e">
        <f t="shared" si="1"/>
        <v>#REF!</v>
      </c>
      <c r="H51" s="55" t="s">
        <v>1065</v>
      </c>
      <c r="I51" s="55" t="s">
        <v>1010</v>
      </c>
      <c r="N51" s="41"/>
      <c r="O51" s="41" t="e">
        <f t="shared" si="2"/>
        <v>#REF!</v>
      </c>
      <c r="P51" s="41" t="e">
        <f>Source!I166</f>
        <v>#REF!</v>
      </c>
      <c r="Q51" s="41"/>
      <c r="R51" s="41"/>
      <c r="S51" s="41"/>
      <c r="T51" s="41"/>
      <c r="U51" s="41"/>
      <c r="V51" s="41"/>
      <c r="W51" s="41"/>
      <c r="X51" s="41"/>
      <c r="Y51" s="41"/>
      <c r="Z51" s="41"/>
      <c r="AA51" s="41"/>
      <c r="AB51" s="41"/>
      <c r="AC51" s="41"/>
      <c r="AD51" s="41"/>
      <c r="AE51" s="41"/>
      <c r="AF51" s="41"/>
      <c r="AG51" s="41"/>
      <c r="AH51" s="41"/>
      <c r="AI51" s="41"/>
      <c r="AJ51" s="41"/>
      <c r="AK51" s="41"/>
      <c r="AL51" s="41"/>
      <c r="AM51" s="41"/>
      <c r="AN51" s="41"/>
      <c r="AO51" s="41"/>
      <c r="AP51" s="41"/>
      <c r="AQ51" s="41"/>
      <c r="AR51" s="41"/>
      <c r="AS51" s="41"/>
      <c r="AT51" s="41"/>
      <c r="AU51" s="41"/>
      <c r="AV51" s="41"/>
      <c r="AW51" s="41"/>
      <c r="AX51" s="41"/>
      <c r="AY51" s="41"/>
      <c r="AZ51" s="41"/>
      <c r="BA51" s="41"/>
      <c r="BB51" s="41"/>
      <c r="BC51" s="41"/>
      <c r="BD51" s="41"/>
      <c r="BE51" s="41"/>
      <c r="BF51" s="41"/>
      <c r="BG51" s="41"/>
      <c r="BH51" s="41"/>
      <c r="BI51" s="41"/>
      <c r="BJ51" s="41"/>
      <c r="BK51" s="41"/>
      <c r="BL51" s="41"/>
      <c r="BM51" s="41"/>
      <c r="BN51" s="41"/>
      <c r="BO51" s="41"/>
      <c r="BP51" s="41"/>
      <c r="BQ51" s="41"/>
      <c r="BR51" s="41"/>
      <c r="BS51" s="41"/>
      <c r="BT51" s="41"/>
      <c r="BU51" s="41"/>
      <c r="BV51" s="41"/>
      <c r="BW51" s="41"/>
      <c r="BX51" s="41"/>
      <c r="BY51" s="41"/>
      <c r="BZ51" s="41"/>
      <c r="CA51" s="41"/>
      <c r="CB51" s="41"/>
      <c r="CC51" s="41"/>
      <c r="CD51" s="41"/>
      <c r="CE51" s="41"/>
      <c r="CF51" s="41"/>
      <c r="CG51" s="41"/>
      <c r="CH51" s="41"/>
      <c r="CI51" s="41"/>
      <c r="CJ51" s="41"/>
      <c r="CK51" s="41"/>
      <c r="CL51" s="41"/>
      <c r="CM51" s="41"/>
      <c r="CN51" s="41"/>
      <c r="CO51" s="41"/>
      <c r="CP51" s="41"/>
      <c r="CQ51" s="41"/>
      <c r="CR51" s="41"/>
      <c r="CS51" s="41"/>
      <c r="CT51" s="41"/>
      <c r="CU51" s="41"/>
      <c r="CV51" s="41"/>
      <c r="CW51" s="41"/>
      <c r="CX51" s="41"/>
      <c r="CY51" s="41"/>
      <c r="CZ51" s="41"/>
      <c r="DA51" s="41"/>
      <c r="DB51" s="41"/>
      <c r="DC51" s="41"/>
      <c r="DD51" s="41"/>
      <c r="DE51" s="41"/>
      <c r="DF51" s="41"/>
      <c r="DG51" s="41"/>
      <c r="DH51" s="41"/>
      <c r="DI51" s="41"/>
      <c r="DJ51" s="41"/>
      <c r="DK51" s="41"/>
      <c r="DL51" s="41"/>
      <c r="DM51" s="41"/>
      <c r="DN51" s="41"/>
      <c r="DO51" s="41"/>
      <c r="DP51" s="41"/>
      <c r="DQ51" s="41"/>
      <c r="DR51" s="41"/>
      <c r="DS51" s="41"/>
      <c r="DT51" s="41"/>
      <c r="DU51" s="41"/>
      <c r="DV51" s="41"/>
      <c r="DW51" s="41"/>
      <c r="DX51" s="41"/>
      <c r="DY51" s="41"/>
      <c r="DZ51" s="41"/>
      <c r="EA51" s="41"/>
      <c r="EB51" s="41"/>
      <c r="EC51" s="41"/>
      <c r="ED51" s="41"/>
      <c r="EE51" s="41"/>
      <c r="EF51" s="41"/>
      <c r="EG51" s="41"/>
      <c r="EH51" s="41"/>
      <c r="EI51" s="41"/>
      <c r="EJ51" s="41"/>
      <c r="EK51" s="41"/>
      <c r="EL51" s="41"/>
      <c r="EM51" s="41"/>
      <c r="EN51" s="41"/>
      <c r="EO51" s="41"/>
      <c r="EP51" s="41"/>
      <c r="EQ51" s="41"/>
      <c r="ER51" s="41"/>
      <c r="ES51" s="41"/>
      <c r="ET51" s="41"/>
      <c r="EU51" s="41"/>
      <c r="EV51" s="41"/>
      <c r="EW51" s="41"/>
      <c r="EX51" s="41"/>
      <c r="EY51" s="41"/>
      <c r="EZ51" s="41"/>
      <c r="FA51" s="41"/>
      <c r="FB51" s="41"/>
      <c r="FC51" s="41"/>
      <c r="FD51" s="41"/>
      <c r="FE51" s="41"/>
      <c r="FF51" s="41"/>
      <c r="FG51" s="41"/>
      <c r="FH51" s="41"/>
      <c r="FI51" s="41"/>
      <c r="FJ51" s="41"/>
      <c r="FK51" s="41"/>
      <c r="FL51" s="41"/>
      <c r="FM51" s="41"/>
      <c r="FN51" s="41"/>
      <c r="FO51" s="41"/>
      <c r="FP51" s="41"/>
      <c r="FQ51" s="41"/>
      <c r="FR51" s="41"/>
      <c r="FS51" s="41"/>
      <c r="FT51" s="41"/>
      <c r="FU51" s="41"/>
      <c r="FV51" s="41"/>
      <c r="FW51" s="41"/>
      <c r="FX51" s="41"/>
      <c r="FY51" s="41"/>
      <c r="FZ51" s="41"/>
      <c r="GA51" s="41"/>
      <c r="GB51" s="41"/>
      <c r="GC51" s="41"/>
      <c r="GD51" s="41"/>
      <c r="GE51" s="41"/>
      <c r="GF51" s="41"/>
      <c r="GG51" s="41"/>
      <c r="GH51" s="41"/>
      <c r="GI51" s="41"/>
      <c r="GJ51" s="41"/>
      <c r="GK51" s="41"/>
      <c r="GL51" s="41"/>
      <c r="GM51" s="41"/>
      <c r="GN51" s="41"/>
      <c r="GO51" s="41"/>
      <c r="GP51" s="41"/>
      <c r="GQ51" s="41"/>
      <c r="GR51" s="41"/>
      <c r="GS51" s="41"/>
      <c r="GT51" s="41"/>
      <c r="GU51" s="41"/>
      <c r="GV51" s="41"/>
      <c r="GW51" s="41"/>
      <c r="GX51" s="41"/>
      <c r="GY51" s="41"/>
      <c r="GZ51" s="41"/>
      <c r="HA51" s="41"/>
      <c r="HB51" s="41"/>
      <c r="HC51" s="41"/>
      <c r="HD51" s="41"/>
      <c r="HE51" s="41"/>
      <c r="HF51" s="41"/>
      <c r="HG51" s="41"/>
      <c r="HH51" s="41"/>
      <c r="HI51" s="41"/>
      <c r="HJ51" s="41"/>
      <c r="HK51" s="41"/>
      <c r="HL51" s="41"/>
      <c r="HM51" s="41"/>
      <c r="HN51" s="41"/>
      <c r="HO51" s="41"/>
      <c r="HP51" s="41"/>
      <c r="HQ51" s="41"/>
      <c r="HR51" s="41"/>
      <c r="HS51" s="41"/>
      <c r="HT51" s="41"/>
      <c r="HU51" s="41"/>
      <c r="HV51" s="41"/>
      <c r="HW51" s="41"/>
      <c r="HX51" s="41"/>
      <c r="HY51" s="41"/>
      <c r="HZ51" s="41"/>
      <c r="IA51" s="41"/>
      <c r="IB51" s="41"/>
      <c r="IC51" s="41"/>
      <c r="ID51" s="41"/>
      <c r="IE51" s="41"/>
      <c r="IF51" s="41"/>
      <c r="IG51" s="41"/>
      <c r="IH51" s="41"/>
      <c r="II51" s="41"/>
      <c r="IJ51" s="41"/>
      <c r="IK51" s="41"/>
      <c r="IL51" s="41"/>
      <c r="IM51" s="41"/>
      <c r="IN51" s="41"/>
      <c r="IO51" s="41"/>
      <c r="IP51" s="41"/>
      <c r="IQ51" s="41"/>
      <c r="IR51" s="41"/>
      <c r="IS51" s="41"/>
      <c r="IT51" s="41"/>
      <c r="IU51" s="41"/>
    </row>
    <row r="52" spans="1:255" s="22" customFormat="1" ht="45.6" x14ac:dyDescent="0.2">
      <c r="A52" s="49">
        <v>33</v>
      </c>
      <c r="B52" s="50" t="s">
        <v>261</v>
      </c>
      <c r="C52" s="50" t="s">
        <v>403</v>
      </c>
      <c r="D52" s="50" t="s">
        <v>147</v>
      </c>
      <c r="E52" s="51" t="e">
        <f t="shared" ref="E52:E83" si="3">ROUND(O52,3)</f>
        <v>#REF!</v>
      </c>
      <c r="F52" s="52">
        <f>ROUND( 95541.49, 2 )</f>
        <v>95541.49</v>
      </c>
      <c r="G52" s="53" t="e">
        <f t="shared" ref="G52:G83" si="4">ROUND(E52*F52,0)</f>
        <v>#REF!</v>
      </c>
      <c r="H52" s="55" t="s">
        <v>1065</v>
      </c>
      <c r="I52" s="55" t="s">
        <v>1010</v>
      </c>
      <c r="N52" s="41"/>
      <c r="O52" s="41" t="e">
        <f t="shared" ref="O52:O83" si="5">SUM(P52:IV52)</f>
        <v>#REF!</v>
      </c>
      <c r="P52" s="41" t="e">
        <f>Source!I145</f>
        <v>#REF!</v>
      </c>
      <c r="Q52" s="41"/>
      <c r="R52" s="41"/>
      <c r="S52" s="41"/>
      <c r="T52" s="41"/>
      <c r="U52" s="41"/>
      <c r="V52" s="41"/>
      <c r="W52" s="41"/>
      <c r="X52" s="41"/>
      <c r="Y52" s="41"/>
      <c r="Z52" s="41"/>
      <c r="AA52" s="41"/>
      <c r="AB52" s="41"/>
      <c r="AC52" s="41"/>
      <c r="AD52" s="41"/>
      <c r="AE52" s="41"/>
      <c r="AF52" s="41"/>
      <c r="AG52" s="41"/>
      <c r="AH52" s="41"/>
      <c r="AI52" s="41"/>
      <c r="AJ52" s="41"/>
      <c r="AK52" s="41"/>
      <c r="AL52" s="41"/>
      <c r="AM52" s="41"/>
      <c r="AN52" s="41"/>
      <c r="AO52" s="41"/>
      <c r="AP52" s="41"/>
      <c r="AQ52" s="41"/>
      <c r="AR52" s="41"/>
      <c r="AS52" s="41"/>
      <c r="AT52" s="41"/>
      <c r="AU52" s="41"/>
      <c r="AV52" s="41"/>
      <c r="AW52" s="41"/>
      <c r="AX52" s="41"/>
      <c r="AY52" s="41"/>
      <c r="AZ52" s="41"/>
      <c r="BA52" s="41"/>
      <c r="BB52" s="41"/>
      <c r="BC52" s="41"/>
      <c r="BD52" s="41"/>
      <c r="BE52" s="41"/>
      <c r="BF52" s="41"/>
      <c r="BG52" s="41"/>
      <c r="BH52" s="41"/>
      <c r="BI52" s="41"/>
      <c r="BJ52" s="41"/>
      <c r="BK52" s="41"/>
      <c r="BL52" s="41"/>
      <c r="BM52" s="41"/>
      <c r="BN52" s="41"/>
      <c r="BO52" s="41"/>
      <c r="BP52" s="41"/>
      <c r="BQ52" s="41"/>
      <c r="BR52" s="41"/>
      <c r="BS52" s="41"/>
      <c r="BT52" s="41"/>
      <c r="BU52" s="41"/>
      <c r="BV52" s="41"/>
      <c r="BW52" s="41"/>
      <c r="BX52" s="41"/>
      <c r="BY52" s="41"/>
      <c r="BZ52" s="41"/>
      <c r="CA52" s="41"/>
      <c r="CB52" s="41"/>
      <c r="CC52" s="41"/>
      <c r="CD52" s="41"/>
      <c r="CE52" s="41"/>
      <c r="CF52" s="41"/>
      <c r="CG52" s="41"/>
      <c r="CH52" s="41"/>
      <c r="CI52" s="41"/>
      <c r="CJ52" s="41"/>
      <c r="CK52" s="41"/>
      <c r="CL52" s="41"/>
      <c r="CM52" s="41"/>
      <c r="CN52" s="41"/>
      <c r="CO52" s="41"/>
      <c r="CP52" s="41"/>
      <c r="CQ52" s="41"/>
      <c r="CR52" s="41"/>
      <c r="CS52" s="41"/>
      <c r="CT52" s="41"/>
      <c r="CU52" s="41"/>
      <c r="CV52" s="41"/>
      <c r="CW52" s="41"/>
      <c r="CX52" s="41"/>
      <c r="CY52" s="41"/>
      <c r="CZ52" s="41"/>
      <c r="DA52" s="41"/>
      <c r="DB52" s="41"/>
      <c r="DC52" s="41"/>
      <c r="DD52" s="41"/>
      <c r="DE52" s="41"/>
      <c r="DF52" s="41"/>
      <c r="DG52" s="41"/>
      <c r="DH52" s="41"/>
      <c r="DI52" s="41"/>
      <c r="DJ52" s="41"/>
      <c r="DK52" s="41"/>
      <c r="DL52" s="41"/>
      <c r="DM52" s="41"/>
      <c r="DN52" s="41"/>
      <c r="DO52" s="41"/>
      <c r="DP52" s="41"/>
      <c r="DQ52" s="41"/>
      <c r="DR52" s="41"/>
      <c r="DS52" s="41"/>
      <c r="DT52" s="41"/>
      <c r="DU52" s="41"/>
      <c r="DV52" s="41"/>
      <c r="DW52" s="41"/>
      <c r="DX52" s="41"/>
      <c r="DY52" s="41"/>
      <c r="DZ52" s="41"/>
      <c r="EA52" s="41"/>
      <c r="EB52" s="41"/>
      <c r="EC52" s="41"/>
      <c r="ED52" s="41"/>
      <c r="EE52" s="41"/>
      <c r="EF52" s="41"/>
      <c r="EG52" s="41"/>
      <c r="EH52" s="41"/>
      <c r="EI52" s="41"/>
      <c r="EJ52" s="41"/>
      <c r="EK52" s="41"/>
      <c r="EL52" s="41"/>
      <c r="EM52" s="41"/>
      <c r="EN52" s="41"/>
      <c r="EO52" s="41"/>
      <c r="EP52" s="41"/>
      <c r="EQ52" s="41"/>
      <c r="ER52" s="41"/>
      <c r="ES52" s="41"/>
      <c r="ET52" s="41"/>
      <c r="EU52" s="41"/>
      <c r="EV52" s="41"/>
      <c r="EW52" s="41"/>
      <c r="EX52" s="41"/>
      <c r="EY52" s="41"/>
      <c r="EZ52" s="41"/>
      <c r="FA52" s="41"/>
      <c r="FB52" s="41"/>
      <c r="FC52" s="41"/>
      <c r="FD52" s="41"/>
      <c r="FE52" s="41"/>
      <c r="FF52" s="41"/>
      <c r="FG52" s="41"/>
      <c r="FH52" s="41"/>
      <c r="FI52" s="41"/>
      <c r="FJ52" s="41"/>
      <c r="FK52" s="41"/>
      <c r="FL52" s="41"/>
      <c r="FM52" s="41"/>
      <c r="FN52" s="41"/>
      <c r="FO52" s="41"/>
      <c r="FP52" s="41"/>
      <c r="FQ52" s="41"/>
      <c r="FR52" s="41"/>
      <c r="FS52" s="41"/>
      <c r="FT52" s="41"/>
      <c r="FU52" s="41"/>
      <c r="FV52" s="41"/>
      <c r="FW52" s="41"/>
      <c r="FX52" s="41"/>
      <c r="FY52" s="41"/>
      <c r="FZ52" s="41"/>
      <c r="GA52" s="41"/>
      <c r="GB52" s="41"/>
      <c r="GC52" s="41"/>
      <c r="GD52" s="41"/>
      <c r="GE52" s="41"/>
      <c r="GF52" s="41"/>
      <c r="GG52" s="41"/>
      <c r="GH52" s="41"/>
      <c r="GI52" s="41"/>
      <c r="GJ52" s="41"/>
      <c r="GK52" s="41"/>
      <c r="GL52" s="41"/>
      <c r="GM52" s="41"/>
      <c r="GN52" s="41"/>
      <c r="GO52" s="41"/>
      <c r="GP52" s="41"/>
      <c r="GQ52" s="41"/>
      <c r="GR52" s="41"/>
      <c r="GS52" s="41"/>
      <c r="GT52" s="41"/>
      <c r="GU52" s="41"/>
      <c r="GV52" s="41"/>
      <c r="GW52" s="41"/>
      <c r="GX52" s="41"/>
      <c r="GY52" s="41"/>
      <c r="GZ52" s="41"/>
      <c r="HA52" s="41"/>
      <c r="HB52" s="41"/>
      <c r="HC52" s="41"/>
      <c r="HD52" s="41"/>
      <c r="HE52" s="41"/>
      <c r="HF52" s="41"/>
      <c r="HG52" s="41"/>
      <c r="HH52" s="41"/>
      <c r="HI52" s="41"/>
      <c r="HJ52" s="41"/>
      <c r="HK52" s="41"/>
      <c r="HL52" s="41"/>
      <c r="HM52" s="41"/>
      <c r="HN52" s="41"/>
      <c r="HO52" s="41"/>
      <c r="HP52" s="41"/>
      <c r="HQ52" s="41"/>
      <c r="HR52" s="41"/>
      <c r="HS52" s="41"/>
      <c r="HT52" s="41"/>
      <c r="HU52" s="41"/>
      <c r="HV52" s="41"/>
      <c r="HW52" s="41"/>
      <c r="HX52" s="41"/>
      <c r="HY52" s="41"/>
      <c r="HZ52" s="41"/>
      <c r="IA52" s="41"/>
      <c r="IB52" s="41"/>
      <c r="IC52" s="41"/>
      <c r="ID52" s="41"/>
      <c r="IE52" s="41"/>
      <c r="IF52" s="41"/>
      <c r="IG52" s="41"/>
      <c r="IH52" s="41"/>
      <c r="II52" s="41"/>
      <c r="IJ52" s="41"/>
      <c r="IK52" s="41"/>
      <c r="IL52" s="41"/>
      <c r="IM52" s="41"/>
      <c r="IN52" s="41"/>
      <c r="IO52" s="41"/>
      <c r="IP52" s="41"/>
      <c r="IQ52" s="41"/>
      <c r="IR52" s="41"/>
      <c r="IS52" s="41"/>
      <c r="IT52" s="41"/>
      <c r="IU52" s="41"/>
    </row>
    <row r="53" spans="1:255" s="22" customFormat="1" ht="45.6" x14ac:dyDescent="0.2">
      <c r="A53" s="49">
        <v>34</v>
      </c>
      <c r="B53" s="50" t="s">
        <v>261</v>
      </c>
      <c r="C53" s="50" t="s">
        <v>538</v>
      </c>
      <c r="D53" s="50" t="s">
        <v>147</v>
      </c>
      <c r="E53" s="51" t="e">
        <f t="shared" si="3"/>
        <v>#REF!</v>
      </c>
      <c r="F53" s="52">
        <f>ROUND( 103975.29, 2 )</f>
        <v>103975.29</v>
      </c>
      <c r="G53" s="53" t="e">
        <f t="shared" si="4"/>
        <v>#REF!</v>
      </c>
      <c r="H53" s="55" t="s">
        <v>1076</v>
      </c>
      <c r="I53" s="55" t="s">
        <v>1010</v>
      </c>
      <c r="N53" s="41"/>
      <c r="O53" s="41" t="e">
        <f t="shared" si="5"/>
        <v>#REF!</v>
      </c>
      <c r="P53" s="41" t="e">
        <f>Source!I210</f>
        <v>#REF!</v>
      </c>
      <c r="Q53" s="41"/>
      <c r="R53" s="41"/>
      <c r="S53" s="41"/>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c r="BD53" s="41"/>
      <c r="BE53" s="41"/>
      <c r="BF53" s="41"/>
      <c r="BG53" s="41"/>
      <c r="BH53" s="41"/>
      <c r="BI53" s="41"/>
      <c r="BJ53" s="41"/>
      <c r="BK53" s="41"/>
      <c r="BL53" s="41"/>
      <c r="BM53" s="41"/>
      <c r="BN53" s="41"/>
      <c r="BO53" s="41"/>
      <c r="BP53" s="41"/>
      <c r="BQ53" s="41"/>
      <c r="BR53" s="41"/>
      <c r="BS53" s="41"/>
      <c r="BT53" s="41"/>
      <c r="BU53" s="41"/>
      <c r="BV53" s="41"/>
      <c r="BW53" s="41"/>
      <c r="BX53" s="41"/>
      <c r="BY53" s="41"/>
      <c r="BZ53" s="41"/>
      <c r="CA53" s="41"/>
      <c r="CB53" s="41"/>
      <c r="CC53" s="41"/>
      <c r="CD53" s="41"/>
      <c r="CE53" s="41"/>
      <c r="CF53" s="41"/>
      <c r="CG53" s="41"/>
      <c r="CH53" s="41"/>
      <c r="CI53" s="41"/>
      <c r="CJ53" s="41"/>
      <c r="CK53" s="41"/>
      <c r="CL53" s="41"/>
      <c r="CM53" s="41"/>
      <c r="CN53" s="41"/>
      <c r="CO53" s="41"/>
      <c r="CP53" s="41"/>
      <c r="CQ53" s="41"/>
      <c r="CR53" s="41"/>
      <c r="CS53" s="41"/>
      <c r="CT53" s="41"/>
      <c r="CU53" s="41"/>
      <c r="CV53" s="41"/>
      <c r="CW53" s="41"/>
      <c r="CX53" s="41"/>
      <c r="CY53" s="41"/>
      <c r="CZ53" s="41"/>
      <c r="DA53" s="41"/>
      <c r="DB53" s="41"/>
      <c r="DC53" s="41"/>
      <c r="DD53" s="41"/>
      <c r="DE53" s="41"/>
      <c r="DF53" s="41"/>
      <c r="DG53" s="41"/>
      <c r="DH53" s="41"/>
      <c r="DI53" s="41"/>
      <c r="DJ53" s="41"/>
      <c r="DK53" s="41"/>
      <c r="DL53" s="41"/>
      <c r="DM53" s="41"/>
      <c r="DN53" s="41"/>
      <c r="DO53" s="41"/>
      <c r="DP53" s="41"/>
      <c r="DQ53" s="41"/>
      <c r="DR53" s="41"/>
      <c r="DS53" s="41"/>
      <c r="DT53" s="41"/>
      <c r="DU53" s="41"/>
      <c r="DV53" s="41"/>
      <c r="DW53" s="41"/>
      <c r="DX53" s="41"/>
      <c r="DY53" s="41"/>
      <c r="DZ53" s="41"/>
      <c r="EA53" s="41"/>
      <c r="EB53" s="41"/>
      <c r="EC53" s="41"/>
      <c r="ED53" s="41"/>
      <c r="EE53" s="41"/>
      <c r="EF53" s="41"/>
      <c r="EG53" s="41"/>
      <c r="EH53" s="41"/>
      <c r="EI53" s="41"/>
      <c r="EJ53" s="41"/>
      <c r="EK53" s="41"/>
      <c r="EL53" s="41"/>
      <c r="EM53" s="41"/>
      <c r="EN53" s="41"/>
      <c r="EO53" s="41"/>
      <c r="EP53" s="41"/>
      <c r="EQ53" s="41"/>
      <c r="ER53" s="41"/>
      <c r="ES53" s="41"/>
      <c r="ET53" s="41"/>
      <c r="EU53" s="41"/>
      <c r="EV53" s="41"/>
      <c r="EW53" s="41"/>
      <c r="EX53" s="41"/>
      <c r="EY53" s="41"/>
      <c r="EZ53" s="41"/>
      <c r="FA53" s="41"/>
      <c r="FB53" s="41"/>
      <c r="FC53" s="41"/>
      <c r="FD53" s="41"/>
      <c r="FE53" s="41"/>
      <c r="FF53" s="41"/>
      <c r="FG53" s="41"/>
      <c r="FH53" s="41"/>
      <c r="FI53" s="41"/>
      <c r="FJ53" s="41"/>
      <c r="FK53" s="41"/>
      <c r="FL53" s="41"/>
      <c r="FM53" s="41"/>
      <c r="FN53" s="41"/>
      <c r="FO53" s="41"/>
      <c r="FP53" s="41"/>
      <c r="FQ53" s="41"/>
      <c r="FR53" s="41"/>
      <c r="FS53" s="41"/>
      <c r="FT53" s="41"/>
      <c r="FU53" s="41"/>
      <c r="FV53" s="41"/>
      <c r="FW53" s="41"/>
      <c r="FX53" s="41"/>
      <c r="FY53" s="41"/>
      <c r="FZ53" s="41"/>
      <c r="GA53" s="41"/>
      <c r="GB53" s="41"/>
      <c r="GC53" s="41"/>
      <c r="GD53" s="41"/>
      <c r="GE53" s="41"/>
      <c r="GF53" s="41"/>
      <c r="GG53" s="41"/>
      <c r="GH53" s="41"/>
      <c r="GI53" s="41"/>
      <c r="GJ53" s="41"/>
      <c r="GK53" s="41"/>
      <c r="GL53" s="41"/>
      <c r="GM53" s="41"/>
      <c r="GN53" s="41"/>
      <c r="GO53" s="41"/>
      <c r="GP53" s="41"/>
      <c r="GQ53" s="41"/>
      <c r="GR53" s="41"/>
      <c r="GS53" s="41"/>
      <c r="GT53" s="41"/>
      <c r="GU53" s="41"/>
      <c r="GV53" s="41"/>
      <c r="GW53" s="41"/>
      <c r="GX53" s="41"/>
      <c r="GY53" s="41"/>
      <c r="GZ53" s="41"/>
      <c r="HA53" s="41"/>
      <c r="HB53" s="41"/>
      <c r="HC53" s="41"/>
      <c r="HD53" s="41"/>
      <c r="HE53" s="41"/>
      <c r="HF53" s="41"/>
      <c r="HG53" s="41"/>
      <c r="HH53" s="41"/>
      <c r="HI53" s="41"/>
      <c r="HJ53" s="41"/>
      <c r="HK53" s="41"/>
      <c r="HL53" s="41"/>
      <c r="HM53" s="41"/>
      <c r="HN53" s="41"/>
      <c r="HO53" s="41"/>
      <c r="HP53" s="41"/>
      <c r="HQ53" s="41"/>
      <c r="HR53" s="41"/>
      <c r="HS53" s="41"/>
      <c r="HT53" s="41"/>
      <c r="HU53" s="41"/>
      <c r="HV53" s="41"/>
      <c r="HW53" s="41"/>
      <c r="HX53" s="41"/>
      <c r="HY53" s="41"/>
      <c r="HZ53" s="41"/>
      <c r="IA53" s="41"/>
      <c r="IB53" s="41"/>
      <c r="IC53" s="41"/>
      <c r="ID53" s="41"/>
      <c r="IE53" s="41"/>
      <c r="IF53" s="41"/>
      <c r="IG53" s="41"/>
      <c r="IH53" s="41"/>
      <c r="II53" s="41"/>
      <c r="IJ53" s="41"/>
      <c r="IK53" s="41"/>
      <c r="IL53" s="41"/>
      <c r="IM53" s="41"/>
      <c r="IN53" s="41"/>
      <c r="IO53" s="41"/>
      <c r="IP53" s="41"/>
      <c r="IQ53" s="41"/>
      <c r="IR53" s="41"/>
      <c r="IS53" s="41"/>
      <c r="IT53" s="41"/>
      <c r="IU53" s="41"/>
    </row>
    <row r="54" spans="1:255" s="22" customFormat="1" ht="45.6" x14ac:dyDescent="0.2">
      <c r="A54" s="49">
        <v>35</v>
      </c>
      <c r="B54" s="50" t="s">
        <v>261</v>
      </c>
      <c r="C54" s="50" t="s">
        <v>534</v>
      </c>
      <c r="D54" s="50" t="s">
        <v>147</v>
      </c>
      <c r="E54" s="51" t="e">
        <f t="shared" si="3"/>
        <v>#REF!</v>
      </c>
      <c r="F54" s="52">
        <f>ROUND( 112826.59, 2 )</f>
        <v>112826.59</v>
      </c>
      <c r="G54" s="53" t="e">
        <f t="shared" si="4"/>
        <v>#REF!</v>
      </c>
      <c r="H54" s="55" t="s">
        <v>1075</v>
      </c>
      <c r="I54" s="55" t="s">
        <v>1010</v>
      </c>
      <c r="N54" s="41"/>
      <c r="O54" s="41" t="e">
        <f t="shared" si="5"/>
        <v>#REF!</v>
      </c>
      <c r="P54" s="41" t="e">
        <f>Source!I209</f>
        <v>#REF!</v>
      </c>
      <c r="Q54" s="41"/>
      <c r="R54" s="41"/>
      <c r="S54" s="41"/>
      <c r="T54" s="41"/>
      <c r="U54" s="41"/>
      <c r="V54" s="41"/>
      <c r="W54" s="41"/>
      <c r="X54" s="41"/>
      <c r="Y54" s="41"/>
      <c r="Z54" s="41"/>
      <c r="AA54" s="41"/>
      <c r="AB54" s="41"/>
      <c r="AC54" s="41"/>
      <c r="AD54" s="41"/>
      <c r="AE54" s="41"/>
      <c r="AF54" s="41"/>
      <c r="AG54" s="41"/>
      <c r="AH54" s="41"/>
      <c r="AI54" s="41"/>
      <c r="AJ54" s="41"/>
      <c r="AK54" s="41"/>
      <c r="AL54" s="41"/>
      <c r="AM54" s="41"/>
      <c r="AN54" s="41"/>
      <c r="AO54" s="41"/>
      <c r="AP54" s="41"/>
      <c r="AQ54" s="41"/>
      <c r="AR54" s="41"/>
      <c r="AS54" s="41"/>
      <c r="AT54" s="41"/>
      <c r="AU54" s="41"/>
      <c r="AV54" s="41"/>
      <c r="AW54" s="41"/>
      <c r="AX54" s="41"/>
      <c r="AY54" s="41"/>
      <c r="AZ54" s="41"/>
      <c r="BA54" s="41"/>
      <c r="BB54" s="41"/>
      <c r="BC54" s="41"/>
      <c r="BD54" s="41"/>
      <c r="BE54" s="41"/>
      <c r="BF54" s="41"/>
      <c r="BG54" s="41"/>
      <c r="BH54" s="41"/>
      <c r="BI54" s="41"/>
      <c r="BJ54" s="41"/>
      <c r="BK54" s="41"/>
      <c r="BL54" s="41"/>
      <c r="BM54" s="41"/>
      <c r="BN54" s="41"/>
      <c r="BO54" s="41"/>
      <c r="BP54" s="41"/>
      <c r="BQ54" s="41"/>
      <c r="BR54" s="41"/>
      <c r="BS54" s="41"/>
      <c r="BT54" s="41"/>
      <c r="BU54" s="41"/>
      <c r="BV54" s="41"/>
      <c r="BW54" s="41"/>
      <c r="BX54" s="41"/>
      <c r="BY54" s="41"/>
      <c r="BZ54" s="41"/>
      <c r="CA54" s="41"/>
      <c r="CB54" s="41"/>
      <c r="CC54" s="41"/>
      <c r="CD54" s="41"/>
      <c r="CE54" s="41"/>
      <c r="CF54" s="41"/>
      <c r="CG54" s="41"/>
      <c r="CH54" s="41"/>
      <c r="CI54" s="41"/>
      <c r="CJ54" s="41"/>
      <c r="CK54" s="41"/>
      <c r="CL54" s="41"/>
      <c r="CM54" s="41"/>
      <c r="CN54" s="41"/>
      <c r="CO54" s="41"/>
      <c r="CP54" s="41"/>
      <c r="CQ54" s="41"/>
      <c r="CR54" s="41"/>
      <c r="CS54" s="41"/>
      <c r="CT54" s="41"/>
      <c r="CU54" s="41"/>
      <c r="CV54" s="41"/>
      <c r="CW54" s="41"/>
      <c r="CX54" s="41"/>
      <c r="CY54" s="41"/>
      <c r="CZ54" s="41"/>
      <c r="DA54" s="41"/>
      <c r="DB54" s="41"/>
      <c r="DC54" s="41"/>
      <c r="DD54" s="41"/>
      <c r="DE54" s="41"/>
      <c r="DF54" s="41"/>
      <c r="DG54" s="41"/>
      <c r="DH54" s="41"/>
      <c r="DI54" s="41"/>
      <c r="DJ54" s="41"/>
      <c r="DK54" s="41"/>
      <c r="DL54" s="41"/>
      <c r="DM54" s="41"/>
      <c r="DN54" s="41"/>
      <c r="DO54" s="41"/>
      <c r="DP54" s="41"/>
      <c r="DQ54" s="41"/>
      <c r="DR54" s="41"/>
      <c r="DS54" s="41"/>
      <c r="DT54" s="41"/>
      <c r="DU54" s="41"/>
      <c r="DV54" s="41"/>
      <c r="DW54" s="41"/>
      <c r="DX54" s="41"/>
      <c r="DY54" s="41"/>
      <c r="DZ54" s="41"/>
      <c r="EA54" s="41"/>
      <c r="EB54" s="41"/>
      <c r="EC54" s="41"/>
      <c r="ED54" s="41"/>
      <c r="EE54" s="41"/>
      <c r="EF54" s="41"/>
      <c r="EG54" s="41"/>
      <c r="EH54" s="41"/>
      <c r="EI54" s="41"/>
      <c r="EJ54" s="41"/>
      <c r="EK54" s="41"/>
      <c r="EL54" s="41"/>
      <c r="EM54" s="41"/>
      <c r="EN54" s="41"/>
      <c r="EO54" s="41"/>
      <c r="EP54" s="41"/>
      <c r="EQ54" s="41"/>
      <c r="ER54" s="41"/>
      <c r="ES54" s="41"/>
      <c r="ET54" s="41"/>
      <c r="EU54" s="41"/>
      <c r="EV54" s="41"/>
      <c r="EW54" s="41"/>
      <c r="EX54" s="41"/>
      <c r="EY54" s="41"/>
      <c r="EZ54" s="41"/>
      <c r="FA54" s="41"/>
      <c r="FB54" s="41"/>
      <c r="FC54" s="41"/>
      <c r="FD54" s="41"/>
      <c r="FE54" s="41"/>
      <c r="FF54" s="41"/>
      <c r="FG54" s="41"/>
      <c r="FH54" s="41"/>
      <c r="FI54" s="41"/>
      <c r="FJ54" s="41"/>
      <c r="FK54" s="41"/>
      <c r="FL54" s="41"/>
      <c r="FM54" s="41"/>
      <c r="FN54" s="41"/>
      <c r="FO54" s="41"/>
      <c r="FP54" s="41"/>
      <c r="FQ54" s="41"/>
      <c r="FR54" s="41"/>
      <c r="FS54" s="41"/>
      <c r="FT54" s="41"/>
      <c r="FU54" s="41"/>
      <c r="FV54" s="41"/>
      <c r="FW54" s="41"/>
      <c r="FX54" s="41"/>
      <c r="FY54" s="41"/>
      <c r="FZ54" s="41"/>
      <c r="GA54" s="41"/>
      <c r="GB54" s="41"/>
      <c r="GC54" s="41"/>
      <c r="GD54" s="41"/>
      <c r="GE54" s="41"/>
      <c r="GF54" s="41"/>
      <c r="GG54" s="41"/>
      <c r="GH54" s="41"/>
      <c r="GI54" s="41"/>
      <c r="GJ54" s="41"/>
      <c r="GK54" s="41"/>
      <c r="GL54" s="41"/>
      <c r="GM54" s="41"/>
      <c r="GN54" s="41"/>
      <c r="GO54" s="41"/>
      <c r="GP54" s="41"/>
      <c r="GQ54" s="41"/>
      <c r="GR54" s="41"/>
      <c r="GS54" s="41"/>
      <c r="GT54" s="41"/>
      <c r="GU54" s="41"/>
      <c r="GV54" s="41"/>
      <c r="GW54" s="41"/>
      <c r="GX54" s="41"/>
      <c r="GY54" s="41"/>
      <c r="GZ54" s="41"/>
      <c r="HA54" s="41"/>
      <c r="HB54" s="41"/>
      <c r="HC54" s="41"/>
      <c r="HD54" s="41"/>
      <c r="HE54" s="41"/>
      <c r="HF54" s="41"/>
      <c r="HG54" s="41"/>
      <c r="HH54" s="41"/>
      <c r="HI54" s="41"/>
      <c r="HJ54" s="41"/>
      <c r="HK54" s="41"/>
      <c r="HL54" s="41"/>
      <c r="HM54" s="41"/>
      <c r="HN54" s="41"/>
      <c r="HO54" s="41"/>
      <c r="HP54" s="41"/>
      <c r="HQ54" s="41"/>
      <c r="HR54" s="41"/>
      <c r="HS54" s="41"/>
      <c r="HT54" s="41"/>
      <c r="HU54" s="41"/>
      <c r="HV54" s="41"/>
      <c r="HW54" s="41"/>
      <c r="HX54" s="41"/>
      <c r="HY54" s="41"/>
      <c r="HZ54" s="41"/>
      <c r="IA54" s="41"/>
      <c r="IB54" s="41"/>
      <c r="IC54" s="41"/>
      <c r="ID54" s="41"/>
      <c r="IE54" s="41"/>
      <c r="IF54" s="41"/>
      <c r="IG54" s="41"/>
      <c r="IH54" s="41"/>
      <c r="II54" s="41"/>
      <c r="IJ54" s="41"/>
      <c r="IK54" s="41"/>
      <c r="IL54" s="41"/>
      <c r="IM54" s="41"/>
      <c r="IN54" s="41"/>
      <c r="IO54" s="41"/>
      <c r="IP54" s="41"/>
      <c r="IQ54" s="41"/>
      <c r="IR54" s="41"/>
      <c r="IS54" s="41"/>
      <c r="IT54" s="41"/>
      <c r="IU54" s="41"/>
    </row>
    <row r="55" spans="1:255" s="22" customFormat="1" ht="45.6" x14ac:dyDescent="0.2">
      <c r="A55" s="49">
        <v>36</v>
      </c>
      <c r="B55" s="50" t="s">
        <v>261</v>
      </c>
      <c r="C55" s="50" t="s">
        <v>615</v>
      </c>
      <c r="D55" s="50" t="s">
        <v>147</v>
      </c>
      <c r="E55" s="51" t="e">
        <f t="shared" si="3"/>
        <v>#REF!</v>
      </c>
      <c r="F55" s="52">
        <f>ROUND( 188697.01, 2 )</f>
        <v>188697.01</v>
      </c>
      <c r="G55" s="53" t="e">
        <f t="shared" si="4"/>
        <v>#REF!</v>
      </c>
      <c r="H55" s="55" t="s">
        <v>1079</v>
      </c>
      <c r="I55" s="55" t="s">
        <v>1010</v>
      </c>
      <c r="N55" s="41"/>
      <c r="O55" s="41" t="e">
        <f t="shared" si="5"/>
        <v>#REF!</v>
      </c>
      <c r="P55" s="41" t="e">
        <f>Source!I235</f>
        <v>#REF!</v>
      </c>
      <c r="Q55" s="41"/>
      <c r="R55" s="41"/>
      <c r="S55" s="41"/>
      <c r="T55" s="41"/>
      <c r="U55" s="41"/>
      <c r="V55" s="41"/>
      <c r="W55" s="41"/>
      <c r="X55" s="41"/>
      <c r="Y55" s="41"/>
      <c r="Z55" s="41"/>
      <c r="AA55" s="41"/>
      <c r="AB55" s="41"/>
      <c r="AC55" s="41"/>
      <c r="AD55" s="41"/>
      <c r="AE55" s="41"/>
      <c r="AF55" s="41"/>
      <c r="AG55" s="41"/>
      <c r="AH55" s="41"/>
      <c r="AI55" s="41"/>
      <c r="AJ55" s="41"/>
      <c r="AK55" s="41"/>
      <c r="AL55" s="41"/>
      <c r="AM55" s="41"/>
      <c r="AN55" s="41"/>
      <c r="AO55" s="41"/>
      <c r="AP55" s="41"/>
      <c r="AQ55" s="41"/>
      <c r="AR55" s="41"/>
      <c r="AS55" s="41"/>
      <c r="AT55" s="41"/>
      <c r="AU55" s="41"/>
      <c r="AV55" s="41"/>
      <c r="AW55" s="41"/>
      <c r="AX55" s="41"/>
      <c r="AY55" s="41"/>
      <c r="AZ55" s="41"/>
      <c r="BA55" s="41"/>
      <c r="BB55" s="41"/>
      <c r="BC55" s="41"/>
      <c r="BD55" s="41"/>
      <c r="BE55" s="41"/>
      <c r="BF55" s="41"/>
      <c r="BG55" s="41"/>
      <c r="BH55" s="41"/>
      <c r="BI55" s="41"/>
      <c r="BJ55" s="41"/>
      <c r="BK55" s="41"/>
      <c r="BL55" s="41"/>
      <c r="BM55" s="41"/>
      <c r="BN55" s="41"/>
      <c r="BO55" s="41"/>
      <c r="BP55" s="41"/>
      <c r="BQ55" s="41"/>
      <c r="BR55" s="41"/>
      <c r="BS55" s="41"/>
      <c r="BT55" s="41"/>
      <c r="BU55" s="41"/>
      <c r="BV55" s="41"/>
      <c r="BW55" s="41"/>
      <c r="BX55" s="41"/>
      <c r="BY55" s="41"/>
      <c r="BZ55" s="41"/>
      <c r="CA55" s="41"/>
      <c r="CB55" s="41"/>
      <c r="CC55" s="41"/>
      <c r="CD55" s="41"/>
      <c r="CE55" s="41"/>
      <c r="CF55" s="41"/>
      <c r="CG55" s="41"/>
      <c r="CH55" s="41"/>
      <c r="CI55" s="41"/>
      <c r="CJ55" s="41"/>
      <c r="CK55" s="41"/>
      <c r="CL55" s="41"/>
      <c r="CM55" s="41"/>
      <c r="CN55" s="41"/>
      <c r="CO55" s="41"/>
      <c r="CP55" s="41"/>
      <c r="CQ55" s="41"/>
      <c r="CR55" s="41"/>
      <c r="CS55" s="41"/>
      <c r="CT55" s="41"/>
      <c r="CU55" s="41"/>
      <c r="CV55" s="41"/>
      <c r="CW55" s="41"/>
      <c r="CX55" s="41"/>
      <c r="CY55" s="41"/>
      <c r="CZ55" s="41"/>
      <c r="DA55" s="41"/>
      <c r="DB55" s="41"/>
      <c r="DC55" s="41"/>
      <c r="DD55" s="41"/>
      <c r="DE55" s="41"/>
      <c r="DF55" s="41"/>
      <c r="DG55" s="41"/>
      <c r="DH55" s="41"/>
      <c r="DI55" s="41"/>
      <c r="DJ55" s="41"/>
      <c r="DK55" s="41"/>
      <c r="DL55" s="41"/>
      <c r="DM55" s="41"/>
      <c r="DN55" s="41"/>
      <c r="DO55" s="41"/>
      <c r="DP55" s="41"/>
      <c r="DQ55" s="41"/>
      <c r="DR55" s="41"/>
      <c r="DS55" s="41"/>
      <c r="DT55" s="41"/>
      <c r="DU55" s="41"/>
      <c r="DV55" s="41"/>
      <c r="DW55" s="41"/>
      <c r="DX55" s="41"/>
      <c r="DY55" s="41"/>
      <c r="DZ55" s="41"/>
      <c r="EA55" s="41"/>
      <c r="EB55" s="41"/>
      <c r="EC55" s="41"/>
      <c r="ED55" s="41"/>
      <c r="EE55" s="41"/>
      <c r="EF55" s="41"/>
      <c r="EG55" s="41"/>
      <c r="EH55" s="41"/>
      <c r="EI55" s="41"/>
      <c r="EJ55" s="41"/>
      <c r="EK55" s="41"/>
      <c r="EL55" s="41"/>
      <c r="EM55" s="41"/>
      <c r="EN55" s="41"/>
      <c r="EO55" s="41"/>
      <c r="EP55" s="41"/>
      <c r="EQ55" s="41"/>
      <c r="ER55" s="41"/>
      <c r="ES55" s="41"/>
      <c r="ET55" s="41"/>
      <c r="EU55" s="41"/>
      <c r="EV55" s="41"/>
      <c r="EW55" s="41"/>
      <c r="EX55" s="41"/>
      <c r="EY55" s="41"/>
      <c r="EZ55" s="41"/>
      <c r="FA55" s="41"/>
      <c r="FB55" s="41"/>
      <c r="FC55" s="41"/>
      <c r="FD55" s="41"/>
      <c r="FE55" s="41"/>
      <c r="FF55" s="41"/>
      <c r="FG55" s="41"/>
      <c r="FH55" s="41"/>
      <c r="FI55" s="41"/>
      <c r="FJ55" s="41"/>
      <c r="FK55" s="41"/>
      <c r="FL55" s="41"/>
      <c r="FM55" s="41"/>
      <c r="FN55" s="41"/>
      <c r="FO55" s="41"/>
      <c r="FP55" s="41"/>
      <c r="FQ55" s="41"/>
      <c r="FR55" s="41"/>
      <c r="FS55" s="41"/>
      <c r="FT55" s="41"/>
      <c r="FU55" s="41"/>
      <c r="FV55" s="41"/>
      <c r="FW55" s="41"/>
      <c r="FX55" s="41"/>
      <c r="FY55" s="41"/>
      <c r="FZ55" s="41"/>
      <c r="GA55" s="41"/>
      <c r="GB55" s="41"/>
      <c r="GC55" s="41"/>
      <c r="GD55" s="41"/>
      <c r="GE55" s="41"/>
      <c r="GF55" s="41"/>
      <c r="GG55" s="41"/>
      <c r="GH55" s="41"/>
      <c r="GI55" s="41"/>
      <c r="GJ55" s="41"/>
      <c r="GK55" s="41"/>
      <c r="GL55" s="41"/>
      <c r="GM55" s="41"/>
      <c r="GN55" s="41"/>
      <c r="GO55" s="41"/>
      <c r="GP55" s="41"/>
      <c r="GQ55" s="41"/>
      <c r="GR55" s="41"/>
      <c r="GS55" s="41"/>
      <c r="GT55" s="41"/>
      <c r="GU55" s="41"/>
      <c r="GV55" s="41"/>
      <c r="GW55" s="41"/>
      <c r="GX55" s="41"/>
      <c r="GY55" s="41"/>
      <c r="GZ55" s="41"/>
      <c r="HA55" s="41"/>
      <c r="HB55" s="41"/>
      <c r="HC55" s="41"/>
      <c r="HD55" s="41"/>
      <c r="HE55" s="41"/>
      <c r="HF55" s="41"/>
      <c r="HG55" s="41"/>
      <c r="HH55" s="41"/>
      <c r="HI55" s="41"/>
      <c r="HJ55" s="41"/>
      <c r="HK55" s="41"/>
      <c r="HL55" s="41"/>
      <c r="HM55" s="41"/>
      <c r="HN55" s="41"/>
      <c r="HO55" s="41"/>
      <c r="HP55" s="41"/>
      <c r="HQ55" s="41"/>
      <c r="HR55" s="41"/>
      <c r="HS55" s="41"/>
      <c r="HT55" s="41"/>
      <c r="HU55" s="41"/>
      <c r="HV55" s="41"/>
      <c r="HW55" s="41"/>
      <c r="HX55" s="41"/>
      <c r="HY55" s="41"/>
      <c r="HZ55" s="41"/>
      <c r="IA55" s="41"/>
      <c r="IB55" s="41"/>
      <c r="IC55" s="41"/>
      <c r="ID55" s="41"/>
      <c r="IE55" s="41"/>
      <c r="IF55" s="41"/>
      <c r="IG55" s="41"/>
      <c r="IH55" s="41"/>
      <c r="II55" s="41"/>
      <c r="IJ55" s="41"/>
      <c r="IK55" s="41"/>
      <c r="IL55" s="41"/>
      <c r="IM55" s="41"/>
      <c r="IN55" s="41"/>
      <c r="IO55" s="41"/>
      <c r="IP55" s="41"/>
      <c r="IQ55" s="41"/>
      <c r="IR55" s="41"/>
      <c r="IS55" s="41"/>
      <c r="IT55" s="41"/>
      <c r="IU55" s="41"/>
    </row>
    <row r="56" spans="1:255" s="22" customFormat="1" ht="45.6" x14ac:dyDescent="0.2">
      <c r="A56" s="49">
        <v>37</v>
      </c>
      <c r="B56" s="50" t="s">
        <v>261</v>
      </c>
      <c r="C56" s="50" t="s">
        <v>262</v>
      </c>
      <c r="D56" s="50" t="s">
        <v>147</v>
      </c>
      <c r="E56" s="51" t="e">
        <f t="shared" si="3"/>
        <v>#REF!</v>
      </c>
      <c r="F56" s="52">
        <f>ROUND( 84234.74, 2 )</f>
        <v>84234.74</v>
      </c>
      <c r="G56" s="53" t="e">
        <f t="shared" si="4"/>
        <v>#REF!</v>
      </c>
      <c r="H56" s="55" t="s">
        <v>1048</v>
      </c>
      <c r="I56" s="55" t="s">
        <v>1010</v>
      </c>
      <c r="N56" s="41"/>
      <c r="O56" s="41" t="e">
        <f t="shared" si="5"/>
        <v>#REF!</v>
      </c>
      <c r="P56" s="41" t="e">
        <f>Source!I108</f>
        <v>#REF!</v>
      </c>
      <c r="Q56" s="41"/>
      <c r="R56" s="41"/>
      <c r="S56" s="41"/>
      <c r="T56" s="41"/>
      <c r="U56" s="41"/>
      <c r="V56" s="41"/>
      <c r="W56" s="41"/>
      <c r="X56" s="41"/>
      <c r="Y56" s="41"/>
      <c r="Z56" s="41"/>
      <c r="AA56" s="41"/>
      <c r="AB56" s="41"/>
      <c r="AC56" s="41"/>
      <c r="AD56" s="41"/>
      <c r="AE56" s="41"/>
      <c r="AF56" s="41"/>
      <c r="AG56" s="41"/>
      <c r="AH56" s="41"/>
      <c r="AI56" s="41"/>
      <c r="AJ56" s="41"/>
      <c r="AK56" s="41"/>
      <c r="AL56" s="41"/>
      <c r="AM56" s="41"/>
      <c r="AN56" s="41"/>
      <c r="AO56" s="41"/>
      <c r="AP56" s="41"/>
      <c r="AQ56" s="41"/>
      <c r="AR56" s="41"/>
      <c r="AS56" s="41"/>
      <c r="AT56" s="41"/>
      <c r="AU56" s="41"/>
      <c r="AV56" s="41"/>
      <c r="AW56" s="41"/>
      <c r="AX56" s="41"/>
      <c r="AY56" s="41"/>
      <c r="AZ56" s="41"/>
      <c r="BA56" s="41"/>
      <c r="BB56" s="41"/>
      <c r="BC56" s="41"/>
      <c r="BD56" s="41"/>
      <c r="BE56" s="41"/>
      <c r="BF56" s="41"/>
      <c r="BG56" s="41"/>
      <c r="BH56" s="41"/>
      <c r="BI56" s="41"/>
      <c r="BJ56" s="41"/>
      <c r="BK56" s="41"/>
      <c r="BL56" s="41"/>
      <c r="BM56" s="41"/>
      <c r="BN56" s="41"/>
      <c r="BO56" s="41"/>
      <c r="BP56" s="41"/>
      <c r="BQ56" s="41"/>
      <c r="BR56" s="41"/>
      <c r="BS56" s="41"/>
      <c r="BT56" s="41"/>
      <c r="BU56" s="41"/>
      <c r="BV56" s="41"/>
      <c r="BW56" s="41"/>
      <c r="BX56" s="41"/>
      <c r="BY56" s="41"/>
      <c r="BZ56" s="41"/>
      <c r="CA56" s="41"/>
      <c r="CB56" s="41"/>
      <c r="CC56" s="41"/>
      <c r="CD56" s="41"/>
      <c r="CE56" s="41"/>
      <c r="CF56" s="41"/>
      <c r="CG56" s="41"/>
      <c r="CH56" s="41"/>
      <c r="CI56" s="41"/>
      <c r="CJ56" s="41"/>
      <c r="CK56" s="41"/>
      <c r="CL56" s="41"/>
      <c r="CM56" s="41"/>
      <c r="CN56" s="41"/>
      <c r="CO56" s="41"/>
      <c r="CP56" s="41"/>
      <c r="CQ56" s="41"/>
      <c r="CR56" s="41"/>
      <c r="CS56" s="41"/>
      <c r="CT56" s="41"/>
      <c r="CU56" s="41"/>
      <c r="CV56" s="41"/>
      <c r="CW56" s="41"/>
      <c r="CX56" s="41"/>
      <c r="CY56" s="41"/>
      <c r="CZ56" s="41"/>
      <c r="DA56" s="41"/>
      <c r="DB56" s="41"/>
      <c r="DC56" s="41"/>
      <c r="DD56" s="41"/>
      <c r="DE56" s="41"/>
      <c r="DF56" s="41"/>
      <c r="DG56" s="41"/>
      <c r="DH56" s="41"/>
      <c r="DI56" s="41"/>
      <c r="DJ56" s="41"/>
      <c r="DK56" s="41"/>
      <c r="DL56" s="41"/>
      <c r="DM56" s="41"/>
      <c r="DN56" s="41"/>
      <c r="DO56" s="41"/>
      <c r="DP56" s="41"/>
      <c r="DQ56" s="41"/>
      <c r="DR56" s="41"/>
      <c r="DS56" s="41"/>
      <c r="DT56" s="41"/>
      <c r="DU56" s="41"/>
      <c r="DV56" s="41"/>
      <c r="DW56" s="41"/>
      <c r="DX56" s="41"/>
      <c r="DY56" s="41"/>
      <c r="DZ56" s="41"/>
      <c r="EA56" s="41"/>
      <c r="EB56" s="41"/>
      <c r="EC56" s="41"/>
      <c r="ED56" s="41"/>
      <c r="EE56" s="41"/>
      <c r="EF56" s="41"/>
      <c r="EG56" s="41"/>
      <c r="EH56" s="41"/>
      <c r="EI56" s="41"/>
      <c r="EJ56" s="41"/>
      <c r="EK56" s="41"/>
      <c r="EL56" s="41"/>
      <c r="EM56" s="41"/>
      <c r="EN56" s="41"/>
      <c r="EO56" s="41"/>
      <c r="EP56" s="41"/>
      <c r="EQ56" s="41"/>
      <c r="ER56" s="41"/>
      <c r="ES56" s="41"/>
      <c r="ET56" s="41"/>
      <c r="EU56" s="41"/>
      <c r="EV56" s="41"/>
      <c r="EW56" s="41"/>
      <c r="EX56" s="41"/>
      <c r="EY56" s="41"/>
      <c r="EZ56" s="41"/>
      <c r="FA56" s="41"/>
      <c r="FB56" s="41"/>
      <c r="FC56" s="41"/>
      <c r="FD56" s="41"/>
      <c r="FE56" s="41"/>
      <c r="FF56" s="41"/>
      <c r="FG56" s="41"/>
      <c r="FH56" s="41"/>
      <c r="FI56" s="41"/>
      <c r="FJ56" s="41"/>
      <c r="FK56" s="41"/>
      <c r="FL56" s="41"/>
      <c r="FM56" s="41"/>
      <c r="FN56" s="41"/>
      <c r="FO56" s="41"/>
      <c r="FP56" s="41"/>
      <c r="FQ56" s="41"/>
      <c r="FR56" s="41"/>
      <c r="FS56" s="41"/>
      <c r="FT56" s="41"/>
      <c r="FU56" s="41"/>
      <c r="FV56" s="41"/>
      <c r="FW56" s="41"/>
      <c r="FX56" s="41"/>
      <c r="FY56" s="41"/>
      <c r="FZ56" s="41"/>
      <c r="GA56" s="41"/>
      <c r="GB56" s="41"/>
      <c r="GC56" s="41"/>
      <c r="GD56" s="41"/>
      <c r="GE56" s="41"/>
      <c r="GF56" s="41"/>
      <c r="GG56" s="41"/>
      <c r="GH56" s="41"/>
      <c r="GI56" s="41"/>
      <c r="GJ56" s="41"/>
      <c r="GK56" s="41"/>
      <c r="GL56" s="41"/>
      <c r="GM56" s="41"/>
      <c r="GN56" s="41"/>
      <c r="GO56" s="41"/>
      <c r="GP56" s="41"/>
      <c r="GQ56" s="41"/>
      <c r="GR56" s="41"/>
      <c r="GS56" s="41"/>
      <c r="GT56" s="41"/>
      <c r="GU56" s="41"/>
      <c r="GV56" s="41"/>
      <c r="GW56" s="41"/>
      <c r="GX56" s="41"/>
      <c r="GY56" s="41"/>
      <c r="GZ56" s="41"/>
      <c r="HA56" s="41"/>
      <c r="HB56" s="41"/>
      <c r="HC56" s="41"/>
      <c r="HD56" s="41"/>
      <c r="HE56" s="41"/>
      <c r="HF56" s="41"/>
      <c r="HG56" s="41"/>
      <c r="HH56" s="41"/>
      <c r="HI56" s="41"/>
      <c r="HJ56" s="41"/>
      <c r="HK56" s="41"/>
      <c r="HL56" s="41"/>
      <c r="HM56" s="41"/>
      <c r="HN56" s="41"/>
      <c r="HO56" s="41"/>
      <c r="HP56" s="41"/>
      <c r="HQ56" s="41"/>
      <c r="HR56" s="41"/>
      <c r="HS56" s="41"/>
      <c r="HT56" s="41"/>
      <c r="HU56" s="41"/>
      <c r="HV56" s="41"/>
      <c r="HW56" s="41"/>
      <c r="HX56" s="41"/>
      <c r="HY56" s="41"/>
      <c r="HZ56" s="41"/>
      <c r="IA56" s="41"/>
      <c r="IB56" s="41"/>
      <c r="IC56" s="41"/>
      <c r="ID56" s="41"/>
      <c r="IE56" s="41"/>
      <c r="IF56" s="41"/>
      <c r="IG56" s="41"/>
      <c r="IH56" s="41"/>
      <c r="II56" s="41"/>
      <c r="IJ56" s="41"/>
      <c r="IK56" s="41"/>
      <c r="IL56" s="41"/>
      <c r="IM56" s="41"/>
      <c r="IN56" s="41"/>
      <c r="IO56" s="41"/>
      <c r="IP56" s="41"/>
      <c r="IQ56" s="41"/>
      <c r="IR56" s="41"/>
      <c r="IS56" s="41"/>
      <c r="IT56" s="41"/>
      <c r="IU56" s="41"/>
    </row>
    <row r="57" spans="1:255" s="22" customFormat="1" ht="45.6" x14ac:dyDescent="0.2">
      <c r="A57" s="49">
        <v>38</v>
      </c>
      <c r="B57" s="50" t="s">
        <v>261</v>
      </c>
      <c r="C57" s="50" t="s">
        <v>337</v>
      </c>
      <c r="D57" s="50" t="s">
        <v>147</v>
      </c>
      <c r="E57" s="51" t="e">
        <f t="shared" si="3"/>
        <v>#REF!</v>
      </c>
      <c r="F57" s="52">
        <f>ROUND( 103232.19, 2 )</f>
        <v>103232.19</v>
      </c>
      <c r="G57" s="53" t="e">
        <f t="shared" si="4"/>
        <v>#REF!</v>
      </c>
      <c r="H57" s="55" t="s">
        <v>1063</v>
      </c>
      <c r="I57" s="55" t="s">
        <v>1010</v>
      </c>
      <c r="N57" s="41"/>
      <c r="O57" s="41" t="e">
        <f t="shared" si="5"/>
        <v>#REF!</v>
      </c>
      <c r="P57" s="41" t="e">
        <f>Source!I129</f>
        <v>#REF!</v>
      </c>
      <c r="Q57" s="41"/>
      <c r="R57" s="41"/>
      <c r="S57" s="41"/>
      <c r="T57" s="41"/>
      <c r="U57" s="41"/>
      <c r="V57" s="41"/>
      <c r="W57" s="41"/>
      <c r="X57" s="41"/>
      <c r="Y57" s="41"/>
      <c r="Z57" s="41"/>
      <c r="AA57" s="41"/>
      <c r="AB57" s="41"/>
      <c r="AC57" s="41"/>
      <c r="AD57" s="41"/>
      <c r="AE57" s="41"/>
      <c r="AF57" s="41"/>
      <c r="AG57" s="41"/>
      <c r="AH57" s="41"/>
      <c r="AI57" s="41"/>
      <c r="AJ57" s="41"/>
      <c r="AK57" s="41"/>
      <c r="AL57" s="41"/>
      <c r="AM57" s="41"/>
      <c r="AN57" s="41"/>
      <c r="AO57" s="41"/>
      <c r="AP57" s="41"/>
      <c r="AQ57" s="41"/>
      <c r="AR57" s="41"/>
      <c r="AS57" s="41"/>
      <c r="AT57" s="41"/>
      <c r="AU57" s="41"/>
      <c r="AV57" s="41"/>
      <c r="AW57" s="41"/>
      <c r="AX57" s="41"/>
      <c r="AY57" s="41"/>
      <c r="AZ57" s="41"/>
      <c r="BA57" s="41"/>
      <c r="BB57" s="41"/>
      <c r="BC57" s="41"/>
      <c r="BD57" s="41"/>
      <c r="BE57" s="41"/>
      <c r="BF57" s="41"/>
      <c r="BG57" s="41"/>
      <c r="BH57" s="41"/>
      <c r="BI57" s="41"/>
      <c r="BJ57" s="41"/>
      <c r="BK57" s="41"/>
      <c r="BL57" s="41"/>
      <c r="BM57" s="41"/>
      <c r="BN57" s="41"/>
      <c r="BO57" s="41"/>
      <c r="BP57" s="41"/>
      <c r="BQ57" s="41"/>
      <c r="BR57" s="41"/>
      <c r="BS57" s="41"/>
      <c r="BT57" s="41"/>
      <c r="BU57" s="41"/>
      <c r="BV57" s="41"/>
      <c r="BW57" s="41"/>
      <c r="BX57" s="41"/>
      <c r="BY57" s="41"/>
      <c r="BZ57" s="41"/>
      <c r="CA57" s="41"/>
      <c r="CB57" s="41"/>
      <c r="CC57" s="41"/>
      <c r="CD57" s="41"/>
      <c r="CE57" s="41"/>
      <c r="CF57" s="41"/>
      <c r="CG57" s="41"/>
      <c r="CH57" s="41"/>
      <c r="CI57" s="41"/>
      <c r="CJ57" s="41"/>
      <c r="CK57" s="41"/>
      <c r="CL57" s="41"/>
      <c r="CM57" s="41"/>
      <c r="CN57" s="41"/>
      <c r="CO57" s="41"/>
      <c r="CP57" s="41"/>
      <c r="CQ57" s="41"/>
      <c r="CR57" s="41"/>
      <c r="CS57" s="41"/>
      <c r="CT57" s="41"/>
      <c r="CU57" s="41"/>
      <c r="CV57" s="41"/>
      <c r="CW57" s="41"/>
      <c r="CX57" s="41"/>
      <c r="CY57" s="41"/>
      <c r="CZ57" s="41"/>
      <c r="DA57" s="41"/>
      <c r="DB57" s="41"/>
      <c r="DC57" s="41"/>
      <c r="DD57" s="41"/>
      <c r="DE57" s="41"/>
      <c r="DF57" s="41"/>
      <c r="DG57" s="41"/>
      <c r="DH57" s="41"/>
      <c r="DI57" s="41"/>
      <c r="DJ57" s="41"/>
      <c r="DK57" s="41"/>
      <c r="DL57" s="41"/>
      <c r="DM57" s="41"/>
      <c r="DN57" s="41"/>
      <c r="DO57" s="41"/>
      <c r="DP57" s="41"/>
      <c r="DQ57" s="41"/>
      <c r="DR57" s="41"/>
      <c r="DS57" s="41"/>
      <c r="DT57" s="41"/>
      <c r="DU57" s="41"/>
      <c r="DV57" s="41"/>
      <c r="DW57" s="41"/>
      <c r="DX57" s="41"/>
      <c r="DY57" s="41"/>
      <c r="DZ57" s="41"/>
      <c r="EA57" s="41"/>
      <c r="EB57" s="41"/>
      <c r="EC57" s="41"/>
      <c r="ED57" s="41"/>
      <c r="EE57" s="41"/>
      <c r="EF57" s="41"/>
      <c r="EG57" s="41"/>
      <c r="EH57" s="41"/>
      <c r="EI57" s="41"/>
      <c r="EJ57" s="41"/>
      <c r="EK57" s="41"/>
      <c r="EL57" s="41"/>
      <c r="EM57" s="41"/>
      <c r="EN57" s="41"/>
      <c r="EO57" s="41"/>
      <c r="EP57" s="41"/>
      <c r="EQ57" s="41"/>
      <c r="ER57" s="41"/>
      <c r="ES57" s="41"/>
      <c r="ET57" s="41"/>
      <c r="EU57" s="41"/>
      <c r="EV57" s="41"/>
      <c r="EW57" s="41"/>
      <c r="EX57" s="41"/>
      <c r="EY57" s="41"/>
      <c r="EZ57" s="41"/>
      <c r="FA57" s="41"/>
      <c r="FB57" s="41"/>
      <c r="FC57" s="41"/>
      <c r="FD57" s="41"/>
      <c r="FE57" s="41"/>
      <c r="FF57" s="41"/>
      <c r="FG57" s="41"/>
      <c r="FH57" s="41"/>
      <c r="FI57" s="41"/>
      <c r="FJ57" s="41"/>
      <c r="FK57" s="41"/>
      <c r="FL57" s="41"/>
      <c r="FM57" s="41"/>
      <c r="FN57" s="41"/>
      <c r="FO57" s="41"/>
      <c r="FP57" s="41"/>
      <c r="FQ57" s="41"/>
      <c r="FR57" s="41"/>
      <c r="FS57" s="41"/>
      <c r="FT57" s="41"/>
      <c r="FU57" s="41"/>
      <c r="FV57" s="41"/>
      <c r="FW57" s="41"/>
      <c r="FX57" s="41"/>
      <c r="FY57" s="41"/>
      <c r="FZ57" s="41"/>
      <c r="GA57" s="41"/>
      <c r="GB57" s="41"/>
      <c r="GC57" s="41"/>
      <c r="GD57" s="41"/>
      <c r="GE57" s="41"/>
      <c r="GF57" s="41"/>
      <c r="GG57" s="41"/>
      <c r="GH57" s="41"/>
      <c r="GI57" s="41"/>
      <c r="GJ57" s="41"/>
      <c r="GK57" s="41"/>
      <c r="GL57" s="41"/>
      <c r="GM57" s="41"/>
      <c r="GN57" s="41"/>
      <c r="GO57" s="41"/>
      <c r="GP57" s="41"/>
      <c r="GQ57" s="41"/>
      <c r="GR57" s="41"/>
      <c r="GS57" s="41"/>
      <c r="GT57" s="41"/>
      <c r="GU57" s="41"/>
      <c r="GV57" s="41"/>
      <c r="GW57" s="41"/>
      <c r="GX57" s="41"/>
      <c r="GY57" s="41"/>
      <c r="GZ57" s="41"/>
      <c r="HA57" s="41"/>
      <c r="HB57" s="41"/>
      <c r="HC57" s="41"/>
      <c r="HD57" s="41"/>
      <c r="HE57" s="41"/>
      <c r="HF57" s="41"/>
      <c r="HG57" s="41"/>
      <c r="HH57" s="41"/>
      <c r="HI57" s="41"/>
      <c r="HJ57" s="41"/>
      <c r="HK57" s="41"/>
      <c r="HL57" s="41"/>
      <c r="HM57" s="41"/>
      <c r="HN57" s="41"/>
      <c r="HO57" s="41"/>
      <c r="HP57" s="41"/>
      <c r="HQ57" s="41"/>
      <c r="HR57" s="41"/>
      <c r="HS57" s="41"/>
      <c r="HT57" s="41"/>
      <c r="HU57" s="41"/>
      <c r="HV57" s="41"/>
      <c r="HW57" s="41"/>
      <c r="HX57" s="41"/>
      <c r="HY57" s="41"/>
      <c r="HZ57" s="41"/>
      <c r="IA57" s="41"/>
      <c r="IB57" s="41"/>
      <c r="IC57" s="41"/>
      <c r="ID57" s="41"/>
      <c r="IE57" s="41"/>
      <c r="IF57" s="41"/>
      <c r="IG57" s="41"/>
      <c r="IH57" s="41"/>
      <c r="II57" s="41"/>
      <c r="IJ57" s="41"/>
      <c r="IK57" s="41"/>
      <c r="IL57" s="41"/>
      <c r="IM57" s="41"/>
      <c r="IN57" s="41"/>
      <c r="IO57" s="41"/>
      <c r="IP57" s="41"/>
      <c r="IQ57" s="41"/>
      <c r="IR57" s="41"/>
      <c r="IS57" s="41"/>
      <c r="IT57" s="41"/>
      <c r="IU57" s="41"/>
    </row>
    <row r="58" spans="1:255" s="22" customFormat="1" ht="45.6" x14ac:dyDescent="0.2">
      <c r="A58" s="49">
        <v>39</v>
      </c>
      <c r="B58" s="50" t="s">
        <v>261</v>
      </c>
      <c r="C58" s="50" t="s">
        <v>344</v>
      </c>
      <c r="D58" s="50" t="s">
        <v>147</v>
      </c>
      <c r="E58" s="51" t="e">
        <f t="shared" si="3"/>
        <v>#REF!</v>
      </c>
      <c r="F58" s="52">
        <f>ROUND( 95541.49, 2 )</f>
        <v>95541.49</v>
      </c>
      <c r="G58" s="53" t="e">
        <f t="shared" si="4"/>
        <v>#REF!</v>
      </c>
      <c r="H58" s="55" t="s">
        <v>1065</v>
      </c>
      <c r="I58" s="55" t="s">
        <v>1010</v>
      </c>
      <c r="N58" s="41"/>
      <c r="O58" s="41" t="e">
        <f t="shared" si="5"/>
        <v>#REF!</v>
      </c>
      <c r="P58" s="41" t="e">
        <f>Source!I131</f>
        <v>#REF!</v>
      </c>
      <c r="Q58" s="41"/>
      <c r="R58" s="41"/>
      <c r="S58" s="41"/>
      <c r="T58" s="41"/>
      <c r="U58" s="41"/>
      <c r="V58" s="41"/>
      <c r="W58" s="41"/>
      <c r="X58" s="41"/>
      <c r="Y58" s="41"/>
      <c r="Z58" s="41"/>
      <c r="AA58" s="41"/>
      <c r="AB58" s="41"/>
      <c r="AC58" s="41"/>
      <c r="AD58" s="41"/>
      <c r="AE58" s="41"/>
      <c r="AF58" s="41"/>
      <c r="AG58" s="41"/>
      <c r="AH58" s="41"/>
      <c r="AI58" s="41"/>
      <c r="AJ58" s="41"/>
      <c r="AK58" s="41"/>
      <c r="AL58" s="41"/>
      <c r="AM58" s="41"/>
      <c r="AN58" s="41"/>
      <c r="AO58" s="41"/>
      <c r="AP58" s="41"/>
      <c r="AQ58" s="41"/>
      <c r="AR58" s="41"/>
      <c r="AS58" s="41"/>
      <c r="AT58" s="41"/>
      <c r="AU58" s="41"/>
      <c r="AV58" s="41"/>
      <c r="AW58" s="41"/>
      <c r="AX58" s="41"/>
      <c r="AY58" s="41"/>
      <c r="AZ58" s="41"/>
      <c r="BA58" s="41"/>
      <c r="BB58" s="41"/>
      <c r="BC58" s="41"/>
      <c r="BD58" s="41"/>
      <c r="BE58" s="41"/>
      <c r="BF58" s="41"/>
      <c r="BG58" s="41"/>
      <c r="BH58" s="41"/>
      <c r="BI58" s="41"/>
      <c r="BJ58" s="41"/>
      <c r="BK58" s="41"/>
      <c r="BL58" s="41"/>
      <c r="BM58" s="41"/>
      <c r="BN58" s="41"/>
      <c r="BO58" s="41"/>
      <c r="BP58" s="41"/>
      <c r="BQ58" s="41"/>
      <c r="BR58" s="41"/>
      <c r="BS58" s="41"/>
      <c r="BT58" s="41"/>
      <c r="BU58" s="41"/>
      <c r="BV58" s="41"/>
      <c r="BW58" s="41"/>
      <c r="BX58" s="41"/>
      <c r="BY58" s="41"/>
      <c r="BZ58" s="41"/>
      <c r="CA58" s="41"/>
      <c r="CB58" s="41"/>
      <c r="CC58" s="41"/>
      <c r="CD58" s="41"/>
      <c r="CE58" s="41"/>
      <c r="CF58" s="41"/>
      <c r="CG58" s="41"/>
      <c r="CH58" s="41"/>
      <c r="CI58" s="41"/>
      <c r="CJ58" s="41"/>
      <c r="CK58" s="41"/>
      <c r="CL58" s="41"/>
      <c r="CM58" s="41"/>
      <c r="CN58" s="41"/>
      <c r="CO58" s="41"/>
      <c r="CP58" s="41"/>
      <c r="CQ58" s="41"/>
      <c r="CR58" s="41"/>
      <c r="CS58" s="41"/>
      <c r="CT58" s="41"/>
      <c r="CU58" s="41"/>
      <c r="CV58" s="41"/>
      <c r="CW58" s="41"/>
      <c r="CX58" s="41"/>
      <c r="CY58" s="41"/>
      <c r="CZ58" s="41"/>
      <c r="DA58" s="41"/>
      <c r="DB58" s="41"/>
      <c r="DC58" s="41"/>
      <c r="DD58" s="41"/>
      <c r="DE58" s="41"/>
      <c r="DF58" s="41"/>
      <c r="DG58" s="41"/>
      <c r="DH58" s="41"/>
      <c r="DI58" s="41"/>
      <c r="DJ58" s="41"/>
      <c r="DK58" s="41"/>
      <c r="DL58" s="41"/>
      <c r="DM58" s="41"/>
      <c r="DN58" s="41"/>
      <c r="DO58" s="41"/>
      <c r="DP58" s="41"/>
      <c r="DQ58" s="41"/>
      <c r="DR58" s="41"/>
      <c r="DS58" s="41"/>
      <c r="DT58" s="41"/>
      <c r="DU58" s="41"/>
      <c r="DV58" s="41"/>
      <c r="DW58" s="41"/>
      <c r="DX58" s="41"/>
      <c r="DY58" s="41"/>
      <c r="DZ58" s="41"/>
      <c r="EA58" s="41"/>
      <c r="EB58" s="41"/>
      <c r="EC58" s="41"/>
      <c r="ED58" s="41"/>
      <c r="EE58" s="41"/>
      <c r="EF58" s="41"/>
      <c r="EG58" s="41"/>
      <c r="EH58" s="41"/>
      <c r="EI58" s="41"/>
      <c r="EJ58" s="41"/>
      <c r="EK58" s="41"/>
      <c r="EL58" s="41"/>
      <c r="EM58" s="41"/>
      <c r="EN58" s="41"/>
      <c r="EO58" s="41"/>
      <c r="EP58" s="41"/>
      <c r="EQ58" s="41"/>
      <c r="ER58" s="41"/>
      <c r="ES58" s="41"/>
      <c r="ET58" s="41"/>
      <c r="EU58" s="41"/>
      <c r="EV58" s="41"/>
      <c r="EW58" s="41"/>
      <c r="EX58" s="41"/>
      <c r="EY58" s="41"/>
      <c r="EZ58" s="41"/>
      <c r="FA58" s="41"/>
      <c r="FB58" s="41"/>
      <c r="FC58" s="41"/>
      <c r="FD58" s="41"/>
      <c r="FE58" s="41"/>
      <c r="FF58" s="41"/>
      <c r="FG58" s="41"/>
      <c r="FH58" s="41"/>
      <c r="FI58" s="41"/>
      <c r="FJ58" s="41"/>
      <c r="FK58" s="41"/>
      <c r="FL58" s="41"/>
      <c r="FM58" s="41"/>
      <c r="FN58" s="41"/>
      <c r="FO58" s="41"/>
      <c r="FP58" s="41"/>
      <c r="FQ58" s="41"/>
      <c r="FR58" s="41"/>
      <c r="FS58" s="41"/>
      <c r="FT58" s="41"/>
      <c r="FU58" s="41"/>
      <c r="FV58" s="41"/>
      <c r="FW58" s="41"/>
      <c r="FX58" s="41"/>
      <c r="FY58" s="41"/>
      <c r="FZ58" s="41"/>
      <c r="GA58" s="41"/>
      <c r="GB58" s="41"/>
      <c r="GC58" s="41"/>
      <c r="GD58" s="41"/>
      <c r="GE58" s="41"/>
      <c r="GF58" s="41"/>
      <c r="GG58" s="41"/>
      <c r="GH58" s="41"/>
      <c r="GI58" s="41"/>
      <c r="GJ58" s="41"/>
      <c r="GK58" s="41"/>
      <c r="GL58" s="41"/>
      <c r="GM58" s="41"/>
      <c r="GN58" s="41"/>
      <c r="GO58" s="41"/>
      <c r="GP58" s="41"/>
      <c r="GQ58" s="41"/>
      <c r="GR58" s="41"/>
      <c r="GS58" s="41"/>
      <c r="GT58" s="41"/>
      <c r="GU58" s="41"/>
      <c r="GV58" s="41"/>
      <c r="GW58" s="41"/>
      <c r="GX58" s="41"/>
      <c r="GY58" s="41"/>
      <c r="GZ58" s="41"/>
      <c r="HA58" s="41"/>
      <c r="HB58" s="41"/>
      <c r="HC58" s="41"/>
      <c r="HD58" s="41"/>
      <c r="HE58" s="41"/>
      <c r="HF58" s="41"/>
      <c r="HG58" s="41"/>
      <c r="HH58" s="41"/>
      <c r="HI58" s="41"/>
      <c r="HJ58" s="41"/>
      <c r="HK58" s="41"/>
      <c r="HL58" s="41"/>
      <c r="HM58" s="41"/>
      <c r="HN58" s="41"/>
      <c r="HO58" s="41"/>
      <c r="HP58" s="41"/>
      <c r="HQ58" s="41"/>
      <c r="HR58" s="41"/>
      <c r="HS58" s="41"/>
      <c r="HT58" s="41"/>
      <c r="HU58" s="41"/>
      <c r="HV58" s="41"/>
      <c r="HW58" s="41"/>
      <c r="HX58" s="41"/>
      <c r="HY58" s="41"/>
      <c r="HZ58" s="41"/>
      <c r="IA58" s="41"/>
      <c r="IB58" s="41"/>
      <c r="IC58" s="41"/>
      <c r="ID58" s="41"/>
      <c r="IE58" s="41"/>
      <c r="IF58" s="41"/>
      <c r="IG58" s="41"/>
      <c r="IH58" s="41"/>
      <c r="II58" s="41"/>
      <c r="IJ58" s="41"/>
      <c r="IK58" s="41"/>
      <c r="IL58" s="41"/>
      <c r="IM58" s="41"/>
      <c r="IN58" s="41"/>
      <c r="IO58" s="41"/>
      <c r="IP58" s="41"/>
      <c r="IQ58" s="41"/>
      <c r="IR58" s="41"/>
      <c r="IS58" s="41"/>
      <c r="IT58" s="41"/>
      <c r="IU58" s="41"/>
    </row>
    <row r="59" spans="1:255" s="22" customFormat="1" ht="45.6" x14ac:dyDescent="0.2">
      <c r="A59" s="49">
        <v>40</v>
      </c>
      <c r="B59" s="50" t="s">
        <v>261</v>
      </c>
      <c r="C59" s="50" t="s">
        <v>524</v>
      </c>
      <c r="D59" s="50" t="s">
        <v>147</v>
      </c>
      <c r="E59" s="51" t="e">
        <f t="shared" si="3"/>
        <v>#REF!</v>
      </c>
      <c r="F59" s="52">
        <f>ROUND( 130940.16, 2 )</f>
        <v>130940.16</v>
      </c>
      <c r="G59" s="53" t="e">
        <f t="shared" si="4"/>
        <v>#REF!</v>
      </c>
      <c r="H59" s="55" t="s">
        <v>1074</v>
      </c>
      <c r="I59" s="55" t="s">
        <v>1010</v>
      </c>
      <c r="N59" s="41"/>
      <c r="O59" s="41" t="e">
        <f t="shared" si="5"/>
        <v>#REF!</v>
      </c>
      <c r="P59" s="41" t="e">
        <f>Source!I205</f>
        <v>#REF!</v>
      </c>
      <c r="Q59" s="41"/>
      <c r="R59" s="41"/>
      <c r="S59" s="41"/>
      <c r="T59" s="41"/>
      <c r="U59" s="41"/>
      <c r="V59" s="41"/>
      <c r="W59" s="41"/>
      <c r="X59" s="41"/>
      <c r="Y59" s="41"/>
      <c r="Z59" s="41"/>
      <c r="AA59" s="41"/>
      <c r="AB59" s="41"/>
      <c r="AC59" s="41"/>
      <c r="AD59" s="41"/>
      <c r="AE59" s="41"/>
      <c r="AF59" s="41"/>
      <c r="AG59" s="41"/>
      <c r="AH59" s="41"/>
      <c r="AI59" s="41"/>
      <c r="AJ59" s="41"/>
      <c r="AK59" s="41"/>
      <c r="AL59" s="41"/>
      <c r="AM59" s="41"/>
      <c r="AN59" s="41"/>
      <c r="AO59" s="41"/>
      <c r="AP59" s="41"/>
      <c r="AQ59" s="41"/>
      <c r="AR59" s="41"/>
      <c r="AS59" s="41"/>
      <c r="AT59" s="41"/>
      <c r="AU59" s="41"/>
      <c r="AV59" s="41"/>
      <c r="AW59" s="41"/>
      <c r="AX59" s="41"/>
      <c r="AY59" s="41"/>
      <c r="AZ59" s="41"/>
      <c r="BA59" s="41"/>
      <c r="BB59" s="41"/>
      <c r="BC59" s="41"/>
      <c r="BD59" s="41"/>
      <c r="BE59" s="41"/>
      <c r="BF59" s="41"/>
      <c r="BG59" s="41"/>
      <c r="BH59" s="41"/>
      <c r="BI59" s="41"/>
      <c r="BJ59" s="41"/>
      <c r="BK59" s="41"/>
      <c r="BL59" s="41"/>
      <c r="BM59" s="41"/>
      <c r="BN59" s="41"/>
      <c r="BO59" s="41"/>
      <c r="BP59" s="41"/>
      <c r="BQ59" s="41"/>
      <c r="BR59" s="41"/>
      <c r="BS59" s="41"/>
      <c r="BT59" s="41"/>
      <c r="BU59" s="41"/>
      <c r="BV59" s="41"/>
      <c r="BW59" s="41"/>
      <c r="BX59" s="41"/>
      <c r="BY59" s="41"/>
      <c r="BZ59" s="41"/>
      <c r="CA59" s="41"/>
      <c r="CB59" s="41"/>
      <c r="CC59" s="41"/>
      <c r="CD59" s="41"/>
      <c r="CE59" s="41"/>
      <c r="CF59" s="41"/>
      <c r="CG59" s="41"/>
      <c r="CH59" s="41"/>
      <c r="CI59" s="41"/>
      <c r="CJ59" s="41"/>
      <c r="CK59" s="41"/>
      <c r="CL59" s="41"/>
      <c r="CM59" s="41"/>
      <c r="CN59" s="41"/>
      <c r="CO59" s="41"/>
      <c r="CP59" s="41"/>
      <c r="CQ59" s="41"/>
      <c r="CR59" s="41"/>
      <c r="CS59" s="41"/>
      <c r="CT59" s="41"/>
      <c r="CU59" s="41"/>
      <c r="CV59" s="41"/>
      <c r="CW59" s="41"/>
      <c r="CX59" s="41"/>
      <c r="CY59" s="41"/>
      <c r="CZ59" s="41"/>
      <c r="DA59" s="41"/>
      <c r="DB59" s="41"/>
      <c r="DC59" s="41"/>
      <c r="DD59" s="41"/>
      <c r="DE59" s="41"/>
      <c r="DF59" s="41"/>
      <c r="DG59" s="41"/>
      <c r="DH59" s="41"/>
      <c r="DI59" s="41"/>
      <c r="DJ59" s="41"/>
      <c r="DK59" s="41"/>
      <c r="DL59" s="41"/>
      <c r="DM59" s="41"/>
      <c r="DN59" s="41"/>
      <c r="DO59" s="41"/>
      <c r="DP59" s="41"/>
      <c r="DQ59" s="41"/>
      <c r="DR59" s="41"/>
      <c r="DS59" s="41"/>
      <c r="DT59" s="41"/>
      <c r="DU59" s="41"/>
      <c r="DV59" s="41"/>
      <c r="DW59" s="41"/>
      <c r="DX59" s="41"/>
      <c r="DY59" s="41"/>
      <c r="DZ59" s="41"/>
      <c r="EA59" s="41"/>
      <c r="EB59" s="41"/>
      <c r="EC59" s="41"/>
      <c r="ED59" s="41"/>
      <c r="EE59" s="41"/>
      <c r="EF59" s="41"/>
      <c r="EG59" s="41"/>
      <c r="EH59" s="41"/>
      <c r="EI59" s="41"/>
      <c r="EJ59" s="41"/>
      <c r="EK59" s="41"/>
      <c r="EL59" s="41"/>
      <c r="EM59" s="41"/>
      <c r="EN59" s="41"/>
      <c r="EO59" s="41"/>
      <c r="EP59" s="41"/>
      <c r="EQ59" s="41"/>
      <c r="ER59" s="41"/>
      <c r="ES59" s="41"/>
      <c r="ET59" s="41"/>
      <c r="EU59" s="41"/>
      <c r="EV59" s="41"/>
      <c r="EW59" s="41"/>
      <c r="EX59" s="41"/>
      <c r="EY59" s="41"/>
      <c r="EZ59" s="41"/>
      <c r="FA59" s="41"/>
      <c r="FB59" s="41"/>
      <c r="FC59" s="41"/>
      <c r="FD59" s="41"/>
      <c r="FE59" s="41"/>
      <c r="FF59" s="41"/>
      <c r="FG59" s="41"/>
      <c r="FH59" s="41"/>
      <c r="FI59" s="41"/>
      <c r="FJ59" s="41"/>
      <c r="FK59" s="41"/>
      <c r="FL59" s="41"/>
      <c r="FM59" s="41"/>
      <c r="FN59" s="41"/>
      <c r="FO59" s="41"/>
      <c r="FP59" s="41"/>
      <c r="FQ59" s="41"/>
      <c r="FR59" s="41"/>
      <c r="FS59" s="41"/>
      <c r="FT59" s="41"/>
      <c r="FU59" s="41"/>
      <c r="FV59" s="41"/>
      <c r="FW59" s="41"/>
      <c r="FX59" s="41"/>
      <c r="FY59" s="41"/>
      <c r="FZ59" s="41"/>
      <c r="GA59" s="41"/>
      <c r="GB59" s="41"/>
      <c r="GC59" s="41"/>
      <c r="GD59" s="41"/>
      <c r="GE59" s="41"/>
      <c r="GF59" s="41"/>
      <c r="GG59" s="41"/>
      <c r="GH59" s="41"/>
      <c r="GI59" s="41"/>
      <c r="GJ59" s="41"/>
      <c r="GK59" s="41"/>
      <c r="GL59" s="41"/>
      <c r="GM59" s="41"/>
      <c r="GN59" s="41"/>
      <c r="GO59" s="41"/>
      <c r="GP59" s="41"/>
      <c r="GQ59" s="41"/>
      <c r="GR59" s="41"/>
      <c r="GS59" s="41"/>
      <c r="GT59" s="41"/>
      <c r="GU59" s="41"/>
      <c r="GV59" s="41"/>
      <c r="GW59" s="41"/>
      <c r="GX59" s="41"/>
      <c r="GY59" s="41"/>
      <c r="GZ59" s="41"/>
      <c r="HA59" s="41"/>
      <c r="HB59" s="41"/>
      <c r="HC59" s="41"/>
      <c r="HD59" s="41"/>
      <c r="HE59" s="41"/>
      <c r="HF59" s="41"/>
      <c r="HG59" s="41"/>
      <c r="HH59" s="41"/>
      <c r="HI59" s="41"/>
      <c r="HJ59" s="41"/>
      <c r="HK59" s="41"/>
      <c r="HL59" s="41"/>
      <c r="HM59" s="41"/>
      <c r="HN59" s="41"/>
      <c r="HO59" s="41"/>
      <c r="HP59" s="41"/>
      <c r="HQ59" s="41"/>
      <c r="HR59" s="41"/>
      <c r="HS59" s="41"/>
      <c r="HT59" s="41"/>
      <c r="HU59" s="41"/>
      <c r="HV59" s="41"/>
      <c r="HW59" s="41"/>
      <c r="HX59" s="41"/>
      <c r="HY59" s="41"/>
      <c r="HZ59" s="41"/>
      <c r="IA59" s="41"/>
      <c r="IB59" s="41"/>
      <c r="IC59" s="41"/>
      <c r="ID59" s="41"/>
      <c r="IE59" s="41"/>
      <c r="IF59" s="41"/>
      <c r="IG59" s="41"/>
      <c r="IH59" s="41"/>
      <c r="II59" s="41"/>
      <c r="IJ59" s="41"/>
      <c r="IK59" s="41"/>
      <c r="IL59" s="41"/>
      <c r="IM59" s="41"/>
      <c r="IN59" s="41"/>
      <c r="IO59" s="41"/>
      <c r="IP59" s="41"/>
      <c r="IQ59" s="41"/>
      <c r="IR59" s="41"/>
      <c r="IS59" s="41"/>
      <c r="IT59" s="41"/>
      <c r="IU59" s="41"/>
    </row>
    <row r="60" spans="1:255" s="22" customFormat="1" ht="45.6" x14ac:dyDescent="0.2">
      <c r="A60" s="49">
        <v>41</v>
      </c>
      <c r="B60" s="50" t="s">
        <v>261</v>
      </c>
      <c r="C60" s="50" t="s">
        <v>341</v>
      </c>
      <c r="D60" s="50" t="s">
        <v>147</v>
      </c>
      <c r="E60" s="51" t="e">
        <f t="shared" si="3"/>
        <v>#REF!</v>
      </c>
      <c r="F60" s="52">
        <f>ROUND( 89251.23, 2 )</f>
        <v>89251.23</v>
      </c>
      <c r="G60" s="53" t="e">
        <f t="shared" si="4"/>
        <v>#REF!</v>
      </c>
      <c r="H60" s="55" t="s">
        <v>1064</v>
      </c>
      <c r="I60" s="55" t="s">
        <v>1010</v>
      </c>
      <c r="N60" s="41"/>
      <c r="O60" s="41" t="e">
        <f t="shared" si="5"/>
        <v>#REF!</v>
      </c>
      <c r="P60" s="41" t="e">
        <f>Source!I130</f>
        <v>#REF!</v>
      </c>
      <c r="Q60" s="41"/>
      <c r="R60" s="41"/>
      <c r="S60" s="41"/>
      <c r="T60" s="41"/>
      <c r="U60" s="41"/>
      <c r="V60" s="41"/>
      <c r="W60" s="41"/>
      <c r="X60" s="41"/>
      <c r="Y60" s="41"/>
      <c r="Z60" s="41"/>
      <c r="AA60" s="41"/>
      <c r="AB60" s="41"/>
      <c r="AC60" s="41"/>
      <c r="AD60" s="41"/>
      <c r="AE60" s="41"/>
      <c r="AF60" s="41"/>
      <c r="AG60" s="41"/>
      <c r="AH60" s="41"/>
      <c r="AI60" s="41"/>
      <c r="AJ60" s="41"/>
      <c r="AK60" s="41"/>
      <c r="AL60" s="41"/>
      <c r="AM60" s="41"/>
      <c r="AN60" s="41"/>
      <c r="AO60" s="41"/>
      <c r="AP60" s="41"/>
      <c r="AQ60" s="41"/>
      <c r="AR60" s="41"/>
      <c r="AS60" s="41"/>
      <c r="AT60" s="41"/>
      <c r="AU60" s="41"/>
      <c r="AV60" s="41"/>
      <c r="AW60" s="41"/>
      <c r="AX60" s="41"/>
      <c r="AY60" s="41"/>
      <c r="AZ60" s="41"/>
      <c r="BA60" s="41"/>
      <c r="BB60" s="41"/>
      <c r="BC60" s="41"/>
      <c r="BD60" s="41"/>
      <c r="BE60" s="41"/>
      <c r="BF60" s="41"/>
      <c r="BG60" s="41"/>
      <c r="BH60" s="41"/>
      <c r="BI60" s="41"/>
      <c r="BJ60" s="41"/>
      <c r="BK60" s="41"/>
      <c r="BL60" s="41"/>
      <c r="BM60" s="41"/>
      <c r="BN60" s="41"/>
      <c r="BO60" s="41"/>
      <c r="BP60" s="41"/>
      <c r="BQ60" s="41"/>
      <c r="BR60" s="41"/>
      <c r="BS60" s="41"/>
      <c r="BT60" s="41"/>
      <c r="BU60" s="41"/>
      <c r="BV60" s="41"/>
      <c r="BW60" s="41"/>
      <c r="BX60" s="41"/>
      <c r="BY60" s="41"/>
      <c r="BZ60" s="41"/>
      <c r="CA60" s="41"/>
      <c r="CB60" s="41"/>
      <c r="CC60" s="41"/>
      <c r="CD60" s="41"/>
      <c r="CE60" s="41"/>
      <c r="CF60" s="41"/>
      <c r="CG60" s="41"/>
      <c r="CH60" s="41"/>
      <c r="CI60" s="41"/>
      <c r="CJ60" s="41"/>
      <c r="CK60" s="41"/>
      <c r="CL60" s="41"/>
      <c r="CM60" s="41"/>
      <c r="CN60" s="41"/>
      <c r="CO60" s="41"/>
      <c r="CP60" s="41"/>
      <c r="CQ60" s="41"/>
      <c r="CR60" s="41"/>
      <c r="CS60" s="41"/>
      <c r="CT60" s="41"/>
      <c r="CU60" s="41"/>
      <c r="CV60" s="41"/>
      <c r="CW60" s="41"/>
      <c r="CX60" s="41"/>
      <c r="CY60" s="41"/>
      <c r="CZ60" s="41"/>
      <c r="DA60" s="41"/>
      <c r="DB60" s="41"/>
      <c r="DC60" s="41"/>
      <c r="DD60" s="41"/>
      <c r="DE60" s="41"/>
      <c r="DF60" s="41"/>
      <c r="DG60" s="41"/>
      <c r="DH60" s="41"/>
      <c r="DI60" s="41"/>
      <c r="DJ60" s="41"/>
      <c r="DK60" s="41"/>
      <c r="DL60" s="41"/>
      <c r="DM60" s="41"/>
      <c r="DN60" s="41"/>
      <c r="DO60" s="41"/>
      <c r="DP60" s="41"/>
      <c r="DQ60" s="41"/>
      <c r="DR60" s="41"/>
      <c r="DS60" s="41"/>
      <c r="DT60" s="41"/>
      <c r="DU60" s="41"/>
      <c r="DV60" s="41"/>
      <c r="DW60" s="41"/>
      <c r="DX60" s="41"/>
      <c r="DY60" s="41"/>
      <c r="DZ60" s="41"/>
      <c r="EA60" s="41"/>
      <c r="EB60" s="41"/>
      <c r="EC60" s="41"/>
      <c r="ED60" s="41"/>
      <c r="EE60" s="41"/>
      <c r="EF60" s="41"/>
      <c r="EG60" s="41"/>
      <c r="EH60" s="41"/>
      <c r="EI60" s="41"/>
      <c r="EJ60" s="41"/>
      <c r="EK60" s="41"/>
      <c r="EL60" s="41"/>
      <c r="EM60" s="41"/>
      <c r="EN60" s="41"/>
      <c r="EO60" s="41"/>
      <c r="EP60" s="41"/>
      <c r="EQ60" s="41"/>
      <c r="ER60" s="41"/>
      <c r="ES60" s="41"/>
      <c r="ET60" s="41"/>
      <c r="EU60" s="41"/>
      <c r="EV60" s="41"/>
      <c r="EW60" s="41"/>
      <c r="EX60" s="41"/>
      <c r="EY60" s="41"/>
      <c r="EZ60" s="41"/>
      <c r="FA60" s="41"/>
      <c r="FB60" s="41"/>
      <c r="FC60" s="41"/>
      <c r="FD60" s="41"/>
      <c r="FE60" s="41"/>
      <c r="FF60" s="41"/>
      <c r="FG60" s="41"/>
      <c r="FH60" s="41"/>
      <c r="FI60" s="41"/>
      <c r="FJ60" s="41"/>
      <c r="FK60" s="41"/>
      <c r="FL60" s="41"/>
      <c r="FM60" s="41"/>
      <c r="FN60" s="41"/>
      <c r="FO60" s="41"/>
      <c r="FP60" s="41"/>
      <c r="FQ60" s="41"/>
      <c r="FR60" s="41"/>
      <c r="FS60" s="41"/>
      <c r="FT60" s="41"/>
      <c r="FU60" s="41"/>
      <c r="FV60" s="41"/>
      <c r="FW60" s="41"/>
      <c r="FX60" s="41"/>
      <c r="FY60" s="41"/>
      <c r="FZ60" s="41"/>
      <c r="GA60" s="41"/>
      <c r="GB60" s="41"/>
      <c r="GC60" s="41"/>
      <c r="GD60" s="41"/>
      <c r="GE60" s="41"/>
      <c r="GF60" s="41"/>
      <c r="GG60" s="41"/>
      <c r="GH60" s="41"/>
      <c r="GI60" s="41"/>
      <c r="GJ60" s="41"/>
      <c r="GK60" s="41"/>
      <c r="GL60" s="41"/>
      <c r="GM60" s="41"/>
      <c r="GN60" s="41"/>
      <c r="GO60" s="41"/>
      <c r="GP60" s="41"/>
      <c r="GQ60" s="41"/>
      <c r="GR60" s="41"/>
      <c r="GS60" s="41"/>
      <c r="GT60" s="41"/>
      <c r="GU60" s="41"/>
      <c r="GV60" s="41"/>
      <c r="GW60" s="41"/>
      <c r="GX60" s="41"/>
      <c r="GY60" s="41"/>
      <c r="GZ60" s="41"/>
      <c r="HA60" s="41"/>
      <c r="HB60" s="41"/>
      <c r="HC60" s="41"/>
      <c r="HD60" s="41"/>
      <c r="HE60" s="41"/>
      <c r="HF60" s="41"/>
      <c r="HG60" s="41"/>
      <c r="HH60" s="41"/>
      <c r="HI60" s="41"/>
      <c r="HJ60" s="41"/>
      <c r="HK60" s="41"/>
      <c r="HL60" s="41"/>
      <c r="HM60" s="41"/>
      <c r="HN60" s="41"/>
      <c r="HO60" s="41"/>
      <c r="HP60" s="41"/>
      <c r="HQ60" s="41"/>
      <c r="HR60" s="41"/>
      <c r="HS60" s="41"/>
      <c r="HT60" s="41"/>
      <c r="HU60" s="41"/>
      <c r="HV60" s="41"/>
      <c r="HW60" s="41"/>
      <c r="HX60" s="41"/>
      <c r="HY60" s="41"/>
      <c r="HZ60" s="41"/>
      <c r="IA60" s="41"/>
      <c r="IB60" s="41"/>
      <c r="IC60" s="41"/>
      <c r="ID60" s="41"/>
      <c r="IE60" s="41"/>
      <c r="IF60" s="41"/>
      <c r="IG60" s="41"/>
      <c r="IH60" s="41"/>
      <c r="II60" s="41"/>
      <c r="IJ60" s="41"/>
      <c r="IK60" s="41"/>
      <c r="IL60" s="41"/>
      <c r="IM60" s="41"/>
      <c r="IN60" s="41"/>
      <c r="IO60" s="41"/>
      <c r="IP60" s="41"/>
      <c r="IQ60" s="41"/>
      <c r="IR60" s="41"/>
      <c r="IS60" s="41"/>
      <c r="IT60" s="41"/>
      <c r="IU60" s="41"/>
    </row>
    <row r="61" spans="1:255" s="22" customFormat="1" ht="45.6" x14ac:dyDescent="0.2">
      <c r="A61" s="49">
        <v>42</v>
      </c>
      <c r="B61" s="50" t="s">
        <v>261</v>
      </c>
      <c r="C61" s="50" t="s">
        <v>473</v>
      </c>
      <c r="D61" s="50" t="s">
        <v>147</v>
      </c>
      <c r="E61" s="51" t="e">
        <f t="shared" si="3"/>
        <v>#REF!</v>
      </c>
      <c r="F61" s="52">
        <f>ROUND( 84234.74, 2 )</f>
        <v>84234.74</v>
      </c>
      <c r="G61" s="53" t="e">
        <f t="shared" si="4"/>
        <v>#REF!</v>
      </c>
      <c r="H61" s="55" t="s">
        <v>1048</v>
      </c>
      <c r="I61" s="55" t="s">
        <v>1010</v>
      </c>
      <c r="N61" s="41"/>
      <c r="O61" s="41" t="e">
        <f t="shared" si="5"/>
        <v>#REF!</v>
      </c>
      <c r="P61" s="41" t="e">
        <f>Source!I175</f>
        <v>#REF!</v>
      </c>
      <c r="Q61" s="41"/>
      <c r="R61" s="41"/>
      <c r="S61" s="41"/>
      <c r="T61" s="41"/>
      <c r="U61" s="41"/>
      <c r="V61" s="41"/>
      <c r="W61" s="41"/>
      <c r="X61" s="41"/>
      <c r="Y61" s="41"/>
      <c r="Z61" s="41"/>
      <c r="AA61" s="41"/>
      <c r="AB61" s="41"/>
      <c r="AC61" s="41"/>
      <c r="AD61" s="41"/>
      <c r="AE61" s="41"/>
      <c r="AF61" s="41"/>
      <c r="AG61" s="41"/>
      <c r="AH61" s="41"/>
      <c r="AI61" s="41"/>
      <c r="AJ61" s="41"/>
      <c r="AK61" s="41"/>
      <c r="AL61" s="41"/>
      <c r="AM61" s="41"/>
      <c r="AN61" s="41"/>
      <c r="AO61" s="41"/>
      <c r="AP61" s="41"/>
      <c r="AQ61" s="41"/>
      <c r="AR61" s="41"/>
      <c r="AS61" s="41"/>
      <c r="AT61" s="41"/>
      <c r="AU61" s="41"/>
      <c r="AV61" s="41"/>
      <c r="AW61" s="41"/>
      <c r="AX61" s="41"/>
      <c r="AY61" s="41"/>
      <c r="AZ61" s="41"/>
      <c r="BA61" s="41"/>
      <c r="BB61" s="41"/>
      <c r="BC61" s="41"/>
      <c r="BD61" s="41"/>
      <c r="BE61" s="41"/>
      <c r="BF61" s="41"/>
      <c r="BG61" s="41"/>
      <c r="BH61" s="41"/>
      <c r="BI61" s="41"/>
      <c r="BJ61" s="41"/>
      <c r="BK61" s="41"/>
      <c r="BL61" s="41"/>
      <c r="BM61" s="41"/>
      <c r="BN61" s="41"/>
      <c r="BO61" s="41"/>
      <c r="BP61" s="41"/>
      <c r="BQ61" s="41"/>
      <c r="BR61" s="41"/>
      <c r="BS61" s="41"/>
      <c r="BT61" s="41"/>
      <c r="BU61" s="41"/>
      <c r="BV61" s="41"/>
      <c r="BW61" s="41"/>
      <c r="BX61" s="41"/>
      <c r="BY61" s="41"/>
      <c r="BZ61" s="41"/>
      <c r="CA61" s="41"/>
      <c r="CB61" s="41"/>
      <c r="CC61" s="41"/>
      <c r="CD61" s="41"/>
      <c r="CE61" s="41"/>
      <c r="CF61" s="41"/>
      <c r="CG61" s="41"/>
      <c r="CH61" s="41"/>
      <c r="CI61" s="41"/>
      <c r="CJ61" s="41"/>
      <c r="CK61" s="41"/>
      <c r="CL61" s="41"/>
      <c r="CM61" s="41"/>
      <c r="CN61" s="41"/>
      <c r="CO61" s="41"/>
      <c r="CP61" s="41"/>
      <c r="CQ61" s="41"/>
      <c r="CR61" s="41"/>
      <c r="CS61" s="41"/>
      <c r="CT61" s="41"/>
      <c r="CU61" s="41"/>
      <c r="CV61" s="41"/>
      <c r="CW61" s="41"/>
      <c r="CX61" s="41"/>
      <c r="CY61" s="41"/>
      <c r="CZ61" s="41"/>
      <c r="DA61" s="41"/>
      <c r="DB61" s="41"/>
      <c r="DC61" s="41"/>
      <c r="DD61" s="41"/>
      <c r="DE61" s="41"/>
      <c r="DF61" s="41"/>
      <c r="DG61" s="41"/>
      <c r="DH61" s="41"/>
      <c r="DI61" s="41"/>
      <c r="DJ61" s="41"/>
      <c r="DK61" s="41"/>
      <c r="DL61" s="41"/>
      <c r="DM61" s="41"/>
      <c r="DN61" s="41"/>
      <c r="DO61" s="41"/>
      <c r="DP61" s="41"/>
      <c r="DQ61" s="41"/>
      <c r="DR61" s="41"/>
      <c r="DS61" s="41"/>
      <c r="DT61" s="41"/>
      <c r="DU61" s="41"/>
      <c r="DV61" s="41"/>
      <c r="DW61" s="41"/>
      <c r="DX61" s="41"/>
      <c r="DY61" s="41"/>
      <c r="DZ61" s="41"/>
      <c r="EA61" s="41"/>
      <c r="EB61" s="41"/>
      <c r="EC61" s="41"/>
      <c r="ED61" s="41"/>
      <c r="EE61" s="41"/>
      <c r="EF61" s="41"/>
      <c r="EG61" s="41"/>
      <c r="EH61" s="41"/>
      <c r="EI61" s="41"/>
      <c r="EJ61" s="41"/>
      <c r="EK61" s="41"/>
      <c r="EL61" s="41"/>
      <c r="EM61" s="41"/>
      <c r="EN61" s="41"/>
      <c r="EO61" s="41"/>
      <c r="EP61" s="41"/>
      <c r="EQ61" s="41"/>
      <c r="ER61" s="41"/>
      <c r="ES61" s="41"/>
      <c r="ET61" s="41"/>
      <c r="EU61" s="41"/>
      <c r="EV61" s="41"/>
      <c r="EW61" s="41"/>
      <c r="EX61" s="41"/>
      <c r="EY61" s="41"/>
      <c r="EZ61" s="41"/>
      <c r="FA61" s="41"/>
      <c r="FB61" s="41"/>
      <c r="FC61" s="41"/>
      <c r="FD61" s="41"/>
      <c r="FE61" s="41"/>
      <c r="FF61" s="41"/>
      <c r="FG61" s="41"/>
      <c r="FH61" s="41"/>
      <c r="FI61" s="41"/>
      <c r="FJ61" s="41"/>
      <c r="FK61" s="41"/>
      <c r="FL61" s="41"/>
      <c r="FM61" s="41"/>
      <c r="FN61" s="41"/>
      <c r="FO61" s="41"/>
      <c r="FP61" s="41"/>
      <c r="FQ61" s="41"/>
      <c r="FR61" s="41"/>
      <c r="FS61" s="41"/>
      <c r="FT61" s="41"/>
      <c r="FU61" s="41"/>
      <c r="FV61" s="41"/>
      <c r="FW61" s="41"/>
      <c r="FX61" s="41"/>
      <c r="FY61" s="41"/>
      <c r="FZ61" s="41"/>
      <c r="GA61" s="41"/>
      <c r="GB61" s="41"/>
      <c r="GC61" s="41"/>
      <c r="GD61" s="41"/>
      <c r="GE61" s="41"/>
      <c r="GF61" s="41"/>
      <c r="GG61" s="41"/>
      <c r="GH61" s="41"/>
      <c r="GI61" s="41"/>
      <c r="GJ61" s="41"/>
      <c r="GK61" s="41"/>
      <c r="GL61" s="41"/>
      <c r="GM61" s="41"/>
      <c r="GN61" s="41"/>
      <c r="GO61" s="41"/>
      <c r="GP61" s="41"/>
      <c r="GQ61" s="41"/>
      <c r="GR61" s="41"/>
      <c r="GS61" s="41"/>
      <c r="GT61" s="41"/>
      <c r="GU61" s="41"/>
      <c r="GV61" s="41"/>
      <c r="GW61" s="41"/>
      <c r="GX61" s="41"/>
      <c r="GY61" s="41"/>
      <c r="GZ61" s="41"/>
      <c r="HA61" s="41"/>
      <c r="HB61" s="41"/>
      <c r="HC61" s="41"/>
      <c r="HD61" s="41"/>
      <c r="HE61" s="41"/>
      <c r="HF61" s="41"/>
      <c r="HG61" s="41"/>
      <c r="HH61" s="41"/>
      <c r="HI61" s="41"/>
      <c r="HJ61" s="41"/>
      <c r="HK61" s="41"/>
      <c r="HL61" s="41"/>
      <c r="HM61" s="41"/>
      <c r="HN61" s="41"/>
      <c r="HO61" s="41"/>
      <c r="HP61" s="41"/>
      <c r="HQ61" s="41"/>
      <c r="HR61" s="41"/>
      <c r="HS61" s="41"/>
      <c r="HT61" s="41"/>
      <c r="HU61" s="41"/>
      <c r="HV61" s="41"/>
      <c r="HW61" s="41"/>
      <c r="HX61" s="41"/>
      <c r="HY61" s="41"/>
      <c r="HZ61" s="41"/>
      <c r="IA61" s="41"/>
      <c r="IB61" s="41"/>
      <c r="IC61" s="41"/>
      <c r="ID61" s="41"/>
      <c r="IE61" s="41"/>
      <c r="IF61" s="41"/>
      <c r="IG61" s="41"/>
      <c r="IH61" s="41"/>
      <c r="II61" s="41"/>
      <c r="IJ61" s="41"/>
      <c r="IK61" s="41"/>
      <c r="IL61" s="41"/>
      <c r="IM61" s="41"/>
      <c r="IN61" s="41"/>
      <c r="IO61" s="41"/>
      <c r="IP61" s="41"/>
      <c r="IQ61" s="41"/>
      <c r="IR61" s="41"/>
      <c r="IS61" s="41"/>
      <c r="IT61" s="41"/>
      <c r="IU61" s="41"/>
    </row>
    <row r="62" spans="1:255" s="22" customFormat="1" ht="45.6" x14ac:dyDescent="0.2">
      <c r="A62" s="49">
        <v>43</v>
      </c>
      <c r="B62" s="50" t="s">
        <v>261</v>
      </c>
      <c r="C62" s="50" t="s">
        <v>488</v>
      </c>
      <c r="D62" s="50" t="s">
        <v>147</v>
      </c>
      <c r="E62" s="51" t="e">
        <f t="shared" si="3"/>
        <v>#REF!</v>
      </c>
      <c r="F62" s="52">
        <f>ROUND( 103232.19, 2 )</f>
        <v>103232.19</v>
      </c>
      <c r="G62" s="53" t="e">
        <f t="shared" si="4"/>
        <v>#REF!</v>
      </c>
      <c r="H62" s="55" t="s">
        <v>1063</v>
      </c>
      <c r="I62" s="55" t="s">
        <v>1010</v>
      </c>
      <c r="N62" s="41"/>
      <c r="O62" s="41" t="e">
        <f t="shared" si="5"/>
        <v>#REF!</v>
      </c>
      <c r="P62" s="41" t="e">
        <f>Source!I180</f>
        <v>#REF!</v>
      </c>
      <c r="Q62" s="41"/>
      <c r="R62" s="41"/>
      <c r="S62" s="41"/>
      <c r="T62" s="41"/>
      <c r="U62" s="41"/>
      <c r="V62" s="41"/>
      <c r="W62" s="41"/>
      <c r="X62" s="41"/>
      <c r="Y62" s="41"/>
      <c r="Z62" s="41"/>
      <c r="AA62" s="41"/>
      <c r="AB62" s="41"/>
      <c r="AC62" s="41"/>
      <c r="AD62" s="41"/>
      <c r="AE62" s="41"/>
      <c r="AF62" s="41"/>
      <c r="AG62" s="41"/>
      <c r="AH62" s="41"/>
      <c r="AI62" s="41"/>
      <c r="AJ62" s="41"/>
      <c r="AK62" s="41"/>
      <c r="AL62" s="41"/>
      <c r="AM62" s="41"/>
      <c r="AN62" s="41"/>
      <c r="AO62" s="41"/>
      <c r="AP62" s="41"/>
      <c r="AQ62" s="41"/>
      <c r="AR62" s="41"/>
      <c r="AS62" s="41"/>
      <c r="AT62" s="41"/>
      <c r="AU62" s="41"/>
      <c r="AV62" s="41"/>
      <c r="AW62" s="41"/>
      <c r="AX62" s="41"/>
      <c r="AY62" s="41"/>
      <c r="AZ62" s="41"/>
      <c r="BA62" s="41"/>
      <c r="BB62" s="41"/>
      <c r="BC62" s="41"/>
      <c r="BD62" s="41"/>
      <c r="BE62" s="41"/>
      <c r="BF62" s="41"/>
      <c r="BG62" s="41"/>
      <c r="BH62" s="41"/>
      <c r="BI62" s="41"/>
      <c r="BJ62" s="41"/>
      <c r="BK62" s="41"/>
      <c r="BL62" s="41"/>
      <c r="BM62" s="41"/>
      <c r="BN62" s="41"/>
      <c r="BO62" s="41"/>
      <c r="BP62" s="41"/>
      <c r="BQ62" s="41"/>
      <c r="BR62" s="41"/>
      <c r="BS62" s="41"/>
      <c r="BT62" s="41"/>
      <c r="BU62" s="41"/>
      <c r="BV62" s="41"/>
      <c r="BW62" s="41"/>
      <c r="BX62" s="41"/>
      <c r="BY62" s="41"/>
      <c r="BZ62" s="41"/>
      <c r="CA62" s="41"/>
      <c r="CB62" s="41"/>
      <c r="CC62" s="41"/>
      <c r="CD62" s="41"/>
      <c r="CE62" s="41"/>
      <c r="CF62" s="41"/>
      <c r="CG62" s="41"/>
      <c r="CH62" s="41"/>
      <c r="CI62" s="41"/>
      <c r="CJ62" s="41"/>
      <c r="CK62" s="41"/>
      <c r="CL62" s="41"/>
      <c r="CM62" s="41"/>
      <c r="CN62" s="41"/>
      <c r="CO62" s="41"/>
      <c r="CP62" s="41"/>
      <c r="CQ62" s="41"/>
      <c r="CR62" s="41"/>
      <c r="CS62" s="41"/>
      <c r="CT62" s="41"/>
      <c r="CU62" s="41"/>
      <c r="CV62" s="41"/>
      <c r="CW62" s="41"/>
      <c r="CX62" s="41"/>
      <c r="CY62" s="41"/>
      <c r="CZ62" s="41"/>
      <c r="DA62" s="41"/>
      <c r="DB62" s="41"/>
      <c r="DC62" s="41"/>
      <c r="DD62" s="41"/>
      <c r="DE62" s="41"/>
      <c r="DF62" s="41"/>
      <c r="DG62" s="41"/>
      <c r="DH62" s="41"/>
      <c r="DI62" s="41"/>
      <c r="DJ62" s="41"/>
      <c r="DK62" s="41"/>
      <c r="DL62" s="41"/>
      <c r="DM62" s="41"/>
      <c r="DN62" s="41"/>
      <c r="DO62" s="41"/>
      <c r="DP62" s="41"/>
      <c r="DQ62" s="41"/>
      <c r="DR62" s="41"/>
      <c r="DS62" s="41"/>
      <c r="DT62" s="41"/>
      <c r="DU62" s="41"/>
      <c r="DV62" s="41"/>
      <c r="DW62" s="41"/>
      <c r="DX62" s="41"/>
      <c r="DY62" s="41"/>
      <c r="DZ62" s="41"/>
      <c r="EA62" s="41"/>
      <c r="EB62" s="41"/>
      <c r="EC62" s="41"/>
      <c r="ED62" s="41"/>
      <c r="EE62" s="41"/>
      <c r="EF62" s="41"/>
      <c r="EG62" s="41"/>
      <c r="EH62" s="41"/>
      <c r="EI62" s="41"/>
      <c r="EJ62" s="41"/>
      <c r="EK62" s="41"/>
      <c r="EL62" s="41"/>
      <c r="EM62" s="41"/>
      <c r="EN62" s="41"/>
      <c r="EO62" s="41"/>
      <c r="EP62" s="41"/>
      <c r="EQ62" s="41"/>
      <c r="ER62" s="41"/>
      <c r="ES62" s="41"/>
      <c r="ET62" s="41"/>
      <c r="EU62" s="41"/>
      <c r="EV62" s="41"/>
      <c r="EW62" s="41"/>
      <c r="EX62" s="41"/>
      <c r="EY62" s="41"/>
      <c r="EZ62" s="41"/>
      <c r="FA62" s="41"/>
      <c r="FB62" s="41"/>
      <c r="FC62" s="41"/>
      <c r="FD62" s="41"/>
      <c r="FE62" s="41"/>
      <c r="FF62" s="41"/>
      <c r="FG62" s="41"/>
      <c r="FH62" s="41"/>
      <c r="FI62" s="41"/>
      <c r="FJ62" s="41"/>
      <c r="FK62" s="41"/>
      <c r="FL62" s="41"/>
      <c r="FM62" s="41"/>
      <c r="FN62" s="41"/>
      <c r="FO62" s="41"/>
      <c r="FP62" s="41"/>
      <c r="FQ62" s="41"/>
      <c r="FR62" s="41"/>
      <c r="FS62" s="41"/>
      <c r="FT62" s="41"/>
      <c r="FU62" s="41"/>
      <c r="FV62" s="41"/>
      <c r="FW62" s="41"/>
      <c r="FX62" s="41"/>
      <c r="FY62" s="41"/>
      <c r="FZ62" s="41"/>
      <c r="GA62" s="41"/>
      <c r="GB62" s="41"/>
      <c r="GC62" s="41"/>
      <c r="GD62" s="41"/>
      <c r="GE62" s="41"/>
      <c r="GF62" s="41"/>
      <c r="GG62" s="41"/>
      <c r="GH62" s="41"/>
      <c r="GI62" s="41"/>
      <c r="GJ62" s="41"/>
      <c r="GK62" s="41"/>
      <c r="GL62" s="41"/>
      <c r="GM62" s="41"/>
      <c r="GN62" s="41"/>
      <c r="GO62" s="41"/>
      <c r="GP62" s="41"/>
      <c r="GQ62" s="41"/>
      <c r="GR62" s="41"/>
      <c r="GS62" s="41"/>
      <c r="GT62" s="41"/>
      <c r="GU62" s="41"/>
      <c r="GV62" s="41"/>
      <c r="GW62" s="41"/>
      <c r="GX62" s="41"/>
      <c r="GY62" s="41"/>
      <c r="GZ62" s="41"/>
      <c r="HA62" s="41"/>
      <c r="HB62" s="41"/>
      <c r="HC62" s="41"/>
      <c r="HD62" s="41"/>
      <c r="HE62" s="41"/>
      <c r="HF62" s="41"/>
      <c r="HG62" s="41"/>
      <c r="HH62" s="41"/>
      <c r="HI62" s="41"/>
      <c r="HJ62" s="41"/>
      <c r="HK62" s="41"/>
      <c r="HL62" s="41"/>
      <c r="HM62" s="41"/>
      <c r="HN62" s="41"/>
      <c r="HO62" s="41"/>
      <c r="HP62" s="41"/>
      <c r="HQ62" s="41"/>
      <c r="HR62" s="41"/>
      <c r="HS62" s="41"/>
      <c r="HT62" s="41"/>
      <c r="HU62" s="41"/>
      <c r="HV62" s="41"/>
      <c r="HW62" s="41"/>
      <c r="HX62" s="41"/>
      <c r="HY62" s="41"/>
      <c r="HZ62" s="41"/>
      <c r="IA62" s="41"/>
      <c r="IB62" s="41"/>
      <c r="IC62" s="41"/>
      <c r="ID62" s="41"/>
      <c r="IE62" s="41"/>
      <c r="IF62" s="41"/>
      <c r="IG62" s="41"/>
      <c r="IH62" s="41"/>
      <c r="II62" s="41"/>
      <c r="IJ62" s="41"/>
      <c r="IK62" s="41"/>
      <c r="IL62" s="41"/>
      <c r="IM62" s="41"/>
      <c r="IN62" s="41"/>
      <c r="IO62" s="41"/>
      <c r="IP62" s="41"/>
      <c r="IQ62" s="41"/>
      <c r="IR62" s="41"/>
      <c r="IS62" s="41"/>
      <c r="IT62" s="41"/>
      <c r="IU62" s="41"/>
    </row>
    <row r="63" spans="1:255" s="22" customFormat="1" ht="45.6" x14ac:dyDescent="0.2">
      <c r="A63" s="49">
        <v>44</v>
      </c>
      <c r="B63" s="50" t="s">
        <v>261</v>
      </c>
      <c r="C63" s="50" t="s">
        <v>501</v>
      </c>
      <c r="D63" s="50" t="s">
        <v>147</v>
      </c>
      <c r="E63" s="51" t="e">
        <f t="shared" si="3"/>
        <v>#REF!</v>
      </c>
      <c r="F63" s="52">
        <f>ROUND( 103232.19, 2 )</f>
        <v>103232.19</v>
      </c>
      <c r="G63" s="53" t="e">
        <f t="shared" si="4"/>
        <v>#REF!</v>
      </c>
      <c r="H63" s="55" t="s">
        <v>1063</v>
      </c>
      <c r="I63" s="55" t="s">
        <v>1010</v>
      </c>
      <c r="N63" s="41"/>
      <c r="O63" s="41" t="e">
        <f t="shared" si="5"/>
        <v>#REF!</v>
      </c>
      <c r="P63" s="41" t="e">
        <f>Source!I188</f>
        <v>#REF!</v>
      </c>
      <c r="Q63" s="41"/>
      <c r="R63" s="41"/>
      <c r="S63" s="41"/>
      <c r="T63" s="41"/>
      <c r="U63" s="41"/>
      <c r="V63" s="41"/>
      <c r="W63" s="41"/>
      <c r="X63" s="41"/>
      <c r="Y63" s="41"/>
      <c r="Z63" s="41"/>
      <c r="AA63" s="41"/>
      <c r="AB63" s="41"/>
      <c r="AC63" s="41"/>
      <c r="AD63" s="41"/>
      <c r="AE63" s="41"/>
      <c r="AF63" s="41"/>
      <c r="AG63" s="41"/>
      <c r="AH63" s="41"/>
      <c r="AI63" s="41"/>
      <c r="AJ63" s="41"/>
      <c r="AK63" s="41"/>
      <c r="AL63" s="41"/>
      <c r="AM63" s="41"/>
      <c r="AN63" s="41"/>
      <c r="AO63" s="41"/>
      <c r="AP63" s="41"/>
      <c r="AQ63" s="41"/>
      <c r="AR63" s="41"/>
      <c r="AS63" s="41"/>
      <c r="AT63" s="41"/>
      <c r="AU63" s="41"/>
      <c r="AV63" s="41"/>
      <c r="AW63" s="41"/>
      <c r="AX63" s="41"/>
      <c r="AY63" s="41"/>
      <c r="AZ63" s="41"/>
      <c r="BA63" s="41"/>
      <c r="BB63" s="41"/>
      <c r="BC63" s="41"/>
      <c r="BD63" s="41"/>
      <c r="BE63" s="41"/>
      <c r="BF63" s="41"/>
      <c r="BG63" s="41"/>
      <c r="BH63" s="41"/>
      <c r="BI63" s="41"/>
      <c r="BJ63" s="41"/>
      <c r="BK63" s="41"/>
      <c r="BL63" s="41"/>
      <c r="BM63" s="41"/>
      <c r="BN63" s="41"/>
      <c r="BO63" s="41"/>
      <c r="BP63" s="41"/>
      <c r="BQ63" s="41"/>
      <c r="BR63" s="41"/>
      <c r="BS63" s="41"/>
      <c r="BT63" s="41"/>
      <c r="BU63" s="41"/>
      <c r="BV63" s="41"/>
      <c r="BW63" s="41"/>
      <c r="BX63" s="41"/>
      <c r="BY63" s="41"/>
      <c r="BZ63" s="41"/>
      <c r="CA63" s="41"/>
      <c r="CB63" s="41"/>
      <c r="CC63" s="41"/>
      <c r="CD63" s="41"/>
      <c r="CE63" s="41"/>
      <c r="CF63" s="41"/>
      <c r="CG63" s="41"/>
      <c r="CH63" s="41"/>
      <c r="CI63" s="41"/>
      <c r="CJ63" s="41"/>
      <c r="CK63" s="41"/>
      <c r="CL63" s="41"/>
      <c r="CM63" s="41"/>
      <c r="CN63" s="41"/>
      <c r="CO63" s="41"/>
      <c r="CP63" s="41"/>
      <c r="CQ63" s="41"/>
      <c r="CR63" s="41"/>
      <c r="CS63" s="41"/>
      <c r="CT63" s="41"/>
      <c r="CU63" s="41"/>
      <c r="CV63" s="41"/>
      <c r="CW63" s="41"/>
      <c r="CX63" s="41"/>
      <c r="CY63" s="41"/>
      <c r="CZ63" s="41"/>
      <c r="DA63" s="41"/>
      <c r="DB63" s="41"/>
      <c r="DC63" s="41"/>
      <c r="DD63" s="41"/>
      <c r="DE63" s="41"/>
      <c r="DF63" s="41"/>
      <c r="DG63" s="41"/>
      <c r="DH63" s="41"/>
      <c r="DI63" s="41"/>
      <c r="DJ63" s="41"/>
      <c r="DK63" s="41"/>
      <c r="DL63" s="41"/>
      <c r="DM63" s="41"/>
      <c r="DN63" s="41"/>
      <c r="DO63" s="41"/>
      <c r="DP63" s="41"/>
      <c r="DQ63" s="41"/>
      <c r="DR63" s="41"/>
      <c r="DS63" s="41"/>
      <c r="DT63" s="41"/>
      <c r="DU63" s="41"/>
      <c r="DV63" s="41"/>
      <c r="DW63" s="41"/>
      <c r="DX63" s="41"/>
      <c r="DY63" s="41"/>
      <c r="DZ63" s="41"/>
      <c r="EA63" s="41"/>
      <c r="EB63" s="41"/>
      <c r="EC63" s="41"/>
      <c r="ED63" s="41"/>
      <c r="EE63" s="41"/>
      <c r="EF63" s="41"/>
      <c r="EG63" s="41"/>
      <c r="EH63" s="41"/>
      <c r="EI63" s="41"/>
      <c r="EJ63" s="41"/>
      <c r="EK63" s="41"/>
      <c r="EL63" s="41"/>
      <c r="EM63" s="41"/>
      <c r="EN63" s="41"/>
      <c r="EO63" s="41"/>
      <c r="EP63" s="41"/>
      <c r="EQ63" s="41"/>
      <c r="ER63" s="41"/>
      <c r="ES63" s="41"/>
      <c r="ET63" s="41"/>
      <c r="EU63" s="41"/>
      <c r="EV63" s="41"/>
      <c r="EW63" s="41"/>
      <c r="EX63" s="41"/>
      <c r="EY63" s="41"/>
      <c r="EZ63" s="41"/>
      <c r="FA63" s="41"/>
      <c r="FB63" s="41"/>
      <c r="FC63" s="41"/>
      <c r="FD63" s="41"/>
      <c r="FE63" s="41"/>
      <c r="FF63" s="41"/>
      <c r="FG63" s="41"/>
      <c r="FH63" s="41"/>
      <c r="FI63" s="41"/>
      <c r="FJ63" s="41"/>
      <c r="FK63" s="41"/>
      <c r="FL63" s="41"/>
      <c r="FM63" s="41"/>
      <c r="FN63" s="41"/>
      <c r="FO63" s="41"/>
      <c r="FP63" s="41"/>
      <c r="FQ63" s="41"/>
      <c r="FR63" s="41"/>
      <c r="FS63" s="41"/>
      <c r="FT63" s="41"/>
      <c r="FU63" s="41"/>
      <c r="FV63" s="41"/>
      <c r="FW63" s="41"/>
      <c r="FX63" s="41"/>
      <c r="FY63" s="41"/>
      <c r="FZ63" s="41"/>
      <c r="GA63" s="41"/>
      <c r="GB63" s="41"/>
      <c r="GC63" s="41"/>
      <c r="GD63" s="41"/>
      <c r="GE63" s="41"/>
      <c r="GF63" s="41"/>
      <c r="GG63" s="41"/>
      <c r="GH63" s="41"/>
      <c r="GI63" s="41"/>
      <c r="GJ63" s="41"/>
      <c r="GK63" s="41"/>
      <c r="GL63" s="41"/>
      <c r="GM63" s="41"/>
      <c r="GN63" s="41"/>
      <c r="GO63" s="41"/>
      <c r="GP63" s="41"/>
      <c r="GQ63" s="41"/>
      <c r="GR63" s="41"/>
      <c r="GS63" s="41"/>
      <c r="GT63" s="41"/>
      <c r="GU63" s="41"/>
      <c r="GV63" s="41"/>
      <c r="GW63" s="41"/>
      <c r="GX63" s="41"/>
      <c r="GY63" s="41"/>
      <c r="GZ63" s="41"/>
      <c r="HA63" s="41"/>
      <c r="HB63" s="41"/>
      <c r="HC63" s="41"/>
      <c r="HD63" s="41"/>
      <c r="HE63" s="41"/>
      <c r="HF63" s="41"/>
      <c r="HG63" s="41"/>
      <c r="HH63" s="41"/>
      <c r="HI63" s="41"/>
      <c r="HJ63" s="41"/>
      <c r="HK63" s="41"/>
      <c r="HL63" s="41"/>
      <c r="HM63" s="41"/>
      <c r="HN63" s="41"/>
      <c r="HO63" s="41"/>
      <c r="HP63" s="41"/>
      <c r="HQ63" s="41"/>
      <c r="HR63" s="41"/>
      <c r="HS63" s="41"/>
      <c r="HT63" s="41"/>
      <c r="HU63" s="41"/>
      <c r="HV63" s="41"/>
      <c r="HW63" s="41"/>
      <c r="HX63" s="41"/>
      <c r="HY63" s="41"/>
      <c r="HZ63" s="41"/>
      <c r="IA63" s="41"/>
      <c r="IB63" s="41"/>
      <c r="IC63" s="41"/>
      <c r="ID63" s="41"/>
      <c r="IE63" s="41"/>
      <c r="IF63" s="41"/>
      <c r="IG63" s="41"/>
      <c r="IH63" s="41"/>
      <c r="II63" s="41"/>
      <c r="IJ63" s="41"/>
      <c r="IK63" s="41"/>
      <c r="IL63" s="41"/>
      <c r="IM63" s="41"/>
      <c r="IN63" s="41"/>
      <c r="IO63" s="41"/>
      <c r="IP63" s="41"/>
      <c r="IQ63" s="41"/>
      <c r="IR63" s="41"/>
      <c r="IS63" s="41"/>
      <c r="IT63" s="41"/>
      <c r="IU63" s="41"/>
    </row>
    <row r="64" spans="1:255" s="22" customFormat="1" ht="22.8" x14ac:dyDescent="0.2">
      <c r="A64" s="49">
        <v>45</v>
      </c>
      <c r="B64" s="50" t="s">
        <v>276</v>
      </c>
      <c r="C64" s="50" t="s">
        <v>282</v>
      </c>
      <c r="D64" s="50" t="s">
        <v>278</v>
      </c>
      <c r="E64" s="51" t="e">
        <f t="shared" si="3"/>
        <v>#REF!</v>
      </c>
      <c r="F64" s="52">
        <f>ROUND( 334.9, 2 )</f>
        <v>334.9</v>
      </c>
      <c r="G64" s="53" t="e">
        <f t="shared" si="4"/>
        <v>#REF!</v>
      </c>
      <c r="H64" s="55" t="s">
        <v>1050</v>
      </c>
      <c r="I64" s="55" t="s">
        <v>1010</v>
      </c>
      <c r="N64" s="41"/>
      <c r="O64" s="41" t="e">
        <f t="shared" si="5"/>
        <v>#REF!</v>
      </c>
      <c r="P64" s="41" t="e">
        <f>Source!I113</f>
        <v>#REF!</v>
      </c>
      <c r="Q64" s="41"/>
      <c r="R64" s="41"/>
      <c r="S64" s="41"/>
      <c r="T64" s="41"/>
      <c r="U64" s="41"/>
      <c r="V64" s="41"/>
      <c r="W64" s="41"/>
      <c r="X64" s="41"/>
      <c r="Y64" s="41"/>
      <c r="Z64" s="41"/>
      <c r="AA64" s="41"/>
      <c r="AB64" s="41"/>
      <c r="AC64" s="41"/>
      <c r="AD64" s="41"/>
      <c r="AE64" s="41"/>
      <c r="AF64" s="41"/>
      <c r="AG64" s="41"/>
      <c r="AH64" s="41"/>
      <c r="AI64" s="41"/>
      <c r="AJ64" s="41"/>
      <c r="AK64" s="41"/>
      <c r="AL64" s="41"/>
      <c r="AM64" s="41"/>
      <c r="AN64" s="41"/>
      <c r="AO64" s="41"/>
      <c r="AP64" s="41"/>
      <c r="AQ64" s="41"/>
      <c r="AR64" s="41"/>
      <c r="AS64" s="41"/>
      <c r="AT64" s="41"/>
      <c r="AU64" s="41"/>
      <c r="AV64" s="41"/>
      <c r="AW64" s="41"/>
      <c r="AX64" s="41"/>
      <c r="AY64" s="41"/>
      <c r="AZ64" s="41"/>
      <c r="BA64" s="41"/>
      <c r="BB64" s="41"/>
      <c r="BC64" s="41"/>
      <c r="BD64" s="41"/>
      <c r="BE64" s="41"/>
      <c r="BF64" s="41"/>
      <c r="BG64" s="41"/>
      <c r="BH64" s="41"/>
      <c r="BI64" s="41"/>
      <c r="BJ64" s="41"/>
      <c r="BK64" s="41"/>
      <c r="BL64" s="41"/>
      <c r="BM64" s="41"/>
      <c r="BN64" s="41"/>
      <c r="BO64" s="41"/>
      <c r="BP64" s="41"/>
      <c r="BQ64" s="41"/>
      <c r="BR64" s="41"/>
      <c r="BS64" s="41"/>
      <c r="BT64" s="41"/>
      <c r="BU64" s="41"/>
      <c r="BV64" s="41"/>
      <c r="BW64" s="41"/>
      <c r="BX64" s="41"/>
      <c r="BY64" s="41"/>
      <c r="BZ64" s="41"/>
      <c r="CA64" s="41"/>
      <c r="CB64" s="41"/>
      <c r="CC64" s="41"/>
      <c r="CD64" s="41"/>
      <c r="CE64" s="41"/>
      <c r="CF64" s="41"/>
      <c r="CG64" s="41"/>
      <c r="CH64" s="41"/>
      <c r="CI64" s="41"/>
      <c r="CJ64" s="41"/>
      <c r="CK64" s="41"/>
      <c r="CL64" s="41"/>
      <c r="CM64" s="41"/>
      <c r="CN64" s="41"/>
      <c r="CO64" s="41"/>
      <c r="CP64" s="41"/>
      <c r="CQ64" s="41"/>
      <c r="CR64" s="41"/>
      <c r="CS64" s="41"/>
      <c r="CT64" s="41"/>
      <c r="CU64" s="41"/>
      <c r="CV64" s="41"/>
      <c r="CW64" s="41"/>
      <c r="CX64" s="41"/>
      <c r="CY64" s="41"/>
      <c r="CZ64" s="41"/>
      <c r="DA64" s="41"/>
      <c r="DB64" s="41"/>
      <c r="DC64" s="41"/>
      <c r="DD64" s="41"/>
      <c r="DE64" s="41"/>
      <c r="DF64" s="41"/>
      <c r="DG64" s="41"/>
      <c r="DH64" s="41"/>
      <c r="DI64" s="41"/>
      <c r="DJ64" s="41"/>
      <c r="DK64" s="41"/>
      <c r="DL64" s="41"/>
      <c r="DM64" s="41"/>
      <c r="DN64" s="41"/>
      <c r="DO64" s="41"/>
      <c r="DP64" s="41"/>
      <c r="DQ64" s="41"/>
      <c r="DR64" s="41"/>
      <c r="DS64" s="41"/>
      <c r="DT64" s="41"/>
      <c r="DU64" s="41"/>
      <c r="DV64" s="41"/>
      <c r="DW64" s="41"/>
      <c r="DX64" s="41"/>
      <c r="DY64" s="41"/>
      <c r="DZ64" s="41"/>
      <c r="EA64" s="41"/>
      <c r="EB64" s="41"/>
      <c r="EC64" s="41"/>
      <c r="ED64" s="41"/>
      <c r="EE64" s="41"/>
      <c r="EF64" s="41"/>
      <c r="EG64" s="41"/>
      <c r="EH64" s="41"/>
      <c r="EI64" s="41"/>
      <c r="EJ64" s="41"/>
      <c r="EK64" s="41"/>
      <c r="EL64" s="41"/>
      <c r="EM64" s="41"/>
      <c r="EN64" s="41"/>
      <c r="EO64" s="41"/>
      <c r="EP64" s="41"/>
      <c r="EQ64" s="41"/>
      <c r="ER64" s="41"/>
      <c r="ES64" s="41"/>
      <c r="ET64" s="41"/>
      <c r="EU64" s="41"/>
      <c r="EV64" s="41"/>
      <c r="EW64" s="41"/>
      <c r="EX64" s="41"/>
      <c r="EY64" s="41"/>
      <c r="EZ64" s="41"/>
      <c r="FA64" s="41"/>
      <c r="FB64" s="41"/>
      <c r="FC64" s="41"/>
      <c r="FD64" s="41"/>
      <c r="FE64" s="41"/>
      <c r="FF64" s="41"/>
      <c r="FG64" s="41"/>
      <c r="FH64" s="41"/>
      <c r="FI64" s="41"/>
      <c r="FJ64" s="41"/>
      <c r="FK64" s="41"/>
      <c r="FL64" s="41"/>
      <c r="FM64" s="41"/>
      <c r="FN64" s="41"/>
      <c r="FO64" s="41"/>
      <c r="FP64" s="41"/>
      <c r="FQ64" s="41"/>
      <c r="FR64" s="41"/>
      <c r="FS64" s="41"/>
      <c r="FT64" s="41"/>
      <c r="FU64" s="41"/>
      <c r="FV64" s="41"/>
      <c r="FW64" s="41"/>
      <c r="FX64" s="41"/>
      <c r="FY64" s="41"/>
      <c r="FZ64" s="41"/>
      <c r="GA64" s="41"/>
      <c r="GB64" s="41"/>
      <c r="GC64" s="41"/>
      <c r="GD64" s="41"/>
      <c r="GE64" s="41"/>
      <c r="GF64" s="41"/>
      <c r="GG64" s="41"/>
      <c r="GH64" s="41"/>
      <c r="GI64" s="41"/>
      <c r="GJ64" s="41"/>
      <c r="GK64" s="41"/>
      <c r="GL64" s="41"/>
      <c r="GM64" s="41"/>
      <c r="GN64" s="41"/>
      <c r="GO64" s="41"/>
      <c r="GP64" s="41"/>
      <c r="GQ64" s="41"/>
      <c r="GR64" s="41"/>
      <c r="GS64" s="41"/>
      <c r="GT64" s="41"/>
      <c r="GU64" s="41"/>
      <c r="GV64" s="41"/>
      <c r="GW64" s="41"/>
      <c r="GX64" s="41"/>
      <c r="GY64" s="41"/>
      <c r="GZ64" s="41"/>
      <c r="HA64" s="41"/>
      <c r="HB64" s="41"/>
      <c r="HC64" s="41"/>
      <c r="HD64" s="41"/>
      <c r="HE64" s="41"/>
      <c r="HF64" s="41"/>
      <c r="HG64" s="41"/>
      <c r="HH64" s="41"/>
      <c r="HI64" s="41"/>
      <c r="HJ64" s="41"/>
      <c r="HK64" s="41"/>
      <c r="HL64" s="41"/>
      <c r="HM64" s="41"/>
      <c r="HN64" s="41"/>
      <c r="HO64" s="41"/>
      <c r="HP64" s="41"/>
      <c r="HQ64" s="41"/>
      <c r="HR64" s="41"/>
      <c r="HS64" s="41"/>
      <c r="HT64" s="41"/>
      <c r="HU64" s="41"/>
      <c r="HV64" s="41"/>
      <c r="HW64" s="41"/>
      <c r="HX64" s="41"/>
      <c r="HY64" s="41"/>
      <c r="HZ64" s="41"/>
      <c r="IA64" s="41"/>
      <c r="IB64" s="41"/>
      <c r="IC64" s="41"/>
      <c r="ID64" s="41"/>
      <c r="IE64" s="41"/>
      <c r="IF64" s="41"/>
      <c r="IG64" s="41"/>
      <c r="IH64" s="41"/>
      <c r="II64" s="41"/>
      <c r="IJ64" s="41"/>
      <c r="IK64" s="41"/>
      <c r="IL64" s="41"/>
      <c r="IM64" s="41"/>
      <c r="IN64" s="41"/>
      <c r="IO64" s="41"/>
      <c r="IP64" s="41"/>
      <c r="IQ64" s="41"/>
      <c r="IR64" s="41"/>
      <c r="IS64" s="41"/>
      <c r="IT64" s="41"/>
      <c r="IU64" s="41"/>
    </row>
    <row r="65" spans="1:255" s="22" customFormat="1" ht="22.8" x14ac:dyDescent="0.2">
      <c r="A65" s="49">
        <v>46</v>
      </c>
      <c r="B65" s="50" t="s">
        <v>276</v>
      </c>
      <c r="C65" s="50" t="s">
        <v>326</v>
      </c>
      <c r="D65" s="50" t="s">
        <v>278</v>
      </c>
      <c r="E65" s="51" t="e">
        <f t="shared" si="3"/>
        <v>#REF!</v>
      </c>
      <c r="F65" s="52">
        <f>ROUND( 9568.01, 2 )</f>
        <v>9568.01</v>
      </c>
      <c r="G65" s="53" t="e">
        <f t="shared" si="4"/>
        <v>#REF!</v>
      </c>
      <c r="H65" s="55" t="s">
        <v>1062</v>
      </c>
      <c r="I65" s="55" t="s">
        <v>1010</v>
      </c>
      <c r="N65" s="41"/>
      <c r="O65" s="41" t="e">
        <f t="shared" si="5"/>
        <v>#REF!</v>
      </c>
      <c r="P65" s="41" t="e">
        <f>Source!I127</f>
        <v>#REF!</v>
      </c>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c r="BI65" s="41"/>
      <c r="BJ65" s="41"/>
      <c r="BK65" s="41"/>
      <c r="BL65" s="41"/>
      <c r="BM65" s="41"/>
      <c r="BN65" s="41"/>
      <c r="BO65" s="41"/>
      <c r="BP65" s="41"/>
      <c r="BQ65" s="41"/>
      <c r="BR65" s="41"/>
      <c r="BS65" s="41"/>
      <c r="BT65" s="41"/>
      <c r="BU65" s="41"/>
      <c r="BV65" s="41"/>
      <c r="BW65" s="41"/>
      <c r="BX65" s="41"/>
      <c r="BY65" s="41"/>
      <c r="BZ65" s="41"/>
      <c r="CA65" s="41"/>
      <c r="CB65" s="41"/>
      <c r="CC65" s="41"/>
      <c r="CD65" s="41"/>
      <c r="CE65" s="41"/>
      <c r="CF65" s="41"/>
      <c r="CG65" s="41"/>
      <c r="CH65" s="41"/>
      <c r="CI65" s="41"/>
      <c r="CJ65" s="41"/>
      <c r="CK65" s="41"/>
      <c r="CL65" s="41"/>
      <c r="CM65" s="41"/>
      <c r="CN65" s="41"/>
      <c r="CO65" s="41"/>
      <c r="CP65" s="41"/>
      <c r="CQ65" s="41"/>
      <c r="CR65" s="41"/>
      <c r="CS65" s="41"/>
      <c r="CT65" s="41"/>
      <c r="CU65" s="41"/>
      <c r="CV65" s="41"/>
      <c r="CW65" s="41"/>
      <c r="CX65" s="41"/>
      <c r="CY65" s="41"/>
      <c r="CZ65" s="41"/>
      <c r="DA65" s="41"/>
      <c r="DB65" s="41"/>
      <c r="DC65" s="41"/>
      <c r="DD65" s="41"/>
      <c r="DE65" s="41"/>
      <c r="DF65" s="41"/>
      <c r="DG65" s="41"/>
      <c r="DH65" s="41"/>
      <c r="DI65" s="41"/>
      <c r="DJ65" s="41"/>
      <c r="DK65" s="41"/>
      <c r="DL65" s="41"/>
      <c r="DM65" s="41"/>
      <c r="DN65" s="41"/>
      <c r="DO65" s="41"/>
      <c r="DP65" s="41"/>
      <c r="DQ65" s="41"/>
      <c r="DR65" s="41"/>
      <c r="DS65" s="41"/>
      <c r="DT65" s="41"/>
      <c r="DU65" s="41"/>
      <c r="DV65" s="41"/>
      <c r="DW65" s="41"/>
      <c r="DX65" s="41"/>
      <c r="DY65" s="41"/>
      <c r="DZ65" s="41"/>
      <c r="EA65" s="41"/>
      <c r="EB65" s="41"/>
      <c r="EC65" s="41"/>
      <c r="ED65" s="41"/>
      <c r="EE65" s="41"/>
      <c r="EF65" s="41"/>
      <c r="EG65" s="41"/>
      <c r="EH65" s="41"/>
      <c r="EI65" s="41"/>
      <c r="EJ65" s="41"/>
      <c r="EK65" s="41"/>
      <c r="EL65" s="41"/>
      <c r="EM65" s="41"/>
      <c r="EN65" s="41"/>
      <c r="EO65" s="41"/>
      <c r="EP65" s="41"/>
      <c r="EQ65" s="41"/>
      <c r="ER65" s="41"/>
      <c r="ES65" s="41"/>
      <c r="ET65" s="41"/>
      <c r="EU65" s="41"/>
      <c r="EV65" s="41"/>
      <c r="EW65" s="41"/>
      <c r="EX65" s="41"/>
      <c r="EY65" s="41"/>
      <c r="EZ65" s="41"/>
      <c r="FA65" s="41"/>
      <c r="FB65" s="41"/>
      <c r="FC65" s="41"/>
      <c r="FD65" s="41"/>
      <c r="FE65" s="41"/>
      <c r="FF65" s="41"/>
      <c r="FG65" s="41"/>
      <c r="FH65" s="41"/>
      <c r="FI65" s="41"/>
      <c r="FJ65" s="41"/>
      <c r="FK65" s="41"/>
      <c r="FL65" s="41"/>
      <c r="FM65" s="41"/>
      <c r="FN65" s="41"/>
      <c r="FO65" s="41"/>
      <c r="FP65" s="41"/>
      <c r="FQ65" s="41"/>
      <c r="FR65" s="41"/>
      <c r="FS65" s="41"/>
      <c r="FT65" s="41"/>
      <c r="FU65" s="41"/>
      <c r="FV65" s="41"/>
      <c r="FW65" s="41"/>
      <c r="FX65" s="41"/>
      <c r="FY65" s="41"/>
      <c r="FZ65" s="41"/>
      <c r="GA65" s="41"/>
      <c r="GB65" s="41"/>
      <c r="GC65" s="41"/>
      <c r="GD65" s="41"/>
      <c r="GE65" s="41"/>
      <c r="GF65" s="41"/>
      <c r="GG65" s="41"/>
      <c r="GH65" s="41"/>
      <c r="GI65" s="41"/>
      <c r="GJ65" s="41"/>
      <c r="GK65" s="41"/>
      <c r="GL65" s="41"/>
      <c r="GM65" s="41"/>
      <c r="GN65" s="41"/>
      <c r="GO65" s="41"/>
      <c r="GP65" s="41"/>
      <c r="GQ65" s="41"/>
      <c r="GR65" s="41"/>
      <c r="GS65" s="41"/>
      <c r="GT65" s="41"/>
      <c r="GU65" s="41"/>
      <c r="GV65" s="41"/>
      <c r="GW65" s="41"/>
      <c r="GX65" s="41"/>
      <c r="GY65" s="41"/>
      <c r="GZ65" s="41"/>
      <c r="HA65" s="41"/>
      <c r="HB65" s="41"/>
      <c r="HC65" s="41"/>
      <c r="HD65" s="41"/>
      <c r="HE65" s="41"/>
      <c r="HF65" s="41"/>
      <c r="HG65" s="41"/>
      <c r="HH65" s="41"/>
      <c r="HI65" s="41"/>
      <c r="HJ65" s="41"/>
      <c r="HK65" s="41"/>
      <c r="HL65" s="41"/>
      <c r="HM65" s="41"/>
      <c r="HN65" s="41"/>
      <c r="HO65" s="41"/>
      <c r="HP65" s="41"/>
      <c r="HQ65" s="41"/>
      <c r="HR65" s="41"/>
      <c r="HS65" s="41"/>
      <c r="HT65" s="41"/>
      <c r="HU65" s="41"/>
      <c r="HV65" s="41"/>
      <c r="HW65" s="41"/>
      <c r="HX65" s="41"/>
      <c r="HY65" s="41"/>
      <c r="HZ65" s="41"/>
      <c r="IA65" s="41"/>
      <c r="IB65" s="41"/>
      <c r="IC65" s="41"/>
      <c r="ID65" s="41"/>
      <c r="IE65" s="41"/>
      <c r="IF65" s="41"/>
      <c r="IG65" s="41"/>
      <c r="IH65" s="41"/>
      <c r="II65" s="41"/>
      <c r="IJ65" s="41"/>
      <c r="IK65" s="41"/>
      <c r="IL65" s="41"/>
      <c r="IM65" s="41"/>
      <c r="IN65" s="41"/>
      <c r="IO65" s="41"/>
      <c r="IP65" s="41"/>
      <c r="IQ65" s="41"/>
      <c r="IR65" s="41"/>
      <c r="IS65" s="41"/>
      <c r="IT65" s="41"/>
      <c r="IU65" s="41"/>
    </row>
    <row r="66" spans="1:255" s="22" customFormat="1" ht="22.8" x14ac:dyDescent="0.2">
      <c r="A66" s="49">
        <v>47</v>
      </c>
      <c r="B66" s="50" t="s">
        <v>276</v>
      </c>
      <c r="C66" s="50" t="s">
        <v>277</v>
      </c>
      <c r="D66" s="50" t="s">
        <v>278</v>
      </c>
      <c r="E66" s="51" t="e">
        <f t="shared" si="3"/>
        <v>#REF!</v>
      </c>
      <c r="F66" s="52">
        <f>ROUND( 411.4, 2 )</f>
        <v>411.4</v>
      </c>
      <c r="G66" s="53" t="e">
        <f t="shared" si="4"/>
        <v>#REF!</v>
      </c>
      <c r="H66" s="55" t="s">
        <v>1049</v>
      </c>
      <c r="I66" s="55" t="s">
        <v>1010</v>
      </c>
      <c r="N66" s="41"/>
      <c r="O66" s="41" t="e">
        <f t="shared" si="5"/>
        <v>#REF!</v>
      </c>
      <c r="P66" s="41" t="e">
        <f>Source!I112</f>
        <v>#REF!</v>
      </c>
      <c r="Q66" s="41"/>
      <c r="R66" s="41"/>
      <c r="S66" s="41"/>
      <c r="T66" s="41"/>
      <c r="U66" s="41"/>
      <c r="V66" s="41"/>
      <c r="W66" s="41"/>
      <c r="X66" s="41"/>
      <c r="Y66" s="41"/>
      <c r="Z66" s="41"/>
      <c r="AA66" s="41"/>
      <c r="AB66" s="41"/>
      <c r="AC66" s="41"/>
      <c r="AD66" s="41"/>
      <c r="AE66" s="41"/>
      <c r="AF66" s="41"/>
      <c r="AG66" s="41"/>
      <c r="AH66" s="41"/>
      <c r="AI66" s="41"/>
      <c r="AJ66" s="41"/>
      <c r="AK66" s="41"/>
      <c r="AL66" s="41"/>
      <c r="AM66" s="41"/>
      <c r="AN66" s="41"/>
      <c r="AO66" s="41"/>
      <c r="AP66" s="41"/>
      <c r="AQ66" s="41"/>
      <c r="AR66" s="41"/>
      <c r="AS66" s="41"/>
      <c r="AT66" s="41"/>
      <c r="AU66" s="41"/>
      <c r="AV66" s="41"/>
      <c r="AW66" s="41"/>
      <c r="AX66" s="41"/>
      <c r="AY66" s="41"/>
      <c r="AZ66" s="41"/>
      <c r="BA66" s="41"/>
      <c r="BB66" s="41"/>
      <c r="BC66" s="41"/>
      <c r="BD66" s="41"/>
      <c r="BE66" s="41"/>
      <c r="BF66" s="41"/>
      <c r="BG66" s="41"/>
      <c r="BH66" s="41"/>
      <c r="BI66" s="41"/>
      <c r="BJ66" s="41"/>
      <c r="BK66" s="41"/>
      <c r="BL66" s="41"/>
      <c r="BM66" s="41"/>
      <c r="BN66" s="41"/>
      <c r="BO66" s="41"/>
      <c r="BP66" s="41"/>
      <c r="BQ66" s="41"/>
      <c r="BR66" s="41"/>
      <c r="BS66" s="41"/>
      <c r="BT66" s="41"/>
      <c r="BU66" s="41"/>
      <c r="BV66" s="41"/>
      <c r="BW66" s="41"/>
      <c r="BX66" s="41"/>
      <c r="BY66" s="41"/>
      <c r="BZ66" s="41"/>
      <c r="CA66" s="41"/>
      <c r="CB66" s="41"/>
      <c r="CC66" s="41"/>
      <c r="CD66" s="41"/>
      <c r="CE66" s="41"/>
      <c r="CF66" s="41"/>
      <c r="CG66" s="41"/>
      <c r="CH66" s="41"/>
      <c r="CI66" s="41"/>
      <c r="CJ66" s="41"/>
      <c r="CK66" s="41"/>
      <c r="CL66" s="41"/>
      <c r="CM66" s="41"/>
      <c r="CN66" s="41"/>
      <c r="CO66" s="41"/>
      <c r="CP66" s="41"/>
      <c r="CQ66" s="41"/>
      <c r="CR66" s="41"/>
      <c r="CS66" s="41"/>
      <c r="CT66" s="41"/>
      <c r="CU66" s="41"/>
      <c r="CV66" s="41"/>
      <c r="CW66" s="41"/>
      <c r="CX66" s="41"/>
      <c r="CY66" s="41"/>
      <c r="CZ66" s="41"/>
      <c r="DA66" s="41"/>
      <c r="DB66" s="41"/>
      <c r="DC66" s="41"/>
      <c r="DD66" s="41"/>
      <c r="DE66" s="41"/>
      <c r="DF66" s="41"/>
      <c r="DG66" s="41"/>
      <c r="DH66" s="41"/>
      <c r="DI66" s="41"/>
      <c r="DJ66" s="41"/>
      <c r="DK66" s="41"/>
      <c r="DL66" s="41"/>
      <c r="DM66" s="41"/>
      <c r="DN66" s="41"/>
      <c r="DO66" s="41"/>
      <c r="DP66" s="41"/>
      <c r="DQ66" s="41"/>
      <c r="DR66" s="41"/>
      <c r="DS66" s="41"/>
      <c r="DT66" s="41"/>
      <c r="DU66" s="41"/>
      <c r="DV66" s="41"/>
      <c r="DW66" s="41"/>
      <c r="DX66" s="41"/>
      <c r="DY66" s="41"/>
      <c r="DZ66" s="41"/>
      <c r="EA66" s="41"/>
      <c r="EB66" s="41"/>
      <c r="EC66" s="41"/>
      <c r="ED66" s="41"/>
      <c r="EE66" s="41"/>
      <c r="EF66" s="41"/>
      <c r="EG66" s="41"/>
      <c r="EH66" s="41"/>
      <c r="EI66" s="41"/>
      <c r="EJ66" s="41"/>
      <c r="EK66" s="41"/>
      <c r="EL66" s="41"/>
      <c r="EM66" s="41"/>
      <c r="EN66" s="41"/>
      <c r="EO66" s="41"/>
      <c r="EP66" s="41"/>
      <c r="EQ66" s="41"/>
      <c r="ER66" s="41"/>
      <c r="ES66" s="41"/>
      <c r="ET66" s="41"/>
      <c r="EU66" s="41"/>
      <c r="EV66" s="41"/>
      <c r="EW66" s="41"/>
      <c r="EX66" s="41"/>
      <c r="EY66" s="41"/>
      <c r="EZ66" s="41"/>
      <c r="FA66" s="41"/>
      <c r="FB66" s="41"/>
      <c r="FC66" s="41"/>
      <c r="FD66" s="41"/>
      <c r="FE66" s="41"/>
      <c r="FF66" s="41"/>
      <c r="FG66" s="41"/>
      <c r="FH66" s="41"/>
      <c r="FI66" s="41"/>
      <c r="FJ66" s="41"/>
      <c r="FK66" s="41"/>
      <c r="FL66" s="41"/>
      <c r="FM66" s="41"/>
      <c r="FN66" s="41"/>
      <c r="FO66" s="41"/>
      <c r="FP66" s="41"/>
      <c r="FQ66" s="41"/>
      <c r="FR66" s="41"/>
      <c r="FS66" s="41"/>
      <c r="FT66" s="41"/>
      <c r="FU66" s="41"/>
      <c r="FV66" s="41"/>
      <c r="FW66" s="41"/>
      <c r="FX66" s="41"/>
      <c r="FY66" s="41"/>
      <c r="FZ66" s="41"/>
      <c r="GA66" s="41"/>
      <c r="GB66" s="41"/>
      <c r="GC66" s="41"/>
      <c r="GD66" s="41"/>
      <c r="GE66" s="41"/>
      <c r="GF66" s="41"/>
      <c r="GG66" s="41"/>
      <c r="GH66" s="41"/>
      <c r="GI66" s="41"/>
      <c r="GJ66" s="41"/>
      <c r="GK66" s="41"/>
      <c r="GL66" s="41"/>
      <c r="GM66" s="41"/>
      <c r="GN66" s="41"/>
      <c r="GO66" s="41"/>
      <c r="GP66" s="41"/>
      <c r="GQ66" s="41"/>
      <c r="GR66" s="41"/>
      <c r="GS66" s="41"/>
      <c r="GT66" s="41"/>
      <c r="GU66" s="41"/>
      <c r="GV66" s="41"/>
      <c r="GW66" s="41"/>
      <c r="GX66" s="41"/>
      <c r="GY66" s="41"/>
      <c r="GZ66" s="41"/>
      <c r="HA66" s="41"/>
      <c r="HB66" s="41"/>
      <c r="HC66" s="41"/>
      <c r="HD66" s="41"/>
      <c r="HE66" s="41"/>
      <c r="HF66" s="41"/>
      <c r="HG66" s="41"/>
      <c r="HH66" s="41"/>
      <c r="HI66" s="41"/>
      <c r="HJ66" s="41"/>
      <c r="HK66" s="41"/>
      <c r="HL66" s="41"/>
      <c r="HM66" s="41"/>
      <c r="HN66" s="41"/>
      <c r="HO66" s="41"/>
      <c r="HP66" s="41"/>
      <c r="HQ66" s="41"/>
      <c r="HR66" s="41"/>
      <c r="HS66" s="41"/>
      <c r="HT66" s="41"/>
      <c r="HU66" s="41"/>
      <c r="HV66" s="41"/>
      <c r="HW66" s="41"/>
      <c r="HX66" s="41"/>
      <c r="HY66" s="41"/>
      <c r="HZ66" s="41"/>
      <c r="IA66" s="41"/>
      <c r="IB66" s="41"/>
      <c r="IC66" s="41"/>
      <c r="ID66" s="41"/>
      <c r="IE66" s="41"/>
      <c r="IF66" s="41"/>
      <c r="IG66" s="41"/>
      <c r="IH66" s="41"/>
      <c r="II66" s="41"/>
      <c r="IJ66" s="41"/>
      <c r="IK66" s="41"/>
      <c r="IL66" s="41"/>
      <c r="IM66" s="41"/>
      <c r="IN66" s="41"/>
      <c r="IO66" s="41"/>
      <c r="IP66" s="41"/>
      <c r="IQ66" s="41"/>
      <c r="IR66" s="41"/>
      <c r="IS66" s="41"/>
      <c r="IT66" s="41"/>
      <c r="IU66" s="41"/>
    </row>
    <row r="67" spans="1:255" s="22" customFormat="1" ht="22.8" x14ac:dyDescent="0.2">
      <c r="A67" s="49">
        <v>48</v>
      </c>
      <c r="B67" s="50" t="s">
        <v>276</v>
      </c>
      <c r="C67" s="50" t="s">
        <v>313</v>
      </c>
      <c r="D67" s="50" t="s">
        <v>278</v>
      </c>
      <c r="E67" s="51" t="e">
        <f t="shared" si="3"/>
        <v>#REF!</v>
      </c>
      <c r="F67" s="52">
        <f>ROUND( 470.76, 2 )</f>
        <v>470.76</v>
      </c>
      <c r="G67" s="53" t="e">
        <f t="shared" si="4"/>
        <v>#REF!</v>
      </c>
      <c r="H67" s="55" t="s">
        <v>1059</v>
      </c>
      <c r="I67" s="55" t="s">
        <v>1010</v>
      </c>
      <c r="N67" s="41"/>
      <c r="O67" s="41" t="e">
        <f t="shared" si="5"/>
        <v>#REF!</v>
      </c>
      <c r="P67" s="41" t="e">
        <f>Source!I122</f>
        <v>#REF!</v>
      </c>
      <c r="Q67" s="41"/>
      <c r="R67" s="41"/>
      <c r="S67" s="41"/>
      <c r="T67" s="41"/>
      <c r="U67" s="41"/>
      <c r="V67" s="41"/>
      <c r="W67" s="41"/>
      <c r="X67" s="41"/>
      <c r="Y67" s="41"/>
      <c r="Z67" s="41"/>
      <c r="AA67" s="41"/>
      <c r="AB67" s="41"/>
      <c r="AC67" s="41"/>
      <c r="AD67" s="41"/>
      <c r="AE67" s="41"/>
      <c r="AF67" s="41"/>
      <c r="AG67" s="41"/>
      <c r="AH67" s="41"/>
      <c r="AI67" s="41"/>
      <c r="AJ67" s="41"/>
      <c r="AK67" s="41"/>
      <c r="AL67" s="41"/>
      <c r="AM67" s="41"/>
      <c r="AN67" s="41"/>
      <c r="AO67" s="41"/>
      <c r="AP67" s="41"/>
      <c r="AQ67" s="41"/>
      <c r="AR67" s="41"/>
      <c r="AS67" s="41"/>
      <c r="AT67" s="41"/>
      <c r="AU67" s="41"/>
      <c r="AV67" s="41"/>
      <c r="AW67" s="41"/>
      <c r="AX67" s="41"/>
      <c r="AY67" s="41"/>
      <c r="AZ67" s="41"/>
      <c r="BA67" s="41"/>
      <c r="BB67" s="41"/>
      <c r="BC67" s="41"/>
      <c r="BD67" s="41"/>
      <c r="BE67" s="41"/>
      <c r="BF67" s="41"/>
      <c r="BG67" s="41"/>
      <c r="BH67" s="41"/>
      <c r="BI67" s="41"/>
      <c r="BJ67" s="41"/>
      <c r="BK67" s="41"/>
      <c r="BL67" s="41"/>
      <c r="BM67" s="41"/>
      <c r="BN67" s="41"/>
      <c r="BO67" s="41"/>
      <c r="BP67" s="41"/>
      <c r="BQ67" s="41"/>
      <c r="BR67" s="41"/>
      <c r="BS67" s="41"/>
      <c r="BT67" s="41"/>
      <c r="BU67" s="41"/>
      <c r="BV67" s="41"/>
      <c r="BW67" s="41"/>
      <c r="BX67" s="41"/>
      <c r="BY67" s="41"/>
      <c r="BZ67" s="41"/>
      <c r="CA67" s="41"/>
      <c r="CB67" s="41"/>
      <c r="CC67" s="41"/>
      <c r="CD67" s="41"/>
      <c r="CE67" s="41"/>
      <c r="CF67" s="41"/>
      <c r="CG67" s="41"/>
      <c r="CH67" s="41"/>
      <c r="CI67" s="41"/>
      <c r="CJ67" s="41"/>
      <c r="CK67" s="41"/>
      <c r="CL67" s="41"/>
      <c r="CM67" s="41"/>
      <c r="CN67" s="41"/>
      <c r="CO67" s="41"/>
      <c r="CP67" s="41"/>
      <c r="CQ67" s="41"/>
      <c r="CR67" s="41"/>
      <c r="CS67" s="41"/>
      <c r="CT67" s="41"/>
      <c r="CU67" s="41"/>
      <c r="CV67" s="41"/>
      <c r="CW67" s="41"/>
      <c r="CX67" s="41"/>
      <c r="CY67" s="41"/>
      <c r="CZ67" s="41"/>
      <c r="DA67" s="41"/>
      <c r="DB67" s="41"/>
      <c r="DC67" s="41"/>
      <c r="DD67" s="41"/>
      <c r="DE67" s="41"/>
      <c r="DF67" s="41"/>
      <c r="DG67" s="41"/>
      <c r="DH67" s="41"/>
      <c r="DI67" s="41"/>
      <c r="DJ67" s="41"/>
      <c r="DK67" s="41"/>
      <c r="DL67" s="41"/>
      <c r="DM67" s="41"/>
      <c r="DN67" s="41"/>
      <c r="DO67" s="41"/>
      <c r="DP67" s="41"/>
      <c r="DQ67" s="41"/>
      <c r="DR67" s="41"/>
      <c r="DS67" s="41"/>
      <c r="DT67" s="41"/>
      <c r="DU67" s="41"/>
      <c r="DV67" s="41"/>
      <c r="DW67" s="41"/>
      <c r="DX67" s="41"/>
      <c r="DY67" s="41"/>
      <c r="DZ67" s="41"/>
      <c r="EA67" s="41"/>
      <c r="EB67" s="41"/>
      <c r="EC67" s="41"/>
      <c r="ED67" s="41"/>
      <c r="EE67" s="41"/>
      <c r="EF67" s="41"/>
      <c r="EG67" s="41"/>
      <c r="EH67" s="41"/>
      <c r="EI67" s="41"/>
      <c r="EJ67" s="41"/>
      <c r="EK67" s="41"/>
      <c r="EL67" s="41"/>
      <c r="EM67" s="41"/>
      <c r="EN67" s="41"/>
      <c r="EO67" s="41"/>
      <c r="EP67" s="41"/>
      <c r="EQ67" s="41"/>
      <c r="ER67" s="41"/>
      <c r="ES67" s="41"/>
      <c r="ET67" s="41"/>
      <c r="EU67" s="41"/>
      <c r="EV67" s="41"/>
      <c r="EW67" s="41"/>
      <c r="EX67" s="41"/>
      <c r="EY67" s="41"/>
      <c r="EZ67" s="41"/>
      <c r="FA67" s="41"/>
      <c r="FB67" s="41"/>
      <c r="FC67" s="41"/>
      <c r="FD67" s="41"/>
      <c r="FE67" s="41"/>
      <c r="FF67" s="41"/>
      <c r="FG67" s="41"/>
      <c r="FH67" s="41"/>
      <c r="FI67" s="41"/>
      <c r="FJ67" s="41"/>
      <c r="FK67" s="41"/>
      <c r="FL67" s="41"/>
      <c r="FM67" s="41"/>
      <c r="FN67" s="41"/>
      <c r="FO67" s="41"/>
      <c r="FP67" s="41"/>
      <c r="FQ67" s="41"/>
      <c r="FR67" s="41"/>
      <c r="FS67" s="41"/>
      <c r="FT67" s="41"/>
      <c r="FU67" s="41"/>
      <c r="FV67" s="41"/>
      <c r="FW67" s="41"/>
      <c r="FX67" s="41"/>
      <c r="FY67" s="41"/>
      <c r="FZ67" s="41"/>
      <c r="GA67" s="41"/>
      <c r="GB67" s="41"/>
      <c r="GC67" s="41"/>
      <c r="GD67" s="41"/>
      <c r="GE67" s="41"/>
      <c r="GF67" s="41"/>
      <c r="GG67" s="41"/>
      <c r="GH67" s="41"/>
      <c r="GI67" s="41"/>
      <c r="GJ67" s="41"/>
      <c r="GK67" s="41"/>
      <c r="GL67" s="41"/>
      <c r="GM67" s="41"/>
      <c r="GN67" s="41"/>
      <c r="GO67" s="41"/>
      <c r="GP67" s="41"/>
      <c r="GQ67" s="41"/>
      <c r="GR67" s="41"/>
      <c r="GS67" s="41"/>
      <c r="GT67" s="41"/>
      <c r="GU67" s="41"/>
      <c r="GV67" s="41"/>
      <c r="GW67" s="41"/>
      <c r="GX67" s="41"/>
      <c r="GY67" s="41"/>
      <c r="GZ67" s="41"/>
      <c r="HA67" s="41"/>
      <c r="HB67" s="41"/>
      <c r="HC67" s="41"/>
      <c r="HD67" s="41"/>
      <c r="HE67" s="41"/>
      <c r="HF67" s="41"/>
      <c r="HG67" s="41"/>
      <c r="HH67" s="41"/>
      <c r="HI67" s="41"/>
      <c r="HJ67" s="41"/>
      <c r="HK67" s="41"/>
      <c r="HL67" s="41"/>
      <c r="HM67" s="41"/>
      <c r="HN67" s="41"/>
      <c r="HO67" s="41"/>
      <c r="HP67" s="41"/>
      <c r="HQ67" s="41"/>
      <c r="HR67" s="41"/>
      <c r="HS67" s="41"/>
      <c r="HT67" s="41"/>
      <c r="HU67" s="41"/>
      <c r="HV67" s="41"/>
      <c r="HW67" s="41"/>
      <c r="HX67" s="41"/>
      <c r="HY67" s="41"/>
      <c r="HZ67" s="41"/>
      <c r="IA67" s="41"/>
      <c r="IB67" s="41"/>
      <c r="IC67" s="41"/>
      <c r="ID67" s="41"/>
      <c r="IE67" s="41"/>
      <c r="IF67" s="41"/>
      <c r="IG67" s="41"/>
      <c r="IH67" s="41"/>
      <c r="II67" s="41"/>
      <c r="IJ67" s="41"/>
      <c r="IK67" s="41"/>
      <c r="IL67" s="41"/>
      <c r="IM67" s="41"/>
      <c r="IN67" s="41"/>
      <c r="IO67" s="41"/>
      <c r="IP67" s="41"/>
      <c r="IQ67" s="41"/>
      <c r="IR67" s="41"/>
      <c r="IS67" s="41"/>
      <c r="IT67" s="41"/>
      <c r="IU67" s="41"/>
    </row>
    <row r="68" spans="1:255" s="22" customFormat="1" ht="22.8" x14ac:dyDescent="0.2">
      <c r="A68" s="49">
        <v>49</v>
      </c>
      <c r="B68" s="50" t="s">
        <v>276</v>
      </c>
      <c r="C68" s="50" t="s">
        <v>323</v>
      </c>
      <c r="D68" s="50" t="s">
        <v>278</v>
      </c>
      <c r="E68" s="51" t="e">
        <f t="shared" si="3"/>
        <v>#REF!</v>
      </c>
      <c r="F68" s="52">
        <f>ROUND( 784.55, 2 )</f>
        <v>784.55</v>
      </c>
      <c r="G68" s="53" t="e">
        <f t="shared" si="4"/>
        <v>#REF!</v>
      </c>
      <c r="H68" s="55" t="s">
        <v>1061</v>
      </c>
      <c r="I68" s="55" t="s">
        <v>1010</v>
      </c>
      <c r="N68" s="41"/>
      <c r="O68" s="41" t="e">
        <f t="shared" si="5"/>
        <v>#REF!</v>
      </c>
      <c r="P68" s="41" t="e">
        <f>Source!I126</f>
        <v>#REF!</v>
      </c>
      <c r="Q68" s="41"/>
      <c r="R68" s="41"/>
      <c r="S68" s="41"/>
      <c r="T68" s="41"/>
      <c r="U68" s="41"/>
      <c r="V68" s="41"/>
      <c r="W68" s="41"/>
      <c r="X68" s="41"/>
      <c r="Y68" s="41"/>
      <c r="Z68" s="41"/>
      <c r="AA68" s="41"/>
      <c r="AB68" s="41"/>
      <c r="AC68" s="41"/>
      <c r="AD68" s="41"/>
      <c r="AE68" s="41"/>
      <c r="AF68" s="41"/>
      <c r="AG68" s="41"/>
      <c r="AH68" s="41"/>
      <c r="AI68" s="41"/>
      <c r="AJ68" s="41"/>
      <c r="AK68" s="41"/>
      <c r="AL68" s="41"/>
      <c r="AM68" s="41"/>
      <c r="AN68" s="41"/>
      <c r="AO68" s="41"/>
      <c r="AP68" s="41"/>
      <c r="AQ68" s="41"/>
      <c r="AR68" s="41"/>
      <c r="AS68" s="41"/>
      <c r="AT68" s="41"/>
      <c r="AU68" s="41"/>
      <c r="AV68" s="41"/>
      <c r="AW68" s="41"/>
      <c r="AX68" s="41"/>
      <c r="AY68" s="41"/>
      <c r="AZ68" s="41"/>
      <c r="BA68" s="41"/>
      <c r="BB68" s="41"/>
      <c r="BC68" s="41"/>
      <c r="BD68" s="41"/>
      <c r="BE68" s="41"/>
      <c r="BF68" s="41"/>
      <c r="BG68" s="41"/>
      <c r="BH68" s="41"/>
      <c r="BI68" s="41"/>
      <c r="BJ68" s="41"/>
      <c r="BK68" s="41"/>
      <c r="BL68" s="41"/>
      <c r="BM68" s="41"/>
      <c r="BN68" s="41"/>
      <c r="BO68" s="41"/>
      <c r="BP68" s="41"/>
      <c r="BQ68" s="41"/>
      <c r="BR68" s="41"/>
      <c r="BS68" s="41"/>
      <c r="BT68" s="41"/>
      <c r="BU68" s="41"/>
      <c r="BV68" s="41"/>
      <c r="BW68" s="41"/>
      <c r="BX68" s="41"/>
      <c r="BY68" s="41"/>
      <c r="BZ68" s="41"/>
      <c r="CA68" s="41"/>
      <c r="CB68" s="41"/>
      <c r="CC68" s="41"/>
      <c r="CD68" s="41"/>
      <c r="CE68" s="41"/>
      <c r="CF68" s="41"/>
      <c r="CG68" s="41"/>
      <c r="CH68" s="41"/>
      <c r="CI68" s="41"/>
      <c r="CJ68" s="41"/>
      <c r="CK68" s="41"/>
      <c r="CL68" s="41"/>
      <c r="CM68" s="41"/>
      <c r="CN68" s="41"/>
      <c r="CO68" s="41"/>
      <c r="CP68" s="41"/>
      <c r="CQ68" s="41"/>
      <c r="CR68" s="41"/>
      <c r="CS68" s="41"/>
      <c r="CT68" s="41"/>
      <c r="CU68" s="41"/>
      <c r="CV68" s="41"/>
      <c r="CW68" s="41"/>
      <c r="CX68" s="41"/>
      <c r="CY68" s="41"/>
      <c r="CZ68" s="41"/>
      <c r="DA68" s="41"/>
      <c r="DB68" s="41"/>
      <c r="DC68" s="41"/>
      <c r="DD68" s="41"/>
      <c r="DE68" s="41"/>
      <c r="DF68" s="41"/>
      <c r="DG68" s="41"/>
      <c r="DH68" s="41"/>
      <c r="DI68" s="41"/>
      <c r="DJ68" s="41"/>
      <c r="DK68" s="41"/>
      <c r="DL68" s="41"/>
      <c r="DM68" s="41"/>
      <c r="DN68" s="41"/>
      <c r="DO68" s="41"/>
      <c r="DP68" s="41"/>
      <c r="DQ68" s="41"/>
      <c r="DR68" s="41"/>
      <c r="DS68" s="41"/>
      <c r="DT68" s="41"/>
      <c r="DU68" s="41"/>
      <c r="DV68" s="41"/>
      <c r="DW68" s="41"/>
      <c r="DX68" s="41"/>
      <c r="DY68" s="41"/>
      <c r="DZ68" s="41"/>
      <c r="EA68" s="41"/>
      <c r="EB68" s="41"/>
      <c r="EC68" s="41"/>
      <c r="ED68" s="41"/>
      <c r="EE68" s="41"/>
      <c r="EF68" s="41"/>
      <c r="EG68" s="41"/>
      <c r="EH68" s="41"/>
      <c r="EI68" s="41"/>
      <c r="EJ68" s="41"/>
      <c r="EK68" s="41"/>
      <c r="EL68" s="41"/>
      <c r="EM68" s="41"/>
      <c r="EN68" s="41"/>
      <c r="EO68" s="41"/>
      <c r="EP68" s="41"/>
      <c r="EQ68" s="41"/>
      <c r="ER68" s="41"/>
      <c r="ES68" s="41"/>
      <c r="ET68" s="41"/>
      <c r="EU68" s="41"/>
      <c r="EV68" s="41"/>
      <c r="EW68" s="41"/>
      <c r="EX68" s="41"/>
      <c r="EY68" s="41"/>
      <c r="EZ68" s="41"/>
      <c r="FA68" s="41"/>
      <c r="FB68" s="41"/>
      <c r="FC68" s="41"/>
      <c r="FD68" s="41"/>
      <c r="FE68" s="41"/>
      <c r="FF68" s="41"/>
      <c r="FG68" s="41"/>
      <c r="FH68" s="41"/>
      <c r="FI68" s="41"/>
      <c r="FJ68" s="41"/>
      <c r="FK68" s="41"/>
      <c r="FL68" s="41"/>
      <c r="FM68" s="41"/>
      <c r="FN68" s="41"/>
      <c r="FO68" s="41"/>
      <c r="FP68" s="41"/>
      <c r="FQ68" s="41"/>
      <c r="FR68" s="41"/>
      <c r="FS68" s="41"/>
      <c r="FT68" s="41"/>
      <c r="FU68" s="41"/>
      <c r="FV68" s="41"/>
      <c r="FW68" s="41"/>
      <c r="FX68" s="41"/>
      <c r="FY68" s="41"/>
      <c r="FZ68" s="41"/>
      <c r="GA68" s="41"/>
      <c r="GB68" s="41"/>
      <c r="GC68" s="41"/>
      <c r="GD68" s="41"/>
      <c r="GE68" s="41"/>
      <c r="GF68" s="41"/>
      <c r="GG68" s="41"/>
      <c r="GH68" s="41"/>
      <c r="GI68" s="41"/>
      <c r="GJ68" s="41"/>
      <c r="GK68" s="41"/>
      <c r="GL68" s="41"/>
      <c r="GM68" s="41"/>
      <c r="GN68" s="41"/>
      <c r="GO68" s="41"/>
      <c r="GP68" s="41"/>
      <c r="GQ68" s="41"/>
      <c r="GR68" s="41"/>
      <c r="GS68" s="41"/>
      <c r="GT68" s="41"/>
      <c r="GU68" s="41"/>
      <c r="GV68" s="41"/>
      <c r="GW68" s="41"/>
      <c r="GX68" s="41"/>
      <c r="GY68" s="41"/>
      <c r="GZ68" s="41"/>
      <c r="HA68" s="41"/>
      <c r="HB68" s="41"/>
      <c r="HC68" s="41"/>
      <c r="HD68" s="41"/>
      <c r="HE68" s="41"/>
      <c r="HF68" s="41"/>
      <c r="HG68" s="41"/>
      <c r="HH68" s="41"/>
      <c r="HI68" s="41"/>
      <c r="HJ68" s="41"/>
      <c r="HK68" s="41"/>
      <c r="HL68" s="41"/>
      <c r="HM68" s="41"/>
      <c r="HN68" s="41"/>
      <c r="HO68" s="41"/>
      <c r="HP68" s="41"/>
      <c r="HQ68" s="41"/>
      <c r="HR68" s="41"/>
      <c r="HS68" s="41"/>
      <c r="HT68" s="41"/>
      <c r="HU68" s="41"/>
      <c r="HV68" s="41"/>
      <c r="HW68" s="41"/>
      <c r="HX68" s="41"/>
      <c r="HY68" s="41"/>
      <c r="HZ68" s="41"/>
      <c r="IA68" s="41"/>
      <c r="IB68" s="41"/>
      <c r="IC68" s="41"/>
      <c r="ID68" s="41"/>
      <c r="IE68" s="41"/>
      <c r="IF68" s="41"/>
      <c r="IG68" s="41"/>
      <c r="IH68" s="41"/>
      <c r="II68" s="41"/>
      <c r="IJ68" s="41"/>
      <c r="IK68" s="41"/>
      <c r="IL68" s="41"/>
      <c r="IM68" s="41"/>
      <c r="IN68" s="41"/>
      <c r="IO68" s="41"/>
      <c r="IP68" s="41"/>
      <c r="IQ68" s="41"/>
      <c r="IR68" s="41"/>
      <c r="IS68" s="41"/>
      <c r="IT68" s="41"/>
      <c r="IU68" s="41"/>
    </row>
    <row r="69" spans="1:255" s="22" customFormat="1" ht="22.8" x14ac:dyDescent="0.2">
      <c r="A69" s="49">
        <v>50</v>
      </c>
      <c r="B69" s="50" t="s">
        <v>276</v>
      </c>
      <c r="C69" s="50" t="s">
        <v>316</v>
      </c>
      <c r="D69" s="50" t="s">
        <v>278</v>
      </c>
      <c r="E69" s="51" t="e">
        <f t="shared" si="3"/>
        <v>#REF!</v>
      </c>
      <c r="F69" s="52">
        <f>ROUND( 1146.1, 2 )</f>
        <v>1146.0999999999999</v>
      </c>
      <c r="G69" s="53" t="e">
        <f t="shared" si="4"/>
        <v>#REF!</v>
      </c>
      <c r="H69" s="55" t="s">
        <v>1058</v>
      </c>
      <c r="I69" s="55" t="s">
        <v>1010</v>
      </c>
      <c r="N69" s="41"/>
      <c r="O69" s="41" t="e">
        <f t="shared" si="5"/>
        <v>#REF!</v>
      </c>
      <c r="P69" s="41" t="e">
        <f>Source!I123</f>
        <v>#REF!</v>
      </c>
      <c r="Q69" s="41"/>
      <c r="R69" s="41"/>
      <c r="S69" s="41"/>
      <c r="T69" s="41"/>
      <c r="U69" s="41"/>
      <c r="V69" s="41"/>
      <c r="W69" s="41"/>
      <c r="X69" s="41"/>
      <c r="Y69" s="41"/>
      <c r="Z69" s="41"/>
      <c r="AA69" s="41"/>
      <c r="AB69" s="41"/>
      <c r="AC69" s="41"/>
      <c r="AD69" s="41"/>
      <c r="AE69" s="41"/>
      <c r="AF69" s="41"/>
      <c r="AG69" s="41"/>
      <c r="AH69" s="41"/>
      <c r="AI69" s="41"/>
      <c r="AJ69" s="41"/>
      <c r="AK69" s="41"/>
      <c r="AL69" s="41"/>
      <c r="AM69" s="41"/>
      <c r="AN69" s="41"/>
      <c r="AO69" s="41"/>
      <c r="AP69" s="41"/>
      <c r="AQ69" s="41"/>
      <c r="AR69" s="41"/>
      <c r="AS69" s="41"/>
      <c r="AT69" s="41"/>
      <c r="AU69" s="41"/>
      <c r="AV69" s="41"/>
      <c r="AW69" s="41"/>
      <c r="AX69" s="41"/>
      <c r="AY69" s="41"/>
      <c r="AZ69" s="41"/>
      <c r="BA69" s="41"/>
      <c r="BB69" s="41"/>
      <c r="BC69" s="41"/>
      <c r="BD69" s="41"/>
      <c r="BE69" s="41"/>
      <c r="BF69" s="41"/>
      <c r="BG69" s="41"/>
      <c r="BH69" s="41"/>
      <c r="BI69" s="41"/>
      <c r="BJ69" s="41"/>
      <c r="BK69" s="41"/>
      <c r="BL69" s="41"/>
      <c r="BM69" s="41"/>
      <c r="BN69" s="41"/>
      <c r="BO69" s="41"/>
      <c r="BP69" s="41"/>
      <c r="BQ69" s="41"/>
      <c r="BR69" s="41"/>
      <c r="BS69" s="41"/>
      <c r="BT69" s="41"/>
      <c r="BU69" s="41"/>
      <c r="BV69" s="41"/>
      <c r="BW69" s="41"/>
      <c r="BX69" s="41"/>
      <c r="BY69" s="41"/>
      <c r="BZ69" s="41"/>
      <c r="CA69" s="41"/>
      <c r="CB69" s="41"/>
      <c r="CC69" s="41"/>
      <c r="CD69" s="41"/>
      <c r="CE69" s="41"/>
      <c r="CF69" s="41"/>
      <c r="CG69" s="41"/>
      <c r="CH69" s="41"/>
      <c r="CI69" s="41"/>
      <c r="CJ69" s="41"/>
      <c r="CK69" s="41"/>
      <c r="CL69" s="41"/>
      <c r="CM69" s="41"/>
      <c r="CN69" s="41"/>
      <c r="CO69" s="41"/>
      <c r="CP69" s="41"/>
      <c r="CQ69" s="41"/>
      <c r="CR69" s="41"/>
      <c r="CS69" s="41"/>
      <c r="CT69" s="41"/>
      <c r="CU69" s="41"/>
      <c r="CV69" s="41"/>
      <c r="CW69" s="41"/>
      <c r="CX69" s="41"/>
      <c r="CY69" s="41"/>
      <c r="CZ69" s="41"/>
      <c r="DA69" s="41"/>
      <c r="DB69" s="41"/>
      <c r="DC69" s="41"/>
      <c r="DD69" s="41"/>
      <c r="DE69" s="41"/>
      <c r="DF69" s="41"/>
      <c r="DG69" s="41"/>
      <c r="DH69" s="41"/>
      <c r="DI69" s="41"/>
      <c r="DJ69" s="41"/>
      <c r="DK69" s="41"/>
      <c r="DL69" s="41"/>
      <c r="DM69" s="41"/>
      <c r="DN69" s="41"/>
      <c r="DO69" s="41"/>
      <c r="DP69" s="41"/>
      <c r="DQ69" s="41"/>
      <c r="DR69" s="41"/>
      <c r="DS69" s="41"/>
      <c r="DT69" s="41"/>
      <c r="DU69" s="41"/>
      <c r="DV69" s="41"/>
      <c r="DW69" s="41"/>
      <c r="DX69" s="41"/>
      <c r="DY69" s="41"/>
      <c r="DZ69" s="41"/>
      <c r="EA69" s="41"/>
      <c r="EB69" s="41"/>
      <c r="EC69" s="41"/>
      <c r="ED69" s="41"/>
      <c r="EE69" s="41"/>
      <c r="EF69" s="41"/>
      <c r="EG69" s="41"/>
      <c r="EH69" s="41"/>
      <c r="EI69" s="41"/>
      <c r="EJ69" s="41"/>
      <c r="EK69" s="41"/>
      <c r="EL69" s="41"/>
      <c r="EM69" s="41"/>
      <c r="EN69" s="41"/>
      <c r="EO69" s="41"/>
      <c r="EP69" s="41"/>
      <c r="EQ69" s="41"/>
      <c r="ER69" s="41"/>
      <c r="ES69" s="41"/>
      <c r="ET69" s="41"/>
      <c r="EU69" s="41"/>
      <c r="EV69" s="41"/>
      <c r="EW69" s="41"/>
      <c r="EX69" s="41"/>
      <c r="EY69" s="41"/>
      <c r="EZ69" s="41"/>
      <c r="FA69" s="41"/>
      <c r="FB69" s="41"/>
      <c r="FC69" s="41"/>
      <c r="FD69" s="41"/>
      <c r="FE69" s="41"/>
      <c r="FF69" s="41"/>
      <c r="FG69" s="41"/>
      <c r="FH69" s="41"/>
      <c r="FI69" s="41"/>
      <c r="FJ69" s="41"/>
      <c r="FK69" s="41"/>
      <c r="FL69" s="41"/>
      <c r="FM69" s="41"/>
      <c r="FN69" s="41"/>
      <c r="FO69" s="41"/>
      <c r="FP69" s="41"/>
      <c r="FQ69" s="41"/>
      <c r="FR69" s="41"/>
      <c r="FS69" s="41"/>
      <c r="FT69" s="41"/>
      <c r="FU69" s="41"/>
      <c r="FV69" s="41"/>
      <c r="FW69" s="41"/>
      <c r="FX69" s="41"/>
      <c r="FY69" s="41"/>
      <c r="FZ69" s="41"/>
      <c r="GA69" s="41"/>
      <c r="GB69" s="41"/>
      <c r="GC69" s="41"/>
      <c r="GD69" s="41"/>
      <c r="GE69" s="41"/>
      <c r="GF69" s="41"/>
      <c r="GG69" s="41"/>
      <c r="GH69" s="41"/>
      <c r="GI69" s="41"/>
      <c r="GJ69" s="41"/>
      <c r="GK69" s="41"/>
      <c r="GL69" s="41"/>
      <c r="GM69" s="41"/>
      <c r="GN69" s="41"/>
      <c r="GO69" s="41"/>
      <c r="GP69" s="41"/>
      <c r="GQ69" s="41"/>
      <c r="GR69" s="41"/>
      <c r="GS69" s="41"/>
      <c r="GT69" s="41"/>
      <c r="GU69" s="41"/>
      <c r="GV69" s="41"/>
      <c r="GW69" s="41"/>
      <c r="GX69" s="41"/>
      <c r="GY69" s="41"/>
      <c r="GZ69" s="41"/>
      <c r="HA69" s="41"/>
      <c r="HB69" s="41"/>
      <c r="HC69" s="41"/>
      <c r="HD69" s="41"/>
      <c r="HE69" s="41"/>
      <c r="HF69" s="41"/>
      <c r="HG69" s="41"/>
      <c r="HH69" s="41"/>
      <c r="HI69" s="41"/>
      <c r="HJ69" s="41"/>
      <c r="HK69" s="41"/>
      <c r="HL69" s="41"/>
      <c r="HM69" s="41"/>
      <c r="HN69" s="41"/>
      <c r="HO69" s="41"/>
      <c r="HP69" s="41"/>
      <c r="HQ69" s="41"/>
      <c r="HR69" s="41"/>
      <c r="HS69" s="41"/>
      <c r="HT69" s="41"/>
      <c r="HU69" s="41"/>
      <c r="HV69" s="41"/>
      <c r="HW69" s="41"/>
      <c r="HX69" s="41"/>
      <c r="HY69" s="41"/>
      <c r="HZ69" s="41"/>
      <c r="IA69" s="41"/>
      <c r="IB69" s="41"/>
      <c r="IC69" s="41"/>
      <c r="ID69" s="41"/>
      <c r="IE69" s="41"/>
      <c r="IF69" s="41"/>
      <c r="IG69" s="41"/>
      <c r="IH69" s="41"/>
      <c r="II69" s="41"/>
      <c r="IJ69" s="41"/>
      <c r="IK69" s="41"/>
      <c r="IL69" s="41"/>
      <c r="IM69" s="41"/>
      <c r="IN69" s="41"/>
      <c r="IO69" s="41"/>
      <c r="IP69" s="41"/>
      <c r="IQ69" s="41"/>
      <c r="IR69" s="41"/>
      <c r="IS69" s="41"/>
      <c r="IT69" s="41"/>
      <c r="IU69" s="41"/>
    </row>
    <row r="70" spans="1:255" s="22" customFormat="1" ht="22.8" x14ac:dyDescent="0.2">
      <c r="A70" s="49">
        <v>51</v>
      </c>
      <c r="B70" s="50" t="s">
        <v>276</v>
      </c>
      <c r="C70" s="50" t="s">
        <v>307</v>
      </c>
      <c r="D70" s="50" t="s">
        <v>278</v>
      </c>
      <c r="E70" s="51" t="e">
        <f t="shared" si="3"/>
        <v>#REF!</v>
      </c>
      <c r="F70" s="52">
        <f>ROUND( 1317.46, 2 )</f>
        <v>1317.46</v>
      </c>
      <c r="G70" s="53" t="e">
        <f t="shared" si="4"/>
        <v>#REF!</v>
      </c>
      <c r="H70" s="55" t="s">
        <v>1057</v>
      </c>
      <c r="I70" s="55" t="s">
        <v>1010</v>
      </c>
      <c r="N70" s="41"/>
      <c r="O70" s="41" t="e">
        <f t="shared" si="5"/>
        <v>#REF!</v>
      </c>
      <c r="P70" s="41" t="e">
        <f>Source!I120</f>
        <v>#REF!</v>
      </c>
      <c r="Q70" s="41"/>
      <c r="R70" s="41"/>
      <c r="S70" s="41"/>
      <c r="T70" s="41"/>
      <c r="U70" s="41"/>
      <c r="V70" s="41"/>
      <c r="W70" s="41"/>
      <c r="X70" s="41"/>
      <c r="Y70" s="41"/>
      <c r="Z70" s="41"/>
      <c r="AA70" s="41"/>
      <c r="AB70" s="41"/>
      <c r="AC70" s="41"/>
      <c r="AD70" s="41"/>
      <c r="AE70" s="41"/>
      <c r="AF70" s="41"/>
      <c r="AG70" s="41"/>
      <c r="AH70" s="41"/>
      <c r="AI70" s="41"/>
      <c r="AJ70" s="41"/>
      <c r="AK70" s="41"/>
      <c r="AL70" s="41"/>
      <c r="AM70" s="41"/>
      <c r="AN70" s="41"/>
      <c r="AO70" s="41"/>
      <c r="AP70" s="41"/>
      <c r="AQ70" s="41"/>
      <c r="AR70" s="41"/>
      <c r="AS70" s="41"/>
      <c r="AT70" s="41"/>
      <c r="AU70" s="41"/>
      <c r="AV70" s="41"/>
      <c r="AW70" s="41"/>
      <c r="AX70" s="41"/>
      <c r="AY70" s="41"/>
      <c r="AZ70" s="41"/>
      <c r="BA70" s="41"/>
      <c r="BB70" s="41"/>
      <c r="BC70" s="41"/>
      <c r="BD70" s="41"/>
      <c r="BE70" s="41"/>
      <c r="BF70" s="41"/>
      <c r="BG70" s="41"/>
      <c r="BH70" s="41"/>
      <c r="BI70" s="41"/>
      <c r="BJ70" s="41"/>
      <c r="BK70" s="41"/>
      <c r="BL70" s="41"/>
      <c r="BM70" s="41"/>
      <c r="BN70" s="41"/>
      <c r="BO70" s="41"/>
      <c r="BP70" s="41"/>
      <c r="BQ70" s="41"/>
      <c r="BR70" s="41"/>
      <c r="BS70" s="41"/>
      <c r="BT70" s="41"/>
      <c r="BU70" s="41"/>
      <c r="BV70" s="41"/>
      <c r="BW70" s="41"/>
      <c r="BX70" s="41"/>
      <c r="BY70" s="41"/>
      <c r="BZ70" s="41"/>
      <c r="CA70" s="41"/>
      <c r="CB70" s="41"/>
      <c r="CC70" s="41"/>
      <c r="CD70" s="41"/>
      <c r="CE70" s="41"/>
      <c r="CF70" s="41"/>
      <c r="CG70" s="41"/>
      <c r="CH70" s="41"/>
      <c r="CI70" s="41"/>
      <c r="CJ70" s="41"/>
      <c r="CK70" s="41"/>
      <c r="CL70" s="41"/>
      <c r="CM70" s="41"/>
      <c r="CN70" s="41"/>
      <c r="CO70" s="41"/>
      <c r="CP70" s="41"/>
      <c r="CQ70" s="41"/>
      <c r="CR70" s="41"/>
      <c r="CS70" s="41"/>
      <c r="CT70" s="41"/>
      <c r="CU70" s="41"/>
      <c r="CV70" s="41"/>
      <c r="CW70" s="41"/>
      <c r="CX70" s="41"/>
      <c r="CY70" s="41"/>
      <c r="CZ70" s="41"/>
      <c r="DA70" s="41"/>
      <c r="DB70" s="41"/>
      <c r="DC70" s="41"/>
      <c r="DD70" s="41"/>
      <c r="DE70" s="41"/>
      <c r="DF70" s="41"/>
      <c r="DG70" s="41"/>
      <c r="DH70" s="41"/>
      <c r="DI70" s="41"/>
      <c r="DJ70" s="41"/>
      <c r="DK70" s="41"/>
      <c r="DL70" s="41"/>
      <c r="DM70" s="41"/>
      <c r="DN70" s="41"/>
      <c r="DO70" s="41"/>
      <c r="DP70" s="41"/>
      <c r="DQ70" s="41"/>
      <c r="DR70" s="41"/>
      <c r="DS70" s="41"/>
      <c r="DT70" s="41"/>
      <c r="DU70" s="41"/>
      <c r="DV70" s="41"/>
      <c r="DW70" s="41"/>
      <c r="DX70" s="41"/>
      <c r="DY70" s="41"/>
      <c r="DZ70" s="41"/>
      <c r="EA70" s="41"/>
      <c r="EB70" s="41"/>
      <c r="EC70" s="41"/>
      <c r="ED70" s="41"/>
      <c r="EE70" s="41"/>
      <c r="EF70" s="41"/>
      <c r="EG70" s="41"/>
      <c r="EH70" s="41"/>
      <c r="EI70" s="41"/>
      <c r="EJ70" s="41"/>
      <c r="EK70" s="41"/>
      <c r="EL70" s="41"/>
      <c r="EM70" s="41"/>
      <c r="EN70" s="41"/>
      <c r="EO70" s="41"/>
      <c r="EP70" s="41"/>
      <c r="EQ70" s="41"/>
      <c r="ER70" s="41"/>
      <c r="ES70" s="41"/>
      <c r="ET70" s="41"/>
      <c r="EU70" s="41"/>
      <c r="EV70" s="41"/>
      <c r="EW70" s="41"/>
      <c r="EX70" s="41"/>
      <c r="EY70" s="41"/>
      <c r="EZ70" s="41"/>
      <c r="FA70" s="41"/>
      <c r="FB70" s="41"/>
      <c r="FC70" s="41"/>
      <c r="FD70" s="41"/>
      <c r="FE70" s="41"/>
      <c r="FF70" s="41"/>
      <c r="FG70" s="41"/>
      <c r="FH70" s="41"/>
      <c r="FI70" s="41"/>
      <c r="FJ70" s="41"/>
      <c r="FK70" s="41"/>
      <c r="FL70" s="41"/>
      <c r="FM70" s="41"/>
      <c r="FN70" s="41"/>
      <c r="FO70" s="41"/>
      <c r="FP70" s="41"/>
      <c r="FQ70" s="41"/>
      <c r="FR70" s="41"/>
      <c r="FS70" s="41"/>
      <c r="FT70" s="41"/>
      <c r="FU70" s="41"/>
      <c r="FV70" s="41"/>
      <c r="FW70" s="41"/>
      <c r="FX70" s="41"/>
      <c r="FY70" s="41"/>
      <c r="FZ70" s="41"/>
      <c r="GA70" s="41"/>
      <c r="GB70" s="41"/>
      <c r="GC70" s="41"/>
      <c r="GD70" s="41"/>
      <c r="GE70" s="41"/>
      <c r="GF70" s="41"/>
      <c r="GG70" s="41"/>
      <c r="GH70" s="41"/>
      <c r="GI70" s="41"/>
      <c r="GJ70" s="41"/>
      <c r="GK70" s="41"/>
      <c r="GL70" s="41"/>
      <c r="GM70" s="41"/>
      <c r="GN70" s="41"/>
      <c r="GO70" s="41"/>
      <c r="GP70" s="41"/>
      <c r="GQ70" s="41"/>
      <c r="GR70" s="41"/>
      <c r="GS70" s="41"/>
      <c r="GT70" s="41"/>
      <c r="GU70" s="41"/>
      <c r="GV70" s="41"/>
      <c r="GW70" s="41"/>
      <c r="GX70" s="41"/>
      <c r="GY70" s="41"/>
      <c r="GZ70" s="41"/>
      <c r="HA70" s="41"/>
      <c r="HB70" s="41"/>
      <c r="HC70" s="41"/>
      <c r="HD70" s="41"/>
      <c r="HE70" s="41"/>
      <c r="HF70" s="41"/>
      <c r="HG70" s="41"/>
      <c r="HH70" s="41"/>
      <c r="HI70" s="41"/>
      <c r="HJ70" s="41"/>
      <c r="HK70" s="41"/>
      <c r="HL70" s="41"/>
      <c r="HM70" s="41"/>
      <c r="HN70" s="41"/>
      <c r="HO70" s="41"/>
      <c r="HP70" s="41"/>
      <c r="HQ70" s="41"/>
      <c r="HR70" s="41"/>
      <c r="HS70" s="41"/>
      <c r="HT70" s="41"/>
      <c r="HU70" s="41"/>
      <c r="HV70" s="41"/>
      <c r="HW70" s="41"/>
      <c r="HX70" s="41"/>
      <c r="HY70" s="41"/>
      <c r="HZ70" s="41"/>
      <c r="IA70" s="41"/>
      <c r="IB70" s="41"/>
      <c r="IC70" s="41"/>
      <c r="ID70" s="41"/>
      <c r="IE70" s="41"/>
      <c r="IF70" s="41"/>
      <c r="IG70" s="41"/>
      <c r="IH70" s="41"/>
      <c r="II70" s="41"/>
      <c r="IJ70" s="41"/>
      <c r="IK70" s="41"/>
      <c r="IL70" s="41"/>
      <c r="IM70" s="41"/>
      <c r="IN70" s="41"/>
      <c r="IO70" s="41"/>
      <c r="IP70" s="41"/>
      <c r="IQ70" s="41"/>
      <c r="IR70" s="41"/>
      <c r="IS70" s="41"/>
      <c r="IT70" s="41"/>
      <c r="IU70" s="41"/>
    </row>
    <row r="71" spans="1:255" s="22" customFormat="1" ht="22.8" x14ac:dyDescent="0.2">
      <c r="A71" s="49">
        <v>52</v>
      </c>
      <c r="B71" s="50" t="s">
        <v>276</v>
      </c>
      <c r="C71" s="50" t="s">
        <v>300</v>
      </c>
      <c r="D71" s="50" t="s">
        <v>278</v>
      </c>
      <c r="E71" s="51" t="e">
        <f t="shared" si="3"/>
        <v>#REF!</v>
      </c>
      <c r="F71" s="52">
        <f>ROUND( 1488.82, 2 )</f>
        <v>1488.82</v>
      </c>
      <c r="G71" s="53" t="e">
        <f t="shared" si="4"/>
        <v>#REF!</v>
      </c>
      <c r="H71" s="55" t="s">
        <v>1055</v>
      </c>
      <c r="I71" s="55" t="s">
        <v>1010</v>
      </c>
      <c r="N71" s="41"/>
      <c r="O71" s="41" t="e">
        <f t="shared" si="5"/>
        <v>#REF!</v>
      </c>
      <c r="P71" s="41" t="e">
        <f>Source!I118</f>
        <v>#REF!</v>
      </c>
      <c r="Q71" s="41"/>
      <c r="R71" s="41"/>
      <c r="S71" s="41"/>
      <c r="T71" s="41"/>
      <c r="U71" s="41"/>
      <c r="V71" s="41"/>
      <c r="W71" s="41"/>
      <c r="X71" s="41"/>
      <c r="Y71" s="41"/>
      <c r="Z71" s="41"/>
      <c r="AA71" s="41"/>
      <c r="AB71" s="41"/>
      <c r="AC71" s="41"/>
      <c r="AD71" s="41"/>
      <c r="AE71" s="41"/>
      <c r="AF71" s="41"/>
      <c r="AG71" s="41"/>
      <c r="AH71" s="41"/>
      <c r="AI71" s="41"/>
      <c r="AJ71" s="41"/>
      <c r="AK71" s="41"/>
      <c r="AL71" s="41"/>
      <c r="AM71" s="41"/>
      <c r="AN71" s="41"/>
      <c r="AO71" s="41"/>
      <c r="AP71" s="41"/>
      <c r="AQ71" s="41"/>
      <c r="AR71" s="41"/>
      <c r="AS71" s="41"/>
      <c r="AT71" s="41"/>
      <c r="AU71" s="41"/>
      <c r="AV71" s="41"/>
      <c r="AW71" s="41"/>
      <c r="AX71" s="41"/>
      <c r="AY71" s="41"/>
      <c r="AZ71" s="41"/>
      <c r="BA71" s="41"/>
      <c r="BB71" s="41"/>
      <c r="BC71" s="41"/>
      <c r="BD71" s="41"/>
      <c r="BE71" s="41"/>
      <c r="BF71" s="41"/>
      <c r="BG71" s="41"/>
      <c r="BH71" s="41"/>
      <c r="BI71" s="41"/>
      <c r="BJ71" s="41"/>
      <c r="BK71" s="41"/>
      <c r="BL71" s="41"/>
      <c r="BM71" s="41"/>
      <c r="BN71" s="41"/>
      <c r="BO71" s="41"/>
      <c r="BP71" s="41"/>
      <c r="BQ71" s="41"/>
      <c r="BR71" s="41"/>
      <c r="BS71" s="41"/>
      <c r="BT71" s="41"/>
      <c r="BU71" s="41"/>
      <c r="BV71" s="41"/>
      <c r="BW71" s="41"/>
      <c r="BX71" s="41"/>
      <c r="BY71" s="41"/>
      <c r="BZ71" s="41"/>
      <c r="CA71" s="41"/>
      <c r="CB71" s="41"/>
      <c r="CC71" s="41"/>
      <c r="CD71" s="41"/>
      <c r="CE71" s="41"/>
      <c r="CF71" s="41"/>
      <c r="CG71" s="41"/>
      <c r="CH71" s="41"/>
      <c r="CI71" s="41"/>
      <c r="CJ71" s="41"/>
      <c r="CK71" s="41"/>
      <c r="CL71" s="41"/>
      <c r="CM71" s="41"/>
      <c r="CN71" s="41"/>
      <c r="CO71" s="41"/>
      <c r="CP71" s="41"/>
      <c r="CQ71" s="41"/>
      <c r="CR71" s="41"/>
      <c r="CS71" s="41"/>
      <c r="CT71" s="41"/>
      <c r="CU71" s="41"/>
      <c r="CV71" s="41"/>
      <c r="CW71" s="41"/>
      <c r="CX71" s="41"/>
      <c r="CY71" s="41"/>
      <c r="CZ71" s="41"/>
      <c r="DA71" s="41"/>
      <c r="DB71" s="41"/>
      <c r="DC71" s="41"/>
      <c r="DD71" s="41"/>
      <c r="DE71" s="41"/>
      <c r="DF71" s="41"/>
      <c r="DG71" s="41"/>
      <c r="DH71" s="41"/>
      <c r="DI71" s="41"/>
      <c r="DJ71" s="41"/>
      <c r="DK71" s="41"/>
      <c r="DL71" s="41"/>
      <c r="DM71" s="41"/>
      <c r="DN71" s="41"/>
      <c r="DO71" s="41"/>
      <c r="DP71" s="41"/>
      <c r="DQ71" s="41"/>
      <c r="DR71" s="41"/>
      <c r="DS71" s="41"/>
      <c r="DT71" s="41"/>
      <c r="DU71" s="41"/>
      <c r="DV71" s="41"/>
      <c r="DW71" s="41"/>
      <c r="DX71" s="41"/>
      <c r="DY71" s="41"/>
      <c r="DZ71" s="41"/>
      <c r="EA71" s="41"/>
      <c r="EB71" s="41"/>
      <c r="EC71" s="41"/>
      <c r="ED71" s="41"/>
      <c r="EE71" s="41"/>
      <c r="EF71" s="41"/>
      <c r="EG71" s="41"/>
      <c r="EH71" s="41"/>
      <c r="EI71" s="41"/>
      <c r="EJ71" s="41"/>
      <c r="EK71" s="41"/>
      <c r="EL71" s="41"/>
      <c r="EM71" s="41"/>
      <c r="EN71" s="41"/>
      <c r="EO71" s="41"/>
      <c r="EP71" s="41"/>
      <c r="EQ71" s="41"/>
      <c r="ER71" s="41"/>
      <c r="ES71" s="41"/>
      <c r="ET71" s="41"/>
      <c r="EU71" s="41"/>
      <c r="EV71" s="41"/>
      <c r="EW71" s="41"/>
      <c r="EX71" s="41"/>
      <c r="EY71" s="41"/>
      <c r="EZ71" s="41"/>
      <c r="FA71" s="41"/>
      <c r="FB71" s="41"/>
      <c r="FC71" s="41"/>
      <c r="FD71" s="41"/>
      <c r="FE71" s="41"/>
      <c r="FF71" s="41"/>
      <c r="FG71" s="41"/>
      <c r="FH71" s="41"/>
      <c r="FI71" s="41"/>
      <c r="FJ71" s="41"/>
      <c r="FK71" s="41"/>
      <c r="FL71" s="41"/>
      <c r="FM71" s="41"/>
      <c r="FN71" s="41"/>
      <c r="FO71" s="41"/>
      <c r="FP71" s="41"/>
      <c r="FQ71" s="41"/>
      <c r="FR71" s="41"/>
      <c r="FS71" s="41"/>
      <c r="FT71" s="41"/>
      <c r="FU71" s="41"/>
      <c r="FV71" s="41"/>
      <c r="FW71" s="41"/>
      <c r="FX71" s="41"/>
      <c r="FY71" s="41"/>
      <c r="FZ71" s="41"/>
      <c r="GA71" s="41"/>
      <c r="GB71" s="41"/>
      <c r="GC71" s="41"/>
      <c r="GD71" s="41"/>
      <c r="GE71" s="41"/>
      <c r="GF71" s="41"/>
      <c r="GG71" s="41"/>
      <c r="GH71" s="41"/>
      <c r="GI71" s="41"/>
      <c r="GJ71" s="41"/>
      <c r="GK71" s="41"/>
      <c r="GL71" s="41"/>
      <c r="GM71" s="41"/>
      <c r="GN71" s="41"/>
      <c r="GO71" s="41"/>
      <c r="GP71" s="41"/>
      <c r="GQ71" s="41"/>
      <c r="GR71" s="41"/>
      <c r="GS71" s="41"/>
      <c r="GT71" s="41"/>
      <c r="GU71" s="41"/>
      <c r="GV71" s="41"/>
      <c r="GW71" s="41"/>
      <c r="GX71" s="41"/>
      <c r="GY71" s="41"/>
      <c r="GZ71" s="41"/>
      <c r="HA71" s="41"/>
      <c r="HB71" s="41"/>
      <c r="HC71" s="41"/>
      <c r="HD71" s="41"/>
      <c r="HE71" s="41"/>
      <c r="HF71" s="41"/>
      <c r="HG71" s="41"/>
      <c r="HH71" s="41"/>
      <c r="HI71" s="41"/>
      <c r="HJ71" s="41"/>
      <c r="HK71" s="41"/>
      <c r="HL71" s="41"/>
      <c r="HM71" s="41"/>
      <c r="HN71" s="41"/>
      <c r="HO71" s="41"/>
      <c r="HP71" s="41"/>
      <c r="HQ71" s="41"/>
      <c r="HR71" s="41"/>
      <c r="HS71" s="41"/>
      <c r="HT71" s="41"/>
      <c r="HU71" s="41"/>
      <c r="HV71" s="41"/>
      <c r="HW71" s="41"/>
      <c r="HX71" s="41"/>
      <c r="HY71" s="41"/>
      <c r="HZ71" s="41"/>
      <c r="IA71" s="41"/>
      <c r="IB71" s="41"/>
      <c r="IC71" s="41"/>
      <c r="ID71" s="41"/>
      <c r="IE71" s="41"/>
      <c r="IF71" s="41"/>
      <c r="IG71" s="41"/>
      <c r="IH71" s="41"/>
      <c r="II71" s="41"/>
      <c r="IJ71" s="41"/>
      <c r="IK71" s="41"/>
      <c r="IL71" s="41"/>
      <c r="IM71" s="41"/>
      <c r="IN71" s="41"/>
      <c r="IO71" s="41"/>
      <c r="IP71" s="41"/>
      <c r="IQ71" s="41"/>
      <c r="IR71" s="41"/>
      <c r="IS71" s="41"/>
      <c r="IT71" s="41"/>
      <c r="IU71" s="41"/>
    </row>
    <row r="72" spans="1:255" s="22" customFormat="1" ht="22.8" x14ac:dyDescent="0.2">
      <c r="A72" s="49">
        <v>53</v>
      </c>
      <c r="B72" s="50" t="s">
        <v>276</v>
      </c>
      <c r="C72" s="50" t="s">
        <v>293</v>
      </c>
      <c r="D72" s="50" t="s">
        <v>278</v>
      </c>
      <c r="E72" s="51" t="e">
        <f t="shared" si="3"/>
        <v>#REF!</v>
      </c>
      <c r="F72" s="52">
        <f>ROUND( 1660.18, 2 )</f>
        <v>1660.18</v>
      </c>
      <c r="G72" s="53" t="e">
        <f t="shared" si="4"/>
        <v>#REF!</v>
      </c>
      <c r="H72" s="55" t="s">
        <v>1053</v>
      </c>
      <c r="I72" s="55" t="s">
        <v>1010</v>
      </c>
      <c r="N72" s="41"/>
      <c r="O72" s="41" t="e">
        <f t="shared" si="5"/>
        <v>#REF!</v>
      </c>
      <c r="P72" s="41" t="e">
        <f>Source!I116</f>
        <v>#REF!</v>
      </c>
      <c r="Q72" s="41"/>
      <c r="R72" s="41"/>
      <c r="S72" s="41"/>
      <c r="T72" s="41"/>
      <c r="U72" s="41"/>
      <c r="V72" s="41"/>
      <c r="W72" s="41"/>
      <c r="X72" s="41"/>
      <c r="Y72" s="41"/>
      <c r="Z72" s="41"/>
      <c r="AA72" s="41"/>
      <c r="AB72" s="41"/>
      <c r="AC72" s="41"/>
      <c r="AD72" s="41"/>
      <c r="AE72" s="41"/>
      <c r="AF72" s="41"/>
      <c r="AG72" s="41"/>
      <c r="AH72" s="41"/>
      <c r="AI72" s="41"/>
      <c r="AJ72" s="41"/>
      <c r="AK72" s="41"/>
      <c r="AL72" s="41"/>
      <c r="AM72" s="41"/>
      <c r="AN72" s="41"/>
      <c r="AO72" s="41"/>
      <c r="AP72" s="41"/>
      <c r="AQ72" s="41"/>
      <c r="AR72" s="41"/>
      <c r="AS72" s="41"/>
      <c r="AT72" s="41"/>
      <c r="AU72" s="41"/>
      <c r="AV72" s="41"/>
      <c r="AW72" s="41"/>
      <c r="AX72" s="41"/>
      <c r="AY72" s="41"/>
      <c r="AZ72" s="41"/>
      <c r="BA72" s="41"/>
      <c r="BB72" s="41"/>
      <c r="BC72" s="41"/>
      <c r="BD72" s="41"/>
      <c r="BE72" s="41"/>
      <c r="BF72" s="41"/>
      <c r="BG72" s="41"/>
      <c r="BH72" s="41"/>
      <c r="BI72" s="41"/>
      <c r="BJ72" s="41"/>
      <c r="BK72" s="41"/>
      <c r="BL72" s="41"/>
      <c r="BM72" s="41"/>
      <c r="BN72" s="41"/>
      <c r="BO72" s="41"/>
      <c r="BP72" s="41"/>
      <c r="BQ72" s="41"/>
      <c r="BR72" s="41"/>
      <c r="BS72" s="41"/>
      <c r="BT72" s="41"/>
      <c r="BU72" s="41"/>
      <c r="BV72" s="41"/>
      <c r="BW72" s="41"/>
      <c r="BX72" s="41"/>
      <c r="BY72" s="41"/>
      <c r="BZ72" s="41"/>
      <c r="CA72" s="41"/>
      <c r="CB72" s="41"/>
      <c r="CC72" s="41"/>
      <c r="CD72" s="41"/>
      <c r="CE72" s="41"/>
      <c r="CF72" s="41"/>
      <c r="CG72" s="41"/>
      <c r="CH72" s="41"/>
      <c r="CI72" s="41"/>
      <c r="CJ72" s="41"/>
      <c r="CK72" s="41"/>
      <c r="CL72" s="41"/>
      <c r="CM72" s="41"/>
      <c r="CN72" s="41"/>
      <c r="CO72" s="41"/>
      <c r="CP72" s="41"/>
      <c r="CQ72" s="41"/>
      <c r="CR72" s="41"/>
      <c r="CS72" s="41"/>
      <c r="CT72" s="41"/>
      <c r="CU72" s="41"/>
      <c r="CV72" s="41"/>
      <c r="CW72" s="41"/>
      <c r="CX72" s="41"/>
      <c r="CY72" s="41"/>
      <c r="CZ72" s="41"/>
      <c r="DA72" s="41"/>
      <c r="DB72" s="41"/>
      <c r="DC72" s="41"/>
      <c r="DD72" s="41"/>
      <c r="DE72" s="41"/>
      <c r="DF72" s="41"/>
      <c r="DG72" s="41"/>
      <c r="DH72" s="41"/>
      <c r="DI72" s="41"/>
      <c r="DJ72" s="41"/>
      <c r="DK72" s="41"/>
      <c r="DL72" s="41"/>
      <c r="DM72" s="41"/>
      <c r="DN72" s="41"/>
      <c r="DO72" s="41"/>
      <c r="DP72" s="41"/>
      <c r="DQ72" s="41"/>
      <c r="DR72" s="41"/>
      <c r="DS72" s="41"/>
      <c r="DT72" s="41"/>
      <c r="DU72" s="41"/>
      <c r="DV72" s="41"/>
      <c r="DW72" s="41"/>
      <c r="DX72" s="41"/>
      <c r="DY72" s="41"/>
      <c r="DZ72" s="41"/>
      <c r="EA72" s="41"/>
      <c r="EB72" s="41"/>
      <c r="EC72" s="41"/>
      <c r="ED72" s="41"/>
      <c r="EE72" s="41"/>
      <c r="EF72" s="41"/>
      <c r="EG72" s="41"/>
      <c r="EH72" s="41"/>
      <c r="EI72" s="41"/>
      <c r="EJ72" s="41"/>
      <c r="EK72" s="41"/>
      <c r="EL72" s="41"/>
      <c r="EM72" s="41"/>
      <c r="EN72" s="41"/>
      <c r="EO72" s="41"/>
      <c r="EP72" s="41"/>
      <c r="EQ72" s="41"/>
      <c r="ER72" s="41"/>
      <c r="ES72" s="41"/>
      <c r="ET72" s="41"/>
      <c r="EU72" s="41"/>
      <c r="EV72" s="41"/>
      <c r="EW72" s="41"/>
      <c r="EX72" s="41"/>
      <c r="EY72" s="41"/>
      <c r="EZ72" s="41"/>
      <c r="FA72" s="41"/>
      <c r="FB72" s="41"/>
      <c r="FC72" s="41"/>
      <c r="FD72" s="41"/>
      <c r="FE72" s="41"/>
      <c r="FF72" s="41"/>
      <c r="FG72" s="41"/>
      <c r="FH72" s="41"/>
      <c r="FI72" s="41"/>
      <c r="FJ72" s="41"/>
      <c r="FK72" s="41"/>
      <c r="FL72" s="41"/>
      <c r="FM72" s="41"/>
      <c r="FN72" s="41"/>
      <c r="FO72" s="41"/>
      <c r="FP72" s="41"/>
      <c r="FQ72" s="41"/>
      <c r="FR72" s="41"/>
      <c r="FS72" s="41"/>
      <c r="FT72" s="41"/>
      <c r="FU72" s="41"/>
      <c r="FV72" s="41"/>
      <c r="FW72" s="41"/>
      <c r="FX72" s="41"/>
      <c r="FY72" s="41"/>
      <c r="FZ72" s="41"/>
      <c r="GA72" s="41"/>
      <c r="GB72" s="41"/>
      <c r="GC72" s="41"/>
      <c r="GD72" s="41"/>
      <c r="GE72" s="41"/>
      <c r="GF72" s="41"/>
      <c r="GG72" s="41"/>
      <c r="GH72" s="41"/>
      <c r="GI72" s="41"/>
      <c r="GJ72" s="41"/>
      <c r="GK72" s="41"/>
      <c r="GL72" s="41"/>
      <c r="GM72" s="41"/>
      <c r="GN72" s="41"/>
      <c r="GO72" s="41"/>
      <c r="GP72" s="41"/>
      <c r="GQ72" s="41"/>
      <c r="GR72" s="41"/>
      <c r="GS72" s="41"/>
      <c r="GT72" s="41"/>
      <c r="GU72" s="41"/>
      <c r="GV72" s="41"/>
      <c r="GW72" s="41"/>
      <c r="GX72" s="41"/>
      <c r="GY72" s="41"/>
      <c r="GZ72" s="41"/>
      <c r="HA72" s="41"/>
      <c r="HB72" s="41"/>
      <c r="HC72" s="41"/>
      <c r="HD72" s="41"/>
      <c r="HE72" s="41"/>
      <c r="HF72" s="41"/>
      <c r="HG72" s="41"/>
      <c r="HH72" s="41"/>
      <c r="HI72" s="41"/>
      <c r="HJ72" s="41"/>
      <c r="HK72" s="41"/>
      <c r="HL72" s="41"/>
      <c r="HM72" s="41"/>
      <c r="HN72" s="41"/>
      <c r="HO72" s="41"/>
      <c r="HP72" s="41"/>
      <c r="HQ72" s="41"/>
      <c r="HR72" s="41"/>
      <c r="HS72" s="41"/>
      <c r="HT72" s="41"/>
      <c r="HU72" s="41"/>
      <c r="HV72" s="41"/>
      <c r="HW72" s="41"/>
      <c r="HX72" s="41"/>
      <c r="HY72" s="41"/>
      <c r="HZ72" s="41"/>
      <c r="IA72" s="41"/>
      <c r="IB72" s="41"/>
      <c r="IC72" s="41"/>
      <c r="ID72" s="41"/>
      <c r="IE72" s="41"/>
      <c r="IF72" s="41"/>
      <c r="IG72" s="41"/>
      <c r="IH72" s="41"/>
      <c r="II72" s="41"/>
      <c r="IJ72" s="41"/>
      <c r="IK72" s="41"/>
      <c r="IL72" s="41"/>
      <c r="IM72" s="41"/>
      <c r="IN72" s="41"/>
      <c r="IO72" s="41"/>
      <c r="IP72" s="41"/>
      <c r="IQ72" s="41"/>
      <c r="IR72" s="41"/>
      <c r="IS72" s="41"/>
      <c r="IT72" s="41"/>
      <c r="IU72" s="41"/>
    </row>
    <row r="73" spans="1:255" s="22" customFormat="1" ht="22.8" x14ac:dyDescent="0.2">
      <c r="A73" s="49">
        <v>54</v>
      </c>
      <c r="B73" s="50" t="s">
        <v>276</v>
      </c>
      <c r="C73" s="50" t="s">
        <v>285</v>
      </c>
      <c r="D73" s="50" t="s">
        <v>278</v>
      </c>
      <c r="E73" s="51" t="e">
        <f t="shared" si="3"/>
        <v>#REF!</v>
      </c>
      <c r="F73" s="52">
        <f>ROUND( 1831.54, 2 )</f>
        <v>1831.54</v>
      </c>
      <c r="G73" s="53" t="e">
        <f t="shared" si="4"/>
        <v>#REF!</v>
      </c>
      <c r="H73" s="55" t="s">
        <v>1051</v>
      </c>
      <c r="I73" s="55" t="s">
        <v>1010</v>
      </c>
      <c r="N73" s="41"/>
      <c r="O73" s="41" t="e">
        <f t="shared" si="5"/>
        <v>#REF!</v>
      </c>
      <c r="P73" s="41" t="e">
        <f>Source!I114</f>
        <v>#REF!</v>
      </c>
      <c r="Q73" s="41"/>
      <c r="R73" s="41"/>
      <c r="S73" s="41"/>
      <c r="T73" s="41"/>
      <c r="U73" s="41"/>
      <c r="V73" s="41"/>
      <c r="W73" s="41"/>
      <c r="X73" s="41"/>
      <c r="Y73" s="41"/>
      <c r="Z73" s="41"/>
      <c r="AA73" s="41"/>
      <c r="AB73" s="41"/>
      <c r="AC73" s="41"/>
      <c r="AD73" s="41"/>
      <c r="AE73" s="41"/>
      <c r="AF73" s="41"/>
      <c r="AG73" s="41"/>
      <c r="AH73" s="41"/>
      <c r="AI73" s="41"/>
      <c r="AJ73" s="41"/>
      <c r="AK73" s="41"/>
      <c r="AL73" s="41"/>
      <c r="AM73" s="41"/>
      <c r="AN73" s="41"/>
      <c r="AO73" s="41"/>
      <c r="AP73" s="41"/>
      <c r="AQ73" s="41"/>
      <c r="AR73" s="41"/>
      <c r="AS73" s="41"/>
      <c r="AT73" s="41"/>
      <c r="AU73" s="41"/>
      <c r="AV73" s="41"/>
      <c r="AW73" s="41"/>
      <c r="AX73" s="41"/>
      <c r="AY73" s="41"/>
      <c r="AZ73" s="41"/>
      <c r="BA73" s="41"/>
      <c r="BB73" s="41"/>
      <c r="BC73" s="41"/>
      <c r="BD73" s="41"/>
      <c r="BE73" s="41"/>
      <c r="BF73" s="41"/>
      <c r="BG73" s="41"/>
      <c r="BH73" s="41"/>
      <c r="BI73" s="41"/>
      <c r="BJ73" s="41"/>
      <c r="BK73" s="41"/>
      <c r="BL73" s="41"/>
      <c r="BM73" s="41"/>
      <c r="BN73" s="41"/>
      <c r="BO73" s="41"/>
      <c r="BP73" s="41"/>
      <c r="BQ73" s="41"/>
      <c r="BR73" s="41"/>
      <c r="BS73" s="41"/>
      <c r="BT73" s="41"/>
      <c r="BU73" s="41"/>
      <c r="BV73" s="41"/>
      <c r="BW73" s="41"/>
      <c r="BX73" s="41"/>
      <c r="BY73" s="41"/>
      <c r="BZ73" s="41"/>
      <c r="CA73" s="41"/>
      <c r="CB73" s="41"/>
      <c r="CC73" s="41"/>
      <c r="CD73" s="41"/>
      <c r="CE73" s="41"/>
      <c r="CF73" s="41"/>
      <c r="CG73" s="41"/>
      <c r="CH73" s="41"/>
      <c r="CI73" s="41"/>
      <c r="CJ73" s="41"/>
      <c r="CK73" s="41"/>
      <c r="CL73" s="41"/>
      <c r="CM73" s="41"/>
      <c r="CN73" s="41"/>
      <c r="CO73" s="41"/>
      <c r="CP73" s="41"/>
      <c r="CQ73" s="41"/>
      <c r="CR73" s="41"/>
      <c r="CS73" s="41"/>
      <c r="CT73" s="41"/>
      <c r="CU73" s="41"/>
      <c r="CV73" s="41"/>
      <c r="CW73" s="41"/>
      <c r="CX73" s="41"/>
      <c r="CY73" s="41"/>
      <c r="CZ73" s="41"/>
      <c r="DA73" s="41"/>
      <c r="DB73" s="41"/>
      <c r="DC73" s="41"/>
      <c r="DD73" s="41"/>
      <c r="DE73" s="41"/>
      <c r="DF73" s="41"/>
      <c r="DG73" s="41"/>
      <c r="DH73" s="41"/>
      <c r="DI73" s="41"/>
      <c r="DJ73" s="41"/>
      <c r="DK73" s="41"/>
      <c r="DL73" s="41"/>
      <c r="DM73" s="41"/>
      <c r="DN73" s="41"/>
      <c r="DO73" s="41"/>
      <c r="DP73" s="41"/>
      <c r="DQ73" s="41"/>
      <c r="DR73" s="41"/>
      <c r="DS73" s="41"/>
      <c r="DT73" s="41"/>
      <c r="DU73" s="41"/>
      <c r="DV73" s="41"/>
      <c r="DW73" s="41"/>
      <c r="DX73" s="41"/>
      <c r="DY73" s="41"/>
      <c r="DZ73" s="41"/>
      <c r="EA73" s="41"/>
      <c r="EB73" s="41"/>
      <c r="EC73" s="41"/>
      <c r="ED73" s="41"/>
      <c r="EE73" s="41"/>
      <c r="EF73" s="41"/>
      <c r="EG73" s="41"/>
      <c r="EH73" s="41"/>
      <c r="EI73" s="41"/>
      <c r="EJ73" s="41"/>
      <c r="EK73" s="41"/>
      <c r="EL73" s="41"/>
      <c r="EM73" s="41"/>
      <c r="EN73" s="41"/>
      <c r="EO73" s="41"/>
      <c r="EP73" s="41"/>
      <c r="EQ73" s="41"/>
      <c r="ER73" s="41"/>
      <c r="ES73" s="41"/>
      <c r="ET73" s="41"/>
      <c r="EU73" s="41"/>
      <c r="EV73" s="41"/>
      <c r="EW73" s="41"/>
      <c r="EX73" s="41"/>
      <c r="EY73" s="41"/>
      <c r="EZ73" s="41"/>
      <c r="FA73" s="41"/>
      <c r="FB73" s="41"/>
      <c r="FC73" s="41"/>
      <c r="FD73" s="41"/>
      <c r="FE73" s="41"/>
      <c r="FF73" s="41"/>
      <c r="FG73" s="41"/>
      <c r="FH73" s="41"/>
      <c r="FI73" s="41"/>
      <c r="FJ73" s="41"/>
      <c r="FK73" s="41"/>
      <c r="FL73" s="41"/>
      <c r="FM73" s="41"/>
      <c r="FN73" s="41"/>
      <c r="FO73" s="41"/>
      <c r="FP73" s="41"/>
      <c r="FQ73" s="41"/>
      <c r="FR73" s="41"/>
      <c r="FS73" s="41"/>
      <c r="FT73" s="41"/>
      <c r="FU73" s="41"/>
      <c r="FV73" s="41"/>
      <c r="FW73" s="41"/>
      <c r="FX73" s="41"/>
      <c r="FY73" s="41"/>
      <c r="FZ73" s="41"/>
      <c r="GA73" s="41"/>
      <c r="GB73" s="41"/>
      <c r="GC73" s="41"/>
      <c r="GD73" s="41"/>
      <c r="GE73" s="41"/>
      <c r="GF73" s="41"/>
      <c r="GG73" s="41"/>
      <c r="GH73" s="41"/>
      <c r="GI73" s="41"/>
      <c r="GJ73" s="41"/>
      <c r="GK73" s="41"/>
      <c r="GL73" s="41"/>
      <c r="GM73" s="41"/>
      <c r="GN73" s="41"/>
      <c r="GO73" s="41"/>
      <c r="GP73" s="41"/>
      <c r="GQ73" s="41"/>
      <c r="GR73" s="41"/>
      <c r="GS73" s="41"/>
      <c r="GT73" s="41"/>
      <c r="GU73" s="41"/>
      <c r="GV73" s="41"/>
      <c r="GW73" s="41"/>
      <c r="GX73" s="41"/>
      <c r="GY73" s="41"/>
      <c r="GZ73" s="41"/>
      <c r="HA73" s="41"/>
      <c r="HB73" s="41"/>
      <c r="HC73" s="41"/>
      <c r="HD73" s="41"/>
      <c r="HE73" s="41"/>
      <c r="HF73" s="41"/>
      <c r="HG73" s="41"/>
      <c r="HH73" s="41"/>
      <c r="HI73" s="41"/>
      <c r="HJ73" s="41"/>
      <c r="HK73" s="41"/>
      <c r="HL73" s="41"/>
      <c r="HM73" s="41"/>
      <c r="HN73" s="41"/>
      <c r="HO73" s="41"/>
      <c r="HP73" s="41"/>
      <c r="HQ73" s="41"/>
      <c r="HR73" s="41"/>
      <c r="HS73" s="41"/>
      <c r="HT73" s="41"/>
      <c r="HU73" s="41"/>
      <c r="HV73" s="41"/>
      <c r="HW73" s="41"/>
      <c r="HX73" s="41"/>
      <c r="HY73" s="41"/>
      <c r="HZ73" s="41"/>
      <c r="IA73" s="41"/>
      <c r="IB73" s="41"/>
      <c r="IC73" s="41"/>
      <c r="ID73" s="41"/>
      <c r="IE73" s="41"/>
      <c r="IF73" s="41"/>
      <c r="IG73" s="41"/>
      <c r="IH73" s="41"/>
      <c r="II73" s="41"/>
      <c r="IJ73" s="41"/>
      <c r="IK73" s="41"/>
      <c r="IL73" s="41"/>
      <c r="IM73" s="41"/>
      <c r="IN73" s="41"/>
      <c r="IO73" s="41"/>
      <c r="IP73" s="41"/>
      <c r="IQ73" s="41"/>
      <c r="IR73" s="41"/>
      <c r="IS73" s="41"/>
      <c r="IT73" s="41"/>
      <c r="IU73" s="41"/>
    </row>
    <row r="74" spans="1:255" s="22" customFormat="1" ht="22.8" x14ac:dyDescent="0.2">
      <c r="A74" s="49">
        <v>55</v>
      </c>
      <c r="B74" s="50" t="s">
        <v>276</v>
      </c>
      <c r="C74" s="50" t="s">
        <v>321</v>
      </c>
      <c r="D74" s="50" t="s">
        <v>278</v>
      </c>
      <c r="E74" s="51" t="e">
        <f t="shared" si="3"/>
        <v>#REF!</v>
      </c>
      <c r="F74" s="52">
        <f>ROUND( 1439.86, 2 )</f>
        <v>1439.86</v>
      </c>
      <c r="G74" s="53" t="e">
        <f t="shared" si="4"/>
        <v>#REF!</v>
      </c>
      <c r="H74" s="55" t="s">
        <v>1054</v>
      </c>
      <c r="I74" s="55" t="s">
        <v>1010</v>
      </c>
      <c r="N74" s="41"/>
      <c r="O74" s="41" t="e">
        <f t="shared" si="5"/>
        <v>#REF!</v>
      </c>
      <c r="P74" s="41" t="e">
        <f>Source!I125</f>
        <v>#REF!</v>
      </c>
      <c r="Q74" s="41"/>
      <c r="R74" s="41"/>
      <c r="S74" s="41"/>
      <c r="T74" s="41"/>
      <c r="U74" s="41"/>
      <c r="V74" s="41"/>
      <c r="W74" s="41"/>
      <c r="X74" s="41"/>
      <c r="Y74" s="41"/>
      <c r="Z74" s="41"/>
      <c r="AA74" s="41"/>
      <c r="AB74" s="41"/>
      <c r="AC74" s="41"/>
      <c r="AD74" s="41"/>
      <c r="AE74" s="41"/>
      <c r="AF74" s="41"/>
      <c r="AG74" s="41"/>
      <c r="AH74" s="41"/>
      <c r="AI74" s="41"/>
      <c r="AJ74" s="41"/>
      <c r="AK74" s="41"/>
      <c r="AL74" s="41"/>
      <c r="AM74" s="41"/>
      <c r="AN74" s="41"/>
      <c r="AO74" s="41"/>
      <c r="AP74" s="41"/>
      <c r="AQ74" s="41"/>
      <c r="AR74" s="41"/>
      <c r="AS74" s="41"/>
      <c r="AT74" s="41"/>
      <c r="AU74" s="41"/>
      <c r="AV74" s="41"/>
      <c r="AW74" s="41"/>
      <c r="AX74" s="41"/>
      <c r="AY74" s="41"/>
      <c r="AZ74" s="41"/>
      <c r="BA74" s="41"/>
      <c r="BB74" s="41"/>
      <c r="BC74" s="41"/>
      <c r="BD74" s="41"/>
      <c r="BE74" s="41"/>
      <c r="BF74" s="41"/>
      <c r="BG74" s="41"/>
      <c r="BH74" s="41"/>
      <c r="BI74" s="41"/>
      <c r="BJ74" s="41"/>
      <c r="BK74" s="41"/>
      <c r="BL74" s="41"/>
      <c r="BM74" s="41"/>
      <c r="BN74" s="41"/>
      <c r="BO74" s="41"/>
      <c r="BP74" s="41"/>
      <c r="BQ74" s="41"/>
      <c r="BR74" s="41"/>
      <c r="BS74" s="41"/>
      <c r="BT74" s="41"/>
      <c r="BU74" s="41"/>
      <c r="BV74" s="41"/>
      <c r="BW74" s="41"/>
      <c r="BX74" s="41"/>
      <c r="BY74" s="41"/>
      <c r="BZ74" s="41"/>
      <c r="CA74" s="41"/>
      <c r="CB74" s="41"/>
      <c r="CC74" s="41"/>
      <c r="CD74" s="41"/>
      <c r="CE74" s="41"/>
      <c r="CF74" s="41"/>
      <c r="CG74" s="41"/>
      <c r="CH74" s="41"/>
      <c r="CI74" s="41"/>
      <c r="CJ74" s="41"/>
      <c r="CK74" s="41"/>
      <c r="CL74" s="41"/>
      <c r="CM74" s="41"/>
      <c r="CN74" s="41"/>
      <c r="CO74" s="41"/>
      <c r="CP74" s="41"/>
      <c r="CQ74" s="41"/>
      <c r="CR74" s="41"/>
      <c r="CS74" s="41"/>
      <c r="CT74" s="41"/>
      <c r="CU74" s="41"/>
      <c r="CV74" s="41"/>
      <c r="CW74" s="41"/>
      <c r="CX74" s="41"/>
      <c r="CY74" s="41"/>
      <c r="CZ74" s="41"/>
      <c r="DA74" s="41"/>
      <c r="DB74" s="41"/>
      <c r="DC74" s="41"/>
      <c r="DD74" s="41"/>
      <c r="DE74" s="41"/>
      <c r="DF74" s="41"/>
      <c r="DG74" s="41"/>
      <c r="DH74" s="41"/>
      <c r="DI74" s="41"/>
      <c r="DJ74" s="41"/>
      <c r="DK74" s="41"/>
      <c r="DL74" s="41"/>
      <c r="DM74" s="41"/>
      <c r="DN74" s="41"/>
      <c r="DO74" s="41"/>
      <c r="DP74" s="41"/>
      <c r="DQ74" s="41"/>
      <c r="DR74" s="41"/>
      <c r="DS74" s="41"/>
      <c r="DT74" s="41"/>
      <c r="DU74" s="41"/>
      <c r="DV74" s="41"/>
      <c r="DW74" s="41"/>
      <c r="DX74" s="41"/>
      <c r="DY74" s="41"/>
      <c r="DZ74" s="41"/>
      <c r="EA74" s="41"/>
      <c r="EB74" s="41"/>
      <c r="EC74" s="41"/>
      <c r="ED74" s="41"/>
      <c r="EE74" s="41"/>
      <c r="EF74" s="41"/>
      <c r="EG74" s="41"/>
      <c r="EH74" s="41"/>
      <c r="EI74" s="41"/>
      <c r="EJ74" s="41"/>
      <c r="EK74" s="41"/>
      <c r="EL74" s="41"/>
      <c r="EM74" s="41"/>
      <c r="EN74" s="41"/>
      <c r="EO74" s="41"/>
      <c r="EP74" s="41"/>
      <c r="EQ74" s="41"/>
      <c r="ER74" s="41"/>
      <c r="ES74" s="41"/>
      <c r="ET74" s="41"/>
      <c r="EU74" s="41"/>
      <c r="EV74" s="41"/>
      <c r="EW74" s="41"/>
      <c r="EX74" s="41"/>
      <c r="EY74" s="41"/>
      <c r="EZ74" s="41"/>
      <c r="FA74" s="41"/>
      <c r="FB74" s="41"/>
      <c r="FC74" s="41"/>
      <c r="FD74" s="41"/>
      <c r="FE74" s="41"/>
      <c r="FF74" s="41"/>
      <c r="FG74" s="41"/>
      <c r="FH74" s="41"/>
      <c r="FI74" s="41"/>
      <c r="FJ74" s="41"/>
      <c r="FK74" s="41"/>
      <c r="FL74" s="41"/>
      <c r="FM74" s="41"/>
      <c r="FN74" s="41"/>
      <c r="FO74" s="41"/>
      <c r="FP74" s="41"/>
      <c r="FQ74" s="41"/>
      <c r="FR74" s="41"/>
      <c r="FS74" s="41"/>
      <c r="FT74" s="41"/>
      <c r="FU74" s="41"/>
      <c r="FV74" s="41"/>
      <c r="FW74" s="41"/>
      <c r="FX74" s="41"/>
      <c r="FY74" s="41"/>
      <c r="FZ74" s="41"/>
      <c r="GA74" s="41"/>
      <c r="GB74" s="41"/>
      <c r="GC74" s="41"/>
      <c r="GD74" s="41"/>
      <c r="GE74" s="41"/>
      <c r="GF74" s="41"/>
      <c r="GG74" s="41"/>
      <c r="GH74" s="41"/>
      <c r="GI74" s="41"/>
      <c r="GJ74" s="41"/>
      <c r="GK74" s="41"/>
      <c r="GL74" s="41"/>
      <c r="GM74" s="41"/>
      <c r="GN74" s="41"/>
      <c r="GO74" s="41"/>
      <c r="GP74" s="41"/>
      <c r="GQ74" s="41"/>
      <c r="GR74" s="41"/>
      <c r="GS74" s="41"/>
      <c r="GT74" s="41"/>
      <c r="GU74" s="41"/>
      <c r="GV74" s="41"/>
      <c r="GW74" s="41"/>
      <c r="GX74" s="41"/>
      <c r="GY74" s="41"/>
      <c r="GZ74" s="41"/>
      <c r="HA74" s="41"/>
      <c r="HB74" s="41"/>
      <c r="HC74" s="41"/>
      <c r="HD74" s="41"/>
      <c r="HE74" s="41"/>
      <c r="HF74" s="41"/>
      <c r="HG74" s="41"/>
      <c r="HH74" s="41"/>
      <c r="HI74" s="41"/>
      <c r="HJ74" s="41"/>
      <c r="HK74" s="41"/>
      <c r="HL74" s="41"/>
      <c r="HM74" s="41"/>
      <c r="HN74" s="41"/>
      <c r="HO74" s="41"/>
      <c r="HP74" s="41"/>
      <c r="HQ74" s="41"/>
      <c r="HR74" s="41"/>
      <c r="HS74" s="41"/>
      <c r="HT74" s="41"/>
      <c r="HU74" s="41"/>
      <c r="HV74" s="41"/>
      <c r="HW74" s="41"/>
      <c r="HX74" s="41"/>
      <c r="HY74" s="41"/>
      <c r="HZ74" s="41"/>
      <c r="IA74" s="41"/>
      <c r="IB74" s="41"/>
      <c r="IC74" s="41"/>
      <c r="ID74" s="41"/>
      <c r="IE74" s="41"/>
      <c r="IF74" s="41"/>
      <c r="IG74" s="41"/>
      <c r="IH74" s="41"/>
      <c r="II74" s="41"/>
      <c r="IJ74" s="41"/>
      <c r="IK74" s="41"/>
      <c r="IL74" s="41"/>
      <c r="IM74" s="41"/>
      <c r="IN74" s="41"/>
      <c r="IO74" s="41"/>
      <c r="IP74" s="41"/>
      <c r="IQ74" s="41"/>
      <c r="IR74" s="41"/>
      <c r="IS74" s="41"/>
      <c r="IT74" s="41"/>
      <c r="IU74" s="41"/>
    </row>
    <row r="75" spans="1:255" s="22" customFormat="1" ht="22.8" x14ac:dyDescent="0.2">
      <c r="A75" s="49">
        <v>56</v>
      </c>
      <c r="B75" s="50" t="s">
        <v>276</v>
      </c>
      <c r="C75" s="50" t="s">
        <v>318</v>
      </c>
      <c r="D75" s="50" t="s">
        <v>278</v>
      </c>
      <c r="E75" s="51" t="e">
        <f t="shared" si="3"/>
        <v>#REF!</v>
      </c>
      <c r="F75" s="52">
        <f>ROUND( 999.22, 2 )</f>
        <v>999.22</v>
      </c>
      <c r="G75" s="53" t="e">
        <f t="shared" si="4"/>
        <v>#REF!</v>
      </c>
      <c r="H75" s="55" t="s">
        <v>1060</v>
      </c>
      <c r="I75" s="55" t="s">
        <v>1010</v>
      </c>
      <c r="N75" s="41"/>
      <c r="O75" s="41" t="e">
        <f t="shared" si="5"/>
        <v>#REF!</v>
      </c>
      <c r="P75" s="41" t="e">
        <f>Source!I124</f>
        <v>#REF!</v>
      </c>
      <c r="Q75" s="41"/>
      <c r="R75" s="41"/>
      <c r="S75" s="41"/>
      <c r="T75" s="41"/>
      <c r="U75" s="41"/>
      <c r="V75" s="41"/>
      <c r="W75" s="41"/>
      <c r="X75" s="41"/>
      <c r="Y75" s="41"/>
      <c r="Z75" s="41"/>
      <c r="AA75" s="41"/>
      <c r="AB75" s="41"/>
      <c r="AC75" s="41"/>
      <c r="AD75" s="41"/>
      <c r="AE75" s="41"/>
      <c r="AF75" s="41"/>
      <c r="AG75" s="41"/>
      <c r="AH75" s="41"/>
      <c r="AI75" s="41"/>
      <c r="AJ75" s="41"/>
      <c r="AK75" s="41"/>
      <c r="AL75" s="41"/>
      <c r="AM75" s="41"/>
      <c r="AN75" s="41"/>
      <c r="AO75" s="41"/>
      <c r="AP75" s="41"/>
      <c r="AQ75" s="41"/>
      <c r="AR75" s="41"/>
      <c r="AS75" s="41"/>
      <c r="AT75" s="41"/>
      <c r="AU75" s="41"/>
      <c r="AV75" s="41"/>
      <c r="AW75" s="41"/>
      <c r="AX75" s="41"/>
      <c r="AY75" s="41"/>
      <c r="AZ75" s="41"/>
      <c r="BA75" s="41"/>
      <c r="BB75" s="41"/>
      <c r="BC75" s="41"/>
      <c r="BD75" s="41"/>
      <c r="BE75" s="41"/>
      <c r="BF75" s="41"/>
      <c r="BG75" s="41"/>
      <c r="BH75" s="41"/>
      <c r="BI75" s="41"/>
      <c r="BJ75" s="41"/>
      <c r="BK75" s="41"/>
      <c r="BL75" s="41"/>
      <c r="BM75" s="41"/>
      <c r="BN75" s="41"/>
      <c r="BO75" s="41"/>
      <c r="BP75" s="41"/>
      <c r="BQ75" s="41"/>
      <c r="BR75" s="41"/>
      <c r="BS75" s="41"/>
      <c r="BT75" s="41"/>
      <c r="BU75" s="41"/>
      <c r="BV75" s="41"/>
      <c r="BW75" s="41"/>
      <c r="BX75" s="41"/>
      <c r="BY75" s="41"/>
      <c r="BZ75" s="41"/>
      <c r="CA75" s="41"/>
      <c r="CB75" s="41"/>
      <c r="CC75" s="41"/>
      <c r="CD75" s="41"/>
      <c r="CE75" s="41"/>
      <c r="CF75" s="41"/>
      <c r="CG75" s="41"/>
      <c r="CH75" s="41"/>
      <c r="CI75" s="41"/>
      <c r="CJ75" s="41"/>
      <c r="CK75" s="41"/>
      <c r="CL75" s="41"/>
      <c r="CM75" s="41"/>
      <c r="CN75" s="41"/>
      <c r="CO75" s="41"/>
      <c r="CP75" s="41"/>
      <c r="CQ75" s="41"/>
      <c r="CR75" s="41"/>
      <c r="CS75" s="41"/>
      <c r="CT75" s="41"/>
      <c r="CU75" s="41"/>
      <c r="CV75" s="41"/>
      <c r="CW75" s="41"/>
      <c r="CX75" s="41"/>
      <c r="CY75" s="41"/>
      <c r="CZ75" s="41"/>
      <c r="DA75" s="41"/>
      <c r="DB75" s="41"/>
      <c r="DC75" s="41"/>
      <c r="DD75" s="41"/>
      <c r="DE75" s="41"/>
      <c r="DF75" s="41"/>
      <c r="DG75" s="41"/>
      <c r="DH75" s="41"/>
      <c r="DI75" s="41"/>
      <c r="DJ75" s="41"/>
      <c r="DK75" s="41"/>
      <c r="DL75" s="41"/>
      <c r="DM75" s="41"/>
      <c r="DN75" s="41"/>
      <c r="DO75" s="41"/>
      <c r="DP75" s="41"/>
      <c r="DQ75" s="41"/>
      <c r="DR75" s="41"/>
      <c r="DS75" s="41"/>
      <c r="DT75" s="41"/>
      <c r="DU75" s="41"/>
      <c r="DV75" s="41"/>
      <c r="DW75" s="41"/>
      <c r="DX75" s="41"/>
      <c r="DY75" s="41"/>
      <c r="DZ75" s="41"/>
      <c r="EA75" s="41"/>
      <c r="EB75" s="41"/>
      <c r="EC75" s="41"/>
      <c r="ED75" s="41"/>
      <c r="EE75" s="41"/>
      <c r="EF75" s="41"/>
      <c r="EG75" s="41"/>
      <c r="EH75" s="41"/>
      <c r="EI75" s="41"/>
      <c r="EJ75" s="41"/>
      <c r="EK75" s="41"/>
      <c r="EL75" s="41"/>
      <c r="EM75" s="41"/>
      <c r="EN75" s="41"/>
      <c r="EO75" s="41"/>
      <c r="EP75" s="41"/>
      <c r="EQ75" s="41"/>
      <c r="ER75" s="41"/>
      <c r="ES75" s="41"/>
      <c r="ET75" s="41"/>
      <c r="EU75" s="41"/>
      <c r="EV75" s="41"/>
      <c r="EW75" s="41"/>
      <c r="EX75" s="41"/>
      <c r="EY75" s="41"/>
      <c r="EZ75" s="41"/>
      <c r="FA75" s="41"/>
      <c r="FB75" s="41"/>
      <c r="FC75" s="41"/>
      <c r="FD75" s="41"/>
      <c r="FE75" s="41"/>
      <c r="FF75" s="41"/>
      <c r="FG75" s="41"/>
      <c r="FH75" s="41"/>
      <c r="FI75" s="41"/>
      <c r="FJ75" s="41"/>
      <c r="FK75" s="41"/>
      <c r="FL75" s="41"/>
      <c r="FM75" s="41"/>
      <c r="FN75" s="41"/>
      <c r="FO75" s="41"/>
      <c r="FP75" s="41"/>
      <c r="FQ75" s="41"/>
      <c r="FR75" s="41"/>
      <c r="FS75" s="41"/>
      <c r="FT75" s="41"/>
      <c r="FU75" s="41"/>
      <c r="FV75" s="41"/>
      <c r="FW75" s="41"/>
      <c r="FX75" s="41"/>
      <c r="FY75" s="41"/>
      <c r="FZ75" s="41"/>
      <c r="GA75" s="41"/>
      <c r="GB75" s="41"/>
      <c r="GC75" s="41"/>
      <c r="GD75" s="41"/>
      <c r="GE75" s="41"/>
      <c r="GF75" s="41"/>
      <c r="GG75" s="41"/>
      <c r="GH75" s="41"/>
      <c r="GI75" s="41"/>
      <c r="GJ75" s="41"/>
      <c r="GK75" s="41"/>
      <c r="GL75" s="41"/>
      <c r="GM75" s="41"/>
      <c r="GN75" s="41"/>
      <c r="GO75" s="41"/>
      <c r="GP75" s="41"/>
      <c r="GQ75" s="41"/>
      <c r="GR75" s="41"/>
      <c r="GS75" s="41"/>
      <c r="GT75" s="41"/>
      <c r="GU75" s="41"/>
      <c r="GV75" s="41"/>
      <c r="GW75" s="41"/>
      <c r="GX75" s="41"/>
      <c r="GY75" s="41"/>
      <c r="GZ75" s="41"/>
      <c r="HA75" s="41"/>
      <c r="HB75" s="41"/>
      <c r="HC75" s="41"/>
      <c r="HD75" s="41"/>
      <c r="HE75" s="41"/>
      <c r="HF75" s="41"/>
      <c r="HG75" s="41"/>
      <c r="HH75" s="41"/>
      <c r="HI75" s="41"/>
      <c r="HJ75" s="41"/>
      <c r="HK75" s="41"/>
      <c r="HL75" s="41"/>
      <c r="HM75" s="41"/>
      <c r="HN75" s="41"/>
      <c r="HO75" s="41"/>
      <c r="HP75" s="41"/>
      <c r="HQ75" s="41"/>
      <c r="HR75" s="41"/>
      <c r="HS75" s="41"/>
      <c r="HT75" s="41"/>
      <c r="HU75" s="41"/>
      <c r="HV75" s="41"/>
      <c r="HW75" s="41"/>
      <c r="HX75" s="41"/>
      <c r="HY75" s="41"/>
      <c r="HZ75" s="41"/>
      <c r="IA75" s="41"/>
      <c r="IB75" s="41"/>
      <c r="IC75" s="41"/>
      <c r="ID75" s="41"/>
      <c r="IE75" s="41"/>
      <c r="IF75" s="41"/>
      <c r="IG75" s="41"/>
      <c r="IH75" s="41"/>
      <c r="II75" s="41"/>
      <c r="IJ75" s="41"/>
      <c r="IK75" s="41"/>
      <c r="IL75" s="41"/>
      <c r="IM75" s="41"/>
      <c r="IN75" s="41"/>
      <c r="IO75" s="41"/>
      <c r="IP75" s="41"/>
      <c r="IQ75" s="41"/>
      <c r="IR75" s="41"/>
      <c r="IS75" s="41"/>
      <c r="IT75" s="41"/>
      <c r="IU75" s="41"/>
    </row>
    <row r="76" spans="1:255" s="22" customFormat="1" ht="22.8" x14ac:dyDescent="0.2">
      <c r="A76" s="49">
        <v>57</v>
      </c>
      <c r="B76" s="50" t="s">
        <v>276</v>
      </c>
      <c r="C76" s="50" t="s">
        <v>310</v>
      </c>
      <c r="D76" s="50" t="s">
        <v>278</v>
      </c>
      <c r="E76" s="51" t="e">
        <f t="shared" si="3"/>
        <v>#REF!</v>
      </c>
      <c r="F76" s="52">
        <f>ROUND( 1146.1, 2 )</f>
        <v>1146.0999999999999</v>
      </c>
      <c r="G76" s="53" t="e">
        <f t="shared" si="4"/>
        <v>#REF!</v>
      </c>
      <c r="H76" s="55" t="s">
        <v>1058</v>
      </c>
      <c r="I76" s="55" t="s">
        <v>1010</v>
      </c>
      <c r="N76" s="41"/>
      <c r="O76" s="41" t="e">
        <f t="shared" si="5"/>
        <v>#REF!</v>
      </c>
      <c r="P76" s="41" t="e">
        <f>Source!I121</f>
        <v>#REF!</v>
      </c>
      <c r="Q76" s="41"/>
      <c r="R76" s="41"/>
      <c r="S76" s="41"/>
      <c r="T76" s="41"/>
      <c r="U76" s="41"/>
      <c r="V76" s="41"/>
      <c r="W76" s="41"/>
      <c r="X76" s="41"/>
      <c r="Y76" s="41"/>
      <c r="Z76" s="41"/>
      <c r="AA76" s="41"/>
      <c r="AB76" s="41"/>
      <c r="AC76" s="41"/>
      <c r="AD76" s="41"/>
      <c r="AE76" s="41"/>
      <c r="AF76" s="41"/>
      <c r="AG76" s="41"/>
      <c r="AH76" s="41"/>
      <c r="AI76" s="41"/>
      <c r="AJ76" s="41"/>
      <c r="AK76" s="41"/>
      <c r="AL76" s="41"/>
      <c r="AM76" s="41"/>
      <c r="AN76" s="41"/>
      <c r="AO76" s="41"/>
      <c r="AP76" s="41"/>
      <c r="AQ76" s="41"/>
      <c r="AR76" s="41"/>
      <c r="AS76" s="41"/>
      <c r="AT76" s="41"/>
      <c r="AU76" s="41"/>
      <c r="AV76" s="41"/>
      <c r="AW76" s="41"/>
      <c r="AX76" s="41"/>
      <c r="AY76" s="41"/>
      <c r="AZ76" s="41"/>
      <c r="BA76" s="41"/>
      <c r="BB76" s="41"/>
      <c r="BC76" s="41"/>
      <c r="BD76" s="41"/>
      <c r="BE76" s="41"/>
      <c r="BF76" s="41"/>
      <c r="BG76" s="41"/>
      <c r="BH76" s="41"/>
      <c r="BI76" s="41"/>
      <c r="BJ76" s="41"/>
      <c r="BK76" s="41"/>
      <c r="BL76" s="41"/>
      <c r="BM76" s="41"/>
      <c r="BN76" s="41"/>
      <c r="BO76" s="41"/>
      <c r="BP76" s="41"/>
      <c r="BQ76" s="41"/>
      <c r="BR76" s="41"/>
      <c r="BS76" s="41"/>
      <c r="BT76" s="41"/>
      <c r="BU76" s="41"/>
      <c r="BV76" s="41"/>
      <c r="BW76" s="41"/>
      <c r="BX76" s="41"/>
      <c r="BY76" s="41"/>
      <c r="BZ76" s="41"/>
      <c r="CA76" s="41"/>
      <c r="CB76" s="41"/>
      <c r="CC76" s="41"/>
      <c r="CD76" s="41"/>
      <c r="CE76" s="41"/>
      <c r="CF76" s="41"/>
      <c r="CG76" s="41"/>
      <c r="CH76" s="41"/>
      <c r="CI76" s="41"/>
      <c r="CJ76" s="41"/>
      <c r="CK76" s="41"/>
      <c r="CL76" s="41"/>
      <c r="CM76" s="41"/>
      <c r="CN76" s="41"/>
      <c r="CO76" s="41"/>
      <c r="CP76" s="41"/>
      <c r="CQ76" s="41"/>
      <c r="CR76" s="41"/>
      <c r="CS76" s="41"/>
      <c r="CT76" s="41"/>
      <c r="CU76" s="41"/>
      <c r="CV76" s="41"/>
      <c r="CW76" s="41"/>
      <c r="CX76" s="41"/>
      <c r="CY76" s="41"/>
      <c r="CZ76" s="41"/>
      <c r="DA76" s="41"/>
      <c r="DB76" s="41"/>
      <c r="DC76" s="41"/>
      <c r="DD76" s="41"/>
      <c r="DE76" s="41"/>
      <c r="DF76" s="41"/>
      <c r="DG76" s="41"/>
      <c r="DH76" s="41"/>
      <c r="DI76" s="41"/>
      <c r="DJ76" s="41"/>
      <c r="DK76" s="41"/>
      <c r="DL76" s="41"/>
      <c r="DM76" s="41"/>
      <c r="DN76" s="41"/>
      <c r="DO76" s="41"/>
      <c r="DP76" s="41"/>
      <c r="DQ76" s="41"/>
      <c r="DR76" s="41"/>
      <c r="DS76" s="41"/>
      <c r="DT76" s="41"/>
      <c r="DU76" s="41"/>
      <c r="DV76" s="41"/>
      <c r="DW76" s="41"/>
      <c r="DX76" s="41"/>
      <c r="DY76" s="41"/>
      <c r="DZ76" s="41"/>
      <c r="EA76" s="41"/>
      <c r="EB76" s="41"/>
      <c r="EC76" s="41"/>
      <c r="ED76" s="41"/>
      <c r="EE76" s="41"/>
      <c r="EF76" s="41"/>
      <c r="EG76" s="41"/>
      <c r="EH76" s="41"/>
      <c r="EI76" s="41"/>
      <c r="EJ76" s="41"/>
      <c r="EK76" s="41"/>
      <c r="EL76" s="41"/>
      <c r="EM76" s="41"/>
      <c r="EN76" s="41"/>
      <c r="EO76" s="41"/>
      <c r="EP76" s="41"/>
      <c r="EQ76" s="41"/>
      <c r="ER76" s="41"/>
      <c r="ES76" s="41"/>
      <c r="ET76" s="41"/>
      <c r="EU76" s="41"/>
      <c r="EV76" s="41"/>
      <c r="EW76" s="41"/>
      <c r="EX76" s="41"/>
      <c r="EY76" s="41"/>
      <c r="EZ76" s="41"/>
      <c r="FA76" s="41"/>
      <c r="FB76" s="41"/>
      <c r="FC76" s="41"/>
      <c r="FD76" s="41"/>
      <c r="FE76" s="41"/>
      <c r="FF76" s="41"/>
      <c r="FG76" s="41"/>
      <c r="FH76" s="41"/>
      <c r="FI76" s="41"/>
      <c r="FJ76" s="41"/>
      <c r="FK76" s="41"/>
      <c r="FL76" s="41"/>
      <c r="FM76" s="41"/>
      <c r="FN76" s="41"/>
      <c r="FO76" s="41"/>
      <c r="FP76" s="41"/>
      <c r="FQ76" s="41"/>
      <c r="FR76" s="41"/>
      <c r="FS76" s="41"/>
      <c r="FT76" s="41"/>
      <c r="FU76" s="41"/>
      <c r="FV76" s="41"/>
      <c r="FW76" s="41"/>
      <c r="FX76" s="41"/>
      <c r="FY76" s="41"/>
      <c r="FZ76" s="41"/>
      <c r="GA76" s="41"/>
      <c r="GB76" s="41"/>
      <c r="GC76" s="41"/>
      <c r="GD76" s="41"/>
      <c r="GE76" s="41"/>
      <c r="GF76" s="41"/>
      <c r="GG76" s="41"/>
      <c r="GH76" s="41"/>
      <c r="GI76" s="41"/>
      <c r="GJ76" s="41"/>
      <c r="GK76" s="41"/>
      <c r="GL76" s="41"/>
      <c r="GM76" s="41"/>
      <c r="GN76" s="41"/>
      <c r="GO76" s="41"/>
      <c r="GP76" s="41"/>
      <c r="GQ76" s="41"/>
      <c r="GR76" s="41"/>
      <c r="GS76" s="41"/>
      <c r="GT76" s="41"/>
      <c r="GU76" s="41"/>
      <c r="GV76" s="41"/>
      <c r="GW76" s="41"/>
      <c r="GX76" s="41"/>
      <c r="GY76" s="41"/>
      <c r="GZ76" s="41"/>
      <c r="HA76" s="41"/>
      <c r="HB76" s="41"/>
      <c r="HC76" s="41"/>
      <c r="HD76" s="41"/>
      <c r="HE76" s="41"/>
      <c r="HF76" s="41"/>
      <c r="HG76" s="41"/>
      <c r="HH76" s="41"/>
      <c r="HI76" s="41"/>
      <c r="HJ76" s="41"/>
      <c r="HK76" s="41"/>
      <c r="HL76" s="41"/>
      <c r="HM76" s="41"/>
      <c r="HN76" s="41"/>
      <c r="HO76" s="41"/>
      <c r="HP76" s="41"/>
      <c r="HQ76" s="41"/>
      <c r="HR76" s="41"/>
      <c r="HS76" s="41"/>
      <c r="HT76" s="41"/>
      <c r="HU76" s="41"/>
      <c r="HV76" s="41"/>
      <c r="HW76" s="41"/>
      <c r="HX76" s="41"/>
      <c r="HY76" s="41"/>
      <c r="HZ76" s="41"/>
      <c r="IA76" s="41"/>
      <c r="IB76" s="41"/>
      <c r="IC76" s="41"/>
      <c r="ID76" s="41"/>
      <c r="IE76" s="41"/>
      <c r="IF76" s="41"/>
      <c r="IG76" s="41"/>
      <c r="IH76" s="41"/>
      <c r="II76" s="41"/>
      <c r="IJ76" s="41"/>
      <c r="IK76" s="41"/>
      <c r="IL76" s="41"/>
      <c r="IM76" s="41"/>
      <c r="IN76" s="41"/>
      <c r="IO76" s="41"/>
      <c r="IP76" s="41"/>
      <c r="IQ76" s="41"/>
      <c r="IR76" s="41"/>
      <c r="IS76" s="41"/>
      <c r="IT76" s="41"/>
      <c r="IU76" s="41"/>
    </row>
    <row r="77" spans="1:255" s="22" customFormat="1" ht="22.8" x14ac:dyDescent="0.2">
      <c r="A77" s="49">
        <v>58</v>
      </c>
      <c r="B77" s="50" t="s">
        <v>276</v>
      </c>
      <c r="C77" s="50" t="s">
        <v>303</v>
      </c>
      <c r="D77" s="50" t="s">
        <v>278</v>
      </c>
      <c r="E77" s="51" t="e">
        <f t="shared" si="3"/>
        <v>#REF!</v>
      </c>
      <c r="F77" s="52">
        <f>ROUND( 1292.98, 2 )</f>
        <v>1292.98</v>
      </c>
      <c r="G77" s="53" t="e">
        <f t="shared" si="4"/>
        <v>#REF!</v>
      </c>
      <c r="H77" s="55" t="s">
        <v>1056</v>
      </c>
      <c r="I77" s="55" t="s">
        <v>1010</v>
      </c>
      <c r="N77" s="41"/>
      <c r="O77" s="41" t="e">
        <f t="shared" si="5"/>
        <v>#REF!</v>
      </c>
      <c r="P77" s="41" t="e">
        <f>Source!I119</f>
        <v>#REF!</v>
      </c>
      <c r="Q77" s="41"/>
      <c r="R77" s="41"/>
      <c r="S77" s="41"/>
      <c r="T77" s="41"/>
      <c r="U77" s="41"/>
      <c r="V77" s="41"/>
      <c r="W77" s="41"/>
      <c r="X77" s="41"/>
      <c r="Y77" s="41"/>
      <c r="Z77" s="41"/>
      <c r="AA77" s="41"/>
      <c r="AB77" s="41"/>
      <c r="AC77" s="41"/>
      <c r="AD77" s="41"/>
      <c r="AE77" s="41"/>
      <c r="AF77" s="41"/>
      <c r="AG77" s="41"/>
      <c r="AH77" s="41"/>
      <c r="AI77" s="41"/>
      <c r="AJ77" s="41"/>
      <c r="AK77" s="41"/>
      <c r="AL77" s="41"/>
      <c r="AM77" s="41"/>
      <c r="AN77" s="41"/>
      <c r="AO77" s="41"/>
      <c r="AP77" s="41"/>
      <c r="AQ77" s="41"/>
      <c r="AR77" s="41"/>
      <c r="AS77" s="41"/>
      <c r="AT77" s="41"/>
      <c r="AU77" s="41"/>
      <c r="AV77" s="41"/>
      <c r="AW77" s="41"/>
      <c r="AX77" s="41"/>
      <c r="AY77" s="41"/>
      <c r="AZ77" s="41"/>
      <c r="BA77" s="41"/>
      <c r="BB77" s="41"/>
      <c r="BC77" s="41"/>
      <c r="BD77" s="41"/>
      <c r="BE77" s="41"/>
      <c r="BF77" s="41"/>
      <c r="BG77" s="41"/>
      <c r="BH77" s="41"/>
      <c r="BI77" s="41"/>
      <c r="BJ77" s="41"/>
      <c r="BK77" s="41"/>
      <c r="BL77" s="41"/>
      <c r="BM77" s="41"/>
      <c r="BN77" s="41"/>
      <c r="BO77" s="41"/>
      <c r="BP77" s="41"/>
      <c r="BQ77" s="41"/>
      <c r="BR77" s="41"/>
      <c r="BS77" s="41"/>
      <c r="BT77" s="41"/>
      <c r="BU77" s="41"/>
      <c r="BV77" s="41"/>
      <c r="BW77" s="41"/>
      <c r="BX77" s="41"/>
      <c r="BY77" s="41"/>
      <c r="BZ77" s="41"/>
      <c r="CA77" s="41"/>
      <c r="CB77" s="41"/>
      <c r="CC77" s="41"/>
      <c r="CD77" s="41"/>
      <c r="CE77" s="41"/>
      <c r="CF77" s="41"/>
      <c r="CG77" s="41"/>
      <c r="CH77" s="41"/>
      <c r="CI77" s="41"/>
      <c r="CJ77" s="41"/>
      <c r="CK77" s="41"/>
      <c r="CL77" s="41"/>
      <c r="CM77" s="41"/>
      <c r="CN77" s="41"/>
      <c r="CO77" s="41"/>
      <c r="CP77" s="41"/>
      <c r="CQ77" s="41"/>
      <c r="CR77" s="41"/>
      <c r="CS77" s="41"/>
      <c r="CT77" s="41"/>
      <c r="CU77" s="41"/>
      <c r="CV77" s="41"/>
      <c r="CW77" s="41"/>
      <c r="CX77" s="41"/>
      <c r="CY77" s="41"/>
      <c r="CZ77" s="41"/>
      <c r="DA77" s="41"/>
      <c r="DB77" s="41"/>
      <c r="DC77" s="41"/>
      <c r="DD77" s="41"/>
      <c r="DE77" s="41"/>
      <c r="DF77" s="41"/>
      <c r="DG77" s="41"/>
      <c r="DH77" s="41"/>
      <c r="DI77" s="41"/>
      <c r="DJ77" s="41"/>
      <c r="DK77" s="41"/>
      <c r="DL77" s="41"/>
      <c r="DM77" s="41"/>
      <c r="DN77" s="41"/>
      <c r="DO77" s="41"/>
      <c r="DP77" s="41"/>
      <c r="DQ77" s="41"/>
      <c r="DR77" s="41"/>
      <c r="DS77" s="41"/>
      <c r="DT77" s="41"/>
      <c r="DU77" s="41"/>
      <c r="DV77" s="41"/>
      <c r="DW77" s="41"/>
      <c r="DX77" s="41"/>
      <c r="DY77" s="41"/>
      <c r="DZ77" s="41"/>
      <c r="EA77" s="41"/>
      <c r="EB77" s="41"/>
      <c r="EC77" s="41"/>
      <c r="ED77" s="41"/>
      <c r="EE77" s="41"/>
      <c r="EF77" s="41"/>
      <c r="EG77" s="41"/>
      <c r="EH77" s="41"/>
      <c r="EI77" s="41"/>
      <c r="EJ77" s="41"/>
      <c r="EK77" s="41"/>
      <c r="EL77" s="41"/>
      <c r="EM77" s="41"/>
      <c r="EN77" s="41"/>
      <c r="EO77" s="41"/>
      <c r="EP77" s="41"/>
      <c r="EQ77" s="41"/>
      <c r="ER77" s="41"/>
      <c r="ES77" s="41"/>
      <c r="ET77" s="41"/>
      <c r="EU77" s="41"/>
      <c r="EV77" s="41"/>
      <c r="EW77" s="41"/>
      <c r="EX77" s="41"/>
      <c r="EY77" s="41"/>
      <c r="EZ77" s="41"/>
      <c r="FA77" s="41"/>
      <c r="FB77" s="41"/>
      <c r="FC77" s="41"/>
      <c r="FD77" s="41"/>
      <c r="FE77" s="41"/>
      <c r="FF77" s="41"/>
      <c r="FG77" s="41"/>
      <c r="FH77" s="41"/>
      <c r="FI77" s="41"/>
      <c r="FJ77" s="41"/>
      <c r="FK77" s="41"/>
      <c r="FL77" s="41"/>
      <c r="FM77" s="41"/>
      <c r="FN77" s="41"/>
      <c r="FO77" s="41"/>
      <c r="FP77" s="41"/>
      <c r="FQ77" s="41"/>
      <c r="FR77" s="41"/>
      <c r="FS77" s="41"/>
      <c r="FT77" s="41"/>
      <c r="FU77" s="41"/>
      <c r="FV77" s="41"/>
      <c r="FW77" s="41"/>
      <c r="FX77" s="41"/>
      <c r="FY77" s="41"/>
      <c r="FZ77" s="41"/>
      <c r="GA77" s="41"/>
      <c r="GB77" s="41"/>
      <c r="GC77" s="41"/>
      <c r="GD77" s="41"/>
      <c r="GE77" s="41"/>
      <c r="GF77" s="41"/>
      <c r="GG77" s="41"/>
      <c r="GH77" s="41"/>
      <c r="GI77" s="41"/>
      <c r="GJ77" s="41"/>
      <c r="GK77" s="41"/>
      <c r="GL77" s="41"/>
      <c r="GM77" s="41"/>
      <c r="GN77" s="41"/>
      <c r="GO77" s="41"/>
      <c r="GP77" s="41"/>
      <c r="GQ77" s="41"/>
      <c r="GR77" s="41"/>
      <c r="GS77" s="41"/>
      <c r="GT77" s="41"/>
      <c r="GU77" s="41"/>
      <c r="GV77" s="41"/>
      <c r="GW77" s="41"/>
      <c r="GX77" s="41"/>
      <c r="GY77" s="41"/>
      <c r="GZ77" s="41"/>
      <c r="HA77" s="41"/>
      <c r="HB77" s="41"/>
      <c r="HC77" s="41"/>
      <c r="HD77" s="41"/>
      <c r="HE77" s="41"/>
      <c r="HF77" s="41"/>
      <c r="HG77" s="41"/>
      <c r="HH77" s="41"/>
      <c r="HI77" s="41"/>
      <c r="HJ77" s="41"/>
      <c r="HK77" s="41"/>
      <c r="HL77" s="41"/>
      <c r="HM77" s="41"/>
      <c r="HN77" s="41"/>
      <c r="HO77" s="41"/>
      <c r="HP77" s="41"/>
      <c r="HQ77" s="41"/>
      <c r="HR77" s="41"/>
      <c r="HS77" s="41"/>
      <c r="HT77" s="41"/>
      <c r="HU77" s="41"/>
      <c r="HV77" s="41"/>
      <c r="HW77" s="41"/>
      <c r="HX77" s="41"/>
      <c r="HY77" s="41"/>
      <c r="HZ77" s="41"/>
      <c r="IA77" s="41"/>
      <c r="IB77" s="41"/>
      <c r="IC77" s="41"/>
      <c r="ID77" s="41"/>
      <c r="IE77" s="41"/>
      <c r="IF77" s="41"/>
      <c r="IG77" s="41"/>
      <c r="IH77" s="41"/>
      <c r="II77" s="41"/>
      <c r="IJ77" s="41"/>
      <c r="IK77" s="41"/>
      <c r="IL77" s="41"/>
      <c r="IM77" s="41"/>
      <c r="IN77" s="41"/>
      <c r="IO77" s="41"/>
      <c r="IP77" s="41"/>
      <c r="IQ77" s="41"/>
      <c r="IR77" s="41"/>
      <c r="IS77" s="41"/>
      <c r="IT77" s="41"/>
      <c r="IU77" s="41"/>
    </row>
    <row r="78" spans="1:255" s="22" customFormat="1" ht="22.8" x14ac:dyDescent="0.2">
      <c r="A78" s="49">
        <v>59</v>
      </c>
      <c r="B78" s="50" t="s">
        <v>276</v>
      </c>
      <c r="C78" s="50" t="s">
        <v>296</v>
      </c>
      <c r="D78" s="50" t="s">
        <v>278</v>
      </c>
      <c r="E78" s="51" t="e">
        <f t="shared" si="3"/>
        <v>#REF!</v>
      </c>
      <c r="F78" s="52">
        <f>ROUND( 1439.86, 2 )</f>
        <v>1439.86</v>
      </c>
      <c r="G78" s="53" t="e">
        <f t="shared" si="4"/>
        <v>#REF!</v>
      </c>
      <c r="H78" s="55" t="s">
        <v>1054</v>
      </c>
      <c r="I78" s="55" t="s">
        <v>1010</v>
      </c>
      <c r="N78" s="41"/>
      <c r="O78" s="41" t="e">
        <f t="shared" si="5"/>
        <v>#REF!</v>
      </c>
      <c r="P78" s="41" t="e">
        <f>Source!I117</f>
        <v>#REF!</v>
      </c>
      <c r="Q78" s="41"/>
      <c r="R78" s="41"/>
      <c r="S78" s="41"/>
      <c r="T78" s="41"/>
      <c r="U78" s="41"/>
      <c r="V78" s="41"/>
      <c r="W78" s="41"/>
      <c r="X78" s="41"/>
      <c r="Y78" s="41"/>
      <c r="Z78" s="41"/>
      <c r="AA78" s="41"/>
      <c r="AB78" s="41"/>
      <c r="AC78" s="41"/>
      <c r="AD78" s="41"/>
      <c r="AE78" s="41"/>
      <c r="AF78" s="41"/>
      <c r="AG78" s="41"/>
      <c r="AH78" s="41"/>
      <c r="AI78" s="41"/>
      <c r="AJ78" s="41"/>
      <c r="AK78" s="41"/>
      <c r="AL78" s="41"/>
      <c r="AM78" s="41"/>
      <c r="AN78" s="41"/>
      <c r="AO78" s="41"/>
      <c r="AP78" s="41"/>
      <c r="AQ78" s="41"/>
      <c r="AR78" s="41"/>
      <c r="AS78" s="41"/>
      <c r="AT78" s="41"/>
      <c r="AU78" s="41"/>
      <c r="AV78" s="41"/>
      <c r="AW78" s="41"/>
      <c r="AX78" s="41"/>
      <c r="AY78" s="41"/>
      <c r="AZ78" s="41"/>
      <c r="BA78" s="41"/>
      <c r="BB78" s="41"/>
      <c r="BC78" s="41"/>
      <c r="BD78" s="41"/>
      <c r="BE78" s="41"/>
      <c r="BF78" s="41"/>
      <c r="BG78" s="41"/>
      <c r="BH78" s="41"/>
      <c r="BI78" s="41"/>
      <c r="BJ78" s="41"/>
      <c r="BK78" s="41"/>
      <c r="BL78" s="41"/>
      <c r="BM78" s="41"/>
      <c r="BN78" s="41"/>
      <c r="BO78" s="41"/>
      <c r="BP78" s="41"/>
      <c r="BQ78" s="41"/>
      <c r="BR78" s="41"/>
      <c r="BS78" s="41"/>
      <c r="BT78" s="41"/>
      <c r="BU78" s="41"/>
      <c r="BV78" s="41"/>
      <c r="BW78" s="41"/>
      <c r="BX78" s="41"/>
      <c r="BY78" s="41"/>
      <c r="BZ78" s="41"/>
      <c r="CA78" s="41"/>
      <c r="CB78" s="41"/>
      <c r="CC78" s="41"/>
      <c r="CD78" s="41"/>
      <c r="CE78" s="41"/>
      <c r="CF78" s="41"/>
      <c r="CG78" s="41"/>
      <c r="CH78" s="41"/>
      <c r="CI78" s="41"/>
      <c r="CJ78" s="41"/>
      <c r="CK78" s="41"/>
      <c r="CL78" s="41"/>
      <c r="CM78" s="41"/>
      <c r="CN78" s="41"/>
      <c r="CO78" s="41"/>
      <c r="CP78" s="41"/>
      <c r="CQ78" s="41"/>
      <c r="CR78" s="41"/>
      <c r="CS78" s="41"/>
      <c r="CT78" s="41"/>
      <c r="CU78" s="41"/>
      <c r="CV78" s="41"/>
      <c r="CW78" s="41"/>
      <c r="CX78" s="41"/>
      <c r="CY78" s="41"/>
      <c r="CZ78" s="41"/>
      <c r="DA78" s="41"/>
      <c r="DB78" s="41"/>
      <c r="DC78" s="41"/>
      <c r="DD78" s="41"/>
      <c r="DE78" s="41"/>
      <c r="DF78" s="41"/>
      <c r="DG78" s="41"/>
      <c r="DH78" s="41"/>
      <c r="DI78" s="41"/>
      <c r="DJ78" s="41"/>
      <c r="DK78" s="41"/>
      <c r="DL78" s="41"/>
      <c r="DM78" s="41"/>
      <c r="DN78" s="41"/>
      <c r="DO78" s="41"/>
      <c r="DP78" s="41"/>
      <c r="DQ78" s="41"/>
      <c r="DR78" s="41"/>
      <c r="DS78" s="41"/>
      <c r="DT78" s="41"/>
      <c r="DU78" s="41"/>
      <c r="DV78" s="41"/>
      <c r="DW78" s="41"/>
      <c r="DX78" s="41"/>
      <c r="DY78" s="41"/>
      <c r="DZ78" s="41"/>
      <c r="EA78" s="41"/>
      <c r="EB78" s="41"/>
      <c r="EC78" s="41"/>
      <c r="ED78" s="41"/>
      <c r="EE78" s="41"/>
      <c r="EF78" s="41"/>
      <c r="EG78" s="41"/>
      <c r="EH78" s="41"/>
      <c r="EI78" s="41"/>
      <c r="EJ78" s="41"/>
      <c r="EK78" s="41"/>
      <c r="EL78" s="41"/>
      <c r="EM78" s="41"/>
      <c r="EN78" s="41"/>
      <c r="EO78" s="41"/>
      <c r="EP78" s="41"/>
      <c r="EQ78" s="41"/>
      <c r="ER78" s="41"/>
      <c r="ES78" s="41"/>
      <c r="ET78" s="41"/>
      <c r="EU78" s="41"/>
      <c r="EV78" s="41"/>
      <c r="EW78" s="41"/>
      <c r="EX78" s="41"/>
      <c r="EY78" s="41"/>
      <c r="EZ78" s="41"/>
      <c r="FA78" s="41"/>
      <c r="FB78" s="41"/>
      <c r="FC78" s="41"/>
      <c r="FD78" s="41"/>
      <c r="FE78" s="41"/>
      <c r="FF78" s="41"/>
      <c r="FG78" s="41"/>
      <c r="FH78" s="41"/>
      <c r="FI78" s="41"/>
      <c r="FJ78" s="41"/>
      <c r="FK78" s="41"/>
      <c r="FL78" s="41"/>
      <c r="FM78" s="41"/>
      <c r="FN78" s="41"/>
      <c r="FO78" s="41"/>
      <c r="FP78" s="41"/>
      <c r="FQ78" s="41"/>
      <c r="FR78" s="41"/>
      <c r="FS78" s="41"/>
      <c r="FT78" s="41"/>
      <c r="FU78" s="41"/>
      <c r="FV78" s="41"/>
      <c r="FW78" s="41"/>
      <c r="FX78" s="41"/>
      <c r="FY78" s="41"/>
      <c r="FZ78" s="41"/>
      <c r="GA78" s="41"/>
      <c r="GB78" s="41"/>
      <c r="GC78" s="41"/>
      <c r="GD78" s="41"/>
      <c r="GE78" s="41"/>
      <c r="GF78" s="41"/>
      <c r="GG78" s="41"/>
      <c r="GH78" s="41"/>
      <c r="GI78" s="41"/>
      <c r="GJ78" s="41"/>
      <c r="GK78" s="41"/>
      <c r="GL78" s="41"/>
      <c r="GM78" s="41"/>
      <c r="GN78" s="41"/>
      <c r="GO78" s="41"/>
      <c r="GP78" s="41"/>
      <c r="GQ78" s="41"/>
      <c r="GR78" s="41"/>
      <c r="GS78" s="41"/>
      <c r="GT78" s="41"/>
      <c r="GU78" s="41"/>
      <c r="GV78" s="41"/>
      <c r="GW78" s="41"/>
      <c r="GX78" s="41"/>
      <c r="GY78" s="41"/>
      <c r="GZ78" s="41"/>
      <c r="HA78" s="41"/>
      <c r="HB78" s="41"/>
      <c r="HC78" s="41"/>
      <c r="HD78" s="41"/>
      <c r="HE78" s="41"/>
      <c r="HF78" s="41"/>
      <c r="HG78" s="41"/>
      <c r="HH78" s="41"/>
      <c r="HI78" s="41"/>
      <c r="HJ78" s="41"/>
      <c r="HK78" s="41"/>
      <c r="HL78" s="41"/>
      <c r="HM78" s="41"/>
      <c r="HN78" s="41"/>
      <c r="HO78" s="41"/>
      <c r="HP78" s="41"/>
      <c r="HQ78" s="41"/>
      <c r="HR78" s="41"/>
      <c r="HS78" s="41"/>
      <c r="HT78" s="41"/>
      <c r="HU78" s="41"/>
      <c r="HV78" s="41"/>
      <c r="HW78" s="41"/>
      <c r="HX78" s="41"/>
      <c r="HY78" s="41"/>
      <c r="HZ78" s="41"/>
      <c r="IA78" s="41"/>
      <c r="IB78" s="41"/>
      <c r="IC78" s="41"/>
      <c r="ID78" s="41"/>
      <c r="IE78" s="41"/>
      <c r="IF78" s="41"/>
      <c r="IG78" s="41"/>
      <c r="IH78" s="41"/>
      <c r="II78" s="41"/>
      <c r="IJ78" s="41"/>
      <c r="IK78" s="41"/>
      <c r="IL78" s="41"/>
      <c r="IM78" s="41"/>
      <c r="IN78" s="41"/>
      <c r="IO78" s="41"/>
      <c r="IP78" s="41"/>
      <c r="IQ78" s="41"/>
      <c r="IR78" s="41"/>
      <c r="IS78" s="41"/>
      <c r="IT78" s="41"/>
      <c r="IU78" s="41"/>
    </row>
    <row r="79" spans="1:255" s="22" customFormat="1" ht="22.8" x14ac:dyDescent="0.2">
      <c r="A79" s="49">
        <v>60</v>
      </c>
      <c r="B79" s="50" t="s">
        <v>276</v>
      </c>
      <c r="C79" s="50" t="s">
        <v>289</v>
      </c>
      <c r="D79" s="50" t="s">
        <v>278</v>
      </c>
      <c r="E79" s="51" t="e">
        <f t="shared" si="3"/>
        <v>#REF!</v>
      </c>
      <c r="F79" s="52">
        <f>ROUND( 1586.74, 2 )</f>
        <v>1586.74</v>
      </c>
      <c r="G79" s="53" t="e">
        <f t="shared" si="4"/>
        <v>#REF!</v>
      </c>
      <c r="H79" s="55" t="s">
        <v>1052</v>
      </c>
      <c r="I79" s="55" t="s">
        <v>1010</v>
      </c>
      <c r="N79" s="41"/>
      <c r="O79" s="41" t="e">
        <f t="shared" si="5"/>
        <v>#REF!</v>
      </c>
      <c r="P79" s="41" t="e">
        <f>Source!I115</f>
        <v>#REF!</v>
      </c>
      <c r="Q79" s="41"/>
      <c r="R79" s="41"/>
      <c r="S79" s="41"/>
      <c r="T79" s="41"/>
      <c r="U79" s="41"/>
      <c r="V79" s="41"/>
      <c r="W79" s="41"/>
      <c r="X79" s="41"/>
      <c r="Y79" s="41"/>
      <c r="Z79" s="41"/>
      <c r="AA79" s="41"/>
      <c r="AB79" s="41"/>
      <c r="AC79" s="41"/>
      <c r="AD79" s="41"/>
      <c r="AE79" s="41"/>
      <c r="AF79" s="41"/>
      <c r="AG79" s="41"/>
      <c r="AH79" s="41"/>
      <c r="AI79" s="41"/>
      <c r="AJ79" s="41"/>
      <c r="AK79" s="41"/>
      <c r="AL79" s="41"/>
      <c r="AM79" s="41"/>
      <c r="AN79" s="41"/>
      <c r="AO79" s="41"/>
      <c r="AP79" s="41"/>
      <c r="AQ79" s="41"/>
      <c r="AR79" s="41"/>
      <c r="AS79" s="41"/>
      <c r="AT79" s="41"/>
      <c r="AU79" s="41"/>
      <c r="AV79" s="41"/>
      <c r="AW79" s="41"/>
      <c r="AX79" s="41"/>
      <c r="AY79" s="41"/>
      <c r="AZ79" s="41"/>
      <c r="BA79" s="41"/>
      <c r="BB79" s="41"/>
      <c r="BC79" s="41"/>
      <c r="BD79" s="41"/>
      <c r="BE79" s="41"/>
      <c r="BF79" s="41"/>
      <c r="BG79" s="41"/>
      <c r="BH79" s="41"/>
      <c r="BI79" s="41"/>
      <c r="BJ79" s="41"/>
      <c r="BK79" s="41"/>
      <c r="BL79" s="41"/>
      <c r="BM79" s="41"/>
      <c r="BN79" s="41"/>
      <c r="BO79" s="41"/>
      <c r="BP79" s="41"/>
      <c r="BQ79" s="41"/>
      <c r="BR79" s="41"/>
      <c r="BS79" s="41"/>
      <c r="BT79" s="41"/>
      <c r="BU79" s="41"/>
      <c r="BV79" s="41"/>
      <c r="BW79" s="41"/>
      <c r="BX79" s="41"/>
      <c r="BY79" s="41"/>
      <c r="BZ79" s="41"/>
      <c r="CA79" s="41"/>
      <c r="CB79" s="41"/>
      <c r="CC79" s="41"/>
      <c r="CD79" s="41"/>
      <c r="CE79" s="41"/>
      <c r="CF79" s="41"/>
      <c r="CG79" s="41"/>
      <c r="CH79" s="41"/>
      <c r="CI79" s="41"/>
      <c r="CJ79" s="41"/>
      <c r="CK79" s="41"/>
      <c r="CL79" s="41"/>
      <c r="CM79" s="41"/>
      <c r="CN79" s="41"/>
      <c r="CO79" s="41"/>
      <c r="CP79" s="41"/>
      <c r="CQ79" s="41"/>
      <c r="CR79" s="41"/>
      <c r="CS79" s="41"/>
      <c r="CT79" s="41"/>
      <c r="CU79" s="41"/>
      <c r="CV79" s="41"/>
      <c r="CW79" s="41"/>
      <c r="CX79" s="41"/>
      <c r="CY79" s="41"/>
      <c r="CZ79" s="41"/>
      <c r="DA79" s="41"/>
      <c r="DB79" s="41"/>
      <c r="DC79" s="41"/>
      <c r="DD79" s="41"/>
      <c r="DE79" s="41"/>
      <c r="DF79" s="41"/>
      <c r="DG79" s="41"/>
      <c r="DH79" s="41"/>
      <c r="DI79" s="41"/>
      <c r="DJ79" s="41"/>
      <c r="DK79" s="41"/>
      <c r="DL79" s="41"/>
      <c r="DM79" s="41"/>
      <c r="DN79" s="41"/>
      <c r="DO79" s="41"/>
      <c r="DP79" s="41"/>
      <c r="DQ79" s="41"/>
      <c r="DR79" s="41"/>
      <c r="DS79" s="41"/>
      <c r="DT79" s="41"/>
      <c r="DU79" s="41"/>
      <c r="DV79" s="41"/>
      <c r="DW79" s="41"/>
      <c r="DX79" s="41"/>
      <c r="DY79" s="41"/>
      <c r="DZ79" s="41"/>
      <c r="EA79" s="41"/>
      <c r="EB79" s="41"/>
      <c r="EC79" s="41"/>
      <c r="ED79" s="41"/>
      <c r="EE79" s="41"/>
      <c r="EF79" s="41"/>
      <c r="EG79" s="41"/>
      <c r="EH79" s="41"/>
      <c r="EI79" s="41"/>
      <c r="EJ79" s="41"/>
      <c r="EK79" s="41"/>
      <c r="EL79" s="41"/>
      <c r="EM79" s="41"/>
      <c r="EN79" s="41"/>
      <c r="EO79" s="41"/>
      <c r="EP79" s="41"/>
      <c r="EQ79" s="41"/>
      <c r="ER79" s="41"/>
      <c r="ES79" s="41"/>
      <c r="ET79" s="41"/>
      <c r="EU79" s="41"/>
      <c r="EV79" s="41"/>
      <c r="EW79" s="41"/>
      <c r="EX79" s="41"/>
      <c r="EY79" s="41"/>
      <c r="EZ79" s="41"/>
      <c r="FA79" s="41"/>
      <c r="FB79" s="41"/>
      <c r="FC79" s="41"/>
      <c r="FD79" s="41"/>
      <c r="FE79" s="41"/>
      <c r="FF79" s="41"/>
      <c r="FG79" s="41"/>
      <c r="FH79" s="41"/>
      <c r="FI79" s="41"/>
      <c r="FJ79" s="41"/>
      <c r="FK79" s="41"/>
      <c r="FL79" s="41"/>
      <c r="FM79" s="41"/>
      <c r="FN79" s="41"/>
      <c r="FO79" s="41"/>
      <c r="FP79" s="41"/>
      <c r="FQ79" s="41"/>
      <c r="FR79" s="41"/>
      <c r="FS79" s="41"/>
      <c r="FT79" s="41"/>
      <c r="FU79" s="41"/>
      <c r="FV79" s="41"/>
      <c r="FW79" s="41"/>
      <c r="FX79" s="41"/>
      <c r="FY79" s="41"/>
      <c r="FZ79" s="41"/>
      <c r="GA79" s="41"/>
      <c r="GB79" s="41"/>
      <c r="GC79" s="41"/>
      <c r="GD79" s="41"/>
      <c r="GE79" s="41"/>
      <c r="GF79" s="41"/>
      <c r="GG79" s="41"/>
      <c r="GH79" s="41"/>
      <c r="GI79" s="41"/>
      <c r="GJ79" s="41"/>
      <c r="GK79" s="41"/>
      <c r="GL79" s="41"/>
      <c r="GM79" s="41"/>
      <c r="GN79" s="41"/>
      <c r="GO79" s="41"/>
      <c r="GP79" s="41"/>
      <c r="GQ79" s="41"/>
      <c r="GR79" s="41"/>
      <c r="GS79" s="41"/>
      <c r="GT79" s="41"/>
      <c r="GU79" s="41"/>
      <c r="GV79" s="41"/>
      <c r="GW79" s="41"/>
      <c r="GX79" s="41"/>
      <c r="GY79" s="41"/>
      <c r="GZ79" s="41"/>
      <c r="HA79" s="41"/>
      <c r="HB79" s="41"/>
      <c r="HC79" s="41"/>
      <c r="HD79" s="41"/>
      <c r="HE79" s="41"/>
      <c r="HF79" s="41"/>
      <c r="HG79" s="41"/>
      <c r="HH79" s="41"/>
      <c r="HI79" s="41"/>
      <c r="HJ79" s="41"/>
      <c r="HK79" s="41"/>
      <c r="HL79" s="41"/>
      <c r="HM79" s="41"/>
      <c r="HN79" s="41"/>
      <c r="HO79" s="41"/>
      <c r="HP79" s="41"/>
      <c r="HQ79" s="41"/>
      <c r="HR79" s="41"/>
      <c r="HS79" s="41"/>
      <c r="HT79" s="41"/>
      <c r="HU79" s="41"/>
      <c r="HV79" s="41"/>
      <c r="HW79" s="41"/>
      <c r="HX79" s="41"/>
      <c r="HY79" s="41"/>
      <c r="HZ79" s="41"/>
      <c r="IA79" s="41"/>
      <c r="IB79" s="41"/>
      <c r="IC79" s="41"/>
      <c r="ID79" s="41"/>
      <c r="IE79" s="41"/>
      <c r="IF79" s="41"/>
      <c r="IG79" s="41"/>
      <c r="IH79" s="41"/>
      <c r="II79" s="41"/>
      <c r="IJ79" s="41"/>
      <c r="IK79" s="41"/>
      <c r="IL79" s="41"/>
      <c r="IM79" s="41"/>
      <c r="IN79" s="41"/>
      <c r="IO79" s="41"/>
      <c r="IP79" s="41"/>
      <c r="IQ79" s="41"/>
      <c r="IR79" s="41"/>
      <c r="IS79" s="41"/>
      <c r="IT79" s="41"/>
      <c r="IU79" s="41"/>
    </row>
    <row r="80" spans="1:255" s="22" customFormat="1" ht="45.6" x14ac:dyDescent="0.2">
      <c r="A80" s="49">
        <v>61</v>
      </c>
      <c r="B80" s="50" t="s">
        <v>86</v>
      </c>
      <c r="C80" s="50" t="s">
        <v>87</v>
      </c>
      <c r="D80" s="50" t="s">
        <v>22</v>
      </c>
      <c r="E80" s="51" t="e">
        <f t="shared" si="3"/>
        <v>#REF!</v>
      </c>
      <c r="F80" s="52">
        <f>ROUND( 932.77 * 9.11, 2 )</f>
        <v>8497.5300000000007</v>
      </c>
      <c r="G80" s="53" t="e">
        <f t="shared" si="4"/>
        <v>#REF!</v>
      </c>
      <c r="H80" s="54" t="s">
        <v>1039</v>
      </c>
      <c r="I80" s="54" t="s">
        <v>1010</v>
      </c>
      <c r="N80" s="41"/>
      <c r="O80" s="41" t="e">
        <f t="shared" si="5"/>
        <v>#REF!</v>
      </c>
      <c r="P80" s="41" t="e">
        <f>Source!I49</f>
        <v>#REF!</v>
      </c>
      <c r="Q80" s="41"/>
      <c r="R80" s="41"/>
      <c r="S80" s="41"/>
      <c r="T80" s="41"/>
      <c r="U80" s="41"/>
      <c r="V80" s="41"/>
      <c r="W80" s="41"/>
      <c r="X80" s="41"/>
      <c r="Y80" s="41"/>
      <c r="Z80" s="41"/>
      <c r="AA80" s="41"/>
      <c r="AB80" s="41"/>
      <c r="AC80" s="41"/>
      <c r="AD80" s="41"/>
      <c r="AE80" s="41"/>
      <c r="AF80" s="41"/>
      <c r="AG80" s="41"/>
      <c r="AH80" s="41"/>
      <c r="AI80" s="41"/>
      <c r="AJ80" s="41"/>
      <c r="AK80" s="41"/>
      <c r="AL80" s="41"/>
      <c r="AM80" s="41"/>
      <c r="AN80" s="41"/>
      <c r="AO80" s="41"/>
      <c r="AP80" s="41"/>
      <c r="AQ80" s="41"/>
      <c r="AR80" s="41"/>
      <c r="AS80" s="41"/>
      <c r="AT80" s="41"/>
      <c r="AU80" s="41"/>
      <c r="AV80" s="41"/>
      <c r="AW80" s="41"/>
      <c r="AX80" s="41"/>
      <c r="AY80" s="41"/>
      <c r="AZ80" s="41"/>
      <c r="BA80" s="41"/>
      <c r="BB80" s="41"/>
      <c r="BC80" s="41"/>
      <c r="BD80" s="41"/>
      <c r="BE80" s="41"/>
      <c r="BF80" s="41"/>
      <c r="BG80" s="41"/>
      <c r="BH80" s="41"/>
      <c r="BI80" s="41"/>
      <c r="BJ80" s="41"/>
      <c r="BK80" s="41"/>
      <c r="BL80" s="41"/>
      <c r="BM80" s="41"/>
      <c r="BN80" s="41"/>
      <c r="BO80" s="41"/>
      <c r="BP80" s="41"/>
      <c r="BQ80" s="41"/>
      <c r="BR80" s="41"/>
      <c r="BS80" s="41"/>
      <c r="BT80" s="41"/>
      <c r="BU80" s="41"/>
      <c r="BV80" s="41"/>
      <c r="BW80" s="41"/>
      <c r="BX80" s="41"/>
      <c r="BY80" s="41"/>
      <c r="BZ80" s="41"/>
      <c r="CA80" s="41"/>
      <c r="CB80" s="41"/>
      <c r="CC80" s="41"/>
      <c r="CD80" s="41"/>
      <c r="CE80" s="41"/>
      <c r="CF80" s="41"/>
      <c r="CG80" s="41"/>
      <c r="CH80" s="41"/>
      <c r="CI80" s="41"/>
      <c r="CJ80" s="41"/>
      <c r="CK80" s="41"/>
      <c r="CL80" s="41"/>
      <c r="CM80" s="41"/>
      <c r="CN80" s="41"/>
      <c r="CO80" s="41"/>
      <c r="CP80" s="41"/>
      <c r="CQ80" s="41"/>
      <c r="CR80" s="41"/>
      <c r="CS80" s="41"/>
      <c r="CT80" s="41"/>
      <c r="CU80" s="41"/>
      <c r="CV80" s="41"/>
      <c r="CW80" s="41"/>
      <c r="CX80" s="41"/>
      <c r="CY80" s="41"/>
      <c r="CZ80" s="41"/>
      <c r="DA80" s="41"/>
      <c r="DB80" s="41"/>
      <c r="DC80" s="41"/>
      <c r="DD80" s="41"/>
      <c r="DE80" s="41"/>
      <c r="DF80" s="41"/>
      <c r="DG80" s="41"/>
      <c r="DH80" s="41"/>
      <c r="DI80" s="41"/>
      <c r="DJ80" s="41"/>
      <c r="DK80" s="41"/>
      <c r="DL80" s="41"/>
      <c r="DM80" s="41"/>
      <c r="DN80" s="41"/>
      <c r="DO80" s="41"/>
      <c r="DP80" s="41"/>
      <c r="DQ80" s="41"/>
      <c r="DR80" s="41"/>
      <c r="DS80" s="41"/>
      <c r="DT80" s="41"/>
      <c r="DU80" s="41"/>
      <c r="DV80" s="41"/>
      <c r="DW80" s="41"/>
      <c r="DX80" s="41"/>
      <c r="DY80" s="41"/>
      <c r="DZ80" s="41"/>
      <c r="EA80" s="41"/>
      <c r="EB80" s="41"/>
      <c r="EC80" s="41"/>
      <c r="ED80" s="41"/>
      <c r="EE80" s="41"/>
      <c r="EF80" s="41"/>
      <c r="EG80" s="41"/>
      <c r="EH80" s="41"/>
      <c r="EI80" s="41"/>
      <c r="EJ80" s="41"/>
      <c r="EK80" s="41"/>
      <c r="EL80" s="41"/>
      <c r="EM80" s="41"/>
      <c r="EN80" s="41"/>
      <c r="EO80" s="41"/>
      <c r="EP80" s="41"/>
      <c r="EQ80" s="41"/>
      <c r="ER80" s="41"/>
      <c r="ES80" s="41"/>
      <c r="ET80" s="41"/>
      <c r="EU80" s="41"/>
      <c r="EV80" s="41"/>
      <c r="EW80" s="41"/>
      <c r="EX80" s="41"/>
      <c r="EY80" s="41"/>
      <c r="EZ80" s="41"/>
      <c r="FA80" s="41"/>
      <c r="FB80" s="41"/>
      <c r="FC80" s="41"/>
      <c r="FD80" s="41"/>
      <c r="FE80" s="41"/>
      <c r="FF80" s="41"/>
      <c r="FG80" s="41"/>
      <c r="FH80" s="41"/>
      <c r="FI80" s="41"/>
      <c r="FJ80" s="41"/>
      <c r="FK80" s="41"/>
      <c r="FL80" s="41"/>
      <c r="FM80" s="41"/>
      <c r="FN80" s="41"/>
      <c r="FO80" s="41"/>
      <c r="FP80" s="41"/>
      <c r="FQ80" s="41"/>
      <c r="FR80" s="41"/>
      <c r="FS80" s="41"/>
      <c r="FT80" s="41"/>
      <c r="FU80" s="41"/>
      <c r="FV80" s="41"/>
      <c r="FW80" s="41"/>
      <c r="FX80" s="41"/>
      <c r="FY80" s="41"/>
      <c r="FZ80" s="41"/>
      <c r="GA80" s="41"/>
      <c r="GB80" s="41"/>
      <c r="GC80" s="41"/>
      <c r="GD80" s="41"/>
      <c r="GE80" s="41"/>
      <c r="GF80" s="41"/>
      <c r="GG80" s="41"/>
      <c r="GH80" s="41"/>
      <c r="GI80" s="41"/>
      <c r="GJ80" s="41"/>
      <c r="GK80" s="41"/>
      <c r="GL80" s="41"/>
      <c r="GM80" s="41"/>
      <c r="GN80" s="41"/>
      <c r="GO80" s="41"/>
      <c r="GP80" s="41"/>
      <c r="GQ80" s="41"/>
      <c r="GR80" s="41"/>
      <c r="GS80" s="41"/>
      <c r="GT80" s="41"/>
      <c r="GU80" s="41"/>
      <c r="GV80" s="41"/>
      <c r="GW80" s="41"/>
      <c r="GX80" s="41"/>
      <c r="GY80" s="41"/>
      <c r="GZ80" s="41"/>
      <c r="HA80" s="41"/>
      <c r="HB80" s="41"/>
      <c r="HC80" s="41"/>
      <c r="HD80" s="41"/>
      <c r="HE80" s="41"/>
      <c r="HF80" s="41"/>
      <c r="HG80" s="41"/>
      <c r="HH80" s="41"/>
      <c r="HI80" s="41"/>
      <c r="HJ80" s="41"/>
      <c r="HK80" s="41"/>
      <c r="HL80" s="41"/>
      <c r="HM80" s="41"/>
      <c r="HN80" s="41"/>
      <c r="HO80" s="41"/>
      <c r="HP80" s="41"/>
      <c r="HQ80" s="41"/>
      <c r="HR80" s="41"/>
      <c r="HS80" s="41"/>
      <c r="HT80" s="41"/>
      <c r="HU80" s="41"/>
      <c r="HV80" s="41"/>
      <c r="HW80" s="41"/>
      <c r="HX80" s="41"/>
      <c r="HY80" s="41"/>
      <c r="HZ80" s="41"/>
      <c r="IA80" s="41"/>
      <c r="IB80" s="41"/>
      <c r="IC80" s="41"/>
      <c r="ID80" s="41"/>
      <c r="IE80" s="41"/>
      <c r="IF80" s="41"/>
      <c r="IG80" s="41"/>
      <c r="IH80" s="41"/>
      <c r="II80" s="41"/>
      <c r="IJ80" s="41"/>
      <c r="IK80" s="41"/>
      <c r="IL80" s="41"/>
      <c r="IM80" s="41"/>
      <c r="IN80" s="41"/>
      <c r="IO80" s="41"/>
      <c r="IP80" s="41"/>
      <c r="IQ80" s="41"/>
      <c r="IR80" s="41"/>
      <c r="IS80" s="41"/>
      <c r="IT80" s="41"/>
      <c r="IU80" s="41"/>
    </row>
    <row r="81" spans="1:255" s="22" customFormat="1" ht="57" x14ac:dyDescent="0.2">
      <c r="A81" s="49">
        <v>62</v>
      </c>
      <c r="B81" s="50" t="s">
        <v>212</v>
      </c>
      <c r="C81" s="50" t="s">
        <v>213</v>
      </c>
      <c r="D81" s="50" t="s">
        <v>22</v>
      </c>
      <c r="E81" s="51" t="e">
        <f t="shared" si="3"/>
        <v>#REF!</v>
      </c>
      <c r="F81" s="52">
        <f>ROUND( 626.89 * 9.11, 2 )</f>
        <v>5710.97</v>
      </c>
      <c r="G81" s="53" t="e">
        <f t="shared" si="4"/>
        <v>#REF!</v>
      </c>
      <c r="H81" s="54" t="s">
        <v>1045</v>
      </c>
      <c r="I81" s="54" t="s">
        <v>1010</v>
      </c>
      <c r="N81" s="41"/>
      <c r="O81" s="41" t="e">
        <f t="shared" si="5"/>
        <v>#REF!</v>
      </c>
      <c r="P81" s="41" t="e">
        <f>Source!I94</f>
        <v>#REF!</v>
      </c>
      <c r="Q81" s="41"/>
      <c r="R81" s="41"/>
      <c r="S81" s="41"/>
      <c r="T81" s="41"/>
      <c r="U81" s="41"/>
      <c r="V81" s="41"/>
      <c r="W81" s="41"/>
      <c r="X81" s="41"/>
      <c r="Y81" s="41"/>
      <c r="Z81" s="41"/>
      <c r="AA81" s="41"/>
      <c r="AB81" s="41"/>
      <c r="AC81" s="41"/>
      <c r="AD81" s="41"/>
      <c r="AE81" s="41"/>
      <c r="AF81" s="41"/>
      <c r="AG81" s="41"/>
      <c r="AH81" s="41"/>
      <c r="AI81" s="41"/>
      <c r="AJ81" s="41"/>
      <c r="AK81" s="41"/>
      <c r="AL81" s="41"/>
      <c r="AM81" s="41"/>
      <c r="AN81" s="41"/>
      <c r="AO81" s="41"/>
      <c r="AP81" s="41"/>
      <c r="AQ81" s="41"/>
      <c r="AR81" s="41"/>
      <c r="AS81" s="41"/>
      <c r="AT81" s="41"/>
      <c r="AU81" s="41"/>
      <c r="AV81" s="41"/>
      <c r="AW81" s="41"/>
      <c r="AX81" s="41"/>
      <c r="AY81" s="41"/>
      <c r="AZ81" s="41"/>
      <c r="BA81" s="41"/>
      <c r="BB81" s="41"/>
      <c r="BC81" s="41"/>
      <c r="BD81" s="41"/>
      <c r="BE81" s="41"/>
      <c r="BF81" s="41"/>
      <c r="BG81" s="41"/>
      <c r="BH81" s="41"/>
      <c r="BI81" s="41"/>
      <c r="BJ81" s="41"/>
      <c r="BK81" s="41"/>
      <c r="BL81" s="41"/>
      <c r="BM81" s="41"/>
      <c r="BN81" s="41"/>
      <c r="BO81" s="41"/>
      <c r="BP81" s="41"/>
      <c r="BQ81" s="41"/>
      <c r="BR81" s="41"/>
      <c r="BS81" s="41"/>
      <c r="BT81" s="41"/>
      <c r="BU81" s="41"/>
      <c r="BV81" s="41"/>
      <c r="BW81" s="41"/>
      <c r="BX81" s="41"/>
      <c r="BY81" s="41"/>
      <c r="BZ81" s="41"/>
      <c r="CA81" s="41"/>
      <c r="CB81" s="41"/>
      <c r="CC81" s="41"/>
      <c r="CD81" s="41"/>
      <c r="CE81" s="41"/>
      <c r="CF81" s="41"/>
      <c r="CG81" s="41"/>
      <c r="CH81" s="41"/>
      <c r="CI81" s="41"/>
      <c r="CJ81" s="41"/>
      <c r="CK81" s="41"/>
      <c r="CL81" s="41"/>
      <c r="CM81" s="41"/>
      <c r="CN81" s="41"/>
      <c r="CO81" s="41"/>
      <c r="CP81" s="41"/>
      <c r="CQ81" s="41"/>
      <c r="CR81" s="41"/>
      <c r="CS81" s="41"/>
      <c r="CT81" s="41"/>
      <c r="CU81" s="41"/>
      <c r="CV81" s="41"/>
      <c r="CW81" s="41"/>
      <c r="CX81" s="41"/>
      <c r="CY81" s="41"/>
      <c r="CZ81" s="41"/>
      <c r="DA81" s="41"/>
      <c r="DB81" s="41"/>
      <c r="DC81" s="41"/>
      <c r="DD81" s="41"/>
      <c r="DE81" s="41"/>
      <c r="DF81" s="41"/>
      <c r="DG81" s="41"/>
      <c r="DH81" s="41"/>
      <c r="DI81" s="41"/>
      <c r="DJ81" s="41"/>
      <c r="DK81" s="41"/>
      <c r="DL81" s="41"/>
      <c r="DM81" s="41"/>
      <c r="DN81" s="41"/>
      <c r="DO81" s="41"/>
      <c r="DP81" s="41"/>
      <c r="DQ81" s="41"/>
      <c r="DR81" s="41"/>
      <c r="DS81" s="41"/>
      <c r="DT81" s="41"/>
      <c r="DU81" s="41"/>
      <c r="DV81" s="41"/>
      <c r="DW81" s="41"/>
      <c r="DX81" s="41"/>
      <c r="DY81" s="41"/>
      <c r="DZ81" s="41"/>
      <c r="EA81" s="41"/>
      <c r="EB81" s="41"/>
      <c r="EC81" s="41"/>
      <c r="ED81" s="41"/>
      <c r="EE81" s="41"/>
      <c r="EF81" s="41"/>
      <c r="EG81" s="41"/>
      <c r="EH81" s="41"/>
      <c r="EI81" s="41"/>
      <c r="EJ81" s="41"/>
      <c r="EK81" s="41"/>
      <c r="EL81" s="41"/>
      <c r="EM81" s="41"/>
      <c r="EN81" s="41"/>
      <c r="EO81" s="41"/>
      <c r="EP81" s="41"/>
      <c r="EQ81" s="41"/>
      <c r="ER81" s="41"/>
      <c r="ES81" s="41"/>
      <c r="ET81" s="41"/>
      <c r="EU81" s="41"/>
      <c r="EV81" s="41"/>
      <c r="EW81" s="41"/>
      <c r="EX81" s="41"/>
      <c r="EY81" s="41"/>
      <c r="EZ81" s="41"/>
      <c r="FA81" s="41"/>
      <c r="FB81" s="41"/>
      <c r="FC81" s="41"/>
      <c r="FD81" s="41"/>
      <c r="FE81" s="41"/>
      <c r="FF81" s="41"/>
      <c r="FG81" s="41"/>
      <c r="FH81" s="41"/>
      <c r="FI81" s="41"/>
      <c r="FJ81" s="41"/>
      <c r="FK81" s="41"/>
      <c r="FL81" s="41"/>
      <c r="FM81" s="41"/>
      <c r="FN81" s="41"/>
      <c r="FO81" s="41"/>
      <c r="FP81" s="41"/>
      <c r="FQ81" s="41"/>
      <c r="FR81" s="41"/>
      <c r="FS81" s="41"/>
      <c r="FT81" s="41"/>
      <c r="FU81" s="41"/>
      <c r="FV81" s="41"/>
      <c r="FW81" s="41"/>
      <c r="FX81" s="41"/>
      <c r="FY81" s="41"/>
      <c r="FZ81" s="41"/>
      <c r="GA81" s="41"/>
      <c r="GB81" s="41"/>
      <c r="GC81" s="41"/>
      <c r="GD81" s="41"/>
      <c r="GE81" s="41"/>
      <c r="GF81" s="41"/>
      <c r="GG81" s="41"/>
      <c r="GH81" s="41"/>
      <c r="GI81" s="41"/>
      <c r="GJ81" s="41"/>
      <c r="GK81" s="41"/>
      <c r="GL81" s="41"/>
      <c r="GM81" s="41"/>
      <c r="GN81" s="41"/>
      <c r="GO81" s="41"/>
      <c r="GP81" s="41"/>
      <c r="GQ81" s="41"/>
      <c r="GR81" s="41"/>
      <c r="GS81" s="41"/>
      <c r="GT81" s="41"/>
      <c r="GU81" s="41"/>
      <c r="GV81" s="41"/>
      <c r="GW81" s="41"/>
      <c r="GX81" s="41"/>
      <c r="GY81" s="41"/>
      <c r="GZ81" s="41"/>
      <c r="HA81" s="41"/>
      <c r="HB81" s="41"/>
      <c r="HC81" s="41"/>
      <c r="HD81" s="41"/>
      <c r="HE81" s="41"/>
      <c r="HF81" s="41"/>
      <c r="HG81" s="41"/>
      <c r="HH81" s="41"/>
      <c r="HI81" s="41"/>
      <c r="HJ81" s="41"/>
      <c r="HK81" s="41"/>
      <c r="HL81" s="41"/>
      <c r="HM81" s="41"/>
      <c r="HN81" s="41"/>
      <c r="HO81" s="41"/>
      <c r="HP81" s="41"/>
      <c r="HQ81" s="41"/>
      <c r="HR81" s="41"/>
      <c r="HS81" s="41"/>
      <c r="HT81" s="41"/>
      <c r="HU81" s="41"/>
      <c r="HV81" s="41"/>
      <c r="HW81" s="41"/>
      <c r="HX81" s="41"/>
      <c r="HY81" s="41"/>
      <c r="HZ81" s="41"/>
      <c r="IA81" s="41"/>
      <c r="IB81" s="41"/>
      <c r="IC81" s="41"/>
      <c r="ID81" s="41"/>
      <c r="IE81" s="41"/>
      <c r="IF81" s="41"/>
      <c r="IG81" s="41"/>
      <c r="IH81" s="41"/>
      <c r="II81" s="41"/>
      <c r="IJ81" s="41"/>
      <c r="IK81" s="41"/>
      <c r="IL81" s="41"/>
      <c r="IM81" s="41"/>
      <c r="IN81" s="41"/>
      <c r="IO81" s="41"/>
      <c r="IP81" s="41"/>
      <c r="IQ81" s="41"/>
      <c r="IR81" s="41"/>
      <c r="IS81" s="41"/>
      <c r="IT81" s="41"/>
      <c r="IU81" s="41"/>
    </row>
    <row r="82" spans="1:255" s="22" customFormat="1" ht="22.8" x14ac:dyDescent="0.2">
      <c r="A82" s="49">
        <v>63</v>
      </c>
      <c r="B82" s="50" t="s">
        <v>793</v>
      </c>
      <c r="C82" s="50" t="s">
        <v>795</v>
      </c>
      <c r="D82" s="50" t="s">
        <v>147</v>
      </c>
      <c r="E82" s="51" t="e">
        <f t="shared" si="3"/>
        <v>#REF!</v>
      </c>
      <c r="F82" s="52">
        <f>ROUND( 5989 * 9.11, 2 )</f>
        <v>54559.79</v>
      </c>
      <c r="G82" s="53" t="e">
        <f t="shared" si="4"/>
        <v>#REF!</v>
      </c>
      <c r="H82" s="54" t="s">
        <v>1012</v>
      </c>
      <c r="I82" s="54" t="s">
        <v>1010</v>
      </c>
      <c r="N82" s="41"/>
      <c r="O82" s="41" t="e">
        <f t="shared" si="5"/>
        <v>#REF!</v>
      </c>
      <c r="P82" s="41" t="e">
        <f>SmtRes!CX49</f>
        <v>#REF!</v>
      </c>
      <c r="Q82" s="41" t="e">
        <f>SmtRes!CX57</f>
        <v>#REF!</v>
      </c>
      <c r="R82" s="41" t="e">
        <f>SmtRes!CX67</f>
        <v>#REF!</v>
      </c>
      <c r="S82" s="41" t="e">
        <f>SmtRes!CX75</f>
        <v>#REF!</v>
      </c>
      <c r="T82" s="41" t="e">
        <f>SmtRes!CX83</f>
        <v>#REF!</v>
      </c>
      <c r="U82" s="41" t="e">
        <f>SmtRes!CX340</f>
        <v>#REF!</v>
      </c>
      <c r="V82" s="41"/>
      <c r="W82" s="41"/>
      <c r="X82" s="41"/>
      <c r="Y82" s="41"/>
      <c r="Z82" s="41"/>
      <c r="AA82" s="41"/>
      <c r="AB82" s="41"/>
      <c r="AC82" s="41"/>
      <c r="AD82" s="41"/>
      <c r="AE82" s="41"/>
      <c r="AF82" s="41"/>
      <c r="AG82" s="41"/>
      <c r="AH82" s="41"/>
      <c r="AI82" s="41"/>
      <c r="AJ82" s="41"/>
      <c r="AK82" s="41"/>
      <c r="AL82" s="41"/>
      <c r="AM82" s="41"/>
      <c r="AN82" s="41"/>
      <c r="AO82" s="41"/>
      <c r="AP82" s="41"/>
      <c r="AQ82" s="41"/>
      <c r="AR82" s="41"/>
      <c r="AS82" s="41"/>
      <c r="AT82" s="41"/>
      <c r="AU82" s="41"/>
      <c r="AV82" s="41"/>
      <c r="AW82" s="41"/>
      <c r="AX82" s="41"/>
      <c r="AY82" s="41"/>
      <c r="AZ82" s="41"/>
      <c r="BA82" s="41"/>
      <c r="BB82" s="41"/>
      <c r="BC82" s="41"/>
      <c r="BD82" s="41"/>
      <c r="BE82" s="41"/>
      <c r="BF82" s="41"/>
      <c r="BG82" s="41"/>
      <c r="BH82" s="41"/>
      <c r="BI82" s="41"/>
      <c r="BJ82" s="41"/>
      <c r="BK82" s="41"/>
      <c r="BL82" s="41"/>
      <c r="BM82" s="41"/>
      <c r="BN82" s="41"/>
      <c r="BO82" s="41"/>
      <c r="BP82" s="41"/>
      <c r="BQ82" s="41"/>
      <c r="BR82" s="41"/>
      <c r="BS82" s="41"/>
      <c r="BT82" s="41"/>
      <c r="BU82" s="41"/>
      <c r="BV82" s="41"/>
      <c r="BW82" s="41"/>
      <c r="BX82" s="41"/>
      <c r="BY82" s="41"/>
      <c r="BZ82" s="41"/>
      <c r="CA82" s="41"/>
      <c r="CB82" s="41"/>
      <c r="CC82" s="41"/>
      <c r="CD82" s="41"/>
      <c r="CE82" s="41"/>
      <c r="CF82" s="41"/>
      <c r="CG82" s="41"/>
      <c r="CH82" s="41"/>
      <c r="CI82" s="41"/>
      <c r="CJ82" s="41"/>
      <c r="CK82" s="41"/>
      <c r="CL82" s="41"/>
      <c r="CM82" s="41"/>
      <c r="CN82" s="41"/>
      <c r="CO82" s="41"/>
      <c r="CP82" s="41"/>
      <c r="CQ82" s="41"/>
      <c r="CR82" s="41"/>
      <c r="CS82" s="41"/>
      <c r="CT82" s="41"/>
      <c r="CU82" s="41"/>
      <c r="CV82" s="41"/>
      <c r="CW82" s="41"/>
      <c r="CX82" s="41"/>
      <c r="CY82" s="41"/>
      <c r="CZ82" s="41"/>
      <c r="DA82" s="41"/>
      <c r="DB82" s="41"/>
      <c r="DC82" s="41"/>
      <c r="DD82" s="41"/>
      <c r="DE82" s="41"/>
      <c r="DF82" s="41"/>
      <c r="DG82" s="41"/>
      <c r="DH82" s="41"/>
      <c r="DI82" s="41"/>
      <c r="DJ82" s="41"/>
      <c r="DK82" s="41"/>
      <c r="DL82" s="41"/>
      <c r="DM82" s="41"/>
      <c r="DN82" s="41"/>
      <c r="DO82" s="41"/>
      <c r="DP82" s="41"/>
      <c r="DQ82" s="41"/>
      <c r="DR82" s="41"/>
      <c r="DS82" s="41"/>
      <c r="DT82" s="41"/>
      <c r="DU82" s="41"/>
      <c r="DV82" s="41"/>
      <c r="DW82" s="41"/>
      <c r="DX82" s="41"/>
      <c r="DY82" s="41"/>
      <c r="DZ82" s="41"/>
      <c r="EA82" s="41"/>
      <c r="EB82" s="41"/>
      <c r="EC82" s="41"/>
      <c r="ED82" s="41"/>
      <c r="EE82" s="41"/>
      <c r="EF82" s="41"/>
      <c r="EG82" s="41"/>
      <c r="EH82" s="41"/>
      <c r="EI82" s="41"/>
      <c r="EJ82" s="41"/>
      <c r="EK82" s="41"/>
      <c r="EL82" s="41"/>
      <c r="EM82" s="41"/>
      <c r="EN82" s="41"/>
      <c r="EO82" s="41"/>
      <c r="EP82" s="41"/>
      <c r="EQ82" s="41"/>
      <c r="ER82" s="41"/>
      <c r="ES82" s="41"/>
      <c r="ET82" s="41"/>
      <c r="EU82" s="41"/>
      <c r="EV82" s="41"/>
      <c r="EW82" s="41"/>
      <c r="EX82" s="41"/>
      <c r="EY82" s="41"/>
      <c r="EZ82" s="41"/>
      <c r="FA82" s="41"/>
      <c r="FB82" s="41"/>
      <c r="FC82" s="41"/>
      <c r="FD82" s="41"/>
      <c r="FE82" s="41"/>
      <c r="FF82" s="41"/>
      <c r="FG82" s="41"/>
      <c r="FH82" s="41"/>
      <c r="FI82" s="41"/>
      <c r="FJ82" s="41"/>
      <c r="FK82" s="41"/>
      <c r="FL82" s="41"/>
      <c r="FM82" s="41"/>
      <c r="FN82" s="41"/>
      <c r="FO82" s="41"/>
      <c r="FP82" s="41"/>
      <c r="FQ82" s="41"/>
      <c r="FR82" s="41"/>
      <c r="FS82" s="41"/>
      <c r="FT82" s="41"/>
      <c r="FU82" s="41"/>
      <c r="FV82" s="41"/>
      <c r="FW82" s="41"/>
      <c r="FX82" s="41"/>
      <c r="FY82" s="41"/>
      <c r="FZ82" s="41"/>
      <c r="GA82" s="41"/>
      <c r="GB82" s="41"/>
      <c r="GC82" s="41"/>
      <c r="GD82" s="41"/>
      <c r="GE82" s="41"/>
      <c r="GF82" s="41"/>
      <c r="GG82" s="41"/>
      <c r="GH82" s="41"/>
      <c r="GI82" s="41"/>
      <c r="GJ82" s="41"/>
      <c r="GK82" s="41"/>
      <c r="GL82" s="41"/>
      <c r="GM82" s="41"/>
      <c r="GN82" s="41"/>
      <c r="GO82" s="41"/>
      <c r="GP82" s="41"/>
      <c r="GQ82" s="41"/>
      <c r="GR82" s="41"/>
      <c r="GS82" s="41"/>
      <c r="GT82" s="41"/>
      <c r="GU82" s="41"/>
      <c r="GV82" s="41"/>
      <c r="GW82" s="41"/>
      <c r="GX82" s="41"/>
      <c r="GY82" s="41"/>
      <c r="GZ82" s="41"/>
      <c r="HA82" s="41"/>
      <c r="HB82" s="41"/>
      <c r="HC82" s="41"/>
      <c r="HD82" s="41"/>
      <c r="HE82" s="41"/>
      <c r="HF82" s="41"/>
      <c r="HG82" s="41"/>
      <c r="HH82" s="41"/>
      <c r="HI82" s="41"/>
      <c r="HJ82" s="41"/>
      <c r="HK82" s="41"/>
      <c r="HL82" s="41"/>
      <c r="HM82" s="41"/>
      <c r="HN82" s="41"/>
      <c r="HO82" s="41"/>
      <c r="HP82" s="41"/>
      <c r="HQ82" s="41"/>
      <c r="HR82" s="41"/>
      <c r="HS82" s="41"/>
      <c r="HT82" s="41"/>
      <c r="HU82" s="41"/>
      <c r="HV82" s="41"/>
      <c r="HW82" s="41"/>
      <c r="HX82" s="41"/>
      <c r="HY82" s="41"/>
      <c r="HZ82" s="41"/>
      <c r="IA82" s="41"/>
      <c r="IB82" s="41"/>
      <c r="IC82" s="41"/>
      <c r="ID82" s="41"/>
      <c r="IE82" s="41"/>
      <c r="IF82" s="41"/>
      <c r="IG82" s="41"/>
      <c r="IH82" s="41"/>
      <c r="II82" s="41"/>
      <c r="IJ82" s="41"/>
      <c r="IK82" s="41"/>
      <c r="IL82" s="41"/>
      <c r="IM82" s="41"/>
      <c r="IN82" s="41"/>
      <c r="IO82" s="41"/>
      <c r="IP82" s="41"/>
      <c r="IQ82" s="41"/>
      <c r="IR82" s="41"/>
      <c r="IS82" s="41"/>
      <c r="IT82" s="41"/>
      <c r="IU82" s="41"/>
    </row>
    <row r="83" spans="1:255" s="22" customFormat="1" ht="34.200000000000003" x14ac:dyDescent="0.2">
      <c r="A83" s="49">
        <v>64</v>
      </c>
      <c r="B83" s="50" t="s">
        <v>888</v>
      </c>
      <c r="C83" s="50" t="s">
        <v>890</v>
      </c>
      <c r="D83" s="50" t="s">
        <v>147</v>
      </c>
      <c r="E83" s="51" t="e">
        <f t="shared" si="3"/>
        <v>#REF!</v>
      </c>
      <c r="F83" s="52">
        <f>ROUND( 412 * 9.11, 2 )</f>
        <v>3753.32</v>
      </c>
      <c r="G83" s="53" t="e">
        <f t="shared" si="4"/>
        <v>#REF!</v>
      </c>
      <c r="H83" s="54" t="s">
        <v>1030</v>
      </c>
      <c r="I83" s="54" t="s">
        <v>1010</v>
      </c>
      <c r="N83" s="41"/>
      <c r="O83" s="41" t="e">
        <f t="shared" si="5"/>
        <v>#REF!</v>
      </c>
      <c r="P83" s="41" t="e">
        <f>SmtRes!CX394</f>
        <v>#REF!</v>
      </c>
      <c r="Q83" s="41"/>
      <c r="R83" s="41"/>
      <c r="S83" s="41"/>
      <c r="T83" s="41"/>
      <c r="U83" s="41"/>
      <c r="V83" s="41"/>
      <c r="W83" s="41"/>
      <c r="X83" s="41"/>
      <c r="Y83" s="41"/>
      <c r="Z83" s="41"/>
      <c r="AA83" s="41"/>
      <c r="AB83" s="41"/>
      <c r="AC83" s="41"/>
      <c r="AD83" s="41"/>
      <c r="AE83" s="41"/>
      <c r="AF83" s="41"/>
      <c r="AG83" s="41"/>
      <c r="AH83" s="41"/>
      <c r="AI83" s="41"/>
      <c r="AJ83" s="41"/>
      <c r="AK83" s="41"/>
      <c r="AL83" s="41"/>
      <c r="AM83" s="41"/>
      <c r="AN83" s="41"/>
      <c r="AO83" s="41"/>
      <c r="AP83" s="41"/>
      <c r="AQ83" s="41"/>
      <c r="AR83" s="41"/>
      <c r="AS83" s="41"/>
      <c r="AT83" s="41"/>
      <c r="AU83" s="41"/>
      <c r="AV83" s="41"/>
      <c r="AW83" s="41"/>
      <c r="AX83" s="41"/>
      <c r="AY83" s="41"/>
      <c r="AZ83" s="41"/>
      <c r="BA83" s="41"/>
      <c r="BB83" s="41"/>
      <c r="BC83" s="41"/>
      <c r="BD83" s="41"/>
      <c r="BE83" s="41"/>
      <c r="BF83" s="41"/>
      <c r="BG83" s="41"/>
      <c r="BH83" s="41"/>
      <c r="BI83" s="41"/>
      <c r="BJ83" s="41"/>
      <c r="BK83" s="41"/>
      <c r="BL83" s="41"/>
      <c r="BM83" s="41"/>
      <c r="BN83" s="41"/>
      <c r="BO83" s="41"/>
      <c r="BP83" s="41"/>
      <c r="BQ83" s="41"/>
      <c r="BR83" s="41"/>
      <c r="BS83" s="41"/>
      <c r="BT83" s="41"/>
      <c r="BU83" s="41"/>
      <c r="BV83" s="41"/>
      <c r="BW83" s="41"/>
      <c r="BX83" s="41"/>
      <c r="BY83" s="41"/>
      <c r="BZ83" s="41"/>
      <c r="CA83" s="41"/>
      <c r="CB83" s="41"/>
      <c r="CC83" s="41"/>
      <c r="CD83" s="41"/>
      <c r="CE83" s="41"/>
      <c r="CF83" s="41"/>
      <c r="CG83" s="41"/>
      <c r="CH83" s="41"/>
      <c r="CI83" s="41"/>
      <c r="CJ83" s="41"/>
      <c r="CK83" s="41"/>
      <c r="CL83" s="41"/>
      <c r="CM83" s="41"/>
      <c r="CN83" s="41"/>
      <c r="CO83" s="41"/>
      <c r="CP83" s="41"/>
      <c r="CQ83" s="41"/>
      <c r="CR83" s="41"/>
      <c r="CS83" s="41"/>
      <c r="CT83" s="41"/>
      <c r="CU83" s="41"/>
      <c r="CV83" s="41"/>
      <c r="CW83" s="41"/>
      <c r="CX83" s="41"/>
      <c r="CY83" s="41"/>
      <c r="CZ83" s="41"/>
      <c r="DA83" s="41"/>
      <c r="DB83" s="41"/>
      <c r="DC83" s="41"/>
      <c r="DD83" s="41"/>
      <c r="DE83" s="41"/>
      <c r="DF83" s="41"/>
      <c r="DG83" s="41"/>
      <c r="DH83" s="41"/>
      <c r="DI83" s="41"/>
      <c r="DJ83" s="41"/>
      <c r="DK83" s="41"/>
      <c r="DL83" s="41"/>
      <c r="DM83" s="41"/>
      <c r="DN83" s="41"/>
      <c r="DO83" s="41"/>
      <c r="DP83" s="41"/>
      <c r="DQ83" s="41"/>
      <c r="DR83" s="41"/>
      <c r="DS83" s="41"/>
      <c r="DT83" s="41"/>
      <c r="DU83" s="41"/>
      <c r="DV83" s="41"/>
      <c r="DW83" s="41"/>
      <c r="DX83" s="41"/>
      <c r="DY83" s="41"/>
      <c r="DZ83" s="41"/>
      <c r="EA83" s="41"/>
      <c r="EB83" s="41"/>
      <c r="EC83" s="41"/>
      <c r="ED83" s="41"/>
      <c r="EE83" s="41"/>
      <c r="EF83" s="41"/>
      <c r="EG83" s="41"/>
      <c r="EH83" s="41"/>
      <c r="EI83" s="41"/>
      <c r="EJ83" s="41"/>
      <c r="EK83" s="41"/>
      <c r="EL83" s="41"/>
      <c r="EM83" s="41"/>
      <c r="EN83" s="41"/>
      <c r="EO83" s="41"/>
      <c r="EP83" s="41"/>
      <c r="EQ83" s="41"/>
      <c r="ER83" s="41"/>
      <c r="ES83" s="41"/>
      <c r="ET83" s="41"/>
      <c r="EU83" s="41"/>
      <c r="EV83" s="41"/>
      <c r="EW83" s="41"/>
      <c r="EX83" s="41"/>
      <c r="EY83" s="41"/>
      <c r="EZ83" s="41"/>
      <c r="FA83" s="41"/>
      <c r="FB83" s="41"/>
      <c r="FC83" s="41"/>
      <c r="FD83" s="41"/>
      <c r="FE83" s="41"/>
      <c r="FF83" s="41"/>
      <c r="FG83" s="41"/>
      <c r="FH83" s="41"/>
      <c r="FI83" s="41"/>
      <c r="FJ83" s="41"/>
      <c r="FK83" s="41"/>
      <c r="FL83" s="41"/>
      <c r="FM83" s="41"/>
      <c r="FN83" s="41"/>
      <c r="FO83" s="41"/>
      <c r="FP83" s="41"/>
      <c r="FQ83" s="41"/>
      <c r="FR83" s="41"/>
      <c r="FS83" s="41"/>
      <c r="FT83" s="41"/>
      <c r="FU83" s="41"/>
      <c r="FV83" s="41"/>
      <c r="FW83" s="41"/>
      <c r="FX83" s="41"/>
      <c r="FY83" s="41"/>
      <c r="FZ83" s="41"/>
      <c r="GA83" s="41"/>
      <c r="GB83" s="41"/>
      <c r="GC83" s="41"/>
      <c r="GD83" s="41"/>
      <c r="GE83" s="41"/>
      <c r="GF83" s="41"/>
      <c r="GG83" s="41"/>
      <c r="GH83" s="41"/>
      <c r="GI83" s="41"/>
      <c r="GJ83" s="41"/>
      <c r="GK83" s="41"/>
      <c r="GL83" s="41"/>
      <c r="GM83" s="41"/>
      <c r="GN83" s="41"/>
      <c r="GO83" s="41"/>
      <c r="GP83" s="41"/>
      <c r="GQ83" s="41"/>
      <c r="GR83" s="41"/>
      <c r="GS83" s="41"/>
      <c r="GT83" s="41"/>
      <c r="GU83" s="41"/>
      <c r="GV83" s="41"/>
      <c r="GW83" s="41"/>
      <c r="GX83" s="41"/>
      <c r="GY83" s="41"/>
      <c r="GZ83" s="41"/>
      <c r="HA83" s="41"/>
      <c r="HB83" s="41"/>
      <c r="HC83" s="41"/>
      <c r="HD83" s="41"/>
      <c r="HE83" s="41"/>
      <c r="HF83" s="41"/>
      <c r="HG83" s="41"/>
      <c r="HH83" s="41"/>
      <c r="HI83" s="41"/>
      <c r="HJ83" s="41"/>
      <c r="HK83" s="41"/>
      <c r="HL83" s="41"/>
      <c r="HM83" s="41"/>
      <c r="HN83" s="41"/>
      <c r="HO83" s="41"/>
      <c r="HP83" s="41"/>
      <c r="HQ83" s="41"/>
      <c r="HR83" s="41"/>
      <c r="HS83" s="41"/>
      <c r="HT83" s="41"/>
      <c r="HU83" s="41"/>
      <c r="HV83" s="41"/>
      <c r="HW83" s="41"/>
      <c r="HX83" s="41"/>
      <c r="HY83" s="41"/>
      <c r="HZ83" s="41"/>
      <c r="IA83" s="41"/>
      <c r="IB83" s="41"/>
      <c r="IC83" s="41"/>
      <c r="ID83" s="41"/>
      <c r="IE83" s="41"/>
      <c r="IF83" s="41"/>
      <c r="IG83" s="41"/>
      <c r="IH83" s="41"/>
      <c r="II83" s="41"/>
      <c r="IJ83" s="41"/>
      <c r="IK83" s="41"/>
      <c r="IL83" s="41"/>
      <c r="IM83" s="41"/>
      <c r="IN83" s="41"/>
      <c r="IO83" s="41"/>
      <c r="IP83" s="41"/>
      <c r="IQ83" s="41"/>
      <c r="IR83" s="41"/>
      <c r="IS83" s="41"/>
      <c r="IT83" s="41"/>
      <c r="IU83" s="41"/>
    </row>
    <row r="84" spans="1:255" s="22" customFormat="1" ht="22.8" x14ac:dyDescent="0.2">
      <c r="A84" s="49">
        <v>65</v>
      </c>
      <c r="B84" s="50" t="s">
        <v>409</v>
      </c>
      <c r="C84" s="50" t="s">
        <v>410</v>
      </c>
      <c r="D84" s="50" t="s">
        <v>132</v>
      </c>
      <c r="E84" s="51" t="e">
        <f t="shared" ref="E84:E108" si="6">ROUND(O84,3)</f>
        <v>#REF!</v>
      </c>
      <c r="F84" s="52">
        <f>ROUND( 9.5 * 9.11, 2 )</f>
        <v>86.55</v>
      </c>
      <c r="G84" s="53" t="e">
        <f t="shared" ref="G84:G108" si="7">ROUND(E84*F84,0)</f>
        <v>#REF!</v>
      </c>
      <c r="H84" s="54" t="s">
        <v>1068</v>
      </c>
      <c r="I84" s="54" t="s">
        <v>1010</v>
      </c>
      <c r="N84" s="41"/>
      <c r="O84" s="41" t="e">
        <f t="shared" ref="O84:O108" si="8">SUM(P84:IV84)</f>
        <v>#REF!</v>
      </c>
      <c r="P84" s="41" t="e">
        <f>Source!I147</f>
        <v>#REF!</v>
      </c>
      <c r="Q84" s="41" t="e">
        <f>Source!I155</f>
        <v>#REF!</v>
      </c>
      <c r="R84" s="41"/>
      <c r="S84" s="41"/>
      <c r="T84" s="41"/>
      <c r="U84" s="41"/>
      <c r="V84" s="41"/>
      <c r="W84" s="41"/>
      <c r="X84" s="41"/>
      <c r="Y84" s="41"/>
      <c r="Z84" s="41"/>
      <c r="AA84" s="41"/>
      <c r="AB84" s="41"/>
      <c r="AC84" s="41"/>
      <c r="AD84" s="41"/>
      <c r="AE84" s="41"/>
      <c r="AF84" s="41"/>
      <c r="AG84" s="41"/>
      <c r="AH84" s="41"/>
      <c r="AI84" s="41"/>
      <c r="AJ84" s="41"/>
      <c r="AK84" s="41"/>
      <c r="AL84" s="41"/>
      <c r="AM84" s="41"/>
      <c r="AN84" s="41"/>
      <c r="AO84" s="41"/>
      <c r="AP84" s="41"/>
      <c r="AQ84" s="41"/>
      <c r="AR84" s="41"/>
      <c r="AS84" s="41"/>
      <c r="AT84" s="41"/>
      <c r="AU84" s="41"/>
      <c r="AV84" s="41"/>
      <c r="AW84" s="41"/>
      <c r="AX84" s="41"/>
      <c r="AY84" s="41"/>
      <c r="AZ84" s="41"/>
      <c r="BA84" s="41"/>
      <c r="BB84" s="41"/>
      <c r="BC84" s="41"/>
      <c r="BD84" s="41"/>
      <c r="BE84" s="41"/>
      <c r="BF84" s="41"/>
      <c r="BG84" s="41"/>
      <c r="BH84" s="41"/>
      <c r="BI84" s="41"/>
      <c r="BJ84" s="41"/>
      <c r="BK84" s="41"/>
      <c r="BL84" s="41"/>
      <c r="BM84" s="41"/>
      <c r="BN84" s="41"/>
      <c r="BO84" s="41"/>
      <c r="BP84" s="41"/>
      <c r="BQ84" s="41"/>
      <c r="BR84" s="41"/>
      <c r="BS84" s="41"/>
      <c r="BT84" s="41"/>
      <c r="BU84" s="41"/>
      <c r="BV84" s="41"/>
      <c r="BW84" s="41"/>
      <c r="BX84" s="41"/>
      <c r="BY84" s="41"/>
      <c r="BZ84" s="41"/>
      <c r="CA84" s="41"/>
      <c r="CB84" s="41"/>
      <c r="CC84" s="41"/>
      <c r="CD84" s="41"/>
      <c r="CE84" s="41"/>
      <c r="CF84" s="41"/>
      <c r="CG84" s="41"/>
      <c r="CH84" s="41"/>
      <c r="CI84" s="41"/>
      <c r="CJ84" s="41"/>
      <c r="CK84" s="41"/>
      <c r="CL84" s="41"/>
      <c r="CM84" s="41"/>
      <c r="CN84" s="41"/>
      <c r="CO84" s="41"/>
      <c r="CP84" s="41"/>
      <c r="CQ84" s="41"/>
      <c r="CR84" s="41"/>
      <c r="CS84" s="41"/>
      <c r="CT84" s="41"/>
      <c r="CU84" s="41"/>
      <c r="CV84" s="41"/>
      <c r="CW84" s="41"/>
      <c r="CX84" s="41"/>
      <c r="CY84" s="41"/>
      <c r="CZ84" s="41"/>
      <c r="DA84" s="41"/>
      <c r="DB84" s="41"/>
      <c r="DC84" s="41"/>
      <c r="DD84" s="41"/>
      <c r="DE84" s="41"/>
      <c r="DF84" s="41"/>
      <c r="DG84" s="41"/>
      <c r="DH84" s="41"/>
      <c r="DI84" s="41"/>
      <c r="DJ84" s="41"/>
      <c r="DK84" s="41"/>
      <c r="DL84" s="41"/>
      <c r="DM84" s="41"/>
      <c r="DN84" s="41"/>
      <c r="DO84" s="41"/>
      <c r="DP84" s="41"/>
      <c r="DQ84" s="41"/>
      <c r="DR84" s="41"/>
      <c r="DS84" s="41"/>
      <c r="DT84" s="41"/>
      <c r="DU84" s="41"/>
      <c r="DV84" s="41"/>
      <c r="DW84" s="41"/>
      <c r="DX84" s="41"/>
      <c r="DY84" s="41"/>
      <c r="DZ84" s="41"/>
      <c r="EA84" s="41"/>
      <c r="EB84" s="41"/>
      <c r="EC84" s="41"/>
      <c r="ED84" s="41"/>
      <c r="EE84" s="41"/>
      <c r="EF84" s="41"/>
      <c r="EG84" s="41"/>
      <c r="EH84" s="41"/>
      <c r="EI84" s="41"/>
      <c r="EJ84" s="41"/>
      <c r="EK84" s="41"/>
      <c r="EL84" s="41"/>
      <c r="EM84" s="41"/>
      <c r="EN84" s="41"/>
      <c r="EO84" s="41"/>
      <c r="EP84" s="41"/>
      <c r="EQ84" s="41"/>
      <c r="ER84" s="41"/>
      <c r="ES84" s="41"/>
      <c r="ET84" s="41"/>
      <c r="EU84" s="41"/>
      <c r="EV84" s="41"/>
      <c r="EW84" s="41"/>
      <c r="EX84" s="41"/>
      <c r="EY84" s="41"/>
      <c r="EZ84" s="41"/>
      <c r="FA84" s="41"/>
      <c r="FB84" s="41"/>
      <c r="FC84" s="41"/>
      <c r="FD84" s="41"/>
      <c r="FE84" s="41"/>
      <c r="FF84" s="41"/>
      <c r="FG84" s="41"/>
      <c r="FH84" s="41"/>
      <c r="FI84" s="41"/>
      <c r="FJ84" s="41"/>
      <c r="FK84" s="41"/>
      <c r="FL84" s="41"/>
      <c r="FM84" s="41"/>
      <c r="FN84" s="41"/>
      <c r="FO84" s="41"/>
      <c r="FP84" s="41"/>
      <c r="FQ84" s="41"/>
      <c r="FR84" s="41"/>
      <c r="FS84" s="41"/>
      <c r="FT84" s="41"/>
      <c r="FU84" s="41"/>
      <c r="FV84" s="41"/>
      <c r="FW84" s="41"/>
      <c r="FX84" s="41"/>
      <c r="FY84" s="41"/>
      <c r="FZ84" s="41"/>
      <c r="GA84" s="41"/>
      <c r="GB84" s="41"/>
      <c r="GC84" s="41"/>
      <c r="GD84" s="41"/>
      <c r="GE84" s="41"/>
      <c r="GF84" s="41"/>
      <c r="GG84" s="41"/>
      <c r="GH84" s="41"/>
      <c r="GI84" s="41"/>
      <c r="GJ84" s="41"/>
      <c r="GK84" s="41"/>
      <c r="GL84" s="41"/>
      <c r="GM84" s="41"/>
      <c r="GN84" s="41"/>
      <c r="GO84" s="41"/>
      <c r="GP84" s="41"/>
      <c r="GQ84" s="41"/>
      <c r="GR84" s="41"/>
      <c r="GS84" s="41"/>
      <c r="GT84" s="41"/>
      <c r="GU84" s="41"/>
      <c r="GV84" s="41"/>
      <c r="GW84" s="41"/>
      <c r="GX84" s="41"/>
      <c r="GY84" s="41"/>
      <c r="GZ84" s="41"/>
      <c r="HA84" s="41"/>
      <c r="HB84" s="41"/>
      <c r="HC84" s="41"/>
      <c r="HD84" s="41"/>
      <c r="HE84" s="41"/>
      <c r="HF84" s="41"/>
      <c r="HG84" s="41"/>
      <c r="HH84" s="41"/>
      <c r="HI84" s="41"/>
      <c r="HJ84" s="41"/>
      <c r="HK84" s="41"/>
      <c r="HL84" s="41"/>
      <c r="HM84" s="41"/>
      <c r="HN84" s="41"/>
      <c r="HO84" s="41"/>
      <c r="HP84" s="41"/>
      <c r="HQ84" s="41"/>
      <c r="HR84" s="41"/>
      <c r="HS84" s="41"/>
      <c r="HT84" s="41"/>
      <c r="HU84" s="41"/>
      <c r="HV84" s="41"/>
      <c r="HW84" s="41"/>
      <c r="HX84" s="41"/>
      <c r="HY84" s="41"/>
      <c r="HZ84" s="41"/>
      <c r="IA84" s="41"/>
      <c r="IB84" s="41"/>
      <c r="IC84" s="41"/>
      <c r="ID84" s="41"/>
      <c r="IE84" s="41"/>
      <c r="IF84" s="41"/>
      <c r="IG84" s="41"/>
      <c r="IH84" s="41"/>
      <c r="II84" s="41"/>
      <c r="IJ84" s="41"/>
      <c r="IK84" s="41"/>
      <c r="IL84" s="41"/>
      <c r="IM84" s="41"/>
      <c r="IN84" s="41"/>
      <c r="IO84" s="41"/>
      <c r="IP84" s="41"/>
      <c r="IQ84" s="41"/>
      <c r="IR84" s="41"/>
      <c r="IS84" s="41"/>
      <c r="IT84" s="41"/>
      <c r="IU84" s="41"/>
    </row>
    <row r="85" spans="1:255" s="22" customFormat="1" ht="22.8" x14ac:dyDescent="0.2">
      <c r="A85" s="49">
        <v>66</v>
      </c>
      <c r="B85" s="50" t="s">
        <v>154</v>
      </c>
      <c r="C85" s="50" t="s">
        <v>155</v>
      </c>
      <c r="D85" s="50" t="s">
        <v>147</v>
      </c>
      <c r="E85" s="51" t="e">
        <f t="shared" si="6"/>
        <v>#REF!</v>
      </c>
      <c r="F85" s="52">
        <f>ROUND( 4455.2 * 9.11, 2 )</f>
        <v>40586.870000000003</v>
      </c>
      <c r="G85" s="53" t="e">
        <f t="shared" si="7"/>
        <v>#REF!</v>
      </c>
      <c r="H85" s="54" t="s">
        <v>1019</v>
      </c>
      <c r="I85" s="54" t="s">
        <v>1010</v>
      </c>
      <c r="N85" s="41"/>
      <c r="O85" s="41" t="e">
        <f t="shared" si="8"/>
        <v>#REF!</v>
      </c>
      <c r="P85" s="41" t="e">
        <f>SmtRes!CX199</f>
        <v>#REF!</v>
      </c>
      <c r="Q85" s="41" t="e">
        <f>SmtRes!CX267</f>
        <v>#REF!</v>
      </c>
      <c r="R85" s="41" t="e">
        <f>SmtRes!CX299</f>
        <v>#REF!</v>
      </c>
      <c r="S85" s="41" t="e">
        <f>SmtRes!CX322</f>
        <v>#REF!</v>
      </c>
      <c r="T85" s="41" t="e">
        <f>SmtRes!CX371</f>
        <v>#REF!</v>
      </c>
      <c r="U85" s="41" t="e">
        <f>SmtRes!CX423</f>
        <v>#REF!</v>
      </c>
      <c r="V85" s="41" t="e">
        <f>SmtRes!CX454</f>
        <v>#REF!</v>
      </c>
      <c r="W85" s="41"/>
      <c r="X85" s="41"/>
      <c r="Y85" s="41"/>
      <c r="Z85" s="41"/>
      <c r="AA85" s="41"/>
      <c r="AB85" s="41"/>
      <c r="AC85" s="41"/>
      <c r="AD85" s="41"/>
      <c r="AE85" s="41"/>
      <c r="AF85" s="41"/>
      <c r="AG85" s="41"/>
      <c r="AH85" s="41"/>
      <c r="AI85" s="41"/>
      <c r="AJ85" s="41"/>
      <c r="AK85" s="41"/>
      <c r="AL85" s="41"/>
      <c r="AM85" s="41"/>
      <c r="AN85" s="41"/>
      <c r="AO85" s="41"/>
      <c r="AP85" s="41"/>
      <c r="AQ85" s="41"/>
      <c r="AR85" s="41"/>
      <c r="AS85" s="41"/>
      <c r="AT85" s="41"/>
      <c r="AU85" s="41"/>
      <c r="AV85" s="41"/>
      <c r="AW85" s="41"/>
      <c r="AX85" s="41"/>
      <c r="AY85" s="41"/>
      <c r="AZ85" s="41"/>
      <c r="BA85" s="41"/>
      <c r="BB85" s="41"/>
      <c r="BC85" s="41"/>
      <c r="BD85" s="41"/>
      <c r="BE85" s="41"/>
      <c r="BF85" s="41"/>
      <c r="BG85" s="41"/>
      <c r="BH85" s="41"/>
      <c r="BI85" s="41"/>
      <c r="BJ85" s="41"/>
      <c r="BK85" s="41"/>
      <c r="BL85" s="41"/>
      <c r="BM85" s="41"/>
      <c r="BN85" s="41"/>
      <c r="BO85" s="41"/>
      <c r="BP85" s="41"/>
      <c r="BQ85" s="41"/>
      <c r="BR85" s="41"/>
      <c r="BS85" s="41"/>
      <c r="BT85" s="41"/>
      <c r="BU85" s="41"/>
      <c r="BV85" s="41"/>
      <c r="BW85" s="41"/>
      <c r="BX85" s="41"/>
      <c r="BY85" s="41"/>
      <c r="BZ85" s="41"/>
      <c r="CA85" s="41"/>
      <c r="CB85" s="41"/>
      <c r="CC85" s="41"/>
      <c r="CD85" s="41"/>
      <c r="CE85" s="41"/>
      <c r="CF85" s="41"/>
      <c r="CG85" s="41"/>
      <c r="CH85" s="41"/>
      <c r="CI85" s="41"/>
      <c r="CJ85" s="41"/>
      <c r="CK85" s="41"/>
      <c r="CL85" s="41"/>
      <c r="CM85" s="41"/>
      <c r="CN85" s="41"/>
      <c r="CO85" s="41"/>
      <c r="CP85" s="41"/>
      <c r="CQ85" s="41"/>
      <c r="CR85" s="41"/>
      <c r="CS85" s="41"/>
      <c r="CT85" s="41"/>
      <c r="CU85" s="41"/>
      <c r="CV85" s="41"/>
      <c r="CW85" s="41"/>
      <c r="CX85" s="41"/>
      <c r="CY85" s="41"/>
      <c r="CZ85" s="41"/>
      <c r="DA85" s="41"/>
      <c r="DB85" s="41"/>
      <c r="DC85" s="41"/>
      <c r="DD85" s="41"/>
      <c r="DE85" s="41"/>
      <c r="DF85" s="41"/>
      <c r="DG85" s="41"/>
      <c r="DH85" s="41"/>
      <c r="DI85" s="41"/>
      <c r="DJ85" s="41"/>
      <c r="DK85" s="41"/>
      <c r="DL85" s="41"/>
      <c r="DM85" s="41"/>
      <c r="DN85" s="41"/>
      <c r="DO85" s="41"/>
      <c r="DP85" s="41"/>
      <c r="DQ85" s="41"/>
      <c r="DR85" s="41"/>
      <c r="DS85" s="41"/>
      <c r="DT85" s="41"/>
      <c r="DU85" s="41"/>
      <c r="DV85" s="41"/>
      <c r="DW85" s="41"/>
      <c r="DX85" s="41"/>
      <c r="DY85" s="41"/>
      <c r="DZ85" s="41"/>
      <c r="EA85" s="41"/>
      <c r="EB85" s="41"/>
      <c r="EC85" s="41"/>
      <c r="ED85" s="41"/>
      <c r="EE85" s="41"/>
      <c r="EF85" s="41"/>
      <c r="EG85" s="41"/>
      <c r="EH85" s="41"/>
      <c r="EI85" s="41"/>
      <c r="EJ85" s="41"/>
      <c r="EK85" s="41"/>
      <c r="EL85" s="41"/>
      <c r="EM85" s="41"/>
      <c r="EN85" s="41"/>
      <c r="EO85" s="41"/>
      <c r="EP85" s="41"/>
      <c r="EQ85" s="41"/>
      <c r="ER85" s="41"/>
      <c r="ES85" s="41"/>
      <c r="ET85" s="41"/>
      <c r="EU85" s="41"/>
      <c r="EV85" s="41"/>
      <c r="EW85" s="41"/>
      <c r="EX85" s="41"/>
      <c r="EY85" s="41"/>
      <c r="EZ85" s="41"/>
      <c r="FA85" s="41"/>
      <c r="FB85" s="41"/>
      <c r="FC85" s="41"/>
      <c r="FD85" s="41"/>
      <c r="FE85" s="41"/>
      <c r="FF85" s="41"/>
      <c r="FG85" s="41"/>
      <c r="FH85" s="41"/>
      <c r="FI85" s="41"/>
      <c r="FJ85" s="41"/>
      <c r="FK85" s="41"/>
      <c r="FL85" s="41"/>
      <c r="FM85" s="41"/>
      <c r="FN85" s="41"/>
      <c r="FO85" s="41"/>
      <c r="FP85" s="41"/>
      <c r="FQ85" s="41"/>
      <c r="FR85" s="41"/>
      <c r="FS85" s="41"/>
      <c r="FT85" s="41"/>
      <c r="FU85" s="41"/>
      <c r="FV85" s="41"/>
      <c r="FW85" s="41"/>
      <c r="FX85" s="41"/>
      <c r="FY85" s="41"/>
      <c r="FZ85" s="41"/>
      <c r="GA85" s="41"/>
      <c r="GB85" s="41"/>
      <c r="GC85" s="41"/>
      <c r="GD85" s="41"/>
      <c r="GE85" s="41"/>
      <c r="GF85" s="41"/>
      <c r="GG85" s="41"/>
      <c r="GH85" s="41"/>
      <c r="GI85" s="41"/>
      <c r="GJ85" s="41"/>
      <c r="GK85" s="41"/>
      <c r="GL85" s="41"/>
      <c r="GM85" s="41"/>
      <c r="GN85" s="41"/>
      <c r="GO85" s="41"/>
      <c r="GP85" s="41"/>
      <c r="GQ85" s="41"/>
      <c r="GR85" s="41"/>
      <c r="GS85" s="41"/>
      <c r="GT85" s="41"/>
      <c r="GU85" s="41"/>
      <c r="GV85" s="41"/>
      <c r="GW85" s="41"/>
      <c r="GX85" s="41"/>
      <c r="GY85" s="41"/>
      <c r="GZ85" s="41"/>
      <c r="HA85" s="41"/>
      <c r="HB85" s="41"/>
      <c r="HC85" s="41"/>
      <c r="HD85" s="41"/>
      <c r="HE85" s="41"/>
      <c r="HF85" s="41"/>
      <c r="HG85" s="41"/>
      <c r="HH85" s="41"/>
      <c r="HI85" s="41"/>
      <c r="HJ85" s="41"/>
      <c r="HK85" s="41"/>
      <c r="HL85" s="41"/>
      <c r="HM85" s="41"/>
      <c r="HN85" s="41"/>
      <c r="HO85" s="41"/>
      <c r="HP85" s="41"/>
      <c r="HQ85" s="41"/>
      <c r="HR85" s="41"/>
      <c r="HS85" s="41"/>
      <c r="HT85" s="41"/>
      <c r="HU85" s="41"/>
      <c r="HV85" s="41"/>
      <c r="HW85" s="41"/>
      <c r="HX85" s="41"/>
      <c r="HY85" s="41"/>
      <c r="HZ85" s="41"/>
      <c r="IA85" s="41"/>
      <c r="IB85" s="41"/>
      <c r="IC85" s="41"/>
      <c r="ID85" s="41"/>
      <c r="IE85" s="41"/>
      <c r="IF85" s="41"/>
      <c r="IG85" s="41"/>
      <c r="IH85" s="41"/>
      <c r="II85" s="41"/>
      <c r="IJ85" s="41"/>
      <c r="IK85" s="41"/>
      <c r="IL85" s="41"/>
      <c r="IM85" s="41"/>
      <c r="IN85" s="41"/>
      <c r="IO85" s="41"/>
      <c r="IP85" s="41"/>
      <c r="IQ85" s="41"/>
      <c r="IR85" s="41"/>
      <c r="IS85" s="41"/>
      <c r="IT85" s="41"/>
      <c r="IU85" s="41"/>
    </row>
    <row r="86" spans="1:255" s="22" customFormat="1" ht="22.8" x14ac:dyDescent="0.2">
      <c r="A86" s="49">
        <v>67</v>
      </c>
      <c r="B86" s="50" t="s">
        <v>150</v>
      </c>
      <c r="C86" s="50" t="s">
        <v>151</v>
      </c>
      <c r="D86" s="50" t="s">
        <v>147</v>
      </c>
      <c r="E86" s="51" t="e">
        <f t="shared" si="6"/>
        <v>#REF!</v>
      </c>
      <c r="F86" s="52">
        <f>ROUND( 10200 * 9.11, 2 )</f>
        <v>92922</v>
      </c>
      <c r="G86" s="53" t="e">
        <f t="shared" si="7"/>
        <v>#REF!</v>
      </c>
      <c r="H86" s="54" t="s">
        <v>1014</v>
      </c>
      <c r="I86" s="54" t="s">
        <v>1010</v>
      </c>
      <c r="N86" s="41"/>
      <c r="O86" s="41" t="e">
        <f t="shared" si="8"/>
        <v>#REF!</v>
      </c>
      <c r="P86" s="41" t="e">
        <f>SmtRes!CX160</f>
        <v>#REF!</v>
      </c>
      <c r="Q86" s="41"/>
      <c r="R86" s="41"/>
      <c r="S86" s="41"/>
      <c r="T86" s="41"/>
      <c r="U86" s="41"/>
      <c r="V86" s="41"/>
      <c r="W86" s="41"/>
      <c r="X86" s="41"/>
      <c r="Y86" s="41"/>
      <c r="Z86" s="41"/>
      <c r="AA86" s="41"/>
      <c r="AB86" s="41"/>
      <c r="AC86" s="41"/>
      <c r="AD86" s="41"/>
      <c r="AE86" s="41"/>
      <c r="AF86" s="41"/>
      <c r="AG86" s="41"/>
      <c r="AH86" s="41"/>
      <c r="AI86" s="41"/>
      <c r="AJ86" s="41"/>
      <c r="AK86" s="41"/>
      <c r="AL86" s="41"/>
      <c r="AM86" s="41"/>
      <c r="AN86" s="41"/>
      <c r="AO86" s="41"/>
      <c r="AP86" s="41"/>
      <c r="AQ86" s="41"/>
      <c r="AR86" s="41"/>
      <c r="AS86" s="41"/>
      <c r="AT86" s="41"/>
      <c r="AU86" s="41"/>
      <c r="AV86" s="41"/>
      <c r="AW86" s="41"/>
      <c r="AX86" s="41"/>
      <c r="AY86" s="41"/>
      <c r="AZ86" s="41"/>
      <c r="BA86" s="41"/>
      <c r="BB86" s="41"/>
      <c r="BC86" s="41"/>
      <c r="BD86" s="41"/>
      <c r="BE86" s="41"/>
      <c r="BF86" s="41"/>
      <c r="BG86" s="41"/>
      <c r="BH86" s="41"/>
      <c r="BI86" s="41"/>
      <c r="BJ86" s="41"/>
      <c r="BK86" s="41"/>
      <c r="BL86" s="41"/>
      <c r="BM86" s="41"/>
      <c r="BN86" s="41"/>
      <c r="BO86" s="41"/>
      <c r="BP86" s="41"/>
      <c r="BQ86" s="41"/>
      <c r="BR86" s="41"/>
      <c r="BS86" s="41"/>
      <c r="BT86" s="41"/>
      <c r="BU86" s="41"/>
      <c r="BV86" s="41"/>
      <c r="BW86" s="41"/>
      <c r="BX86" s="41"/>
      <c r="BY86" s="41"/>
      <c r="BZ86" s="41"/>
      <c r="CA86" s="41"/>
      <c r="CB86" s="41"/>
      <c r="CC86" s="41"/>
      <c r="CD86" s="41"/>
      <c r="CE86" s="41"/>
      <c r="CF86" s="41"/>
      <c r="CG86" s="41"/>
      <c r="CH86" s="41"/>
      <c r="CI86" s="41"/>
      <c r="CJ86" s="41"/>
      <c r="CK86" s="41"/>
      <c r="CL86" s="41"/>
      <c r="CM86" s="41"/>
      <c r="CN86" s="41"/>
      <c r="CO86" s="41"/>
      <c r="CP86" s="41"/>
      <c r="CQ86" s="41"/>
      <c r="CR86" s="41"/>
      <c r="CS86" s="41"/>
      <c r="CT86" s="41"/>
      <c r="CU86" s="41"/>
      <c r="CV86" s="41"/>
      <c r="CW86" s="41"/>
      <c r="CX86" s="41"/>
      <c r="CY86" s="41"/>
      <c r="CZ86" s="41"/>
      <c r="DA86" s="41"/>
      <c r="DB86" s="41"/>
      <c r="DC86" s="41"/>
      <c r="DD86" s="41"/>
      <c r="DE86" s="41"/>
      <c r="DF86" s="41"/>
      <c r="DG86" s="41"/>
      <c r="DH86" s="41"/>
      <c r="DI86" s="41"/>
      <c r="DJ86" s="41"/>
      <c r="DK86" s="41"/>
      <c r="DL86" s="41"/>
      <c r="DM86" s="41"/>
      <c r="DN86" s="41"/>
      <c r="DO86" s="41"/>
      <c r="DP86" s="41"/>
      <c r="DQ86" s="41"/>
      <c r="DR86" s="41"/>
      <c r="DS86" s="41"/>
      <c r="DT86" s="41"/>
      <c r="DU86" s="41"/>
      <c r="DV86" s="41"/>
      <c r="DW86" s="41"/>
      <c r="DX86" s="41"/>
      <c r="DY86" s="41"/>
      <c r="DZ86" s="41"/>
      <c r="EA86" s="41"/>
      <c r="EB86" s="41"/>
      <c r="EC86" s="41"/>
      <c r="ED86" s="41"/>
      <c r="EE86" s="41"/>
      <c r="EF86" s="41"/>
      <c r="EG86" s="41"/>
      <c r="EH86" s="41"/>
      <c r="EI86" s="41"/>
      <c r="EJ86" s="41"/>
      <c r="EK86" s="41"/>
      <c r="EL86" s="41"/>
      <c r="EM86" s="41"/>
      <c r="EN86" s="41"/>
      <c r="EO86" s="41"/>
      <c r="EP86" s="41"/>
      <c r="EQ86" s="41"/>
      <c r="ER86" s="41"/>
      <c r="ES86" s="41"/>
      <c r="ET86" s="41"/>
      <c r="EU86" s="41"/>
      <c r="EV86" s="41"/>
      <c r="EW86" s="41"/>
      <c r="EX86" s="41"/>
      <c r="EY86" s="41"/>
      <c r="EZ86" s="41"/>
      <c r="FA86" s="41"/>
      <c r="FB86" s="41"/>
      <c r="FC86" s="41"/>
      <c r="FD86" s="41"/>
      <c r="FE86" s="41"/>
      <c r="FF86" s="41"/>
      <c r="FG86" s="41"/>
      <c r="FH86" s="41"/>
      <c r="FI86" s="41"/>
      <c r="FJ86" s="41"/>
      <c r="FK86" s="41"/>
      <c r="FL86" s="41"/>
      <c r="FM86" s="41"/>
      <c r="FN86" s="41"/>
      <c r="FO86" s="41"/>
      <c r="FP86" s="41"/>
      <c r="FQ86" s="41"/>
      <c r="FR86" s="41"/>
      <c r="FS86" s="41"/>
      <c r="FT86" s="41"/>
      <c r="FU86" s="41"/>
      <c r="FV86" s="41"/>
      <c r="FW86" s="41"/>
      <c r="FX86" s="41"/>
      <c r="FY86" s="41"/>
      <c r="FZ86" s="41"/>
      <c r="GA86" s="41"/>
      <c r="GB86" s="41"/>
      <c r="GC86" s="41"/>
      <c r="GD86" s="41"/>
      <c r="GE86" s="41"/>
      <c r="GF86" s="41"/>
      <c r="GG86" s="41"/>
      <c r="GH86" s="41"/>
      <c r="GI86" s="41"/>
      <c r="GJ86" s="41"/>
      <c r="GK86" s="41"/>
      <c r="GL86" s="41"/>
      <c r="GM86" s="41"/>
      <c r="GN86" s="41"/>
      <c r="GO86" s="41"/>
      <c r="GP86" s="41"/>
      <c r="GQ86" s="41"/>
      <c r="GR86" s="41"/>
      <c r="GS86" s="41"/>
      <c r="GT86" s="41"/>
      <c r="GU86" s="41"/>
      <c r="GV86" s="41"/>
      <c r="GW86" s="41"/>
      <c r="GX86" s="41"/>
      <c r="GY86" s="41"/>
      <c r="GZ86" s="41"/>
      <c r="HA86" s="41"/>
      <c r="HB86" s="41"/>
      <c r="HC86" s="41"/>
      <c r="HD86" s="41"/>
      <c r="HE86" s="41"/>
      <c r="HF86" s="41"/>
      <c r="HG86" s="41"/>
      <c r="HH86" s="41"/>
      <c r="HI86" s="41"/>
      <c r="HJ86" s="41"/>
      <c r="HK86" s="41"/>
      <c r="HL86" s="41"/>
      <c r="HM86" s="41"/>
      <c r="HN86" s="41"/>
      <c r="HO86" s="41"/>
      <c r="HP86" s="41"/>
      <c r="HQ86" s="41"/>
      <c r="HR86" s="41"/>
      <c r="HS86" s="41"/>
      <c r="HT86" s="41"/>
      <c r="HU86" s="41"/>
      <c r="HV86" s="41"/>
      <c r="HW86" s="41"/>
      <c r="HX86" s="41"/>
      <c r="HY86" s="41"/>
      <c r="HZ86" s="41"/>
      <c r="IA86" s="41"/>
      <c r="IB86" s="41"/>
      <c r="IC86" s="41"/>
      <c r="ID86" s="41"/>
      <c r="IE86" s="41"/>
      <c r="IF86" s="41"/>
      <c r="IG86" s="41"/>
      <c r="IH86" s="41"/>
      <c r="II86" s="41"/>
      <c r="IJ86" s="41"/>
      <c r="IK86" s="41"/>
      <c r="IL86" s="41"/>
      <c r="IM86" s="41"/>
      <c r="IN86" s="41"/>
      <c r="IO86" s="41"/>
      <c r="IP86" s="41"/>
      <c r="IQ86" s="41"/>
      <c r="IR86" s="41"/>
      <c r="IS86" s="41"/>
      <c r="IT86" s="41"/>
      <c r="IU86" s="41"/>
    </row>
    <row r="87" spans="1:255" s="22" customFormat="1" ht="22.8" x14ac:dyDescent="0.2">
      <c r="A87" s="49">
        <v>68</v>
      </c>
      <c r="B87" s="50" t="s">
        <v>874</v>
      </c>
      <c r="C87" s="50" t="s">
        <v>876</v>
      </c>
      <c r="D87" s="50" t="s">
        <v>147</v>
      </c>
      <c r="E87" s="51" t="e">
        <f t="shared" si="6"/>
        <v>#REF!</v>
      </c>
      <c r="F87" s="52">
        <f>ROUND( 10730 * 9.11, 2 )</f>
        <v>97750.3</v>
      </c>
      <c r="G87" s="53" t="e">
        <f t="shared" si="7"/>
        <v>#REF!</v>
      </c>
      <c r="H87" s="54" t="s">
        <v>1028</v>
      </c>
      <c r="I87" s="54" t="s">
        <v>1010</v>
      </c>
      <c r="N87" s="41"/>
      <c r="O87" s="41" t="e">
        <f t="shared" si="8"/>
        <v>#REF!</v>
      </c>
      <c r="P87" s="41" t="e">
        <f>SmtRes!CX273</f>
        <v>#REF!</v>
      </c>
      <c r="Q87" s="41"/>
      <c r="R87" s="41"/>
      <c r="S87" s="41"/>
      <c r="T87" s="41"/>
      <c r="U87" s="41"/>
      <c r="V87" s="41"/>
      <c r="W87" s="41"/>
      <c r="X87" s="41"/>
      <c r="Y87" s="41"/>
      <c r="Z87" s="41"/>
      <c r="AA87" s="41"/>
      <c r="AB87" s="41"/>
      <c r="AC87" s="41"/>
      <c r="AD87" s="41"/>
      <c r="AE87" s="41"/>
      <c r="AF87" s="41"/>
      <c r="AG87" s="41"/>
      <c r="AH87" s="41"/>
      <c r="AI87" s="41"/>
      <c r="AJ87" s="41"/>
      <c r="AK87" s="41"/>
      <c r="AL87" s="41"/>
      <c r="AM87" s="41"/>
      <c r="AN87" s="41"/>
      <c r="AO87" s="41"/>
      <c r="AP87" s="41"/>
      <c r="AQ87" s="41"/>
      <c r="AR87" s="41"/>
      <c r="AS87" s="41"/>
      <c r="AT87" s="41"/>
      <c r="AU87" s="41"/>
      <c r="AV87" s="41"/>
      <c r="AW87" s="41"/>
      <c r="AX87" s="41"/>
      <c r="AY87" s="41"/>
      <c r="AZ87" s="41"/>
      <c r="BA87" s="41"/>
      <c r="BB87" s="41"/>
      <c r="BC87" s="41"/>
      <c r="BD87" s="41"/>
      <c r="BE87" s="41"/>
      <c r="BF87" s="41"/>
      <c r="BG87" s="41"/>
      <c r="BH87" s="41"/>
      <c r="BI87" s="41"/>
      <c r="BJ87" s="41"/>
      <c r="BK87" s="41"/>
      <c r="BL87" s="41"/>
      <c r="BM87" s="41"/>
      <c r="BN87" s="41"/>
      <c r="BO87" s="41"/>
      <c r="BP87" s="41"/>
      <c r="BQ87" s="41"/>
      <c r="BR87" s="41"/>
      <c r="BS87" s="41"/>
      <c r="BT87" s="41"/>
      <c r="BU87" s="41"/>
      <c r="BV87" s="41"/>
      <c r="BW87" s="41"/>
      <c r="BX87" s="41"/>
      <c r="BY87" s="41"/>
      <c r="BZ87" s="41"/>
      <c r="CA87" s="41"/>
      <c r="CB87" s="41"/>
      <c r="CC87" s="41"/>
      <c r="CD87" s="41"/>
      <c r="CE87" s="41"/>
      <c r="CF87" s="41"/>
      <c r="CG87" s="41"/>
      <c r="CH87" s="41"/>
      <c r="CI87" s="41"/>
      <c r="CJ87" s="41"/>
      <c r="CK87" s="41"/>
      <c r="CL87" s="41"/>
      <c r="CM87" s="41"/>
      <c r="CN87" s="41"/>
      <c r="CO87" s="41"/>
      <c r="CP87" s="41"/>
      <c r="CQ87" s="41"/>
      <c r="CR87" s="41"/>
      <c r="CS87" s="41"/>
      <c r="CT87" s="41"/>
      <c r="CU87" s="41"/>
      <c r="CV87" s="41"/>
      <c r="CW87" s="41"/>
      <c r="CX87" s="41"/>
      <c r="CY87" s="41"/>
      <c r="CZ87" s="41"/>
      <c r="DA87" s="41"/>
      <c r="DB87" s="41"/>
      <c r="DC87" s="41"/>
      <c r="DD87" s="41"/>
      <c r="DE87" s="41"/>
      <c r="DF87" s="41"/>
      <c r="DG87" s="41"/>
      <c r="DH87" s="41"/>
      <c r="DI87" s="41"/>
      <c r="DJ87" s="41"/>
      <c r="DK87" s="41"/>
      <c r="DL87" s="41"/>
      <c r="DM87" s="41"/>
      <c r="DN87" s="41"/>
      <c r="DO87" s="41"/>
      <c r="DP87" s="41"/>
      <c r="DQ87" s="41"/>
      <c r="DR87" s="41"/>
      <c r="DS87" s="41"/>
      <c r="DT87" s="41"/>
      <c r="DU87" s="41"/>
      <c r="DV87" s="41"/>
      <c r="DW87" s="41"/>
      <c r="DX87" s="41"/>
      <c r="DY87" s="41"/>
      <c r="DZ87" s="41"/>
      <c r="EA87" s="41"/>
      <c r="EB87" s="41"/>
      <c r="EC87" s="41"/>
      <c r="ED87" s="41"/>
      <c r="EE87" s="41"/>
      <c r="EF87" s="41"/>
      <c r="EG87" s="41"/>
      <c r="EH87" s="41"/>
      <c r="EI87" s="41"/>
      <c r="EJ87" s="41"/>
      <c r="EK87" s="41"/>
      <c r="EL87" s="41"/>
      <c r="EM87" s="41"/>
      <c r="EN87" s="41"/>
      <c r="EO87" s="41"/>
      <c r="EP87" s="41"/>
      <c r="EQ87" s="41"/>
      <c r="ER87" s="41"/>
      <c r="ES87" s="41"/>
      <c r="ET87" s="41"/>
      <c r="EU87" s="41"/>
      <c r="EV87" s="41"/>
      <c r="EW87" s="41"/>
      <c r="EX87" s="41"/>
      <c r="EY87" s="41"/>
      <c r="EZ87" s="41"/>
      <c r="FA87" s="41"/>
      <c r="FB87" s="41"/>
      <c r="FC87" s="41"/>
      <c r="FD87" s="41"/>
      <c r="FE87" s="41"/>
      <c r="FF87" s="41"/>
      <c r="FG87" s="41"/>
      <c r="FH87" s="41"/>
      <c r="FI87" s="41"/>
      <c r="FJ87" s="41"/>
      <c r="FK87" s="41"/>
      <c r="FL87" s="41"/>
      <c r="FM87" s="41"/>
      <c r="FN87" s="41"/>
      <c r="FO87" s="41"/>
      <c r="FP87" s="41"/>
      <c r="FQ87" s="41"/>
      <c r="FR87" s="41"/>
      <c r="FS87" s="41"/>
      <c r="FT87" s="41"/>
      <c r="FU87" s="41"/>
      <c r="FV87" s="41"/>
      <c r="FW87" s="41"/>
      <c r="FX87" s="41"/>
      <c r="FY87" s="41"/>
      <c r="FZ87" s="41"/>
      <c r="GA87" s="41"/>
      <c r="GB87" s="41"/>
      <c r="GC87" s="41"/>
      <c r="GD87" s="41"/>
      <c r="GE87" s="41"/>
      <c r="GF87" s="41"/>
      <c r="GG87" s="41"/>
      <c r="GH87" s="41"/>
      <c r="GI87" s="41"/>
      <c r="GJ87" s="41"/>
      <c r="GK87" s="41"/>
      <c r="GL87" s="41"/>
      <c r="GM87" s="41"/>
      <c r="GN87" s="41"/>
      <c r="GO87" s="41"/>
      <c r="GP87" s="41"/>
      <c r="GQ87" s="41"/>
      <c r="GR87" s="41"/>
      <c r="GS87" s="41"/>
      <c r="GT87" s="41"/>
      <c r="GU87" s="41"/>
      <c r="GV87" s="41"/>
      <c r="GW87" s="41"/>
      <c r="GX87" s="41"/>
      <c r="GY87" s="41"/>
      <c r="GZ87" s="41"/>
      <c r="HA87" s="41"/>
      <c r="HB87" s="41"/>
      <c r="HC87" s="41"/>
      <c r="HD87" s="41"/>
      <c r="HE87" s="41"/>
      <c r="HF87" s="41"/>
      <c r="HG87" s="41"/>
      <c r="HH87" s="41"/>
      <c r="HI87" s="41"/>
      <c r="HJ87" s="41"/>
      <c r="HK87" s="41"/>
      <c r="HL87" s="41"/>
      <c r="HM87" s="41"/>
      <c r="HN87" s="41"/>
      <c r="HO87" s="41"/>
      <c r="HP87" s="41"/>
      <c r="HQ87" s="41"/>
      <c r="HR87" s="41"/>
      <c r="HS87" s="41"/>
      <c r="HT87" s="41"/>
      <c r="HU87" s="41"/>
      <c r="HV87" s="41"/>
      <c r="HW87" s="41"/>
      <c r="HX87" s="41"/>
      <c r="HY87" s="41"/>
      <c r="HZ87" s="41"/>
      <c r="IA87" s="41"/>
      <c r="IB87" s="41"/>
      <c r="IC87" s="41"/>
      <c r="ID87" s="41"/>
      <c r="IE87" s="41"/>
      <c r="IF87" s="41"/>
      <c r="IG87" s="41"/>
      <c r="IH87" s="41"/>
      <c r="II87" s="41"/>
      <c r="IJ87" s="41"/>
      <c r="IK87" s="41"/>
      <c r="IL87" s="41"/>
      <c r="IM87" s="41"/>
      <c r="IN87" s="41"/>
      <c r="IO87" s="41"/>
      <c r="IP87" s="41"/>
      <c r="IQ87" s="41"/>
      <c r="IR87" s="41"/>
      <c r="IS87" s="41"/>
      <c r="IT87" s="41"/>
      <c r="IU87" s="41"/>
    </row>
    <row r="88" spans="1:255" s="22" customFormat="1" ht="22.8" x14ac:dyDescent="0.2">
      <c r="A88" s="49">
        <v>69</v>
      </c>
      <c r="B88" s="50" t="s">
        <v>822</v>
      </c>
      <c r="C88" s="50" t="s">
        <v>824</v>
      </c>
      <c r="D88" s="50" t="s">
        <v>132</v>
      </c>
      <c r="E88" s="51" t="e">
        <f t="shared" si="6"/>
        <v>#REF!</v>
      </c>
      <c r="F88" s="52">
        <f>ROUND( 6.09 * 9.11, 2 )</f>
        <v>55.48</v>
      </c>
      <c r="G88" s="53" t="e">
        <f t="shared" si="7"/>
        <v>#REF!</v>
      </c>
      <c r="H88" s="54" t="s">
        <v>1013</v>
      </c>
      <c r="I88" s="54" t="s">
        <v>1010</v>
      </c>
      <c r="N88" s="41"/>
      <c r="O88" s="41" t="e">
        <f t="shared" si="8"/>
        <v>#REF!</v>
      </c>
      <c r="P88" s="41" t="e">
        <f>SmtRes!CX143</f>
        <v>#REF!</v>
      </c>
      <c r="Q88" s="41" t="e">
        <f>SmtRes!CX192</f>
        <v>#REF!</v>
      </c>
      <c r="R88" s="41" t="e">
        <f>SmtRes!CX292</f>
        <v>#REF!</v>
      </c>
      <c r="S88" s="41" t="e">
        <f>SmtRes!CX314</f>
        <v>#REF!</v>
      </c>
      <c r="T88" s="41" t="e">
        <f>SmtRes!CX363</f>
        <v>#REF!</v>
      </c>
      <c r="U88" s="41"/>
      <c r="V88" s="41"/>
      <c r="W88" s="41"/>
      <c r="X88" s="41"/>
      <c r="Y88" s="41"/>
      <c r="Z88" s="41"/>
      <c r="AA88" s="41"/>
      <c r="AB88" s="41"/>
      <c r="AC88" s="41"/>
      <c r="AD88" s="41"/>
      <c r="AE88" s="41"/>
      <c r="AF88" s="41"/>
      <c r="AG88" s="41"/>
      <c r="AH88" s="41"/>
      <c r="AI88" s="41"/>
      <c r="AJ88" s="41"/>
      <c r="AK88" s="41"/>
      <c r="AL88" s="41"/>
      <c r="AM88" s="41"/>
      <c r="AN88" s="41"/>
      <c r="AO88" s="41"/>
      <c r="AP88" s="41"/>
      <c r="AQ88" s="41"/>
      <c r="AR88" s="41"/>
      <c r="AS88" s="41"/>
      <c r="AT88" s="41"/>
      <c r="AU88" s="41"/>
      <c r="AV88" s="41"/>
      <c r="AW88" s="41"/>
      <c r="AX88" s="41"/>
      <c r="AY88" s="41"/>
      <c r="AZ88" s="41"/>
      <c r="BA88" s="41"/>
      <c r="BB88" s="41"/>
      <c r="BC88" s="41"/>
      <c r="BD88" s="41"/>
      <c r="BE88" s="41"/>
      <c r="BF88" s="41"/>
      <c r="BG88" s="41"/>
      <c r="BH88" s="41"/>
      <c r="BI88" s="41"/>
      <c r="BJ88" s="41"/>
      <c r="BK88" s="41"/>
      <c r="BL88" s="41"/>
      <c r="BM88" s="41"/>
      <c r="BN88" s="41"/>
      <c r="BO88" s="41"/>
      <c r="BP88" s="41"/>
      <c r="BQ88" s="41"/>
      <c r="BR88" s="41"/>
      <c r="BS88" s="41"/>
      <c r="BT88" s="41"/>
      <c r="BU88" s="41"/>
      <c r="BV88" s="41"/>
      <c r="BW88" s="41"/>
      <c r="BX88" s="41"/>
      <c r="BY88" s="41"/>
      <c r="BZ88" s="41"/>
      <c r="CA88" s="41"/>
      <c r="CB88" s="41"/>
      <c r="CC88" s="41"/>
      <c r="CD88" s="41"/>
      <c r="CE88" s="41"/>
      <c r="CF88" s="41"/>
      <c r="CG88" s="41"/>
      <c r="CH88" s="41"/>
      <c r="CI88" s="41"/>
      <c r="CJ88" s="41"/>
      <c r="CK88" s="41"/>
      <c r="CL88" s="41"/>
      <c r="CM88" s="41"/>
      <c r="CN88" s="41"/>
      <c r="CO88" s="41"/>
      <c r="CP88" s="41"/>
      <c r="CQ88" s="41"/>
      <c r="CR88" s="41"/>
      <c r="CS88" s="41"/>
      <c r="CT88" s="41"/>
      <c r="CU88" s="41"/>
      <c r="CV88" s="41"/>
      <c r="CW88" s="41"/>
      <c r="CX88" s="41"/>
      <c r="CY88" s="41"/>
      <c r="CZ88" s="41"/>
      <c r="DA88" s="41"/>
      <c r="DB88" s="41"/>
      <c r="DC88" s="41"/>
      <c r="DD88" s="41"/>
      <c r="DE88" s="41"/>
      <c r="DF88" s="41"/>
      <c r="DG88" s="41"/>
      <c r="DH88" s="41"/>
      <c r="DI88" s="41"/>
      <c r="DJ88" s="41"/>
      <c r="DK88" s="41"/>
      <c r="DL88" s="41"/>
      <c r="DM88" s="41"/>
      <c r="DN88" s="41"/>
      <c r="DO88" s="41"/>
      <c r="DP88" s="41"/>
      <c r="DQ88" s="41"/>
      <c r="DR88" s="41"/>
      <c r="DS88" s="41"/>
      <c r="DT88" s="41"/>
      <c r="DU88" s="41"/>
      <c r="DV88" s="41"/>
      <c r="DW88" s="41"/>
      <c r="DX88" s="41"/>
      <c r="DY88" s="41"/>
      <c r="DZ88" s="41"/>
      <c r="EA88" s="41"/>
      <c r="EB88" s="41"/>
      <c r="EC88" s="41"/>
      <c r="ED88" s="41"/>
      <c r="EE88" s="41"/>
      <c r="EF88" s="41"/>
      <c r="EG88" s="41"/>
      <c r="EH88" s="41"/>
      <c r="EI88" s="41"/>
      <c r="EJ88" s="41"/>
      <c r="EK88" s="41"/>
      <c r="EL88" s="41"/>
      <c r="EM88" s="41"/>
      <c r="EN88" s="41"/>
      <c r="EO88" s="41"/>
      <c r="EP88" s="41"/>
      <c r="EQ88" s="41"/>
      <c r="ER88" s="41"/>
      <c r="ES88" s="41"/>
      <c r="ET88" s="41"/>
      <c r="EU88" s="41"/>
      <c r="EV88" s="41"/>
      <c r="EW88" s="41"/>
      <c r="EX88" s="41"/>
      <c r="EY88" s="41"/>
      <c r="EZ88" s="41"/>
      <c r="FA88" s="41"/>
      <c r="FB88" s="41"/>
      <c r="FC88" s="41"/>
      <c r="FD88" s="41"/>
      <c r="FE88" s="41"/>
      <c r="FF88" s="41"/>
      <c r="FG88" s="41"/>
      <c r="FH88" s="41"/>
      <c r="FI88" s="41"/>
      <c r="FJ88" s="41"/>
      <c r="FK88" s="41"/>
      <c r="FL88" s="41"/>
      <c r="FM88" s="41"/>
      <c r="FN88" s="41"/>
      <c r="FO88" s="41"/>
      <c r="FP88" s="41"/>
      <c r="FQ88" s="41"/>
      <c r="FR88" s="41"/>
      <c r="FS88" s="41"/>
      <c r="FT88" s="41"/>
      <c r="FU88" s="41"/>
      <c r="FV88" s="41"/>
      <c r="FW88" s="41"/>
      <c r="FX88" s="41"/>
      <c r="FY88" s="41"/>
      <c r="FZ88" s="41"/>
      <c r="GA88" s="41"/>
      <c r="GB88" s="41"/>
      <c r="GC88" s="41"/>
      <c r="GD88" s="41"/>
      <c r="GE88" s="41"/>
      <c r="GF88" s="41"/>
      <c r="GG88" s="41"/>
      <c r="GH88" s="41"/>
      <c r="GI88" s="41"/>
      <c r="GJ88" s="41"/>
      <c r="GK88" s="41"/>
      <c r="GL88" s="41"/>
      <c r="GM88" s="41"/>
      <c r="GN88" s="41"/>
      <c r="GO88" s="41"/>
      <c r="GP88" s="41"/>
      <c r="GQ88" s="41"/>
      <c r="GR88" s="41"/>
      <c r="GS88" s="41"/>
      <c r="GT88" s="41"/>
      <c r="GU88" s="41"/>
      <c r="GV88" s="41"/>
      <c r="GW88" s="41"/>
      <c r="GX88" s="41"/>
      <c r="GY88" s="41"/>
      <c r="GZ88" s="41"/>
      <c r="HA88" s="41"/>
      <c r="HB88" s="41"/>
      <c r="HC88" s="41"/>
      <c r="HD88" s="41"/>
      <c r="HE88" s="41"/>
      <c r="HF88" s="41"/>
      <c r="HG88" s="41"/>
      <c r="HH88" s="41"/>
      <c r="HI88" s="41"/>
      <c r="HJ88" s="41"/>
      <c r="HK88" s="41"/>
      <c r="HL88" s="41"/>
      <c r="HM88" s="41"/>
      <c r="HN88" s="41"/>
      <c r="HO88" s="41"/>
      <c r="HP88" s="41"/>
      <c r="HQ88" s="41"/>
      <c r="HR88" s="41"/>
      <c r="HS88" s="41"/>
      <c r="HT88" s="41"/>
      <c r="HU88" s="41"/>
      <c r="HV88" s="41"/>
      <c r="HW88" s="41"/>
      <c r="HX88" s="41"/>
      <c r="HY88" s="41"/>
      <c r="HZ88" s="41"/>
      <c r="IA88" s="41"/>
      <c r="IB88" s="41"/>
      <c r="IC88" s="41"/>
      <c r="ID88" s="41"/>
      <c r="IE88" s="41"/>
      <c r="IF88" s="41"/>
      <c r="IG88" s="41"/>
      <c r="IH88" s="41"/>
      <c r="II88" s="41"/>
      <c r="IJ88" s="41"/>
      <c r="IK88" s="41"/>
      <c r="IL88" s="41"/>
      <c r="IM88" s="41"/>
      <c r="IN88" s="41"/>
      <c r="IO88" s="41"/>
      <c r="IP88" s="41"/>
      <c r="IQ88" s="41"/>
      <c r="IR88" s="41"/>
      <c r="IS88" s="41"/>
      <c r="IT88" s="41"/>
      <c r="IU88" s="41"/>
    </row>
    <row r="89" spans="1:255" s="22" customFormat="1" ht="68.400000000000006" x14ac:dyDescent="0.2">
      <c r="A89" s="49">
        <v>70</v>
      </c>
      <c r="B89" s="50" t="s">
        <v>30</v>
      </c>
      <c r="C89" s="50" t="s">
        <v>244</v>
      </c>
      <c r="D89" s="50" t="s">
        <v>22</v>
      </c>
      <c r="E89" s="51" t="e">
        <f t="shared" si="6"/>
        <v>#REF!</v>
      </c>
      <c r="F89" s="52">
        <f>ROUND( 4505, 2 )</f>
        <v>4505</v>
      </c>
      <c r="G89" s="53" t="e">
        <f t="shared" si="7"/>
        <v>#REF!</v>
      </c>
      <c r="H89" s="55" t="s">
        <v>1047</v>
      </c>
      <c r="I89" s="55" t="s">
        <v>1010</v>
      </c>
      <c r="N89" s="41"/>
      <c r="O89" s="41" t="e">
        <f t="shared" si="8"/>
        <v>#REF!</v>
      </c>
      <c r="P89" s="41" t="e">
        <f>Source!I104</f>
        <v>#REF!</v>
      </c>
      <c r="Q89" s="41" t="e">
        <f>Source!I106</f>
        <v>#REF!</v>
      </c>
      <c r="R89" s="41"/>
      <c r="S89" s="41"/>
      <c r="T89" s="41"/>
      <c r="U89" s="41"/>
      <c r="V89" s="41"/>
      <c r="W89" s="41"/>
      <c r="X89" s="41"/>
      <c r="Y89" s="41"/>
      <c r="Z89" s="41"/>
      <c r="AA89" s="41"/>
      <c r="AB89" s="41"/>
      <c r="AC89" s="41"/>
      <c r="AD89" s="41"/>
      <c r="AE89" s="41"/>
      <c r="AF89" s="41"/>
      <c r="AG89" s="41"/>
      <c r="AH89" s="41"/>
      <c r="AI89" s="41"/>
      <c r="AJ89" s="41"/>
      <c r="AK89" s="41"/>
      <c r="AL89" s="41"/>
      <c r="AM89" s="41"/>
      <c r="AN89" s="41"/>
      <c r="AO89" s="41"/>
      <c r="AP89" s="41"/>
      <c r="AQ89" s="41"/>
      <c r="AR89" s="41"/>
      <c r="AS89" s="41"/>
      <c r="AT89" s="41"/>
      <c r="AU89" s="41"/>
      <c r="AV89" s="41"/>
      <c r="AW89" s="41"/>
      <c r="AX89" s="41"/>
      <c r="AY89" s="41"/>
      <c r="AZ89" s="41"/>
      <c r="BA89" s="41"/>
      <c r="BB89" s="41"/>
      <c r="BC89" s="41"/>
      <c r="BD89" s="41"/>
      <c r="BE89" s="41"/>
      <c r="BF89" s="41"/>
      <c r="BG89" s="41"/>
      <c r="BH89" s="41"/>
      <c r="BI89" s="41"/>
      <c r="BJ89" s="41"/>
      <c r="BK89" s="41"/>
      <c r="BL89" s="41"/>
      <c r="BM89" s="41"/>
      <c r="BN89" s="41"/>
      <c r="BO89" s="41"/>
      <c r="BP89" s="41"/>
      <c r="BQ89" s="41"/>
      <c r="BR89" s="41"/>
      <c r="BS89" s="41"/>
      <c r="BT89" s="41"/>
      <c r="BU89" s="41"/>
      <c r="BV89" s="41"/>
      <c r="BW89" s="41"/>
      <c r="BX89" s="41"/>
      <c r="BY89" s="41"/>
      <c r="BZ89" s="41"/>
      <c r="CA89" s="41"/>
      <c r="CB89" s="41"/>
      <c r="CC89" s="41"/>
      <c r="CD89" s="41"/>
      <c r="CE89" s="41"/>
      <c r="CF89" s="41"/>
      <c r="CG89" s="41"/>
      <c r="CH89" s="41"/>
      <c r="CI89" s="41"/>
      <c r="CJ89" s="41"/>
      <c r="CK89" s="41"/>
      <c r="CL89" s="41"/>
      <c r="CM89" s="41"/>
      <c r="CN89" s="41"/>
      <c r="CO89" s="41"/>
      <c r="CP89" s="41"/>
      <c r="CQ89" s="41"/>
      <c r="CR89" s="41"/>
      <c r="CS89" s="41"/>
      <c r="CT89" s="41"/>
      <c r="CU89" s="41"/>
      <c r="CV89" s="41"/>
      <c r="CW89" s="41"/>
      <c r="CX89" s="41"/>
      <c r="CY89" s="41"/>
      <c r="CZ89" s="41"/>
      <c r="DA89" s="41"/>
      <c r="DB89" s="41"/>
      <c r="DC89" s="41"/>
      <c r="DD89" s="41"/>
      <c r="DE89" s="41"/>
      <c r="DF89" s="41"/>
      <c r="DG89" s="41"/>
      <c r="DH89" s="41"/>
      <c r="DI89" s="41"/>
      <c r="DJ89" s="41"/>
      <c r="DK89" s="41"/>
      <c r="DL89" s="41"/>
      <c r="DM89" s="41"/>
      <c r="DN89" s="41"/>
      <c r="DO89" s="41"/>
      <c r="DP89" s="41"/>
      <c r="DQ89" s="41"/>
      <c r="DR89" s="41"/>
      <c r="DS89" s="41"/>
      <c r="DT89" s="41"/>
      <c r="DU89" s="41"/>
      <c r="DV89" s="41"/>
      <c r="DW89" s="41"/>
      <c r="DX89" s="41"/>
      <c r="DY89" s="41"/>
      <c r="DZ89" s="41"/>
      <c r="EA89" s="41"/>
      <c r="EB89" s="41"/>
      <c r="EC89" s="41"/>
      <c r="ED89" s="41"/>
      <c r="EE89" s="41"/>
      <c r="EF89" s="41"/>
      <c r="EG89" s="41"/>
      <c r="EH89" s="41"/>
      <c r="EI89" s="41"/>
      <c r="EJ89" s="41"/>
      <c r="EK89" s="41"/>
      <c r="EL89" s="41"/>
      <c r="EM89" s="41"/>
      <c r="EN89" s="41"/>
      <c r="EO89" s="41"/>
      <c r="EP89" s="41"/>
      <c r="EQ89" s="41"/>
      <c r="ER89" s="41"/>
      <c r="ES89" s="41"/>
      <c r="ET89" s="41"/>
      <c r="EU89" s="41"/>
      <c r="EV89" s="41"/>
      <c r="EW89" s="41"/>
      <c r="EX89" s="41"/>
      <c r="EY89" s="41"/>
      <c r="EZ89" s="41"/>
      <c r="FA89" s="41"/>
      <c r="FB89" s="41"/>
      <c r="FC89" s="41"/>
      <c r="FD89" s="41"/>
      <c r="FE89" s="41"/>
      <c r="FF89" s="41"/>
      <c r="FG89" s="41"/>
      <c r="FH89" s="41"/>
      <c r="FI89" s="41"/>
      <c r="FJ89" s="41"/>
      <c r="FK89" s="41"/>
      <c r="FL89" s="41"/>
      <c r="FM89" s="41"/>
      <c r="FN89" s="41"/>
      <c r="FO89" s="41"/>
      <c r="FP89" s="41"/>
      <c r="FQ89" s="41"/>
      <c r="FR89" s="41"/>
      <c r="FS89" s="41"/>
      <c r="FT89" s="41"/>
      <c r="FU89" s="41"/>
      <c r="FV89" s="41"/>
      <c r="FW89" s="41"/>
      <c r="FX89" s="41"/>
      <c r="FY89" s="41"/>
      <c r="FZ89" s="41"/>
      <c r="GA89" s="41"/>
      <c r="GB89" s="41"/>
      <c r="GC89" s="41"/>
      <c r="GD89" s="41"/>
      <c r="GE89" s="41"/>
      <c r="GF89" s="41"/>
      <c r="GG89" s="41"/>
      <c r="GH89" s="41"/>
      <c r="GI89" s="41"/>
      <c r="GJ89" s="41"/>
      <c r="GK89" s="41"/>
      <c r="GL89" s="41"/>
      <c r="GM89" s="41"/>
      <c r="GN89" s="41"/>
      <c r="GO89" s="41"/>
      <c r="GP89" s="41"/>
      <c r="GQ89" s="41"/>
      <c r="GR89" s="41"/>
      <c r="GS89" s="41"/>
      <c r="GT89" s="41"/>
      <c r="GU89" s="41"/>
      <c r="GV89" s="41"/>
      <c r="GW89" s="41"/>
      <c r="GX89" s="41"/>
      <c r="GY89" s="41"/>
      <c r="GZ89" s="41"/>
      <c r="HA89" s="41"/>
      <c r="HB89" s="41"/>
      <c r="HC89" s="41"/>
      <c r="HD89" s="41"/>
      <c r="HE89" s="41"/>
      <c r="HF89" s="41"/>
      <c r="HG89" s="41"/>
      <c r="HH89" s="41"/>
      <c r="HI89" s="41"/>
      <c r="HJ89" s="41"/>
      <c r="HK89" s="41"/>
      <c r="HL89" s="41"/>
      <c r="HM89" s="41"/>
      <c r="HN89" s="41"/>
      <c r="HO89" s="41"/>
      <c r="HP89" s="41"/>
      <c r="HQ89" s="41"/>
      <c r="HR89" s="41"/>
      <c r="HS89" s="41"/>
      <c r="HT89" s="41"/>
      <c r="HU89" s="41"/>
      <c r="HV89" s="41"/>
      <c r="HW89" s="41"/>
      <c r="HX89" s="41"/>
      <c r="HY89" s="41"/>
      <c r="HZ89" s="41"/>
      <c r="IA89" s="41"/>
      <c r="IB89" s="41"/>
      <c r="IC89" s="41"/>
      <c r="ID89" s="41"/>
      <c r="IE89" s="41"/>
      <c r="IF89" s="41"/>
      <c r="IG89" s="41"/>
      <c r="IH89" s="41"/>
      <c r="II89" s="41"/>
      <c r="IJ89" s="41"/>
      <c r="IK89" s="41"/>
      <c r="IL89" s="41"/>
      <c r="IM89" s="41"/>
      <c r="IN89" s="41"/>
      <c r="IO89" s="41"/>
      <c r="IP89" s="41"/>
      <c r="IQ89" s="41"/>
      <c r="IR89" s="41"/>
      <c r="IS89" s="41"/>
      <c r="IT89" s="41"/>
      <c r="IU89" s="41"/>
    </row>
    <row r="90" spans="1:255" s="22" customFormat="1" ht="68.400000000000006" x14ac:dyDescent="0.2">
      <c r="A90" s="49">
        <v>71</v>
      </c>
      <c r="B90" s="50" t="s">
        <v>30</v>
      </c>
      <c r="C90" s="50" t="s">
        <v>31</v>
      </c>
      <c r="D90" s="50" t="s">
        <v>22</v>
      </c>
      <c r="E90" s="51" t="e">
        <f t="shared" si="6"/>
        <v>#REF!</v>
      </c>
      <c r="F90" s="52">
        <f>ROUND( 3952.5, 2 )</f>
        <v>3952.5</v>
      </c>
      <c r="G90" s="53" t="e">
        <f t="shared" si="7"/>
        <v>#REF!</v>
      </c>
      <c r="H90" s="55" t="s">
        <v>1033</v>
      </c>
      <c r="I90" s="55" t="s">
        <v>1010</v>
      </c>
      <c r="N90" s="41"/>
      <c r="O90" s="41" t="e">
        <f t="shared" si="8"/>
        <v>#REF!</v>
      </c>
      <c r="P90" s="41" t="e">
        <f>Source!I30</f>
        <v>#REF!</v>
      </c>
      <c r="Q90" s="41" t="e">
        <f>Source!I33</f>
        <v>#REF!</v>
      </c>
      <c r="R90" s="41" t="e">
        <f>Source!I39</f>
        <v>#REF!</v>
      </c>
      <c r="S90" s="41" t="e">
        <f>Source!I42</f>
        <v>#REF!</v>
      </c>
      <c r="T90" s="41" t="e">
        <f>Source!I45</f>
        <v>#REF!</v>
      </c>
      <c r="U90" s="41" t="e">
        <f>Source!I51</f>
        <v>#REF!</v>
      </c>
      <c r="V90" s="41" t="e">
        <f>Source!I54</f>
        <v>#REF!</v>
      </c>
      <c r="W90" s="41" t="e">
        <f>Source!I59</f>
        <v>#REF!</v>
      </c>
      <c r="X90" s="41" t="e">
        <f>Source!I62</f>
        <v>#REF!</v>
      </c>
      <c r="Y90" s="41" t="e">
        <f>Source!I65</f>
        <v>#REF!</v>
      </c>
      <c r="Z90" s="41" t="e">
        <f>Source!I72</f>
        <v>#REF!</v>
      </c>
      <c r="AA90" s="41" t="e">
        <f>Source!I111</f>
        <v>#REF!</v>
      </c>
      <c r="AB90" s="41" t="e">
        <f>Source!I199</f>
        <v>#REF!</v>
      </c>
      <c r="AC90" s="41"/>
      <c r="AD90" s="41"/>
      <c r="AE90" s="41"/>
      <c r="AF90" s="41"/>
      <c r="AG90" s="41"/>
      <c r="AH90" s="41"/>
      <c r="AI90" s="41"/>
      <c r="AJ90" s="41"/>
      <c r="AK90" s="41"/>
      <c r="AL90" s="41"/>
      <c r="AM90" s="41"/>
      <c r="AN90" s="41"/>
      <c r="AO90" s="41"/>
      <c r="AP90" s="41"/>
      <c r="AQ90" s="41"/>
      <c r="AR90" s="41"/>
      <c r="AS90" s="41"/>
      <c r="AT90" s="41"/>
      <c r="AU90" s="41"/>
      <c r="AV90" s="41"/>
      <c r="AW90" s="41"/>
      <c r="AX90" s="41"/>
      <c r="AY90" s="41"/>
      <c r="AZ90" s="41"/>
      <c r="BA90" s="41"/>
      <c r="BB90" s="41"/>
      <c r="BC90" s="41"/>
      <c r="BD90" s="41"/>
      <c r="BE90" s="41"/>
      <c r="BF90" s="41"/>
      <c r="BG90" s="41"/>
      <c r="BH90" s="41"/>
      <c r="BI90" s="41"/>
      <c r="BJ90" s="41"/>
      <c r="BK90" s="41"/>
      <c r="BL90" s="41"/>
      <c r="BM90" s="41"/>
      <c r="BN90" s="41"/>
      <c r="BO90" s="41"/>
      <c r="BP90" s="41"/>
      <c r="BQ90" s="41"/>
      <c r="BR90" s="41"/>
      <c r="BS90" s="41"/>
      <c r="BT90" s="41"/>
      <c r="BU90" s="41"/>
      <c r="BV90" s="41"/>
      <c r="BW90" s="41"/>
      <c r="BX90" s="41"/>
      <c r="BY90" s="41"/>
      <c r="BZ90" s="41"/>
      <c r="CA90" s="41"/>
      <c r="CB90" s="41"/>
      <c r="CC90" s="41"/>
      <c r="CD90" s="41"/>
      <c r="CE90" s="41"/>
      <c r="CF90" s="41"/>
      <c r="CG90" s="41"/>
      <c r="CH90" s="41"/>
      <c r="CI90" s="41"/>
      <c r="CJ90" s="41"/>
      <c r="CK90" s="41"/>
      <c r="CL90" s="41"/>
      <c r="CM90" s="41"/>
      <c r="CN90" s="41"/>
      <c r="CO90" s="41"/>
      <c r="CP90" s="41"/>
      <c r="CQ90" s="41"/>
      <c r="CR90" s="41"/>
      <c r="CS90" s="41"/>
      <c r="CT90" s="41"/>
      <c r="CU90" s="41"/>
      <c r="CV90" s="41"/>
      <c r="CW90" s="41"/>
      <c r="CX90" s="41"/>
      <c r="CY90" s="41"/>
      <c r="CZ90" s="41"/>
      <c r="DA90" s="41"/>
      <c r="DB90" s="41"/>
      <c r="DC90" s="41"/>
      <c r="DD90" s="41"/>
      <c r="DE90" s="41"/>
      <c r="DF90" s="41"/>
      <c r="DG90" s="41"/>
      <c r="DH90" s="41"/>
      <c r="DI90" s="41"/>
      <c r="DJ90" s="41"/>
      <c r="DK90" s="41"/>
      <c r="DL90" s="41"/>
      <c r="DM90" s="41"/>
      <c r="DN90" s="41"/>
      <c r="DO90" s="41"/>
      <c r="DP90" s="41"/>
      <c r="DQ90" s="41"/>
      <c r="DR90" s="41"/>
      <c r="DS90" s="41"/>
      <c r="DT90" s="41"/>
      <c r="DU90" s="41"/>
      <c r="DV90" s="41"/>
      <c r="DW90" s="41"/>
      <c r="DX90" s="41"/>
      <c r="DY90" s="41"/>
      <c r="DZ90" s="41"/>
      <c r="EA90" s="41"/>
      <c r="EB90" s="41"/>
      <c r="EC90" s="41"/>
      <c r="ED90" s="41"/>
      <c r="EE90" s="41"/>
      <c r="EF90" s="41"/>
      <c r="EG90" s="41"/>
      <c r="EH90" s="41"/>
      <c r="EI90" s="41"/>
      <c r="EJ90" s="41"/>
      <c r="EK90" s="41"/>
      <c r="EL90" s="41"/>
      <c r="EM90" s="41"/>
      <c r="EN90" s="41"/>
      <c r="EO90" s="41"/>
      <c r="EP90" s="41"/>
      <c r="EQ90" s="41"/>
      <c r="ER90" s="41"/>
      <c r="ES90" s="41"/>
      <c r="ET90" s="41"/>
      <c r="EU90" s="41"/>
      <c r="EV90" s="41"/>
      <c r="EW90" s="41"/>
      <c r="EX90" s="41"/>
      <c r="EY90" s="41"/>
      <c r="EZ90" s="41"/>
      <c r="FA90" s="41"/>
      <c r="FB90" s="41"/>
      <c r="FC90" s="41"/>
      <c r="FD90" s="41"/>
      <c r="FE90" s="41"/>
      <c r="FF90" s="41"/>
      <c r="FG90" s="41"/>
      <c r="FH90" s="41"/>
      <c r="FI90" s="41"/>
      <c r="FJ90" s="41"/>
      <c r="FK90" s="41"/>
      <c r="FL90" s="41"/>
      <c r="FM90" s="41"/>
      <c r="FN90" s="41"/>
      <c r="FO90" s="41"/>
      <c r="FP90" s="41"/>
      <c r="FQ90" s="41"/>
      <c r="FR90" s="41"/>
      <c r="FS90" s="41"/>
      <c r="FT90" s="41"/>
      <c r="FU90" s="41"/>
      <c r="FV90" s="41"/>
      <c r="FW90" s="41"/>
      <c r="FX90" s="41"/>
      <c r="FY90" s="41"/>
      <c r="FZ90" s="41"/>
      <c r="GA90" s="41"/>
      <c r="GB90" s="41"/>
      <c r="GC90" s="41"/>
      <c r="GD90" s="41"/>
      <c r="GE90" s="41"/>
      <c r="GF90" s="41"/>
      <c r="GG90" s="41"/>
      <c r="GH90" s="41"/>
      <c r="GI90" s="41"/>
      <c r="GJ90" s="41"/>
      <c r="GK90" s="41"/>
      <c r="GL90" s="41"/>
      <c r="GM90" s="41"/>
      <c r="GN90" s="41"/>
      <c r="GO90" s="41"/>
      <c r="GP90" s="41"/>
      <c r="GQ90" s="41"/>
      <c r="GR90" s="41"/>
      <c r="GS90" s="41"/>
      <c r="GT90" s="41"/>
      <c r="GU90" s="41"/>
      <c r="GV90" s="41"/>
      <c r="GW90" s="41"/>
      <c r="GX90" s="41"/>
      <c r="GY90" s="41"/>
      <c r="GZ90" s="41"/>
      <c r="HA90" s="41"/>
      <c r="HB90" s="41"/>
      <c r="HC90" s="41"/>
      <c r="HD90" s="41"/>
      <c r="HE90" s="41"/>
      <c r="HF90" s="41"/>
      <c r="HG90" s="41"/>
      <c r="HH90" s="41"/>
      <c r="HI90" s="41"/>
      <c r="HJ90" s="41"/>
      <c r="HK90" s="41"/>
      <c r="HL90" s="41"/>
      <c r="HM90" s="41"/>
      <c r="HN90" s="41"/>
      <c r="HO90" s="41"/>
      <c r="HP90" s="41"/>
      <c r="HQ90" s="41"/>
      <c r="HR90" s="41"/>
      <c r="HS90" s="41"/>
      <c r="HT90" s="41"/>
      <c r="HU90" s="41"/>
      <c r="HV90" s="41"/>
      <c r="HW90" s="41"/>
      <c r="HX90" s="41"/>
      <c r="HY90" s="41"/>
      <c r="HZ90" s="41"/>
      <c r="IA90" s="41"/>
      <c r="IB90" s="41"/>
      <c r="IC90" s="41"/>
      <c r="ID90" s="41"/>
      <c r="IE90" s="41"/>
      <c r="IF90" s="41"/>
      <c r="IG90" s="41"/>
      <c r="IH90" s="41"/>
      <c r="II90" s="41"/>
      <c r="IJ90" s="41"/>
      <c r="IK90" s="41"/>
      <c r="IL90" s="41"/>
      <c r="IM90" s="41"/>
      <c r="IN90" s="41"/>
      <c r="IO90" s="41"/>
      <c r="IP90" s="41"/>
      <c r="IQ90" s="41"/>
      <c r="IR90" s="41"/>
      <c r="IS90" s="41"/>
      <c r="IT90" s="41"/>
      <c r="IU90" s="41"/>
    </row>
    <row r="91" spans="1:255" s="22" customFormat="1" ht="68.400000000000006" x14ac:dyDescent="0.2">
      <c r="A91" s="49">
        <v>72</v>
      </c>
      <c r="B91" s="50" t="s">
        <v>30</v>
      </c>
      <c r="C91" s="50" t="s">
        <v>75</v>
      </c>
      <c r="D91" s="50" t="s">
        <v>22</v>
      </c>
      <c r="E91" s="51" t="e">
        <f t="shared" si="6"/>
        <v>#REF!</v>
      </c>
      <c r="F91" s="52">
        <f>ROUND( 3952.5, 2 )</f>
        <v>3952.5</v>
      </c>
      <c r="G91" s="53" t="e">
        <f t="shared" si="7"/>
        <v>#REF!</v>
      </c>
      <c r="H91" s="55" t="s">
        <v>1033</v>
      </c>
      <c r="I91" s="55" t="s">
        <v>1010</v>
      </c>
      <c r="N91" s="41"/>
      <c r="O91" s="41" t="e">
        <f t="shared" si="8"/>
        <v>#REF!</v>
      </c>
      <c r="P91" s="41" t="e">
        <f>Source!I47</f>
        <v>#REF!</v>
      </c>
      <c r="Q91" s="41"/>
      <c r="R91" s="41"/>
      <c r="S91" s="41"/>
      <c r="T91" s="41"/>
      <c r="U91" s="41"/>
      <c r="V91" s="41"/>
      <c r="W91" s="41"/>
      <c r="X91" s="41"/>
      <c r="Y91" s="41"/>
      <c r="Z91" s="41"/>
      <c r="AA91" s="41"/>
      <c r="AB91" s="41"/>
      <c r="AC91" s="41"/>
      <c r="AD91" s="41"/>
      <c r="AE91" s="41"/>
      <c r="AF91" s="41"/>
      <c r="AG91" s="41"/>
      <c r="AH91" s="41"/>
      <c r="AI91" s="41"/>
      <c r="AJ91" s="41"/>
      <c r="AK91" s="41"/>
      <c r="AL91" s="41"/>
      <c r="AM91" s="41"/>
      <c r="AN91" s="41"/>
      <c r="AO91" s="41"/>
      <c r="AP91" s="41"/>
      <c r="AQ91" s="41"/>
      <c r="AR91" s="41"/>
      <c r="AS91" s="41"/>
      <c r="AT91" s="41"/>
      <c r="AU91" s="41"/>
      <c r="AV91" s="41"/>
      <c r="AW91" s="41"/>
      <c r="AX91" s="41"/>
      <c r="AY91" s="41"/>
      <c r="AZ91" s="41"/>
      <c r="BA91" s="41"/>
      <c r="BB91" s="41"/>
      <c r="BC91" s="41"/>
      <c r="BD91" s="41"/>
      <c r="BE91" s="41"/>
      <c r="BF91" s="41"/>
      <c r="BG91" s="41"/>
      <c r="BH91" s="41"/>
      <c r="BI91" s="41"/>
      <c r="BJ91" s="41"/>
      <c r="BK91" s="41"/>
      <c r="BL91" s="41"/>
      <c r="BM91" s="41"/>
      <c r="BN91" s="41"/>
      <c r="BO91" s="41"/>
      <c r="BP91" s="41"/>
      <c r="BQ91" s="41"/>
      <c r="BR91" s="41"/>
      <c r="BS91" s="41"/>
      <c r="BT91" s="41"/>
      <c r="BU91" s="41"/>
      <c r="BV91" s="41"/>
      <c r="BW91" s="41"/>
      <c r="BX91" s="41"/>
      <c r="BY91" s="41"/>
      <c r="BZ91" s="41"/>
      <c r="CA91" s="41"/>
      <c r="CB91" s="41"/>
      <c r="CC91" s="41"/>
      <c r="CD91" s="41"/>
      <c r="CE91" s="41"/>
      <c r="CF91" s="41"/>
      <c r="CG91" s="41"/>
      <c r="CH91" s="41"/>
      <c r="CI91" s="41"/>
      <c r="CJ91" s="41"/>
      <c r="CK91" s="41"/>
      <c r="CL91" s="41"/>
      <c r="CM91" s="41"/>
      <c r="CN91" s="41"/>
      <c r="CO91" s="41"/>
      <c r="CP91" s="41"/>
      <c r="CQ91" s="41"/>
      <c r="CR91" s="41"/>
      <c r="CS91" s="41"/>
      <c r="CT91" s="41"/>
      <c r="CU91" s="41"/>
      <c r="CV91" s="41"/>
      <c r="CW91" s="41"/>
      <c r="CX91" s="41"/>
      <c r="CY91" s="41"/>
      <c r="CZ91" s="41"/>
      <c r="DA91" s="41"/>
      <c r="DB91" s="41"/>
      <c r="DC91" s="41"/>
      <c r="DD91" s="41"/>
      <c r="DE91" s="41"/>
      <c r="DF91" s="41"/>
      <c r="DG91" s="41"/>
      <c r="DH91" s="41"/>
      <c r="DI91" s="41"/>
      <c r="DJ91" s="41"/>
      <c r="DK91" s="41"/>
      <c r="DL91" s="41"/>
      <c r="DM91" s="41"/>
      <c r="DN91" s="41"/>
      <c r="DO91" s="41"/>
      <c r="DP91" s="41"/>
      <c r="DQ91" s="41"/>
      <c r="DR91" s="41"/>
      <c r="DS91" s="41"/>
      <c r="DT91" s="41"/>
      <c r="DU91" s="41"/>
      <c r="DV91" s="41"/>
      <c r="DW91" s="41"/>
      <c r="DX91" s="41"/>
      <c r="DY91" s="41"/>
      <c r="DZ91" s="41"/>
      <c r="EA91" s="41"/>
      <c r="EB91" s="41"/>
      <c r="EC91" s="41"/>
      <c r="ED91" s="41"/>
      <c r="EE91" s="41"/>
      <c r="EF91" s="41"/>
      <c r="EG91" s="41"/>
      <c r="EH91" s="41"/>
      <c r="EI91" s="41"/>
      <c r="EJ91" s="41"/>
      <c r="EK91" s="41"/>
      <c r="EL91" s="41"/>
      <c r="EM91" s="41"/>
      <c r="EN91" s="41"/>
      <c r="EO91" s="41"/>
      <c r="EP91" s="41"/>
      <c r="EQ91" s="41"/>
      <c r="ER91" s="41"/>
      <c r="ES91" s="41"/>
      <c r="ET91" s="41"/>
      <c r="EU91" s="41"/>
      <c r="EV91" s="41"/>
      <c r="EW91" s="41"/>
      <c r="EX91" s="41"/>
      <c r="EY91" s="41"/>
      <c r="EZ91" s="41"/>
      <c r="FA91" s="41"/>
      <c r="FB91" s="41"/>
      <c r="FC91" s="41"/>
      <c r="FD91" s="41"/>
      <c r="FE91" s="41"/>
      <c r="FF91" s="41"/>
      <c r="FG91" s="41"/>
      <c r="FH91" s="41"/>
      <c r="FI91" s="41"/>
      <c r="FJ91" s="41"/>
      <c r="FK91" s="41"/>
      <c r="FL91" s="41"/>
      <c r="FM91" s="41"/>
      <c r="FN91" s="41"/>
      <c r="FO91" s="41"/>
      <c r="FP91" s="41"/>
      <c r="FQ91" s="41"/>
      <c r="FR91" s="41"/>
      <c r="FS91" s="41"/>
      <c r="FT91" s="41"/>
      <c r="FU91" s="41"/>
      <c r="FV91" s="41"/>
      <c r="FW91" s="41"/>
      <c r="FX91" s="41"/>
      <c r="FY91" s="41"/>
      <c r="FZ91" s="41"/>
      <c r="GA91" s="41"/>
      <c r="GB91" s="41"/>
      <c r="GC91" s="41"/>
      <c r="GD91" s="41"/>
      <c r="GE91" s="41"/>
      <c r="GF91" s="41"/>
      <c r="GG91" s="41"/>
      <c r="GH91" s="41"/>
      <c r="GI91" s="41"/>
      <c r="GJ91" s="41"/>
      <c r="GK91" s="41"/>
      <c r="GL91" s="41"/>
      <c r="GM91" s="41"/>
      <c r="GN91" s="41"/>
      <c r="GO91" s="41"/>
      <c r="GP91" s="41"/>
      <c r="GQ91" s="41"/>
      <c r="GR91" s="41"/>
      <c r="GS91" s="41"/>
      <c r="GT91" s="41"/>
      <c r="GU91" s="41"/>
      <c r="GV91" s="41"/>
      <c r="GW91" s="41"/>
      <c r="GX91" s="41"/>
      <c r="GY91" s="41"/>
      <c r="GZ91" s="41"/>
      <c r="HA91" s="41"/>
      <c r="HB91" s="41"/>
      <c r="HC91" s="41"/>
      <c r="HD91" s="41"/>
      <c r="HE91" s="41"/>
      <c r="HF91" s="41"/>
      <c r="HG91" s="41"/>
      <c r="HH91" s="41"/>
      <c r="HI91" s="41"/>
      <c r="HJ91" s="41"/>
      <c r="HK91" s="41"/>
      <c r="HL91" s="41"/>
      <c r="HM91" s="41"/>
      <c r="HN91" s="41"/>
      <c r="HO91" s="41"/>
      <c r="HP91" s="41"/>
      <c r="HQ91" s="41"/>
      <c r="HR91" s="41"/>
      <c r="HS91" s="41"/>
      <c r="HT91" s="41"/>
      <c r="HU91" s="41"/>
      <c r="HV91" s="41"/>
      <c r="HW91" s="41"/>
      <c r="HX91" s="41"/>
      <c r="HY91" s="41"/>
      <c r="HZ91" s="41"/>
      <c r="IA91" s="41"/>
      <c r="IB91" s="41"/>
      <c r="IC91" s="41"/>
      <c r="ID91" s="41"/>
      <c r="IE91" s="41"/>
      <c r="IF91" s="41"/>
      <c r="IG91" s="41"/>
      <c r="IH91" s="41"/>
      <c r="II91" s="41"/>
      <c r="IJ91" s="41"/>
      <c r="IK91" s="41"/>
      <c r="IL91" s="41"/>
      <c r="IM91" s="41"/>
      <c r="IN91" s="41"/>
      <c r="IO91" s="41"/>
      <c r="IP91" s="41"/>
      <c r="IQ91" s="41"/>
      <c r="IR91" s="41"/>
      <c r="IS91" s="41"/>
      <c r="IT91" s="41"/>
      <c r="IU91" s="41"/>
    </row>
    <row r="92" spans="1:255" s="22" customFormat="1" ht="22.8" x14ac:dyDescent="0.2">
      <c r="A92" s="49">
        <v>73</v>
      </c>
      <c r="B92" s="50" t="s">
        <v>891</v>
      </c>
      <c r="C92" s="50" t="s">
        <v>893</v>
      </c>
      <c r="D92" s="50" t="s">
        <v>22</v>
      </c>
      <c r="E92" s="51" t="e">
        <f t="shared" si="6"/>
        <v>#REF!</v>
      </c>
      <c r="F92" s="52">
        <f>ROUND( 510.4 * 9.11, 2 )</f>
        <v>4649.74</v>
      </c>
      <c r="G92" s="53" t="e">
        <f t="shared" si="7"/>
        <v>#REF!</v>
      </c>
      <c r="H92" s="54" t="s">
        <v>1031</v>
      </c>
      <c r="I92" s="54" t="s">
        <v>1010</v>
      </c>
      <c r="N92" s="41"/>
      <c r="O92" s="41" t="e">
        <f t="shared" si="8"/>
        <v>#REF!</v>
      </c>
      <c r="P92" s="41" t="e">
        <f>SmtRes!CX395</f>
        <v>#REF!</v>
      </c>
      <c r="Q92" s="41"/>
      <c r="R92" s="41"/>
      <c r="S92" s="41"/>
      <c r="T92" s="41"/>
      <c r="U92" s="41"/>
      <c r="V92" s="41"/>
      <c r="W92" s="41"/>
      <c r="X92" s="41"/>
      <c r="Y92" s="41"/>
      <c r="Z92" s="41"/>
      <c r="AA92" s="41"/>
      <c r="AB92" s="41"/>
      <c r="AC92" s="41"/>
      <c r="AD92" s="41"/>
      <c r="AE92" s="41"/>
      <c r="AF92" s="41"/>
      <c r="AG92" s="41"/>
      <c r="AH92" s="41"/>
      <c r="AI92" s="41"/>
      <c r="AJ92" s="41"/>
      <c r="AK92" s="41"/>
      <c r="AL92" s="41"/>
      <c r="AM92" s="41"/>
      <c r="AN92" s="41"/>
      <c r="AO92" s="41"/>
      <c r="AP92" s="41"/>
      <c r="AQ92" s="41"/>
      <c r="AR92" s="41"/>
      <c r="AS92" s="41"/>
      <c r="AT92" s="41"/>
      <c r="AU92" s="41"/>
      <c r="AV92" s="41"/>
      <c r="AW92" s="41"/>
      <c r="AX92" s="41"/>
      <c r="AY92" s="41"/>
      <c r="AZ92" s="41"/>
      <c r="BA92" s="41"/>
      <c r="BB92" s="41"/>
      <c r="BC92" s="41"/>
      <c r="BD92" s="41"/>
      <c r="BE92" s="41"/>
      <c r="BF92" s="41"/>
      <c r="BG92" s="41"/>
      <c r="BH92" s="41"/>
      <c r="BI92" s="41"/>
      <c r="BJ92" s="41"/>
      <c r="BK92" s="41"/>
      <c r="BL92" s="41"/>
      <c r="BM92" s="41"/>
      <c r="BN92" s="41"/>
      <c r="BO92" s="41"/>
      <c r="BP92" s="41"/>
      <c r="BQ92" s="41"/>
      <c r="BR92" s="41"/>
      <c r="BS92" s="41"/>
      <c r="BT92" s="41"/>
      <c r="BU92" s="41"/>
      <c r="BV92" s="41"/>
      <c r="BW92" s="41"/>
      <c r="BX92" s="41"/>
      <c r="BY92" s="41"/>
      <c r="BZ92" s="41"/>
      <c r="CA92" s="41"/>
      <c r="CB92" s="41"/>
      <c r="CC92" s="41"/>
      <c r="CD92" s="41"/>
      <c r="CE92" s="41"/>
      <c r="CF92" s="41"/>
      <c r="CG92" s="41"/>
      <c r="CH92" s="41"/>
      <c r="CI92" s="41"/>
      <c r="CJ92" s="41"/>
      <c r="CK92" s="41"/>
      <c r="CL92" s="41"/>
      <c r="CM92" s="41"/>
      <c r="CN92" s="41"/>
      <c r="CO92" s="41"/>
      <c r="CP92" s="41"/>
      <c r="CQ92" s="41"/>
      <c r="CR92" s="41"/>
      <c r="CS92" s="41"/>
      <c r="CT92" s="41"/>
      <c r="CU92" s="41"/>
      <c r="CV92" s="41"/>
      <c r="CW92" s="41"/>
      <c r="CX92" s="41"/>
      <c r="CY92" s="41"/>
      <c r="CZ92" s="41"/>
      <c r="DA92" s="41"/>
      <c r="DB92" s="41"/>
      <c r="DC92" s="41"/>
      <c r="DD92" s="41"/>
      <c r="DE92" s="41"/>
      <c r="DF92" s="41"/>
      <c r="DG92" s="41"/>
      <c r="DH92" s="41"/>
      <c r="DI92" s="41"/>
      <c r="DJ92" s="41"/>
      <c r="DK92" s="41"/>
      <c r="DL92" s="41"/>
      <c r="DM92" s="41"/>
      <c r="DN92" s="41"/>
      <c r="DO92" s="41"/>
      <c r="DP92" s="41"/>
      <c r="DQ92" s="41"/>
      <c r="DR92" s="41"/>
      <c r="DS92" s="41"/>
      <c r="DT92" s="41"/>
      <c r="DU92" s="41"/>
      <c r="DV92" s="41"/>
      <c r="DW92" s="41"/>
      <c r="DX92" s="41"/>
      <c r="DY92" s="41"/>
      <c r="DZ92" s="41"/>
      <c r="EA92" s="41"/>
      <c r="EB92" s="41"/>
      <c r="EC92" s="41"/>
      <c r="ED92" s="41"/>
      <c r="EE92" s="41"/>
      <c r="EF92" s="41"/>
      <c r="EG92" s="41"/>
      <c r="EH92" s="41"/>
      <c r="EI92" s="41"/>
      <c r="EJ92" s="41"/>
      <c r="EK92" s="41"/>
      <c r="EL92" s="41"/>
      <c r="EM92" s="41"/>
      <c r="EN92" s="41"/>
      <c r="EO92" s="41"/>
      <c r="EP92" s="41"/>
      <c r="EQ92" s="41"/>
      <c r="ER92" s="41"/>
      <c r="ES92" s="41"/>
      <c r="ET92" s="41"/>
      <c r="EU92" s="41"/>
      <c r="EV92" s="41"/>
      <c r="EW92" s="41"/>
      <c r="EX92" s="41"/>
      <c r="EY92" s="41"/>
      <c r="EZ92" s="41"/>
      <c r="FA92" s="41"/>
      <c r="FB92" s="41"/>
      <c r="FC92" s="41"/>
      <c r="FD92" s="41"/>
      <c r="FE92" s="41"/>
      <c r="FF92" s="41"/>
      <c r="FG92" s="41"/>
      <c r="FH92" s="41"/>
      <c r="FI92" s="41"/>
      <c r="FJ92" s="41"/>
      <c r="FK92" s="41"/>
      <c r="FL92" s="41"/>
      <c r="FM92" s="41"/>
      <c r="FN92" s="41"/>
      <c r="FO92" s="41"/>
      <c r="FP92" s="41"/>
      <c r="FQ92" s="41"/>
      <c r="FR92" s="41"/>
      <c r="FS92" s="41"/>
      <c r="FT92" s="41"/>
      <c r="FU92" s="41"/>
      <c r="FV92" s="41"/>
      <c r="FW92" s="41"/>
      <c r="FX92" s="41"/>
      <c r="FY92" s="41"/>
      <c r="FZ92" s="41"/>
      <c r="GA92" s="41"/>
      <c r="GB92" s="41"/>
      <c r="GC92" s="41"/>
      <c r="GD92" s="41"/>
      <c r="GE92" s="41"/>
      <c r="GF92" s="41"/>
      <c r="GG92" s="41"/>
      <c r="GH92" s="41"/>
      <c r="GI92" s="41"/>
      <c r="GJ92" s="41"/>
      <c r="GK92" s="41"/>
      <c r="GL92" s="41"/>
      <c r="GM92" s="41"/>
      <c r="GN92" s="41"/>
      <c r="GO92" s="41"/>
      <c r="GP92" s="41"/>
      <c r="GQ92" s="41"/>
      <c r="GR92" s="41"/>
      <c r="GS92" s="41"/>
      <c r="GT92" s="41"/>
      <c r="GU92" s="41"/>
      <c r="GV92" s="41"/>
      <c r="GW92" s="41"/>
      <c r="GX92" s="41"/>
      <c r="GY92" s="41"/>
      <c r="GZ92" s="41"/>
      <c r="HA92" s="41"/>
      <c r="HB92" s="41"/>
      <c r="HC92" s="41"/>
      <c r="HD92" s="41"/>
      <c r="HE92" s="41"/>
      <c r="HF92" s="41"/>
      <c r="HG92" s="41"/>
      <c r="HH92" s="41"/>
      <c r="HI92" s="41"/>
      <c r="HJ92" s="41"/>
      <c r="HK92" s="41"/>
      <c r="HL92" s="41"/>
      <c r="HM92" s="41"/>
      <c r="HN92" s="41"/>
      <c r="HO92" s="41"/>
      <c r="HP92" s="41"/>
      <c r="HQ92" s="41"/>
      <c r="HR92" s="41"/>
      <c r="HS92" s="41"/>
      <c r="HT92" s="41"/>
      <c r="HU92" s="41"/>
      <c r="HV92" s="41"/>
      <c r="HW92" s="41"/>
      <c r="HX92" s="41"/>
      <c r="HY92" s="41"/>
      <c r="HZ92" s="41"/>
      <c r="IA92" s="41"/>
      <c r="IB92" s="41"/>
      <c r="IC92" s="41"/>
      <c r="ID92" s="41"/>
      <c r="IE92" s="41"/>
      <c r="IF92" s="41"/>
      <c r="IG92" s="41"/>
      <c r="IH92" s="41"/>
      <c r="II92" s="41"/>
      <c r="IJ92" s="41"/>
      <c r="IK92" s="41"/>
      <c r="IL92" s="41"/>
      <c r="IM92" s="41"/>
      <c r="IN92" s="41"/>
      <c r="IO92" s="41"/>
      <c r="IP92" s="41"/>
      <c r="IQ92" s="41"/>
      <c r="IR92" s="41"/>
      <c r="IS92" s="41"/>
      <c r="IT92" s="41"/>
      <c r="IU92" s="41"/>
    </row>
    <row r="93" spans="1:255" s="22" customFormat="1" ht="22.8" x14ac:dyDescent="0.2">
      <c r="A93" s="49">
        <v>74</v>
      </c>
      <c r="B93" s="50" t="s">
        <v>854</v>
      </c>
      <c r="C93" s="50" t="s">
        <v>856</v>
      </c>
      <c r="D93" s="50" t="s">
        <v>132</v>
      </c>
      <c r="E93" s="51" t="e">
        <f t="shared" si="6"/>
        <v>#REF!</v>
      </c>
      <c r="F93" s="52">
        <f>ROUND( 9.42 * 9.11, 2 )</f>
        <v>85.82</v>
      </c>
      <c r="G93" s="53" t="e">
        <f t="shared" si="7"/>
        <v>#REF!</v>
      </c>
      <c r="H93" s="54" t="s">
        <v>1021</v>
      </c>
      <c r="I93" s="54" t="s">
        <v>1010</v>
      </c>
      <c r="N93" s="41"/>
      <c r="O93" s="41" t="e">
        <f t="shared" si="8"/>
        <v>#REF!</v>
      </c>
      <c r="P93" s="41" t="e">
        <f>SmtRes!CX203</f>
        <v>#REF!</v>
      </c>
      <c r="Q93" s="41" t="e">
        <f>SmtRes!CX303</f>
        <v>#REF!</v>
      </c>
      <c r="R93" s="41" t="e">
        <f>SmtRes!CX326</f>
        <v>#REF!</v>
      </c>
      <c r="S93" s="41" t="e">
        <f>SmtRes!CX375</f>
        <v>#REF!</v>
      </c>
      <c r="T93" s="41" t="e">
        <f>SmtRes!CX427</f>
        <v>#REF!</v>
      </c>
      <c r="U93" s="41" t="e">
        <f>SmtRes!CX458</f>
        <v>#REF!</v>
      </c>
      <c r="V93" s="41"/>
      <c r="W93" s="41"/>
      <c r="X93" s="41"/>
      <c r="Y93" s="41"/>
      <c r="Z93" s="41"/>
      <c r="AA93" s="41"/>
      <c r="AB93" s="41"/>
      <c r="AC93" s="41"/>
      <c r="AD93" s="41"/>
      <c r="AE93" s="41"/>
      <c r="AF93" s="41"/>
      <c r="AG93" s="41"/>
      <c r="AH93" s="41"/>
      <c r="AI93" s="41"/>
      <c r="AJ93" s="41"/>
      <c r="AK93" s="41"/>
      <c r="AL93" s="41"/>
      <c r="AM93" s="41"/>
      <c r="AN93" s="41"/>
      <c r="AO93" s="41"/>
      <c r="AP93" s="41"/>
      <c r="AQ93" s="41"/>
      <c r="AR93" s="41"/>
      <c r="AS93" s="41"/>
      <c r="AT93" s="41"/>
      <c r="AU93" s="41"/>
      <c r="AV93" s="41"/>
      <c r="AW93" s="41"/>
      <c r="AX93" s="41"/>
      <c r="AY93" s="41"/>
      <c r="AZ93" s="41"/>
      <c r="BA93" s="41"/>
      <c r="BB93" s="41"/>
      <c r="BC93" s="41"/>
      <c r="BD93" s="41"/>
      <c r="BE93" s="41"/>
      <c r="BF93" s="41"/>
      <c r="BG93" s="41"/>
      <c r="BH93" s="41"/>
      <c r="BI93" s="41"/>
      <c r="BJ93" s="41"/>
      <c r="BK93" s="41"/>
      <c r="BL93" s="41"/>
      <c r="BM93" s="41"/>
      <c r="BN93" s="41"/>
      <c r="BO93" s="41"/>
      <c r="BP93" s="41"/>
      <c r="BQ93" s="41"/>
      <c r="BR93" s="41"/>
      <c r="BS93" s="41"/>
      <c r="BT93" s="41"/>
      <c r="BU93" s="41"/>
      <c r="BV93" s="41"/>
      <c r="BW93" s="41"/>
      <c r="BX93" s="41"/>
      <c r="BY93" s="41"/>
      <c r="BZ93" s="41"/>
      <c r="CA93" s="41"/>
      <c r="CB93" s="41"/>
      <c r="CC93" s="41"/>
      <c r="CD93" s="41"/>
      <c r="CE93" s="41"/>
      <c r="CF93" s="41"/>
      <c r="CG93" s="41"/>
      <c r="CH93" s="41"/>
      <c r="CI93" s="41"/>
      <c r="CJ93" s="41"/>
      <c r="CK93" s="41"/>
      <c r="CL93" s="41"/>
      <c r="CM93" s="41"/>
      <c r="CN93" s="41"/>
      <c r="CO93" s="41"/>
      <c r="CP93" s="41"/>
      <c r="CQ93" s="41"/>
      <c r="CR93" s="41"/>
      <c r="CS93" s="41"/>
      <c r="CT93" s="41"/>
      <c r="CU93" s="41"/>
      <c r="CV93" s="41"/>
      <c r="CW93" s="41"/>
      <c r="CX93" s="41"/>
      <c r="CY93" s="41"/>
      <c r="CZ93" s="41"/>
      <c r="DA93" s="41"/>
      <c r="DB93" s="41"/>
      <c r="DC93" s="41"/>
      <c r="DD93" s="41"/>
      <c r="DE93" s="41"/>
      <c r="DF93" s="41"/>
      <c r="DG93" s="41"/>
      <c r="DH93" s="41"/>
      <c r="DI93" s="41"/>
      <c r="DJ93" s="41"/>
      <c r="DK93" s="41"/>
      <c r="DL93" s="41"/>
      <c r="DM93" s="41"/>
      <c r="DN93" s="41"/>
      <c r="DO93" s="41"/>
      <c r="DP93" s="41"/>
      <c r="DQ93" s="41"/>
      <c r="DR93" s="41"/>
      <c r="DS93" s="41"/>
      <c r="DT93" s="41"/>
      <c r="DU93" s="41"/>
      <c r="DV93" s="41"/>
      <c r="DW93" s="41"/>
      <c r="DX93" s="41"/>
      <c r="DY93" s="41"/>
      <c r="DZ93" s="41"/>
      <c r="EA93" s="41"/>
      <c r="EB93" s="41"/>
      <c r="EC93" s="41"/>
      <c r="ED93" s="41"/>
      <c r="EE93" s="41"/>
      <c r="EF93" s="41"/>
      <c r="EG93" s="41"/>
      <c r="EH93" s="41"/>
      <c r="EI93" s="41"/>
      <c r="EJ93" s="41"/>
      <c r="EK93" s="41"/>
      <c r="EL93" s="41"/>
      <c r="EM93" s="41"/>
      <c r="EN93" s="41"/>
      <c r="EO93" s="41"/>
      <c r="EP93" s="41"/>
      <c r="EQ93" s="41"/>
      <c r="ER93" s="41"/>
      <c r="ES93" s="41"/>
      <c r="ET93" s="41"/>
      <c r="EU93" s="41"/>
      <c r="EV93" s="41"/>
      <c r="EW93" s="41"/>
      <c r="EX93" s="41"/>
      <c r="EY93" s="41"/>
      <c r="EZ93" s="41"/>
      <c r="FA93" s="41"/>
      <c r="FB93" s="41"/>
      <c r="FC93" s="41"/>
      <c r="FD93" s="41"/>
      <c r="FE93" s="41"/>
      <c r="FF93" s="41"/>
      <c r="FG93" s="41"/>
      <c r="FH93" s="41"/>
      <c r="FI93" s="41"/>
      <c r="FJ93" s="41"/>
      <c r="FK93" s="41"/>
      <c r="FL93" s="41"/>
      <c r="FM93" s="41"/>
      <c r="FN93" s="41"/>
      <c r="FO93" s="41"/>
      <c r="FP93" s="41"/>
      <c r="FQ93" s="41"/>
      <c r="FR93" s="41"/>
      <c r="FS93" s="41"/>
      <c r="FT93" s="41"/>
      <c r="FU93" s="41"/>
      <c r="FV93" s="41"/>
      <c r="FW93" s="41"/>
      <c r="FX93" s="41"/>
      <c r="FY93" s="41"/>
      <c r="FZ93" s="41"/>
      <c r="GA93" s="41"/>
      <c r="GB93" s="41"/>
      <c r="GC93" s="41"/>
      <c r="GD93" s="41"/>
      <c r="GE93" s="41"/>
      <c r="GF93" s="41"/>
      <c r="GG93" s="41"/>
      <c r="GH93" s="41"/>
      <c r="GI93" s="41"/>
      <c r="GJ93" s="41"/>
      <c r="GK93" s="41"/>
      <c r="GL93" s="41"/>
      <c r="GM93" s="41"/>
      <c r="GN93" s="41"/>
      <c r="GO93" s="41"/>
      <c r="GP93" s="41"/>
      <c r="GQ93" s="41"/>
      <c r="GR93" s="41"/>
      <c r="GS93" s="41"/>
      <c r="GT93" s="41"/>
      <c r="GU93" s="41"/>
      <c r="GV93" s="41"/>
      <c r="GW93" s="41"/>
      <c r="GX93" s="41"/>
      <c r="GY93" s="41"/>
      <c r="GZ93" s="41"/>
      <c r="HA93" s="41"/>
      <c r="HB93" s="41"/>
      <c r="HC93" s="41"/>
      <c r="HD93" s="41"/>
      <c r="HE93" s="41"/>
      <c r="HF93" s="41"/>
      <c r="HG93" s="41"/>
      <c r="HH93" s="41"/>
      <c r="HI93" s="41"/>
      <c r="HJ93" s="41"/>
      <c r="HK93" s="41"/>
      <c r="HL93" s="41"/>
      <c r="HM93" s="41"/>
      <c r="HN93" s="41"/>
      <c r="HO93" s="41"/>
      <c r="HP93" s="41"/>
      <c r="HQ93" s="41"/>
      <c r="HR93" s="41"/>
      <c r="HS93" s="41"/>
      <c r="HT93" s="41"/>
      <c r="HU93" s="41"/>
      <c r="HV93" s="41"/>
      <c r="HW93" s="41"/>
      <c r="HX93" s="41"/>
      <c r="HY93" s="41"/>
      <c r="HZ93" s="41"/>
      <c r="IA93" s="41"/>
      <c r="IB93" s="41"/>
      <c r="IC93" s="41"/>
      <c r="ID93" s="41"/>
      <c r="IE93" s="41"/>
      <c r="IF93" s="41"/>
      <c r="IG93" s="41"/>
      <c r="IH93" s="41"/>
      <c r="II93" s="41"/>
      <c r="IJ93" s="41"/>
      <c r="IK93" s="41"/>
      <c r="IL93" s="41"/>
      <c r="IM93" s="41"/>
      <c r="IN93" s="41"/>
      <c r="IO93" s="41"/>
      <c r="IP93" s="41"/>
      <c r="IQ93" s="41"/>
      <c r="IR93" s="41"/>
      <c r="IS93" s="41"/>
      <c r="IT93" s="41"/>
      <c r="IU93" s="41"/>
    </row>
    <row r="94" spans="1:255" s="22" customFormat="1" ht="45.6" x14ac:dyDescent="0.2">
      <c r="A94" s="49">
        <v>75</v>
      </c>
      <c r="B94" s="50" t="s">
        <v>648</v>
      </c>
      <c r="C94" s="50" t="s">
        <v>649</v>
      </c>
      <c r="D94" s="50" t="s">
        <v>650</v>
      </c>
      <c r="E94" s="51" t="e">
        <f t="shared" si="6"/>
        <v>#REF!</v>
      </c>
      <c r="F94" s="52">
        <f>ROUND( 133881.97, 2 )</f>
        <v>133881.97</v>
      </c>
      <c r="G94" s="53" t="e">
        <f t="shared" si="7"/>
        <v>#REF!</v>
      </c>
      <c r="H94" s="55" t="s">
        <v>1081</v>
      </c>
      <c r="I94" s="55" t="s">
        <v>1010</v>
      </c>
      <c r="N94" s="41"/>
      <c r="O94" s="41" t="e">
        <f t="shared" si="8"/>
        <v>#REF!</v>
      </c>
      <c r="P94" s="41" t="e">
        <f>Source!I256</f>
        <v>#REF!</v>
      </c>
      <c r="Q94" s="41"/>
      <c r="R94" s="41"/>
      <c r="S94" s="41"/>
      <c r="T94" s="41"/>
      <c r="U94" s="41"/>
      <c r="V94" s="41"/>
      <c r="W94" s="41"/>
      <c r="X94" s="41"/>
      <c r="Y94" s="41"/>
      <c r="Z94" s="41"/>
      <c r="AA94" s="41"/>
      <c r="AB94" s="41"/>
      <c r="AC94" s="41"/>
      <c r="AD94" s="41"/>
      <c r="AE94" s="41"/>
      <c r="AF94" s="41"/>
      <c r="AG94" s="41"/>
      <c r="AH94" s="41"/>
      <c r="AI94" s="41"/>
      <c r="AJ94" s="41"/>
      <c r="AK94" s="41"/>
      <c r="AL94" s="41"/>
      <c r="AM94" s="41"/>
      <c r="AN94" s="41"/>
      <c r="AO94" s="41"/>
      <c r="AP94" s="41"/>
      <c r="AQ94" s="41"/>
      <c r="AR94" s="41"/>
      <c r="AS94" s="41"/>
      <c r="AT94" s="41"/>
      <c r="AU94" s="41"/>
      <c r="AV94" s="41"/>
      <c r="AW94" s="41"/>
      <c r="AX94" s="41"/>
      <c r="AY94" s="41"/>
      <c r="AZ94" s="41"/>
      <c r="BA94" s="41"/>
      <c r="BB94" s="41"/>
      <c r="BC94" s="41"/>
      <c r="BD94" s="41"/>
      <c r="BE94" s="41"/>
      <c r="BF94" s="41"/>
      <c r="BG94" s="41"/>
      <c r="BH94" s="41"/>
      <c r="BI94" s="41"/>
      <c r="BJ94" s="41"/>
      <c r="BK94" s="41"/>
      <c r="BL94" s="41"/>
      <c r="BM94" s="41"/>
      <c r="BN94" s="41"/>
      <c r="BO94" s="41"/>
      <c r="BP94" s="41"/>
      <c r="BQ94" s="41"/>
      <c r="BR94" s="41"/>
      <c r="BS94" s="41"/>
      <c r="BT94" s="41"/>
      <c r="BU94" s="41"/>
      <c r="BV94" s="41"/>
      <c r="BW94" s="41"/>
      <c r="BX94" s="41"/>
      <c r="BY94" s="41"/>
      <c r="BZ94" s="41"/>
      <c r="CA94" s="41"/>
      <c r="CB94" s="41"/>
      <c r="CC94" s="41"/>
      <c r="CD94" s="41"/>
      <c r="CE94" s="41"/>
      <c r="CF94" s="41"/>
      <c r="CG94" s="41"/>
      <c r="CH94" s="41"/>
      <c r="CI94" s="41"/>
      <c r="CJ94" s="41"/>
      <c r="CK94" s="41"/>
      <c r="CL94" s="41"/>
      <c r="CM94" s="41"/>
      <c r="CN94" s="41"/>
      <c r="CO94" s="41"/>
      <c r="CP94" s="41"/>
      <c r="CQ94" s="41"/>
      <c r="CR94" s="41"/>
      <c r="CS94" s="41"/>
      <c r="CT94" s="41"/>
      <c r="CU94" s="41"/>
      <c r="CV94" s="41"/>
      <c r="CW94" s="41"/>
      <c r="CX94" s="41"/>
      <c r="CY94" s="41"/>
      <c r="CZ94" s="41"/>
      <c r="DA94" s="41"/>
      <c r="DB94" s="41"/>
      <c r="DC94" s="41"/>
      <c r="DD94" s="41"/>
      <c r="DE94" s="41"/>
      <c r="DF94" s="41"/>
      <c r="DG94" s="41"/>
      <c r="DH94" s="41"/>
      <c r="DI94" s="41"/>
      <c r="DJ94" s="41"/>
      <c r="DK94" s="41"/>
      <c r="DL94" s="41"/>
      <c r="DM94" s="41"/>
      <c r="DN94" s="41"/>
      <c r="DO94" s="41"/>
      <c r="DP94" s="41"/>
      <c r="DQ94" s="41"/>
      <c r="DR94" s="41"/>
      <c r="DS94" s="41"/>
      <c r="DT94" s="41"/>
      <c r="DU94" s="41"/>
      <c r="DV94" s="41"/>
      <c r="DW94" s="41"/>
      <c r="DX94" s="41"/>
      <c r="DY94" s="41"/>
      <c r="DZ94" s="41"/>
      <c r="EA94" s="41"/>
      <c r="EB94" s="41"/>
      <c r="EC94" s="41"/>
      <c r="ED94" s="41"/>
      <c r="EE94" s="41"/>
      <c r="EF94" s="41"/>
      <c r="EG94" s="41"/>
      <c r="EH94" s="41"/>
      <c r="EI94" s="41"/>
      <c r="EJ94" s="41"/>
      <c r="EK94" s="41"/>
      <c r="EL94" s="41"/>
      <c r="EM94" s="41"/>
      <c r="EN94" s="41"/>
      <c r="EO94" s="41"/>
      <c r="EP94" s="41"/>
      <c r="EQ94" s="41"/>
      <c r="ER94" s="41"/>
      <c r="ES94" s="41"/>
      <c r="ET94" s="41"/>
      <c r="EU94" s="41"/>
      <c r="EV94" s="41"/>
      <c r="EW94" s="41"/>
      <c r="EX94" s="41"/>
      <c r="EY94" s="41"/>
      <c r="EZ94" s="41"/>
      <c r="FA94" s="41"/>
      <c r="FB94" s="41"/>
      <c r="FC94" s="41"/>
      <c r="FD94" s="41"/>
      <c r="FE94" s="41"/>
      <c r="FF94" s="41"/>
      <c r="FG94" s="41"/>
      <c r="FH94" s="41"/>
      <c r="FI94" s="41"/>
      <c r="FJ94" s="41"/>
      <c r="FK94" s="41"/>
      <c r="FL94" s="41"/>
      <c r="FM94" s="41"/>
      <c r="FN94" s="41"/>
      <c r="FO94" s="41"/>
      <c r="FP94" s="41"/>
      <c r="FQ94" s="41"/>
      <c r="FR94" s="41"/>
      <c r="FS94" s="41"/>
      <c r="FT94" s="41"/>
      <c r="FU94" s="41"/>
      <c r="FV94" s="41"/>
      <c r="FW94" s="41"/>
      <c r="FX94" s="41"/>
      <c r="FY94" s="41"/>
      <c r="FZ94" s="41"/>
      <c r="GA94" s="41"/>
      <c r="GB94" s="41"/>
      <c r="GC94" s="41"/>
      <c r="GD94" s="41"/>
      <c r="GE94" s="41"/>
      <c r="GF94" s="41"/>
      <c r="GG94" s="41"/>
      <c r="GH94" s="41"/>
      <c r="GI94" s="41"/>
      <c r="GJ94" s="41"/>
      <c r="GK94" s="41"/>
      <c r="GL94" s="41"/>
      <c r="GM94" s="41"/>
      <c r="GN94" s="41"/>
      <c r="GO94" s="41"/>
      <c r="GP94" s="41"/>
      <c r="GQ94" s="41"/>
      <c r="GR94" s="41"/>
      <c r="GS94" s="41"/>
      <c r="GT94" s="41"/>
      <c r="GU94" s="41"/>
      <c r="GV94" s="41"/>
      <c r="GW94" s="41"/>
      <c r="GX94" s="41"/>
      <c r="GY94" s="41"/>
      <c r="GZ94" s="41"/>
      <c r="HA94" s="41"/>
      <c r="HB94" s="41"/>
      <c r="HC94" s="41"/>
      <c r="HD94" s="41"/>
      <c r="HE94" s="41"/>
      <c r="HF94" s="41"/>
      <c r="HG94" s="41"/>
      <c r="HH94" s="41"/>
      <c r="HI94" s="41"/>
      <c r="HJ94" s="41"/>
      <c r="HK94" s="41"/>
      <c r="HL94" s="41"/>
      <c r="HM94" s="41"/>
      <c r="HN94" s="41"/>
      <c r="HO94" s="41"/>
      <c r="HP94" s="41"/>
      <c r="HQ94" s="41"/>
      <c r="HR94" s="41"/>
      <c r="HS94" s="41"/>
      <c r="HT94" s="41"/>
      <c r="HU94" s="41"/>
      <c r="HV94" s="41"/>
      <c r="HW94" s="41"/>
      <c r="HX94" s="41"/>
      <c r="HY94" s="41"/>
      <c r="HZ94" s="41"/>
      <c r="IA94" s="41"/>
      <c r="IB94" s="41"/>
      <c r="IC94" s="41"/>
      <c r="ID94" s="41"/>
      <c r="IE94" s="41"/>
      <c r="IF94" s="41"/>
      <c r="IG94" s="41"/>
      <c r="IH94" s="41"/>
      <c r="II94" s="41"/>
      <c r="IJ94" s="41"/>
      <c r="IK94" s="41"/>
      <c r="IL94" s="41"/>
      <c r="IM94" s="41"/>
      <c r="IN94" s="41"/>
      <c r="IO94" s="41"/>
      <c r="IP94" s="41"/>
      <c r="IQ94" s="41"/>
      <c r="IR94" s="41"/>
      <c r="IS94" s="41"/>
      <c r="IT94" s="41"/>
      <c r="IU94" s="41"/>
    </row>
    <row r="95" spans="1:255" s="22" customFormat="1" ht="22.8" x14ac:dyDescent="0.2">
      <c r="A95" s="49">
        <v>76</v>
      </c>
      <c r="B95" s="50" t="s">
        <v>276</v>
      </c>
      <c r="C95" s="50" t="s">
        <v>463</v>
      </c>
      <c r="D95" s="50" t="s">
        <v>464</v>
      </c>
      <c r="E95" s="51" t="e">
        <f t="shared" si="6"/>
        <v>#REF!</v>
      </c>
      <c r="F95" s="52">
        <f>ROUND( 78.54, 2 )</f>
        <v>78.540000000000006</v>
      </c>
      <c r="G95" s="53" t="e">
        <f t="shared" si="7"/>
        <v>#REF!</v>
      </c>
      <c r="H95" s="55" t="s">
        <v>1072</v>
      </c>
      <c r="I95" s="55" t="s">
        <v>1010</v>
      </c>
      <c r="N95" s="41"/>
      <c r="O95" s="41" t="e">
        <f t="shared" si="8"/>
        <v>#REF!</v>
      </c>
      <c r="P95" s="41" t="e">
        <f>Source!I172</f>
        <v>#REF!</v>
      </c>
      <c r="Q95" s="41"/>
      <c r="R95" s="41"/>
      <c r="S95" s="41"/>
      <c r="T95" s="41"/>
      <c r="U95" s="41"/>
      <c r="V95" s="41"/>
      <c r="W95" s="41"/>
      <c r="X95" s="41"/>
      <c r="Y95" s="41"/>
      <c r="Z95" s="41"/>
      <c r="AA95" s="41"/>
      <c r="AB95" s="41"/>
      <c r="AC95" s="41"/>
      <c r="AD95" s="41"/>
      <c r="AE95" s="41"/>
      <c r="AF95" s="41"/>
      <c r="AG95" s="41"/>
      <c r="AH95" s="41"/>
      <c r="AI95" s="41"/>
      <c r="AJ95" s="41"/>
      <c r="AK95" s="41"/>
      <c r="AL95" s="41"/>
      <c r="AM95" s="41"/>
      <c r="AN95" s="41"/>
      <c r="AO95" s="41"/>
      <c r="AP95" s="41"/>
      <c r="AQ95" s="41"/>
      <c r="AR95" s="41"/>
      <c r="AS95" s="41"/>
      <c r="AT95" s="41"/>
      <c r="AU95" s="41"/>
      <c r="AV95" s="41"/>
      <c r="AW95" s="41"/>
      <c r="AX95" s="41"/>
      <c r="AY95" s="41"/>
      <c r="AZ95" s="41"/>
      <c r="BA95" s="41"/>
      <c r="BB95" s="41"/>
      <c r="BC95" s="41"/>
      <c r="BD95" s="41"/>
      <c r="BE95" s="41"/>
      <c r="BF95" s="41"/>
      <c r="BG95" s="41"/>
      <c r="BH95" s="41"/>
      <c r="BI95" s="41"/>
      <c r="BJ95" s="41"/>
      <c r="BK95" s="41"/>
      <c r="BL95" s="41"/>
      <c r="BM95" s="41"/>
      <c r="BN95" s="41"/>
      <c r="BO95" s="41"/>
      <c r="BP95" s="41"/>
      <c r="BQ95" s="41"/>
      <c r="BR95" s="41"/>
      <c r="BS95" s="41"/>
      <c r="BT95" s="41"/>
      <c r="BU95" s="41"/>
      <c r="BV95" s="41"/>
      <c r="BW95" s="41"/>
      <c r="BX95" s="41"/>
      <c r="BY95" s="41"/>
      <c r="BZ95" s="41"/>
      <c r="CA95" s="41"/>
      <c r="CB95" s="41"/>
      <c r="CC95" s="41"/>
      <c r="CD95" s="41"/>
      <c r="CE95" s="41"/>
      <c r="CF95" s="41"/>
      <c r="CG95" s="41"/>
      <c r="CH95" s="41"/>
      <c r="CI95" s="41"/>
      <c r="CJ95" s="41"/>
      <c r="CK95" s="41"/>
      <c r="CL95" s="41"/>
      <c r="CM95" s="41"/>
      <c r="CN95" s="41"/>
      <c r="CO95" s="41"/>
      <c r="CP95" s="41"/>
      <c r="CQ95" s="41"/>
      <c r="CR95" s="41"/>
      <c r="CS95" s="41"/>
      <c r="CT95" s="41"/>
      <c r="CU95" s="41"/>
      <c r="CV95" s="41"/>
      <c r="CW95" s="41"/>
      <c r="CX95" s="41"/>
      <c r="CY95" s="41"/>
      <c r="CZ95" s="41"/>
      <c r="DA95" s="41"/>
      <c r="DB95" s="41"/>
      <c r="DC95" s="41"/>
      <c r="DD95" s="41"/>
      <c r="DE95" s="41"/>
      <c r="DF95" s="41"/>
      <c r="DG95" s="41"/>
      <c r="DH95" s="41"/>
      <c r="DI95" s="41"/>
      <c r="DJ95" s="41"/>
      <c r="DK95" s="41"/>
      <c r="DL95" s="41"/>
      <c r="DM95" s="41"/>
      <c r="DN95" s="41"/>
      <c r="DO95" s="41"/>
      <c r="DP95" s="41"/>
      <c r="DQ95" s="41"/>
      <c r="DR95" s="41"/>
      <c r="DS95" s="41"/>
      <c r="DT95" s="41"/>
      <c r="DU95" s="41"/>
      <c r="DV95" s="41"/>
      <c r="DW95" s="41"/>
      <c r="DX95" s="41"/>
      <c r="DY95" s="41"/>
      <c r="DZ95" s="41"/>
      <c r="EA95" s="41"/>
      <c r="EB95" s="41"/>
      <c r="EC95" s="41"/>
      <c r="ED95" s="41"/>
      <c r="EE95" s="41"/>
      <c r="EF95" s="41"/>
      <c r="EG95" s="41"/>
      <c r="EH95" s="41"/>
      <c r="EI95" s="41"/>
      <c r="EJ95" s="41"/>
      <c r="EK95" s="41"/>
      <c r="EL95" s="41"/>
      <c r="EM95" s="41"/>
      <c r="EN95" s="41"/>
      <c r="EO95" s="41"/>
      <c r="EP95" s="41"/>
      <c r="EQ95" s="41"/>
      <c r="ER95" s="41"/>
      <c r="ES95" s="41"/>
      <c r="ET95" s="41"/>
      <c r="EU95" s="41"/>
      <c r="EV95" s="41"/>
      <c r="EW95" s="41"/>
      <c r="EX95" s="41"/>
      <c r="EY95" s="41"/>
      <c r="EZ95" s="41"/>
      <c r="FA95" s="41"/>
      <c r="FB95" s="41"/>
      <c r="FC95" s="41"/>
      <c r="FD95" s="41"/>
      <c r="FE95" s="41"/>
      <c r="FF95" s="41"/>
      <c r="FG95" s="41"/>
      <c r="FH95" s="41"/>
      <c r="FI95" s="41"/>
      <c r="FJ95" s="41"/>
      <c r="FK95" s="41"/>
      <c r="FL95" s="41"/>
      <c r="FM95" s="41"/>
      <c r="FN95" s="41"/>
      <c r="FO95" s="41"/>
      <c r="FP95" s="41"/>
      <c r="FQ95" s="41"/>
      <c r="FR95" s="41"/>
      <c r="FS95" s="41"/>
      <c r="FT95" s="41"/>
      <c r="FU95" s="41"/>
      <c r="FV95" s="41"/>
      <c r="FW95" s="41"/>
      <c r="FX95" s="41"/>
      <c r="FY95" s="41"/>
      <c r="FZ95" s="41"/>
      <c r="GA95" s="41"/>
      <c r="GB95" s="41"/>
      <c r="GC95" s="41"/>
      <c r="GD95" s="41"/>
      <c r="GE95" s="41"/>
      <c r="GF95" s="41"/>
      <c r="GG95" s="41"/>
      <c r="GH95" s="41"/>
      <c r="GI95" s="41"/>
      <c r="GJ95" s="41"/>
      <c r="GK95" s="41"/>
      <c r="GL95" s="41"/>
      <c r="GM95" s="41"/>
      <c r="GN95" s="41"/>
      <c r="GO95" s="41"/>
      <c r="GP95" s="41"/>
      <c r="GQ95" s="41"/>
      <c r="GR95" s="41"/>
      <c r="GS95" s="41"/>
      <c r="GT95" s="41"/>
      <c r="GU95" s="41"/>
      <c r="GV95" s="41"/>
      <c r="GW95" s="41"/>
      <c r="GX95" s="41"/>
      <c r="GY95" s="41"/>
      <c r="GZ95" s="41"/>
      <c r="HA95" s="41"/>
      <c r="HB95" s="41"/>
      <c r="HC95" s="41"/>
      <c r="HD95" s="41"/>
      <c r="HE95" s="41"/>
      <c r="HF95" s="41"/>
      <c r="HG95" s="41"/>
      <c r="HH95" s="41"/>
      <c r="HI95" s="41"/>
      <c r="HJ95" s="41"/>
      <c r="HK95" s="41"/>
      <c r="HL95" s="41"/>
      <c r="HM95" s="41"/>
      <c r="HN95" s="41"/>
      <c r="HO95" s="41"/>
      <c r="HP95" s="41"/>
      <c r="HQ95" s="41"/>
      <c r="HR95" s="41"/>
      <c r="HS95" s="41"/>
      <c r="HT95" s="41"/>
      <c r="HU95" s="41"/>
      <c r="HV95" s="41"/>
      <c r="HW95" s="41"/>
      <c r="HX95" s="41"/>
      <c r="HY95" s="41"/>
      <c r="HZ95" s="41"/>
      <c r="IA95" s="41"/>
      <c r="IB95" s="41"/>
      <c r="IC95" s="41"/>
      <c r="ID95" s="41"/>
      <c r="IE95" s="41"/>
      <c r="IF95" s="41"/>
      <c r="IG95" s="41"/>
      <c r="IH95" s="41"/>
      <c r="II95" s="41"/>
      <c r="IJ95" s="41"/>
      <c r="IK95" s="41"/>
      <c r="IL95" s="41"/>
      <c r="IM95" s="41"/>
      <c r="IN95" s="41"/>
      <c r="IO95" s="41"/>
      <c r="IP95" s="41"/>
      <c r="IQ95" s="41"/>
      <c r="IR95" s="41"/>
      <c r="IS95" s="41"/>
      <c r="IT95" s="41"/>
      <c r="IU95" s="41"/>
    </row>
    <row r="96" spans="1:255" s="22" customFormat="1" ht="22.8" x14ac:dyDescent="0.2">
      <c r="A96" s="49">
        <v>77</v>
      </c>
      <c r="B96" s="50" t="s">
        <v>894</v>
      </c>
      <c r="C96" s="50" t="s">
        <v>896</v>
      </c>
      <c r="D96" s="50" t="s">
        <v>233</v>
      </c>
      <c r="E96" s="51" t="e">
        <f t="shared" si="6"/>
        <v>#REF!</v>
      </c>
      <c r="F96" s="52">
        <f>ROUND( 28.25 * 9.11, 2 )</f>
        <v>257.36</v>
      </c>
      <c r="G96" s="53" t="e">
        <f t="shared" si="7"/>
        <v>#REF!</v>
      </c>
      <c r="H96" s="54" t="s">
        <v>1032</v>
      </c>
      <c r="I96" s="54" t="s">
        <v>1010</v>
      </c>
      <c r="N96" s="41"/>
      <c r="O96" s="41" t="e">
        <f t="shared" si="8"/>
        <v>#REF!</v>
      </c>
      <c r="P96" s="41" t="e">
        <f>SmtRes!CX396</f>
        <v>#REF!</v>
      </c>
      <c r="Q96" s="41"/>
      <c r="R96" s="41"/>
      <c r="S96" s="41"/>
      <c r="T96" s="41"/>
      <c r="U96" s="41"/>
      <c r="V96" s="41"/>
      <c r="W96" s="41"/>
      <c r="X96" s="41"/>
      <c r="Y96" s="41"/>
      <c r="Z96" s="41"/>
      <c r="AA96" s="41"/>
      <c r="AB96" s="41"/>
      <c r="AC96" s="41"/>
      <c r="AD96" s="41"/>
      <c r="AE96" s="41"/>
      <c r="AF96" s="41"/>
      <c r="AG96" s="41"/>
      <c r="AH96" s="41"/>
      <c r="AI96" s="41"/>
      <c r="AJ96" s="41"/>
      <c r="AK96" s="41"/>
      <c r="AL96" s="41"/>
      <c r="AM96" s="41"/>
      <c r="AN96" s="41"/>
      <c r="AO96" s="41"/>
      <c r="AP96" s="41"/>
      <c r="AQ96" s="41"/>
      <c r="AR96" s="41"/>
      <c r="AS96" s="41"/>
      <c r="AT96" s="41"/>
      <c r="AU96" s="41"/>
      <c r="AV96" s="41"/>
      <c r="AW96" s="41"/>
      <c r="AX96" s="41"/>
      <c r="AY96" s="41"/>
      <c r="AZ96" s="41"/>
      <c r="BA96" s="41"/>
      <c r="BB96" s="41"/>
      <c r="BC96" s="41"/>
      <c r="BD96" s="41"/>
      <c r="BE96" s="41"/>
      <c r="BF96" s="41"/>
      <c r="BG96" s="41"/>
      <c r="BH96" s="41"/>
      <c r="BI96" s="41"/>
      <c r="BJ96" s="41"/>
      <c r="BK96" s="41"/>
      <c r="BL96" s="41"/>
      <c r="BM96" s="41"/>
      <c r="BN96" s="41"/>
      <c r="BO96" s="41"/>
      <c r="BP96" s="41"/>
      <c r="BQ96" s="41"/>
      <c r="BR96" s="41"/>
      <c r="BS96" s="41"/>
      <c r="BT96" s="41"/>
      <c r="BU96" s="41"/>
      <c r="BV96" s="41"/>
      <c r="BW96" s="41"/>
      <c r="BX96" s="41"/>
      <c r="BY96" s="41"/>
      <c r="BZ96" s="41"/>
      <c r="CA96" s="41"/>
      <c r="CB96" s="41"/>
      <c r="CC96" s="41"/>
      <c r="CD96" s="41"/>
      <c r="CE96" s="41"/>
      <c r="CF96" s="41"/>
      <c r="CG96" s="41"/>
      <c r="CH96" s="41"/>
      <c r="CI96" s="41"/>
      <c r="CJ96" s="41"/>
      <c r="CK96" s="41"/>
      <c r="CL96" s="41"/>
      <c r="CM96" s="41"/>
      <c r="CN96" s="41"/>
      <c r="CO96" s="41"/>
      <c r="CP96" s="41"/>
      <c r="CQ96" s="41"/>
      <c r="CR96" s="41"/>
      <c r="CS96" s="41"/>
      <c r="CT96" s="41"/>
      <c r="CU96" s="41"/>
      <c r="CV96" s="41"/>
      <c r="CW96" s="41"/>
      <c r="CX96" s="41"/>
      <c r="CY96" s="41"/>
      <c r="CZ96" s="41"/>
      <c r="DA96" s="41"/>
      <c r="DB96" s="41"/>
      <c r="DC96" s="41"/>
      <c r="DD96" s="41"/>
      <c r="DE96" s="41"/>
      <c r="DF96" s="41"/>
      <c r="DG96" s="41"/>
      <c r="DH96" s="41"/>
      <c r="DI96" s="41"/>
      <c r="DJ96" s="41"/>
      <c r="DK96" s="41"/>
      <c r="DL96" s="41"/>
      <c r="DM96" s="41"/>
      <c r="DN96" s="41"/>
      <c r="DO96" s="41"/>
      <c r="DP96" s="41"/>
      <c r="DQ96" s="41"/>
      <c r="DR96" s="41"/>
      <c r="DS96" s="41"/>
      <c r="DT96" s="41"/>
      <c r="DU96" s="41"/>
      <c r="DV96" s="41"/>
      <c r="DW96" s="41"/>
      <c r="DX96" s="41"/>
      <c r="DY96" s="41"/>
      <c r="DZ96" s="41"/>
      <c r="EA96" s="41"/>
      <c r="EB96" s="41"/>
      <c r="EC96" s="41"/>
      <c r="ED96" s="41"/>
      <c r="EE96" s="41"/>
      <c r="EF96" s="41"/>
      <c r="EG96" s="41"/>
      <c r="EH96" s="41"/>
      <c r="EI96" s="41"/>
      <c r="EJ96" s="41"/>
      <c r="EK96" s="41"/>
      <c r="EL96" s="41"/>
      <c r="EM96" s="41"/>
      <c r="EN96" s="41"/>
      <c r="EO96" s="41"/>
      <c r="EP96" s="41"/>
      <c r="EQ96" s="41"/>
      <c r="ER96" s="41"/>
      <c r="ES96" s="41"/>
      <c r="ET96" s="41"/>
      <c r="EU96" s="41"/>
      <c r="EV96" s="41"/>
      <c r="EW96" s="41"/>
      <c r="EX96" s="41"/>
      <c r="EY96" s="41"/>
      <c r="EZ96" s="41"/>
      <c r="FA96" s="41"/>
      <c r="FB96" s="41"/>
      <c r="FC96" s="41"/>
      <c r="FD96" s="41"/>
      <c r="FE96" s="41"/>
      <c r="FF96" s="41"/>
      <c r="FG96" s="41"/>
      <c r="FH96" s="41"/>
      <c r="FI96" s="41"/>
      <c r="FJ96" s="41"/>
      <c r="FK96" s="41"/>
      <c r="FL96" s="41"/>
      <c r="FM96" s="41"/>
      <c r="FN96" s="41"/>
      <c r="FO96" s="41"/>
      <c r="FP96" s="41"/>
      <c r="FQ96" s="41"/>
      <c r="FR96" s="41"/>
      <c r="FS96" s="41"/>
      <c r="FT96" s="41"/>
      <c r="FU96" s="41"/>
      <c r="FV96" s="41"/>
      <c r="FW96" s="41"/>
      <c r="FX96" s="41"/>
      <c r="FY96" s="41"/>
      <c r="FZ96" s="41"/>
      <c r="GA96" s="41"/>
      <c r="GB96" s="41"/>
      <c r="GC96" s="41"/>
      <c r="GD96" s="41"/>
      <c r="GE96" s="41"/>
      <c r="GF96" s="41"/>
      <c r="GG96" s="41"/>
      <c r="GH96" s="41"/>
      <c r="GI96" s="41"/>
      <c r="GJ96" s="41"/>
      <c r="GK96" s="41"/>
      <c r="GL96" s="41"/>
      <c r="GM96" s="41"/>
      <c r="GN96" s="41"/>
      <c r="GO96" s="41"/>
      <c r="GP96" s="41"/>
      <c r="GQ96" s="41"/>
      <c r="GR96" s="41"/>
      <c r="GS96" s="41"/>
      <c r="GT96" s="41"/>
      <c r="GU96" s="41"/>
      <c r="GV96" s="41"/>
      <c r="GW96" s="41"/>
      <c r="GX96" s="41"/>
      <c r="GY96" s="41"/>
      <c r="GZ96" s="41"/>
      <c r="HA96" s="41"/>
      <c r="HB96" s="41"/>
      <c r="HC96" s="41"/>
      <c r="HD96" s="41"/>
      <c r="HE96" s="41"/>
      <c r="HF96" s="41"/>
      <c r="HG96" s="41"/>
      <c r="HH96" s="41"/>
      <c r="HI96" s="41"/>
      <c r="HJ96" s="41"/>
      <c r="HK96" s="41"/>
      <c r="HL96" s="41"/>
      <c r="HM96" s="41"/>
      <c r="HN96" s="41"/>
      <c r="HO96" s="41"/>
      <c r="HP96" s="41"/>
      <c r="HQ96" s="41"/>
      <c r="HR96" s="41"/>
      <c r="HS96" s="41"/>
      <c r="HT96" s="41"/>
      <c r="HU96" s="41"/>
      <c r="HV96" s="41"/>
      <c r="HW96" s="41"/>
      <c r="HX96" s="41"/>
      <c r="HY96" s="41"/>
      <c r="HZ96" s="41"/>
      <c r="IA96" s="41"/>
      <c r="IB96" s="41"/>
      <c r="IC96" s="41"/>
      <c r="ID96" s="41"/>
      <c r="IE96" s="41"/>
      <c r="IF96" s="41"/>
      <c r="IG96" s="41"/>
      <c r="IH96" s="41"/>
      <c r="II96" s="41"/>
      <c r="IJ96" s="41"/>
      <c r="IK96" s="41"/>
      <c r="IL96" s="41"/>
      <c r="IM96" s="41"/>
      <c r="IN96" s="41"/>
      <c r="IO96" s="41"/>
      <c r="IP96" s="41"/>
      <c r="IQ96" s="41"/>
      <c r="IR96" s="41"/>
      <c r="IS96" s="41"/>
      <c r="IT96" s="41"/>
      <c r="IU96" s="41"/>
    </row>
    <row r="97" spans="1:255" s="22" customFormat="1" ht="57" x14ac:dyDescent="0.2">
      <c r="A97" s="49">
        <v>78</v>
      </c>
      <c r="B97" s="50" t="s">
        <v>455</v>
      </c>
      <c r="C97" s="50" t="s">
        <v>456</v>
      </c>
      <c r="D97" s="50" t="s">
        <v>132</v>
      </c>
      <c r="E97" s="51" t="e">
        <f t="shared" si="6"/>
        <v>#REF!</v>
      </c>
      <c r="F97" s="52">
        <f>ROUND( 10.58 * 9.11, 2 )</f>
        <v>96.38</v>
      </c>
      <c r="G97" s="53" t="e">
        <f t="shared" si="7"/>
        <v>#REF!</v>
      </c>
      <c r="H97" s="54" t="s">
        <v>1071</v>
      </c>
      <c r="I97" s="54" t="s">
        <v>1010</v>
      </c>
      <c r="N97" s="41"/>
      <c r="O97" s="41" t="e">
        <f t="shared" si="8"/>
        <v>#REF!</v>
      </c>
      <c r="P97" s="41" t="e">
        <f>Source!I170</f>
        <v>#REF!</v>
      </c>
      <c r="Q97" s="41"/>
      <c r="R97" s="41"/>
      <c r="S97" s="41"/>
      <c r="T97" s="41"/>
      <c r="U97" s="41"/>
      <c r="V97" s="41"/>
      <c r="W97" s="41"/>
      <c r="X97" s="41"/>
      <c r="Y97" s="41"/>
      <c r="Z97" s="41"/>
      <c r="AA97" s="41"/>
      <c r="AB97" s="41"/>
      <c r="AC97" s="41"/>
      <c r="AD97" s="41"/>
      <c r="AE97" s="41"/>
      <c r="AF97" s="41"/>
      <c r="AG97" s="41"/>
      <c r="AH97" s="41"/>
      <c r="AI97" s="41"/>
      <c r="AJ97" s="41"/>
      <c r="AK97" s="41"/>
      <c r="AL97" s="41"/>
      <c r="AM97" s="41"/>
      <c r="AN97" s="41"/>
      <c r="AO97" s="41"/>
      <c r="AP97" s="41"/>
      <c r="AQ97" s="41"/>
      <c r="AR97" s="41"/>
      <c r="AS97" s="41"/>
      <c r="AT97" s="41"/>
      <c r="AU97" s="41"/>
      <c r="AV97" s="41"/>
      <c r="AW97" s="41"/>
      <c r="AX97" s="41"/>
      <c r="AY97" s="41"/>
      <c r="AZ97" s="41"/>
      <c r="BA97" s="41"/>
      <c r="BB97" s="41"/>
      <c r="BC97" s="41"/>
      <c r="BD97" s="41"/>
      <c r="BE97" s="41"/>
      <c r="BF97" s="41"/>
      <c r="BG97" s="41"/>
      <c r="BH97" s="41"/>
      <c r="BI97" s="41"/>
      <c r="BJ97" s="41"/>
      <c r="BK97" s="41"/>
      <c r="BL97" s="41"/>
      <c r="BM97" s="41"/>
      <c r="BN97" s="41"/>
      <c r="BO97" s="41"/>
      <c r="BP97" s="41"/>
      <c r="BQ97" s="41"/>
      <c r="BR97" s="41"/>
      <c r="BS97" s="41"/>
      <c r="BT97" s="41"/>
      <c r="BU97" s="41"/>
      <c r="BV97" s="41"/>
      <c r="BW97" s="41"/>
      <c r="BX97" s="41"/>
      <c r="BY97" s="41"/>
      <c r="BZ97" s="41"/>
      <c r="CA97" s="41"/>
      <c r="CB97" s="41"/>
      <c r="CC97" s="41"/>
      <c r="CD97" s="41"/>
      <c r="CE97" s="41"/>
      <c r="CF97" s="41"/>
      <c r="CG97" s="41"/>
      <c r="CH97" s="41"/>
      <c r="CI97" s="41"/>
      <c r="CJ97" s="41"/>
      <c r="CK97" s="41"/>
      <c r="CL97" s="41"/>
      <c r="CM97" s="41"/>
      <c r="CN97" s="41"/>
      <c r="CO97" s="41"/>
      <c r="CP97" s="41"/>
      <c r="CQ97" s="41"/>
      <c r="CR97" s="41"/>
      <c r="CS97" s="41"/>
      <c r="CT97" s="41"/>
      <c r="CU97" s="41"/>
      <c r="CV97" s="41"/>
      <c r="CW97" s="41"/>
      <c r="CX97" s="41"/>
      <c r="CY97" s="41"/>
      <c r="CZ97" s="41"/>
      <c r="DA97" s="41"/>
      <c r="DB97" s="41"/>
      <c r="DC97" s="41"/>
      <c r="DD97" s="41"/>
      <c r="DE97" s="41"/>
      <c r="DF97" s="41"/>
      <c r="DG97" s="41"/>
      <c r="DH97" s="41"/>
      <c r="DI97" s="41"/>
      <c r="DJ97" s="41"/>
      <c r="DK97" s="41"/>
      <c r="DL97" s="41"/>
      <c r="DM97" s="41"/>
      <c r="DN97" s="41"/>
      <c r="DO97" s="41"/>
      <c r="DP97" s="41"/>
      <c r="DQ97" s="41"/>
      <c r="DR97" s="41"/>
      <c r="DS97" s="41"/>
      <c r="DT97" s="41"/>
      <c r="DU97" s="41"/>
      <c r="DV97" s="41"/>
      <c r="DW97" s="41"/>
      <c r="DX97" s="41"/>
      <c r="DY97" s="41"/>
      <c r="DZ97" s="41"/>
      <c r="EA97" s="41"/>
      <c r="EB97" s="41"/>
      <c r="EC97" s="41"/>
      <c r="ED97" s="41"/>
      <c r="EE97" s="41"/>
      <c r="EF97" s="41"/>
      <c r="EG97" s="41"/>
      <c r="EH97" s="41"/>
      <c r="EI97" s="41"/>
      <c r="EJ97" s="41"/>
      <c r="EK97" s="41"/>
      <c r="EL97" s="41"/>
      <c r="EM97" s="41"/>
      <c r="EN97" s="41"/>
      <c r="EO97" s="41"/>
      <c r="EP97" s="41"/>
      <c r="EQ97" s="41"/>
      <c r="ER97" s="41"/>
      <c r="ES97" s="41"/>
      <c r="ET97" s="41"/>
      <c r="EU97" s="41"/>
      <c r="EV97" s="41"/>
      <c r="EW97" s="41"/>
      <c r="EX97" s="41"/>
      <c r="EY97" s="41"/>
      <c r="EZ97" s="41"/>
      <c r="FA97" s="41"/>
      <c r="FB97" s="41"/>
      <c r="FC97" s="41"/>
      <c r="FD97" s="41"/>
      <c r="FE97" s="41"/>
      <c r="FF97" s="41"/>
      <c r="FG97" s="41"/>
      <c r="FH97" s="41"/>
      <c r="FI97" s="41"/>
      <c r="FJ97" s="41"/>
      <c r="FK97" s="41"/>
      <c r="FL97" s="41"/>
      <c r="FM97" s="41"/>
      <c r="FN97" s="41"/>
      <c r="FO97" s="41"/>
      <c r="FP97" s="41"/>
      <c r="FQ97" s="41"/>
      <c r="FR97" s="41"/>
      <c r="FS97" s="41"/>
      <c r="FT97" s="41"/>
      <c r="FU97" s="41"/>
      <c r="FV97" s="41"/>
      <c r="FW97" s="41"/>
      <c r="FX97" s="41"/>
      <c r="FY97" s="41"/>
      <c r="FZ97" s="41"/>
      <c r="GA97" s="41"/>
      <c r="GB97" s="41"/>
      <c r="GC97" s="41"/>
      <c r="GD97" s="41"/>
      <c r="GE97" s="41"/>
      <c r="GF97" s="41"/>
      <c r="GG97" s="41"/>
      <c r="GH97" s="41"/>
      <c r="GI97" s="41"/>
      <c r="GJ97" s="41"/>
      <c r="GK97" s="41"/>
      <c r="GL97" s="41"/>
      <c r="GM97" s="41"/>
      <c r="GN97" s="41"/>
      <c r="GO97" s="41"/>
      <c r="GP97" s="41"/>
      <c r="GQ97" s="41"/>
      <c r="GR97" s="41"/>
      <c r="GS97" s="41"/>
      <c r="GT97" s="41"/>
      <c r="GU97" s="41"/>
      <c r="GV97" s="41"/>
      <c r="GW97" s="41"/>
      <c r="GX97" s="41"/>
      <c r="GY97" s="41"/>
      <c r="GZ97" s="41"/>
      <c r="HA97" s="41"/>
      <c r="HB97" s="41"/>
      <c r="HC97" s="41"/>
      <c r="HD97" s="41"/>
      <c r="HE97" s="41"/>
      <c r="HF97" s="41"/>
      <c r="HG97" s="41"/>
      <c r="HH97" s="41"/>
      <c r="HI97" s="41"/>
      <c r="HJ97" s="41"/>
      <c r="HK97" s="41"/>
      <c r="HL97" s="41"/>
      <c r="HM97" s="41"/>
      <c r="HN97" s="41"/>
      <c r="HO97" s="41"/>
      <c r="HP97" s="41"/>
      <c r="HQ97" s="41"/>
      <c r="HR97" s="41"/>
      <c r="HS97" s="41"/>
      <c r="HT97" s="41"/>
      <c r="HU97" s="41"/>
      <c r="HV97" s="41"/>
      <c r="HW97" s="41"/>
      <c r="HX97" s="41"/>
      <c r="HY97" s="41"/>
      <c r="HZ97" s="41"/>
      <c r="IA97" s="41"/>
      <c r="IB97" s="41"/>
      <c r="IC97" s="41"/>
      <c r="ID97" s="41"/>
      <c r="IE97" s="41"/>
      <c r="IF97" s="41"/>
      <c r="IG97" s="41"/>
      <c r="IH97" s="41"/>
      <c r="II97" s="41"/>
      <c r="IJ97" s="41"/>
      <c r="IK97" s="41"/>
      <c r="IL97" s="41"/>
      <c r="IM97" s="41"/>
      <c r="IN97" s="41"/>
      <c r="IO97" s="41"/>
      <c r="IP97" s="41"/>
      <c r="IQ97" s="41"/>
      <c r="IR97" s="41"/>
      <c r="IS97" s="41"/>
      <c r="IT97" s="41"/>
      <c r="IU97" s="41"/>
    </row>
    <row r="98" spans="1:255" s="22" customFormat="1" ht="22.8" x14ac:dyDescent="0.2">
      <c r="A98" s="49">
        <v>79</v>
      </c>
      <c r="B98" s="50" t="s">
        <v>130</v>
      </c>
      <c r="C98" s="50" t="s">
        <v>131</v>
      </c>
      <c r="D98" s="50" t="s">
        <v>132</v>
      </c>
      <c r="E98" s="51" t="e">
        <f t="shared" si="6"/>
        <v>#REF!</v>
      </c>
      <c r="F98" s="52">
        <f>ROUND( 5.01 * 9.11, 2 )</f>
        <v>45.64</v>
      </c>
      <c r="G98" s="53" t="e">
        <f t="shared" si="7"/>
        <v>#REF!</v>
      </c>
      <c r="H98" s="54" t="s">
        <v>1041</v>
      </c>
      <c r="I98" s="54" t="s">
        <v>1010</v>
      </c>
      <c r="N98" s="41"/>
      <c r="O98" s="41" t="e">
        <f t="shared" si="8"/>
        <v>#REF!</v>
      </c>
      <c r="P98" s="41" t="e">
        <f>Source!I70</f>
        <v>#REF!</v>
      </c>
      <c r="Q98" s="41"/>
      <c r="R98" s="41"/>
      <c r="S98" s="41"/>
      <c r="T98" s="41"/>
      <c r="U98" s="41"/>
      <c r="V98" s="41"/>
      <c r="W98" s="41"/>
      <c r="X98" s="41"/>
      <c r="Y98" s="41"/>
      <c r="Z98" s="41"/>
      <c r="AA98" s="41"/>
      <c r="AB98" s="41"/>
      <c r="AC98" s="41"/>
      <c r="AD98" s="41"/>
      <c r="AE98" s="41"/>
      <c r="AF98" s="41"/>
      <c r="AG98" s="41"/>
      <c r="AH98" s="41"/>
      <c r="AI98" s="41"/>
      <c r="AJ98" s="41"/>
      <c r="AK98" s="41"/>
      <c r="AL98" s="41"/>
      <c r="AM98" s="41"/>
      <c r="AN98" s="41"/>
      <c r="AO98" s="41"/>
      <c r="AP98" s="41"/>
      <c r="AQ98" s="41"/>
      <c r="AR98" s="41"/>
      <c r="AS98" s="41"/>
      <c r="AT98" s="41"/>
      <c r="AU98" s="41"/>
      <c r="AV98" s="41"/>
      <c r="AW98" s="41"/>
      <c r="AX98" s="41"/>
      <c r="AY98" s="41"/>
      <c r="AZ98" s="41"/>
      <c r="BA98" s="41"/>
      <c r="BB98" s="41"/>
      <c r="BC98" s="41"/>
      <c r="BD98" s="41"/>
      <c r="BE98" s="41"/>
      <c r="BF98" s="41"/>
      <c r="BG98" s="41"/>
      <c r="BH98" s="41"/>
      <c r="BI98" s="41"/>
      <c r="BJ98" s="41"/>
      <c r="BK98" s="41"/>
      <c r="BL98" s="41"/>
      <c r="BM98" s="41"/>
      <c r="BN98" s="41"/>
      <c r="BO98" s="41"/>
      <c r="BP98" s="41"/>
      <c r="BQ98" s="41"/>
      <c r="BR98" s="41"/>
      <c r="BS98" s="41"/>
      <c r="BT98" s="41"/>
      <c r="BU98" s="41"/>
      <c r="BV98" s="41"/>
      <c r="BW98" s="41"/>
      <c r="BX98" s="41"/>
      <c r="BY98" s="41"/>
      <c r="BZ98" s="41"/>
      <c r="CA98" s="41"/>
      <c r="CB98" s="41"/>
      <c r="CC98" s="41"/>
      <c r="CD98" s="41"/>
      <c r="CE98" s="41"/>
      <c r="CF98" s="41"/>
      <c r="CG98" s="41"/>
      <c r="CH98" s="41"/>
      <c r="CI98" s="41"/>
      <c r="CJ98" s="41"/>
      <c r="CK98" s="41"/>
      <c r="CL98" s="41"/>
      <c r="CM98" s="41"/>
      <c r="CN98" s="41"/>
      <c r="CO98" s="41"/>
      <c r="CP98" s="41"/>
      <c r="CQ98" s="41"/>
      <c r="CR98" s="41"/>
      <c r="CS98" s="41"/>
      <c r="CT98" s="41"/>
      <c r="CU98" s="41"/>
      <c r="CV98" s="41"/>
      <c r="CW98" s="41"/>
      <c r="CX98" s="41"/>
      <c r="CY98" s="41"/>
      <c r="CZ98" s="41"/>
      <c r="DA98" s="41"/>
      <c r="DB98" s="41"/>
      <c r="DC98" s="41"/>
      <c r="DD98" s="41"/>
      <c r="DE98" s="41"/>
      <c r="DF98" s="41"/>
      <c r="DG98" s="41"/>
      <c r="DH98" s="41"/>
      <c r="DI98" s="41"/>
      <c r="DJ98" s="41"/>
      <c r="DK98" s="41"/>
      <c r="DL98" s="41"/>
      <c r="DM98" s="41"/>
      <c r="DN98" s="41"/>
      <c r="DO98" s="41"/>
      <c r="DP98" s="41"/>
      <c r="DQ98" s="41"/>
      <c r="DR98" s="41"/>
      <c r="DS98" s="41"/>
      <c r="DT98" s="41"/>
      <c r="DU98" s="41"/>
      <c r="DV98" s="41"/>
      <c r="DW98" s="41"/>
      <c r="DX98" s="41"/>
      <c r="DY98" s="41"/>
      <c r="DZ98" s="41"/>
      <c r="EA98" s="41"/>
      <c r="EB98" s="41"/>
      <c r="EC98" s="41"/>
      <c r="ED98" s="41"/>
      <c r="EE98" s="41"/>
      <c r="EF98" s="41"/>
      <c r="EG98" s="41"/>
      <c r="EH98" s="41"/>
      <c r="EI98" s="41"/>
      <c r="EJ98" s="41"/>
      <c r="EK98" s="41"/>
      <c r="EL98" s="41"/>
      <c r="EM98" s="41"/>
      <c r="EN98" s="41"/>
      <c r="EO98" s="41"/>
      <c r="EP98" s="41"/>
      <c r="EQ98" s="41"/>
      <c r="ER98" s="41"/>
      <c r="ES98" s="41"/>
      <c r="ET98" s="41"/>
      <c r="EU98" s="41"/>
      <c r="EV98" s="41"/>
      <c r="EW98" s="41"/>
      <c r="EX98" s="41"/>
      <c r="EY98" s="41"/>
      <c r="EZ98" s="41"/>
      <c r="FA98" s="41"/>
      <c r="FB98" s="41"/>
      <c r="FC98" s="41"/>
      <c r="FD98" s="41"/>
      <c r="FE98" s="41"/>
      <c r="FF98" s="41"/>
      <c r="FG98" s="41"/>
      <c r="FH98" s="41"/>
      <c r="FI98" s="41"/>
      <c r="FJ98" s="41"/>
      <c r="FK98" s="41"/>
      <c r="FL98" s="41"/>
      <c r="FM98" s="41"/>
      <c r="FN98" s="41"/>
      <c r="FO98" s="41"/>
      <c r="FP98" s="41"/>
      <c r="FQ98" s="41"/>
      <c r="FR98" s="41"/>
      <c r="FS98" s="41"/>
      <c r="FT98" s="41"/>
      <c r="FU98" s="41"/>
      <c r="FV98" s="41"/>
      <c r="FW98" s="41"/>
      <c r="FX98" s="41"/>
      <c r="FY98" s="41"/>
      <c r="FZ98" s="41"/>
      <c r="GA98" s="41"/>
      <c r="GB98" s="41"/>
      <c r="GC98" s="41"/>
      <c r="GD98" s="41"/>
      <c r="GE98" s="41"/>
      <c r="GF98" s="41"/>
      <c r="GG98" s="41"/>
      <c r="GH98" s="41"/>
      <c r="GI98" s="41"/>
      <c r="GJ98" s="41"/>
      <c r="GK98" s="41"/>
      <c r="GL98" s="41"/>
      <c r="GM98" s="41"/>
      <c r="GN98" s="41"/>
      <c r="GO98" s="41"/>
      <c r="GP98" s="41"/>
      <c r="GQ98" s="41"/>
      <c r="GR98" s="41"/>
      <c r="GS98" s="41"/>
      <c r="GT98" s="41"/>
      <c r="GU98" s="41"/>
      <c r="GV98" s="41"/>
      <c r="GW98" s="41"/>
      <c r="GX98" s="41"/>
      <c r="GY98" s="41"/>
      <c r="GZ98" s="41"/>
      <c r="HA98" s="41"/>
      <c r="HB98" s="41"/>
      <c r="HC98" s="41"/>
      <c r="HD98" s="41"/>
      <c r="HE98" s="41"/>
      <c r="HF98" s="41"/>
      <c r="HG98" s="41"/>
      <c r="HH98" s="41"/>
      <c r="HI98" s="41"/>
      <c r="HJ98" s="41"/>
      <c r="HK98" s="41"/>
      <c r="HL98" s="41"/>
      <c r="HM98" s="41"/>
      <c r="HN98" s="41"/>
      <c r="HO98" s="41"/>
      <c r="HP98" s="41"/>
      <c r="HQ98" s="41"/>
      <c r="HR98" s="41"/>
      <c r="HS98" s="41"/>
      <c r="HT98" s="41"/>
      <c r="HU98" s="41"/>
      <c r="HV98" s="41"/>
      <c r="HW98" s="41"/>
      <c r="HX98" s="41"/>
      <c r="HY98" s="41"/>
      <c r="HZ98" s="41"/>
      <c r="IA98" s="41"/>
      <c r="IB98" s="41"/>
      <c r="IC98" s="41"/>
      <c r="ID98" s="41"/>
      <c r="IE98" s="41"/>
      <c r="IF98" s="41"/>
      <c r="IG98" s="41"/>
      <c r="IH98" s="41"/>
      <c r="II98" s="41"/>
      <c r="IJ98" s="41"/>
      <c r="IK98" s="41"/>
      <c r="IL98" s="41"/>
      <c r="IM98" s="41"/>
      <c r="IN98" s="41"/>
      <c r="IO98" s="41"/>
      <c r="IP98" s="41"/>
      <c r="IQ98" s="41"/>
      <c r="IR98" s="41"/>
      <c r="IS98" s="41"/>
      <c r="IT98" s="41"/>
      <c r="IU98" s="41"/>
    </row>
    <row r="99" spans="1:255" s="22" customFormat="1" ht="57" x14ac:dyDescent="0.2">
      <c r="A99" s="49">
        <v>80</v>
      </c>
      <c r="B99" s="50" t="s">
        <v>476</v>
      </c>
      <c r="C99" s="50" t="s">
        <v>477</v>
      </c>
      <c r="D99" s="50" t="s">
        <v>278</v>
      </c>
      <c r="E99" s="51" t="e">
        <f t="shared" si="6"/>
        <v>#REF!</v>
      </c>
      <c r="F99" s="52">
        <f>ROUND( 235.98 * 9.11, 2 )</f>
        <v>2149.7800000000002</v>
      </c>
      <c r="G99" s="53" t="e">
        <f t="shared" si="7"/>
        <v>#REF!</v>
      </c>
      <c r="H99" s="54" t="s">
        <v>1073</v>
      </c>
      <c r="I99" s="54" t="s">
        <v>1010</v>
      </c>
      <c r="N99" s="41"/>
      <c r="O99" s="41" t="e">
        <f t="shared" si="8"/>
        <v>#REF!</v>
      </c>
      <c r="P99" s="41" t="e">
        <f>Source!I176</f>
        <v>#REF!</v>
      </c>
      <c r="Q99" s="41" t="e">
        <f>Source!I245</f>
        <v>#REF!</v>
      </c>
      <c r="R99" s="41"/>
      <c r="S99" s="41"/>
      <c r="T99" s="41"/>
      <c r="U99" s="41"/>
      <c r="V99" s="41"/>
      <c r="W99" s="41"/>
      <c r="X99" s="41"/>
      <c r="Y99" s="41"/>
      <c r="Z99" s="41"/>
      <c r="AA99" s="41"/>
      <c r="AB99" s="41"/>
      <c r="AC99" s="41"/>
      <c r="AD99" s="41"/>
      <c r="AE99" s="41"/>
      <c r="AF99" s="41"/>
      <c r="AG99" s="41"/>
      <c r="AH99" s="41"/>
      <c r="AI99" s="41"/>
      <c r="AJ99" s="41"/>
      <c r="AK99" s="41"/>
      <c r="AL99" s="41"/>
      <c r="AM99" s="41"/>
      <c r="AN99" s="41"/>
      <c r="AO99" s="41"/>
      <c r="AP99" s="41"/>
      <c r="AQ99" s="41"/>
      <c r="AR99" s="41"/>
      <c r="AS99" s="41"/>
      <c r="AT99" s="41"/>
      <c r="AU99" s="41"/>
      <c r="AV99" s="41"/>
      <c r="AW99" s="41"/>
      <c r="AX99" s="41"/>
      <c r="AY99" s="41"/>
      <c r="AZ99" s="41"/>
      <c r="BA99" s="41"/>
      <c r="BB99" s="41"/>
      <c r="BC99" s="41"/>
      <c r="BD99" s="41"/>
      <c r="BE99" s="41"/>
      <c r="BF99" s="41"/>
      <c r="BG99" s="41"/>
      <c r="BH99" s="41"/>
      <c r="BI99" s="41"/>
      <c r="BJ99" s="41"/>
      <c r="BK99" s="41"/>
      <c r="BL99" s="41"/>
      <c r="BM99" s="41"/>
      <c r="BN99" s="41"/>
      <c r="BO99" s="41"/>
      <c r="BP99" s="41"/>
      <c r="BQ99" s="41"/>
      <c r="BR99" s="41"/>
      <c r="BS99" s="41"/>
      <c r="BT99" s="41"/>
      <c r="BU99" s="41"/>
      <c r="BV99" s="41"/>
      <c r="BW99" s="41"/>
      <c r="BX99" s="41"/>
      <c r="BY99" s="41"/>
      <c r="BZ99" s="41"/>
      <c r="CA99" s="41"/>
      <c r="CB99" s="41"/>
      <c r="CC99" s="41"/>
      <c r="CD99" s="41"/>
      <c r="CE99" s="41"/>
      <c r="CF99" s="41"/>
      <c r="CG99" s="41"/>
      <c r="CH99" s="41"/>
      <c r="CI99" s="41"/>
      <c r="CJ99" s="41"/>
      <c r="CK99" s="41"/>
      <c r="CL99" s="41"/>
      <c r="CM99" s="41"/>
      <c r="CN99" s="41"/>
      <c r="CO99" s="41"/>
      <c r="CP99" s="41"/>
      <c r="CQ99" s="41"/>
      <c r="CR99" s="41"/>
      <c r="CS99" s="41"/>
      <c r="CT99" s="41"/>
      <c r="CU99" s="41"/>
      <c r="CV99" s="41"/>
      <c r="CW99" s="41"/>
      <c r="CX99" s="41"/>
      <c r="CY99" s="41"/>
      <c r="CZ99" s="41"/>
      <c r="DA99" s="41"/>
      <c r="DB99" s="41"/>
      <c r="DC99" s="41"/>
      <c r="DD99" s="41"/>
      <c r="DE99" s="41"/>
      <c r="DF99" s="41"/>
      <c r="DG99" s="41"/>
      <c r="DH99" s="41"/>
      <c r="DI99" s="41"/>
      <c r="DJ99" s="41"/>
      <c r="DK99" s="41"/>
      <c r="DL99" s="41"/>
      <c r="DM99" s="41"/>
      <c r="DN99" s="41"/>
      <c r="DO99" s="41"/>
      <c r="DP99" s="41"/>
      <c r="DQ99" s="41"/>
      <c r="DR99" s="41"/>
      <c r="DS99" s="41"/>
      <c r="DT99" s="41"/>
      <c r="DU99" s="41"/>
      <c r="DV99" s="41"/>
      <c r="DW99" s="41"/>
      <c r="DX99" s="41"/>
      <c r="DY99" s="41"/>
      <c r="DZ99" s="41"/>
      <c r="EA99" s="41"/>
      <c r="EB99" s="41"/>
      <c r="EC99" s="41"/>
      <c r="ED99" s="41"/>
      <c r="EE99" s="41"/>
      <c r="EF99" s="41"/>
      <c r="EG99" s="41"/>
      <c r="EH99" s="41"/>
      <c r="EI99" s="41"/>
      <c r="EJ99" s="41"/>
      <c r="EK99" s="41"/>
      <c r="EL99" s="41"/>
      <c r="EM99" s="41"/>
      <c r="EN99" s="41"/>
      <c r="EO99" s="41"/>
      <c r="EP99" s="41"/>
      <c r="EQ99" s="41"/>
      <c r="ER99" s="41"/>
      <c r="ES99" s="41"/>
      <c r="ET99" s="41"/>
      <c r="EU99" s="41"/>
      <c r="EV99" s="41"/>
      <c r="EW99" s="41"/>
      <c r="EX99" s="41"/>
      <c r="EY99" s="41"/>
      <c r="EZ99" s="41"/>
      <c r="FA99" s="41"/>
      <c r="FB99" s="41"/>
      <c r="FC99" s="41"/>
      <c r="FD99" s="41"/>
      <c r="FE99" s="41"/>
      <c r="FF99" s="41"/>
      <c r="FG99" s="41"/>
      <c r="FH99" s="41"/>
      <c r="FI99" s="41"/>
      <c r="FJ99" s="41"/>
      <c r="FK99" s="41"/>
      <c r="FL99" s="41"/>
      <c r="FM99" s="41"/>
      <c r="FN99" s="41"/>
      <c r="FO99" s="41"/>
      <c r="FP99" s="41"/>
      <c r="FQ99" s="41"/>
      <c r="FR99" s="41"/>
      <c r="FS99" s="41"/>
      <c r="FT99" s="41"/>
      <c r="FU99" s="41"/>
      <c r="FV99" s="41"/>
      <c r="FW99" s="41"/>
      <c r="FX99" s="41"/>
      <c r="FY99" s="41"/>
      <c r="FZ99" s="41"/>
      <c r="GA99" s="41"/>
      <c r="GB99" s="41"/>
      <c r="GC99" s="41"/>
      <c r="GD99" s="41"/>
      <c r="GE99" s="41"/>
      <c r="GF99" s="41"/>
      <c r="GG99" s="41"/>
      <c r="GH99" s="41"/>
      <c r="GI99" s="41"/>
      <c r="GJ99" s="41"/>
      <c r="GK99" s="41"/>
      <c r="GL99" s="41"/>
      <c r="GM99" s="41"/>
      <c r="GN99" s="41"/>
      <c r="GO99" s="41"/>
      <c r="GP99" s="41"/>
      <c r="GQ99" s="41"/>
      <c r="GR99" s="41"/>
      <c r="GS99" s="41"/>
      <c r="GT99" s="41"/>
      <c r="GU99" s="41"/>
      <c r="GV99" s="41"/>
      <c r="GW99" s="41"/>
      <c r="GX99" s="41"/>
      <c r="GY99" s="41"/>
      <c r="GZ99" s="41"/>
      <c r="HA99" s="41"/>
      <c r="HB99" s="41"/>
      <c r="HC99" s="41"/>
      <c r="HD99" s="41"/>
      <c r="HE99" s="41"/>
      <c r="HF99" s="41"/>
      <c r="HG99" s="41"/>
      <c r="HH99" s="41"/>
      <c r="HI99" s="41"/>
      <c r="HJ99" s="41"/>
      <c r="HK99" s="41"/>
      <c r="HL99" s="41"/>
      <c r="HM99" s="41"/>
      <c r="HN99" s="41"/>
      <c r="HO99" s="41"/>
      <c r="HP99" s="41"/>
      <c r="HQ99" s="41"/>
      <c r="HR99" s="41"/>
      <c r="HS99" s="41"/>
      <c r="HT99" s="41"/>
      <c r="HU99" s="41"/>
      <c r="HV99" s="41"/>
      <c r="HW99" s="41"/>
      <c r="HX99" s="41"/>
      <c r="HY99" s="41"/>
      <c r="HZ99" s="41"/>
      <c r="IA99" s="41"/>
      <c r="IB99" s="41"/>
      <c r="IC99" s="41"/>
      <c r="ID99" s="41"/>
      <c r="IE99" s="41"/>
      <c r="IF99" s="41"/>
      <c r="IG99" s="41"/>
      <c r="IH99" s="41"/>
      <c r="II99" s="41"/>
      <c r="IJ99" s="41"/>
      <c r="IK99" s="41"/>
      <c r="IL99" s="41"/>
      <c r="IM99" s="41"/>
      <c r="IN99" s="41"/>
      <c r="IO99" s="41"/>
      <c r="IP99" s="41"/>
      <c r="IQ99" s="41"/>
      <c r="IR99" s="41"/>
      <c r="IS99" s="41"/>
      <c r="IT99" s="41"/>
      <c r="IU99" s="41"/>
    </row>
    <row r="100" spans="1:255" s="22" customFormat="1" ht="22.8" x14ac:dyDescent="0.2">
      <c r="A100" s="49">
        <v>81</v>
      </c>
      <c r="B100" s="50" t="s">
        <v>605</v>
      </c>
      <c r="C100" s="50" t="s">
        <v>606</v>
      </c>
      <c r="D100" s="50" t="s">
        <v>147</v>
      </c>
      <c r="E100" s="51" t="e">
        <f t="shared" si="6"/>
        <v>#REF!</v>
      </c>
      <c r="F100" s="52">
        <f>ROUND( 10196.65 * 9.11, 2 )</f>
        <v>92891.48</v>
      </c>
      <c r="G100" s="53" t="e">
        <f t="shared" si="7"/>
        <v>#REF!</v>
      </c>
      <c r="H100" s="54" t="s">
        <v>1078</v>
      </c>
      <c r="I100" s="54" t="s">
        <v>1010</v>
      </c>
      <c r="N100" s="41"/>
      <c r="O100" s="41" t="e">
        <f t="shared" si="8"/>
        <v>#REF!</v>
      </c>
      <c r="P100" s="41" t="e">
        <f>Source!I231</f>
        <v>#REF!</v>
      </c>
      <c r="Q100" s="41"/>
      <c r="R100" s="41"/>
      <c r="S100" s="41"/>
      <c r="T100" s="41"/>
      <c r="U100" s="41"/>
      <c r="V100" s="41"/>
      <c r="W100" s="41"/>
      <c r="X100" s="41"/>
      <c r="Y100" s="41"/>
      <c r="Z100" s="41"/>
      <c r="AA100" s="41"/>
      <c r="AB100" s="41"/>
      <c r="AC100" s="41"/>
      <c r="AD100" s="41"/>
      <c r="AE100" s="41"/>
      <c r="AF100" s="41"/>
      <c r="AG100" s="41"/>
      <c r="AH100" s="41"/>
      <c r="AI100" s="41"/>
      <c r="AJ100" s="41"/>
      <c r="AK100" s="41"/>
      <c r="AL100" s="41"/>
      <c r="AM100" s="41"/>
      <c r="AN100" s="41"/>
      <c r="AO100" s="41"/>
      <c r="AP100" s="41"/>
      <c r="AQ100" s="41"/>
      <c r="AR100" s="41"/>
      <c r="AS100" s="41"/>
      <c r="AT100" s="41"/>
      <c r="AU100" s="41"/>
      <c r="AV100" s="41"/>
      <c r="AW100" s="41"/>
      <c r="AX100" s="41"/>
      <c r="AY100" s="41"/>
      <c r="AZ100" s="41"/>
      <c r="BA100" s="41"/>
      <c r="BB100" s="41"/>
      <c r="BC100" s="41"/>
      <c r="BD100" s="41"/>
      <c r="BE100" s="41"/>
      <c r="BF100" s="41"/>
      <c r="BG100" s="41"/>
      <c r="BH100" s="41"/>
      <c r="BI100" s="41"/>
      <c r="BJ100" s="41"/>
      <c r="BK100" s="41"/>
      <c r="BL100" s="41"/>
      <c r="BM100" s="41"/>
      <c r="BN100" s="41"/>
      <c r="BO100" s="41"/>
      <c r="BP100" s="41"/>
      <c r="BQ100" s="41"/>
      <c r="BR100" s="41"/>
      <c r="BS100" s="41"/>
      <c r="BT100" s="41"/>
      <c r="BU100" s="41"/>
      <c r="BV100" s="41"/>
      <c r="BW100" s="41"/>
      <c r="BX100" s="41"/>
      <c r="BY100" s="41"/>
      <c r="BZ100" s="41"/>
      <c r="CA100" s="41"/>
      <c r="CB100" s="41"/>
      <c r="CC100" s="41"/>
      <c r="CD100" s="41"/>
      <c r="CE100" s="41"/>
      <c r="CF100" s="41"/>
      <c r="CG100" s="41"/>
      <c r="CH100" s="41"/>
      <c r="CI100" s="41"/>
      <c r="CJ100" s="41"/>
      <c r="CK100" s="41"/>
      <c r="CL100" s="41"/>
      <c r="CM100" s="41"/>
      <c r="CN100" s="41"/>
      <c r="CO100" s="41"/>
      <c r="CP100" s="41"/>
      <c r="CQ100" s="41"/>
      <c r="CR100" s="41"/>
      <c r="CS100" s="41"/>
      <c r="CT100" s="41"/>
      <c r="CU100" s="41"/>
      <c r="CV100" s="41"/>
      <c r="CW100" s="41"/>
      <c r="CX100" s="41"/>
      <c r="CY100" s="41"/>
      <c r="CZ100" s="41"/>
      <c r="DA100" s="41"/>
      <c r="DB100" s="41"/>
      <c r="DC100" s="41"/>
      <c r="DD100" s="41"/>
      <c r="DE100" s="41"/>
      <c r="DF100" s="41"/>
      <c r="DG100" s="41"/>
      <c r="DH100" s="41"/>
      <c r="DI100" s="41"/>
      <c r="DJ100" s="41"/>
      <c r="DK100" s="41"/>
      <c r="DL100" s="41"/>
      <c r="DM100" s="41"/>
      <c r="DN100" s="41"/>
      <c r="DO100" s="41"/>
      <c r="DP100" s="41"/>
      <c r="DQ100" s="41"/>
      <c r="DR100" s="41"/>
      <c r="DS100" s="41"/>
      <c r="DT100" s="41"/>
      <c r="DU100" s="41"/>
      <c r="DV100" s="41"/>
      <c r="DW100" s="41"/>
      <c r="DX100" s="41"/>
      <c r="DY100" s="41"/>
      <c r="DZ100" s="41"/>
      <c r="EA100" s="41"/>
      <c r="EB100" s="41"/>
      <c r="EC100" s="41"/>
      <c r="ED100" s="41"/>
      <c r="EE100" s="41"/>
      <c r="EF100" s="41"/>
      <c r="EG100" s="41"/>
      <c r="EH100" s="41"/>
      <c r="EI100" s="41"/>
      <c r="EJ100" s="41"/>
      <c r="EK100" s="41"/>
      <c r="EL100" s="41"/>
      <c r="EM100" s="41"/>
      <c r="EN100" s="41"/>
      <c r="EO100" s="41"/>
      <c r="EP100" s="41"/>
      <c r="EQ100" s="41"/>
      <c r="ER100" s="41"/>
      <c r="ES100" s="41"/>
      <c r="ET100" s="41"/>
      <c r="EU100" s="41"/>
      <c r="EV100" s="41"/>
      <c r="EW100" s="41"/>
      <c r="EX100" s="41"/>
      <c r="EY100" s="41"/>
      <c r="EZ100" s="41"/>
      <c r="FA100" s="41"/>
      <c r="FB100" s="41"/>
      <c r="FC100" s="41"/>
      <c r="FD100" s="41"/>
      <c r="FE100" s="41"/>
      <c r="FF100" s="41"/>
      <c r="FG100" s="41"/>
      <c r="FH100" s="41"/>
      <c r="FI100" s="41"/>
      <c r="FJ100" s="41"/>
      <c r="FK100" s="41"/>
      <c r="FL100" s="41"/>
      <c r="FM100" s="41"/>
      <c r="FN100" s="41"/>
      <c r="FO100" s="41"/>
      <c r="FP100" s="41"/>
      <c r="FQ100" s="41"/>
      <c r="FR100" s="41"/>
      <c r="FS100" s="41"/>
      <c r="FT100" s="41"/>
      <c r="FU100" s="41"/>
      <c r="FV100" s="41"/>
      <c r="FW100" s="41"/>
      <c r="FX100" s="41"/>
      <c r="FY100" s="41"/>
      <c r="FZ100" s="41"/>
      <c r="GA100" s="41"/>
      <c r="GB100" s="41"/>
      <c r="GC100" s="41"/>
      <c r="GD100" s="41"/>
      <c r="GE100" s="41"/>
      <c r="GF100" s="41"/>
      <c r="GG100" s="41"/>
      <c r="GH100" s="41"/>
      <c r="GI100" s="41"/>
      <c r="GJ100" s="41"/>
      <c r="GK100" s="41"/>
      <c r="GL100" s="41"/>
      <c r="GM100" s="41"/>
      <c r="GN100" s="41"/>
      <c r="GO100" s="41"/>
      <c r="GP100" s="41"/>
      <c r="GQ100" s="41"/>
      <c r="GR100" s="41"/>
      <c r="GS100" s="41"/>
      <c r="GT100" s="41"/>
      <c r="GU100" s="41"/>
      <c r="GV100" s="41"/>
      <c r="GW100" s="41"/>
      <c r="GX100" s="41"/>
      <c r="GY100" s="41"/>
      <c r="GZ100" s="41"/>
      <c r="HA100" s="41"/>
      <c r="HB100" s="41"/>
      <c r="HC100" s="41"/>
      <c r="HD100" s="41"/>
      <c r="HE100" s="41"/>
      <c r="HF100" s="41"/>
      <c r="HG100" s="41"/>
      <c r="HH100" s="41"/>
      <c r="HI100" s="41"/>
      <c r="HJ100" s="41"/>
      <c r="HK100" s="41"/>
      <c r="HL100" s="41"/>
      <c r="HM100" s="41"/>
      <c r="HN100" s="41"/>
      <c r="HO100" s="41"/>
      <c r="HP100" s="41"/>
      <c r="HQ100" s="41"/>
      <c r="HR100" s="41"/>
      <c r="HS100" s="41"/>
      <c r="HT100" s="41"/>
      <c r="HU100" s="41"/>
      <c r="HV100" s="41"/>
      <c r="HW100" s="41"/>
      <c r="HX100" s="41"/>
      <c r="HY100" s="41"/>
      <c r="HZ100" s="41"/>
      <c r="IA100" s="41"/>
      <c r="IB100" s="41"/>
      <c r="IC100" s="41"/>
      <c r="ID100" s="41"/>
      <c r="IE100" s="41"/>
      <c r="IF100" s="41"/>
      <c r="IG100" s="41"/>
      <c r="IH100" s="41"/>
      <c r="II100" s="41"/>
      <c r="IJ100" s="41"/>
      <c r="IK100" s="41"/>
      <c r="IL100" s="41"/>
      <c r="IM100" s="41"/>
      <c r="IN100" s="41"/>
      <c r="IO100" s="41"/>
      <c r="IP100" s="41"/>
      <c r="IQ100" s="41"/>
      <c r="IR100" s="41"/>
      <c r="IS100" s="41"/>
      <c r="IT100" s="41"/>
      <c r="IU100" s="41"/>
    </row>
    <row r="101" spans="1:255" s="22" customFormat="1" ht="22.8" x14ac:dyDescent="0.2">
      <c r="A101" s="49">
        <v>82</v>
      </c>
      <c r="B101" s="50" t="s">
        <v>863</v>
      </c>
      <c r="C101" s="50" t="s">
        <v>865</v>
      </c>
      <c r="D101" s="50" t="s">
        <v>132</v>
      </c>
      <c r="E101" s="51" t="e">
        <f t="shared" si="6"/>
        <v>#REF!</v>
      </c>
      <c r="F101" s="52">
        <f>ROUND( 6.67 * 9.11, 2 )</f>
        <v>60.76</v>
      </c>
      <c r="G101" s="53" t="e">
        <f t="shared" si="7"/>
        <v>#REF!</v>
      </c>
      <c r="H101" s="54" t="s">
        <v>1023</v>
      </c>
      <c r="I101" s="54" t="s">
        <v>1010</v>
      </c>
      <c r="N101" s="41"/>
      <c r="O101" s="41" t="e">
        <f t="shared" si="8"/>
        <v>#REF!</v>
      </c>
      <c r="P101" s="41" t="e">
        <f>SmtRes!CX214</f>
        <v>#REF!</v>
      </c>
      <c r="Q101" s="41" t="e">
        <f>SmtRes!CX335</f>
        <v>#REF!</v>
      </c>
      <c r="R101" s="41" t="e">
        <f>SmtRes!CX386</f>
        <v>#REF!</v>
      </c>
      <c r="S101" s="41" t="e">
        <f>SmtRes!CX444</f>
        <v>#REF!</v>
      </c>
      <c r="T101" s="41" t="e">
        <f>SmtRes!CX467</f>
        <v>#REF!</v>
      </c>
      <c r="U101" s="41"/>
      <c r="V101" s="41"/>
      <c r="W101" s="41"/>
      <c r="X101" s="41"/>
      <c r="Y101" s="41"/>
      <c r="Z101" s="41"/>
      <c r="AA101" s="41"/>
      <c r="AB101" s="41"/>
      <c r="AC101" s="41"/>
      <c r="AD101" s="41"/>
      <c r="AE101" s="41"/>
      <c r="AF101" s="41"/>
      <c r="AG101" s="41"/>
      <c r="AH101" s="41"/>
      <c r="AI101" s="41"/>
      <c r="AJ101" s="41"/>
      <c r="AK101" s="41"/>
      <c r="AL101" s="41"/>
      <c r="AM101" s="41"/>
      <c r="AN101" s="41"/>
      <c r="AO101" s="41"/>
      <c r="AP101" s="41"/>
      <c r="AQ101" s="41"/>
      <c r="AR101" s="41"/>
      <c r="AS101" s="41"/>
      <c r="AT101" s="41"/>
      <c r="AU101" s="41"/>
      <c r="AV101" s="41"/>
      <c r="AW101" s="41"/>
      <c r="AX101" s="41"/>
      <c r="AY101" s="41"/>
      <c r="AZ101" s="41"/>
      <c r="BA101" s="41"/>
      <c r="BB101" s="41"/>
      <c r="BC101" s="41"/>
      <c r="BD101" s="41"/>
      <c r="BE101" s="41"/>
      <c r="BF101" s="41"/>
      <c r="BG101" s="41"/>
      <c r="BH101" s="41"/>
      <c r="BI101" s="41"/>
      <c r="BJ101" s="41"/>
      <c r="BK101" s="41"/>
      <c r="BL101" s="41"/>
      <c r="BM101" s="41"/>
      <c r="BN101" s="41"/>
      <c r="BO101" s="41"/>
      <c r="BP101" s="41"/>
      <c r="BQ101" s="41"/>
      <c r="BR101" s="41"/>
      <c r="BS101" s="41"/>
      <c r="BT101" s="41"/>
      <c r="BU101" s="41"/>
      <c r="BV101" s="41"/>
      <c r="BW101" s="41"/>
      <c r="BX101" s="41"/>
      <c r="BY101" s="41"/>
      <c r="BZ101" s="41"/>
      <c r="CA101" s="41"/>
      <c r="CB101" s="41"/>
      <c r="CC101" s="41"/>
      <c r="CD101" s="41"/>
      <c r="CE101" s="41"/>
      <c r="CF101" s="41"/>
      <c r="CG101" s="41"/>
      <c r="CH101" s="41"/>
      <c r="CI101" s="41"/>
      <c r="CJ101" s="41"/>
      <c r="CK101" s="41"/>
      <c r="CL101" s="41"/>
      <c r="CM101" s="41"/>
      <c r="CN101" s="41"/>
      <c r="CO101" s="41"/>
      <c r="CP101" s="41"/>
      <c r="CQ101" s="41"/>
      <c r="CR101" s="41"/>
      <c r="CS101" s="41"/>
      <c r="CT101" s="41"/>
      <c r="CU101" s="41"/>
      <c r="CV101" s="41"/>
      <c r="CW101" s="41"/>
      <c r="CX101" s="41"/>
      <c r="CY101" s="41"/>
      <c r="CZ101" s="41"/>
      <c r="DA101" s="41"/>
      <c r="DB101" s="41"/>
      <c r="DC101" s="41"/>
      <c r="DD101" s="41"/>
      <c r="DE101" s="41"/>
      <c r="DF101" s="41"/>
      <c r="DG101" s="41"/>
      <c r="DH101" s="41"/>
      <c r="DI101" s="41"/>
      <c r="DJ101" s="41"/>
      <c r="DK101" s="41"/>
      <c r="DL101" s="41"/>
      <c r="DM101" s="41"/>
      <c r="DN101" s="41"/>
      <c r="DO101" s="41"/>
      <c r="DP101" s="41"/>
      <c r="DQ101" s="41"/>
      <c r="DR101" s="41"/>
      <c r="DS101" s="41"/>
      <c r="DT101" s="41"/>
      <c r="DU101" s="41"/>
      <c r="DV101" s="41"/>
      <c r="DW101" s="41"/>
      <c r="DX101" s="41"/>
      <c r="DY101" s="41"/>
      <c r="DZ101" s="41"/>
      <c r="EA101" s="41"/>
      <c r="EB101" s="41"/>
      <c r="EC101" s="41"/>
      <c r="ED101" s="41"/>
      <c r="EE101" s="41"/>
      <c r="EF101" s="41"/>
      <c r="EG101" s="41"/>
      <c r="EH101" s="41"/>
      <c r="EI101" s="41"/>
      <c r="EJ101" s="41"/>
      <c r="EK101" s="41"/>
      <c r="EL101" s="41"/>
      <c r="EM101" s="41"/>
      <c r="EN101" s="41"/>
      <c r="EO101" s="41"/>
      <c r="EP101" s="41"/>
      <c r="EQ101" s="41"/>
      <c r="ER101" s="41"/>
      <c r="ES101" s="41"/>
      <c r="ET101" s="41"/>
      <c r="EU101" s="41"/>
      <c r="EV101" s="41"/>
      <c r="EW101" s="41"/>
      <c r="EX101" s="41"/>
      <c r="EY101" s="41"/>
      <c r="EZ101" s="41"/>
      <c r="FA101" s="41"/>
      <c r="FB101" s="41"/>
      <c r="FC101" s="41"/>
      <c r="FD101" s="41"/>
      <c r="FE101" s="41"/>
      <c r="FF101" s="41"/>
      <c r="FG101" s="41"/>
      <c r="FH101" s="41"/>
      <c r="FI101" s="41"/>
      <c r="FJ101" s="41"/>
      <c r="FK101" s="41"/>
      <c r="FL101" s="41"/>
      <c r="FM101" s="41"/>
      <c r="FN101" s="41"/>
      <c r="FO101" s="41"/>
      <c r="FP101" s="41"/>
      <c r="FQ101" s="41"/>
      <c r="FR101" s="41"/>
      <c r="FS101" s="41"/>
      <c r="FT101" s="41"/>
      <c r="FU101" s="41"/>
      <c r="FV101" s="41"/>
      <c r="FW101" s="41"/>
      <c r="FX101" s="41"/>
      <c r="FY101" s="41"/>
      <c r="FZ101" s="41"/>
      <c r="GA101" s="41"/>
      <c r="GB101" s="41"/>
      <c r="GC101" s="41"/>
      <c r="GD101" s="41"/>
      <c r="GE101" s="41"/>
      <c r="GF101" s="41"/>
      <c r="GG101" s="41"/>
      <c r="GH101" s="41"/>
      <c r="GI101" s="41"/>
      <c r="GJ101" s="41"/>
      <c r="GK101" s="41"/>
      <c r="GL101" s="41"/>
      <c r="GM101" s="41"/>
      <c r="GN101" s="41"/>
      <c r="GO101" s="41"/>
      <c r="GP101" s="41"/>
      <c r="GQ101" s="41"/>
      <c r="GR101" s="41"/>
      <c r="GS101" s="41"/>
      <c r="GT101" s="41"/>
      <c r="GU101" s="41"/>
      <c r="GV101" s="41"/>
      <c r="GW101" s="41"/>
      <c r="GX101" s="41"/>
      <c r="GY101" s="41"/>
      <c r="GZ101" s="41"/>
      <c r="HA101" s="41"/>
      <c r="HB101" s="41"/>
      <c r="HC101" s="41"/>
      <c r="HD101" s="41"/>
      <c r="HE101" s="41"/>
      <c r="HF101" s="41"/>
      <c r="HG101" s="41"/>
      <c r="HH101" s="41"/>
      <c r="HI101" s="41"/>
      <c r="HJ101" s="41"/>
      <c r="HK101" s="41"/>
      <c r="HL101" s="41"/>
      <c r="HM101" s="41"/>
      <c r="HN101" s="41"/>
      <c r="HO101" s="41"/>
      <c r="HP101" s="41"/>
      <c r="HQ101" s="41"/>
      <c r="HR101" s="41"/>
      <c r="HS101" s="41"/>
      <c r="HT101" s="41"/>
      <c r="HU101" s="41"/>
      <c r="HV101" s="41"/>
      <c r="HW101" s="41"/>
      <c r="HX101" s="41"/>
      <c r="HY101" s="41"/>
      <c r="HZ101" s="41"/>
      <c r="IA101" s="41"/>
      <c r="IB101" s="41"/>
      <c r="IC101" s="41"/>
      <c r="ID101" s="41"/>
      <c r="IE101" s="41"/>
      <c r="IF101" s="41"/>
      <c r="IG101" s="41"/>
      <c r="IH101" s="41"/>
      <c r="II101" s="41"/>
      <c r="IJ101" s="41"/>
      <c r="IK101" s="41"/>
      <c r="IL101" s="41"/>
      <c r="IM101" s="41"/>
      <c r="IN101" s="41"/>
      <c r="IO101" s="41"/>
      <c r="IP101" s="41"/>
      <c r="IQ101" s="41"/>
      <c r="IR101" s="41"/>
      <c r="IS101" s="41"/>
      <c r="IT101" s="41"/>
      <c r="IU101" s="41"/>
    </row>
    <row r="102" spans="1:255" s="22" customFormat="1" ht="45.6" x14ac:dyDescent="0.2">
      <c r="A102" s="49">
        <v>83</v>
      </c>
      <c r="B102" s="50" t="s">
        <v>181</v>
      </c>
      <c r="C102" s="50" t="s">
        <v>219</v>
      </c>
      <c r="D102" s="50" t="s">
        <v>169</v>
      </c>
      <c r="E102" s="51" t="e">
        <f t="shared" si="6"/>
        <v>#REF!</v>
      </c>
      <c r="F102" s="52">
        <f>ROUND( 325 * 9.11, 2 )</f>
        <v>2960.75</v>
      </c>
      <c r="G102" s="53" t="e">
        <f t="shared" si="7"/>
        <v>#REF!</v>
      </c>
      <c r="H102" s="54" t="s">
        <v>1042</v>
      </c>
      <c r="I102" s="54" t="s">
        <v>1010</v>
      </c>
      <c r="N102" s="41"/>
      <c r="O102" s="41" t="e">
        <f t="shared" si="8"/>
        <v>#REF!</v>
      </c>
      <c r="P102" s="41" t="e">
        <f>Source!I97</f>
        <v>#REF!</v>
      </c>
      <c r="Q102" s="41"/>
      <c r="R102" s="41"/>
      <c r="S102" s="41"/>
      <c r="T102" s="41"/>
      <c r="U102" s="41"/>
      <c r="V102" s="41"/>
      <c r="W102" s="41"/>
      <c r="X102" s="41"/>
      <c r="Y102" s="41"/>
      <c r="Z102" s="41"/>
      <c r="AA102" s="41"/>
      <c r="AB102" s="41"/>
      <c r="AC102" s="41"/>
      <c r="AD102" s="41"/>
      <c r="AE102" s="41"/>
      <c r="AF102" s="41"/>
      <c r="AG102" s="41"/>
      <c r="AH102" s="41"/>
      <c r="AI102" s="41"/>
      <c r="AJ102" s="41"/>
      <c r="AK102" s="41"/>
      <c r="AL102" s="41"/>
      <c r="AM102" s="41"/>
      <c r="AN102" s="41"/>
      <c r="AO102" s="41"/>
      <c r="AP102" s="41"/>
      <c r="AQ102" s="41"/>
      <c r="AR102" s="41"/>
      <c r="AS102" s="41"/>
      <c r="AT102" s="41"/>
      <c r="AU102" s="41"/>
      <c r="AV102" s="41"/>
      <c r="AW102" s="41"/>
      <c r="AX102" s="41"/>
      <c r="AY102" s="41"/>
      <c r="AZ102" s="41"/>
      <c r="BA102" s="41"/>
      <c r="BB102" s="41"/>
      <c r="BC102" s="41"/>
      <c r="BD102" s="41"/>
      <c r="BE102" s="41"/>
      <c r="BF102" s="41"/>
      <c r="BG102" s="41"/>
      <c r="BH102" s="41"/>
      <c r="BI102" s="41"/>
      <c r="BJ102" s="41"/>
      <c r="BK102" s="41"/>
      <c r="BL102" s="41"/>
      <c r="BM102" s="41"/>
      <c r="BN102" s="41"/>
      <c r="BO102" s="41"/>
      <c r="BP102" s="41"/>
      <c r="BQ102" s="41"/>
      <c r="BR102" s="41"/>
      <c r="BS102" s="41"/>
      <c r="BT102" s="41"/>
      <c r="BU102" s="41"/>
      <c r="BV102" s="41"/>
      <c r="BW102" s="41"/>
      <c r="BX102" s="41"/>
      <c r="BY102" s="41"/>
      <c r="BZ102" s="41"/>
      <c r="CA102" s="41"/>
      <c r="CB102" s="41"/>
      <c r="CC102" s="41"/>
      <c r="CD102" s="41"/>
      <c r="CE102" s="41"/>
      <c r="CF102" s="41"/>
      <c r="CG102" s="41"/>
      <c r="CH102" s="41"/>
      <c r="CI102" s="41"/>
      <c r="CJ102" s="41"/>
      <c r="CK102" s="41"/>
      <c r="CL102" s="41"/>
      <c r="CM102" s="41"/>
      <c r="CN102" s="41"/>
      <c r="CO102" s="41"/>
      <c r="CP102" s="41"/>
      <c r="CQ102" s="41"/>
      <c r="CR102" s="41"/>
      <c r="CS102" s="41"/>
      <c r="CT102" s="41"/>
      <c r="CU102" s="41"/>
      <c r="CV102" s="41"/>
      <c r="CW102" s="41"/>
      <c r="CX102" s="41"/>
      <c r="CY102" s="41"/>
      <c r="CZ102" s="41"/>
      <c r="DA102" s="41"/>
      <c r="DB102" s="41"/>
      <c r="DC102" s="41"/>
      <c r="DD102" s="41"/>
      <c r="DE102" s="41"/>
      <c r="DF102" s="41"/>
      <c r="DG102" s="41"/>
      <c r="DH102" s="41"/>
      <c r="DI102" s="41"/>
      <c r="DJ102" s="41"/>
      <c r="DK102" s="41"/>
      <c r="DL102" s="41"/>
      <c r="DM102" s="41"/>
      <c r="DN102" s="41"/>
      <c r="DO102" s="41"/>
      <c r="DP102" s="41"/>
      <c r="DQ102" s="41"/>
      <c r="DR102" s="41"/>
      <c r="DS102" s="41"/>
      <c r="DT102" s="41"/>
      <c r="DU102" s="41"/>
      <c r="DV102" s="41"/>
      <c r="DW102" s="41"/>
      <c r="DX102" s="41"/>
      <c r="DY102" s="41"/>
      <c r="DZ102" s="41"/>
      <c r="EA102" s="41"/>
      <c r="EB102" s="41"/>
      <c r="EC102" s="41"/>
      <c r="ED102" s="41"/>
      <c r="EE102" s="41"/>
      <c r="EF102" s="41"/>
      <c r="EG102" s="41"/>
      <c r="EH102" s="41"/>
      <c r="EI102" s="41"/>
      <c r="EJ102" s="41"/>
      <c r="EK102" s="41"/>
      <c r="EL102" s="41"/>
      <c r="EM102" s="41"/>
      <c r="EN102" s="41"/>
      <c r="EO102" s="41"/>
      <c r="EP102" s="41"/>
      <c r="EQ102" s="41"/>
      <c r="ER102" s="41"/>
      <c r="ES102" s="41"/>
      <c r="ET102" s="41"/>
      <c r="EU102" s="41"/>
      <c r="EV102" s="41"/>
      <c r="EW102" s="41"/>
      <c r="EX102" s="41"/>
      <c r="EY102" s="41"/>
      <c r="EZ102" s="41"/>
      <c r="FA102" s="41"/>
      <c r="FB102" s="41"/>
      <c r="FC102" s="41"/>
      <c r="FD102" s="41"/>
      <c r="FE102" s="41"/>
      <c r="FF102" s="41"/>
      <c r="FG102" s="41"/>
      <c r="FH102" s="41"/>
      <c r="FI102" s="41"/>
      <c r="FJ102" s="41"/>
      <c r="FK102" s="41"/>
      <c r="FL102" s="41"/>
      <c r="FM102" s="41"/>
      <c r="FN102" s="41"/>
      <c r="FO102" s="41"/>
      <c r="FP102" s="41"/>
      <c r="FQ102" s="41"/>
      <c r="FR102" s="41"/>
      <c r="FS102" s="41"/>
      <c r="FT102" s="41"/>
      <c r="FU102" s="41"/>
      <c r="FV102" s="41"/>
      <c r="FW102" s="41"/>
      <c r="FX102" s="41"/>
      <c r="FY102" s="41"/>
      <c r="FZ102" s="41"/>
      <c r="GA102" s="41"/>
      <c r="GB102" s="41"/>
      <c r="GC102" s="41"/>
      <c r="GD102" s="41"/>
      <c r="GE102" s="41"/>
      <c r="GF102" s="41"/>
      <c r="GG102" s="41"/>
      <c r="GH102" s="41"/>
      <c r="GI102" s="41"/>
      <c r="GJ102" s="41"/>
      <c r="GK102" s="41"/>
      <c r="GL102" s="41"/>
      <c r="GM102" s="41"/>
      <c r="GN102" s="41"/>
      <c r="GO102" s="41"/>
      <c r="GP102" s="41"/>
      <c r="GQ102" s="41"/>
      <c r="GR102" s="41"/>
      <c r="GS102" s="41"/>
      <c r="GT102" s="41"/>
      <c r="GU102" s="41"/>
      <c r="GV102" s="41"/>
      <c r="GW102" s="41"/>
      <c r="GX102" s="41"/>
      <c r="GY102" s="41"/>
      <c r="GZ102" s="41"/>
      <c r="HA102" s="41"/>
      <c r="HB102" s="41"/>
      <c r="HC102" s="41"/>
      <c r="HD102" s="41"/>
      <c r="HE102" s="41"/>
      <c r="HF102" s="41"/>
      <c r="HG102" s="41"/>
      <c r="HH102" s="41"/>
      <c r="HI102" s="41"/>
      <c r="HJ102" s="41"/>
      <c r="HK102" s="41"/>
      <c r="HL102" s="41"/>
      <c r="HM102" s="41"/>
      <c r="HN102" s="41"/>
      <c r="HO102" s="41"/>
      <c r="HP102" s="41"/>
      <c r="HQ102" s="41"/>
      <c r="HR102" s="41"/>
      <c r="HS102" s="41"/>
      <c r="HT102" s="41"/>
      <c r="HU102" s="41"/>
      <c r="HV102" s="41"/>
      <c r="HW102" s="41"/>
      <c r="HX102" s="41"/>
      <c r="HY102" s="41"/>
      <c r="HZ102" s="41"/>
      <c r="IA102" s="41"/>
      <c r="IB102" s="41"/>
      <c r="IC102" s="41"/>
      <c r="ID102" s="41"/>
      <c r="IE102" s="41"/>
      <c r="IF102" s="41"/>
      <c r="IG102" s="41"/>
      <c r="IH102" s="41"/>
      <c r="II102" s="41"/>
      <c r="IJ102" s="41"/>
      <c r="IK102" s="41"/>
      <c r="IL102" s="41"/>
      <c r="IM102" s="41"/>
      <c r="IN102" s="41"/>
      <c r="IO102" s="41"/>
      <c r="IP102" s="41"/>
      <c r="IQ102" s="41"/>
      <c r="IR102" s="41"/>
      <c r="IS102" s="41"/>
      <c r="IT102" s="41"/>
      <c r="IU102" s="41"/>
    </row>
    <row r="103" spans="1:255" s="22" customFormat="1" ht="45.6" x14ac:dyDescent="0.2">
      <c r="A103" s="49">
        <v>84</v>
      </c>
      <c r="B103" s="50" t="s">
        <v>202</v>
      </c>
      <c r="C103" s="50" t="s">
        <v>203</v>
      </c>
      <c r="D103" s="50" t="s">
        <v>169</v>
      </c>
      <c r="E103" s="51" t="e">
        <f t="shared" si="6"/>
        <v>#REF!</v>
      </c>
      <c r="F103" s="52">
        <f>ROUND( 204 * 9.11, 2 )</f>
        <v>1858.44</v>
      </c>
      <c r="G103" s="53" t="e">
        <f t="shared" si="7"/>
        <v>#REF!</v>
      </c>
      <c r="H103" s="54" t="s">
        <v>1044</v>
      </c>
      <c r="I103" s="54" t="s">
        <v>1010</v>
      </c>
      <c r="N103" s="41"/>
      <c r="O103" s="41" t="e">
        <f t="shared" si="8"/>
        <v>#REF!</v>
      </c>
      <c r="P103" s="41" t="e">
        <f>Source!I88</f>
        <v>#REF!</v>
      </c>
      <c r="Q103" s="41"/>
      <c r="R103" s="41"/>
      <c r="S103" s="41"/>
      <c r="T103" s="41"/>
      <c r="U103" s="41"/>
      <c r="V103" s="41"/>
      <c r="W103" s="41"/>
      <c r="X103" s="41"/>
      <c r="Y103" s="41"/>
      <c r="Z103" s="41"/>
      <c r="AA103" s="41"/>
      <c r="AB103" s="41"/>
      <c r="AC103" s="41"/>
      <c r="AD103" s="41"/>
      <c r="AE103" s="41"/>
      <c r="AF103" s="41"/>
      <c r="AG103" s="41"/>
      <c r="AH103" s="41"/>
      <c r="AI103" s="41"/>
      <c r="AJ103" s="41"/>
      <c r="AK103" s="41"/>
      <c r="AL103" s="41"/>
      <c r="AM103" s="41"/>
      <c r="AN103" s="41"/>
      <c r="AO103" s="41"/>
      <c r="AP103" s="41"/>
      <c r="AQ103" s="41"/>
      <c r="AR103" s="41"/>
      <c r="AS103" s="41"/>
      <c r="AT103" s="41"/>
      <c r="AU103" s="41"/>
      <c r="AV103" s="41"/>
      <c r="AW103" s="41"/>
      <c r="AX103" s="41"/>
      <c r="AY103" s="41"/>
      <c r="AZ103" s="41"/>
      <c r="BA103" s="41"/>
      <c r="BB103" s="41"/>
      <c r="BC103" s="41"/>
      <c r="BD103" s="41"/>
      <c r="BE103" s="41"/>
      <c r="BF103" s="41"/>
      <c r="BG103" s="41"/>
      <c r="BH103" s="41"/>
      <c r="BI103" s="41"/>
      <c r="BJ103" s="41"/>
      <c r="BK103" s="41"/>
      <c r="BL103" s="41"/>
      <c r="BM103" s="41"/>
      <c r="BN103" s="41"/>
      <c r="BO103" s="41"/>
      <c r="BP103" s="41"/>
      <c r="BQ103" s="41"/>
      <c r="BR103" s="41"/>
      <c r="BS103" s="41"/>
      <c r="BT103" s="41"/>
      <c r="BU103" s="41"/>
      <c r="BV103" s="41"/>
      <c r="BW103" s="41"/>
      <c r="BX103" s="41"/>
      <c r="BY103" s="41"/>
      <c r="BZ103" s="41"/>
      <c r="CA103" s="41"/>
      <c r="CB103" s="41"/>
      <c r="CC103" s="41"/>
      <c r="CD103" s="41"/>
      <c r="CE103" s="41"/>
      <c r="CF103" s="41"/>
      <c r="CG103" s="41"/>
      <c r="CH103" s="41"/>
      <c r="CI103" s="41"/>
      <c r="CJ103" s="41"/>
      <c r="CK103" s="41"/>
      <c r="CL103" s="41"/>
      <c r="CM103" s="41"/>
      <c r="CN103" s="41"/>
      <c r="CO103" s="41"/>
      <c r="CP103" s="41"/>
      <c r="CQ103" s="41"/>
      <c r="CR103" s="41"/>
      <c r="CS103" s="41"/>
      <c r="CT103" s="41"/>
      <c r="CU103" s="41"/>
      <c r="CV103" s="41"/>
      <c r="CW103" s="41"/>
      <c r="CX103" s="41"/>
      <c r="CY103" s="41"/>
      <c r="CZ103" s="41"/>
      <c r="DA103" s="41"/>
      <c r="DB103" s="41"/>
      <c r="DC103" s="41"/>
      <c r="DD103" s="41"/>
      <c r="DE103" s="41"/>
      <c r="DF103" s="41"/>
      <c r="DG103" s="41"/>
      <c r="DH103" s="41"/>
      <c r="DI103" s="41"/>
      <c r="DJ103" s="41"/>
      <c r="DK103" s="41"/>
      <c r="DL103" s="41"/>
      <c r="DM103" s="41"/>
      <c r="DN103" s="41"/>
      <c r="DO103" s="41"/>
      <c r="DP103" s="41"/>
      <c r="DQ103" s="41"/>
      <c r="DR103" s="41"/>
      <c r="DS103" s="41"/>
      <c r="DT103" s="41"/>
      <c r="DU103" s="41"/>
      <c r="DV103" s="41"/>
      <c r="DW103" s="41"/>
      <c r="DX103" s="41"/>
      <c r="DY103" s="41"/>
      <c r="DZ103" s="41"/>
      <c r="EA103" s="41"/>
      <c r="EB103" s="41"/>
      <c r="EC103" s="41"/>
      <c r="ED103" s="41"/>
      <c r="EE103" s="41"/>
      <c r="EF103" s="41"/>
      <c r="EG103" s="41"/>
      <c r="EH103" s="41"/>
      <c r="EI103" s="41"/>
      <c r="EJ103" s="41"/>
      <c r="EK103" s="41"/>
      <c r="EL103" s="41"/>
      <c r="EM103" s="41"/>
      <c r="EN103" s="41"/>
      <c r="EO103" s="41"/>
      <c r="EP103" s="41"/>
      <c r="EQ103" s="41"/>
      <c r="ER103" s="41"/>
      <c r="ES103" s="41"/>
      <c r="ET103" s="41"/>
      <c r="EU103" s="41"/>
      <c r="EV103" s="41"/>
      <c r="EW103" s="41"/>
      <c r="EX103" s="41"/>
      <c r="EY103" s="41"/>
      <c r="EZ103" s="41"/>
      <c r="FA103" s="41"/>
      <c r="FB103" s="41"/>
      <c r="FC103" s="41"/>
      <c r="FD103" s="41"/>
      <c r="FE103" s="41"/>
      <c r="FF103" s="41"/>
      <c r="FG103" s="41"/>
      <c r="FH103" s="41"/>
      <c r="FI103" s="41"/>
      <c r="FJ103" s="41"/>
      <c r="FK103" s="41"/>
      <c r="FL103" s="41"/>
      <c r="FM103" s="41"/>
      <c r="FN103" s="41"/>
      <c r="FO103" s="41"/>
      <c r="FP103" s="41"/>
      <c r="FQ103" s="41"/>
      <c r="FR103" s="41"/>
      <c r="FS103" s="41"/>
      <c r="FT103" s="41"/>
      <c r="FU103" s="41"/>
      <c r="FV103" s="41"/>
      <c r="FW103" s="41"/>
      <c r="FX103" s="41"/>
      <c r="FY103" s="41"/>
      <c r="FZ103" s="41"/>
      <c r="GA103" s="41"/>
      <c r="GB103" s="41"/>
      <c r="GC103" s="41"/>
      <c r="GD103" s="41"/>
      <c r="GE103" s="41"/>
      <c r="GF103" s="41"/>
      <c r="GG103" s="41"/>
      <c r="GH103" s="41"/>
      <c r="GI103" s="41"/>
      <c r="GJ103" s="41"/>
      <c r="GK103" s="41"/>
      <c r="GL103" s="41"/>
      <c r="GM103" s="41"/>
      <c r="GN103" s="41"/>
      <c r="GO103" s="41"/>
      <c r="GP103" s="41"/>
      <c r="GQ103" s="41"/>
      <c r="GR103" s="41"/>
      <c r="GS103" s="41"/>
      <c r="GT103" s="41"/>
      <c r="GU103" s="41"/>
      <c r="GV103" s="41"/>
      <c r="GW103" s="41"/>
      <c r="GX103" s="41"/>
      <c r="GY103" s="41"/>
      <c r="GZ103" s="41"/>
      <c r="HA103" s="41"/>
      <c r="HB103" s="41"/>
      <c r="HC103" s="41"/>
      <c r="HD103" s="41"/>
      <c r="HE103" s="41"/>
      <c r="HF103" s="41"/>
      <c r="HG103" s="41"/>
      <c r="HH103" s="41"/>
      <c r="HI103" s="41"/>
      <c r="HJ103" s="41"/>
      <c r="HK103" s="41"/>
      <c r="HL103" s="41"/>
      <c r="HM103" s="41"/>
      <c r="HN103" s="41"/>
      <c r="HO103" s="41"/>
      <c r="HP103" s="41"/>
      <c r="HQ103" s="41"/>
      <c r="HR103" s="41"/>
      <c r="HS103" s="41"/>
      <c r="HT103" s="41"/>
      <c r="HU103" s="41"/>
      <c r="HV103" s="41"/>
      <c r="HW103" s="41"/>
      <c r="HX103" s="41"/>
      <c r="HY103" s="41"/>
      <c r="HZ103" s="41"/>
      <c r="IA103" s="41"/>
      <c r="IB103" s="41"/>
      <c r="IC103" s="41"/>
      <c r="ID103" s="41"/>
      <c r="IE103" s="41"/>
      <c r="IF103" s="41"/>
      <c r="IG103" s="41"/>
      <c r="IH103" s="41"/>
      <c r="II103" s="41"/>
      <c r="IJ103" s="41"/>
      <c r="IK103" s="41"/>
      <c r="IL103" s="41"/>
      <c r="IM103" s="41"/>
      <c r="IN103" s="41"/>
      <c r="IO103" s="41"/>
      <c r="IP103" s="41"/>
      <c r="IQ103" s="41"/>
      <c r="IR103" s="41"/>
      <c r="IS103" s="41"/>
      <c r="IT103" s="41"/>
      <c r="IU103" s="41"/>
    </row>
    <row r="104" spans="1:255" s="22" customFormat="1" ht="45.6" x14ac:dyDescent="0.2">
      <c r="A104" s="49">
        <v>85</v>
      </c>
      <c r="B104" s="50" t="s">
        <v>181</v>
      </c>
      <c r="C104" s="50" t="s">
        <v>182</v>
      </c>
      <c r="D104" s="50" t="s">
        <v>169</v>
      </c>
      <c r="E104" s="51" t="e">
        <f t="shared" si="6"/>
        <v>#REF!</v>
      </c>
      <c r="F104" s="52">
        <f>ROUND( 325 * 9.11, 2 )</f>
        <v>2960.75</v>
      </c>
      <c r="G104" s="53" t="e">
        <f t="shared" si="7"/>
        <v>#REF!</v>
      </c>
      <c r="H104" s="54" t="s">
        <v>1042</v>
      </c>
      <c r="I104" s="54" t="s">
        <v>1010</v>
      </c>
      <c r="N104" s="41"/>
      <c r="O104" s="41" t="e">
        <f t="shared" si="8"/>
        <v>#REF!</v>
      </c>
      <c r="P104" s="41" t="e">
        <f>Source!I81</f>
        <v>#REF!</v>
      </c>
      <c r="Q104" s="41"/>
      <c r="R104" s="41"/>
      <c r="S104" s="41"/>
      <c r="T104" s="41"/>
      <c r="U104" s="41"/>
      <c r="V104" s="41"/>
      <c r="W104" s="41"/>
      <c r="X104" s="41"/>
      <c r="Y104" s="41"/>
      <c r="Z104" s="41"/>
      <c r="AA104" s="41"/>
      <c r="AB104" s="41"/>
      <c r="AC104" s="41"/>
      <c r="AD104" s="41"/>
      <c r="AE104" s="41"/>
      <c r="AF104" s="41"/>
      <c r="AG104" s="41"/>
      <c r="AH104" s="41"/>
      <c r="AI104" s="41"/>
      <c r="AJ104" s="41"/>
      <c r="AK104" s="41"/>
      <c r="AL104" s="41"/>
      <c r="AM104" s="41"/>
      <c r="AN104" s="41"/>
      <c r="AO104" s="41"/>
      <c r="AP104" s="41"/>
      <c r="AQ104" s="41"/>
      <c r="AR104" s="41"/>
      <c r="AS104" s="41"/>
      <c r="AT104" s="41"/>
      <c r="AU104" s="41"/>
      <c r="AV104" s="41"/>
      <c r="AW104" s="41"/>
      <c r="AX104" s="41"/>
      <c r="AY104" s="41"/>
      <c r="AZ104" s="41"/>
      <c r="BA104" s="41"/>
      <c r="BB104" s="41"/>
      <c r="BC104" s="41"/>
      <c r="BD104" s="41"/>
      <c r="BE104" s="41"/>
      <c r="BF104" s="41"/>
      <c r="BG104" s="41"/>
      <c r="BH104" s="41"/>
      <c r="BI104" s="41"/>
      <c r="BJ104" s="41"/>
      <c r="BK104" s="41"/>
      <c r="BL104" s="41"/>
      <c r="BM104" s="41"/>
      <c r="BN104" s="41"/>
      <c r="BO104" s="41"/>
      <c r="BP104" s="41"/>
      <c r="BQ104" s="41"/>
      <c r="BR104" s="41"/>
      <c r="BS104" s="41"/>
      <c r="BT104" s="41"/>
      <c r="BU104" s="41"/>
      <c r="BV104" s="41"/>
      <c r="BW104" s="41"/>
      <c r="BX104" s="41"/>
      <c r="BY104" s="41"/>
      <c r="BZ104" s="41"/>
      <c r="CA104" s="41"/>
      <c r="CB104" s="41"/>
      <c r="CC104" s="41"/>
      <c r="CD104" s="41"/>
      <c r="CE104" s="41"/>
      <c r="CF104" s="41"/>
      <c r="CG104" s="41"/>
      <c r="CH104" s="41"/>
      <c r="CI104" s="41"/>
      <c r="CJ104" s="41"/>
      <c r="CK104" s="41"/>
      <c r="CL104" s="41"/>
      <c r="CM104" s="41"/>
      <c r="CN104" s="41"/>
      <c r="CO104" s="41"/>
      <c r="CP104" s="41"/>
      <c r="CQ104" s="41"/>
      <c r="CR104" s="41"/>
      <c r="CS104" s="41"/>
      <c r="CT104" s="41"/>
      <c r="CU104" s="41"/>
      <c r="CV104" s="41"/>
      <c r="CW104" s="41"/>
      <c r="CX104" s="41"/>
      <c r="CY104" s="41"/>
      <c r="CZ104" s="41"/>
      <c r="DA104" s="41"/>
      <c r="DB104" s="41"/>
      <c r="DC104" s="41"/>
      <c r="DD104" s="41"/>
      <c r="DE104" s="41"/>
      <c r="DF104" s="41"/>
      <c r="DG104" s="41"/>
      <c r="DH104" s="41"/>
      <c r="DI104" s="41"/>
      <c r="DJ104" s="41"/>
      <c r="DK104" s="41"/>
      <c r="DL104" s="41"/>
      <c r="DM104" s="41"/>
      <c r="DN104" s="41"/>
      <c r="DO104" s="41"/>
      <c r="DP104" s="41"/>
      <c r="DQ104" s="41"/>
      <c r="DR104" s="41"/>
      <c r="DS104" s="41"/>
      <c r="DT104" s="41"/>
      <c r="DU104" s="41"/>
      <c r="DV104" s="41"/>
      <c r="DW104" s="41"/>
      <c r="DX104" s="41"/>
      <c r="DY104" s="41"/>
      <c r="DZ104" s="41"/>
      <c r="EA104" s="41"/>
      <c r="EB104" s="41"/>
      <c r="EC104" s="41"/>
      <c r="ED104" s="41"/>
      <c r="EE104" s="41"/>
      <c r="EF104" s="41"/>
      <c r="EG104" s="41"/>
      <c r="EH104" s="41"/>
      <c r="EI104" s="41"/>
      <c r="EJ104" s="41"/>
      <c r="EK104" s="41"/>
      <c r="EL104" s="41"/>
      <c r="EM104" s="41"/>
      <c r="EN104" s="41"/>
      <c r="EO104" s="41"/>
      <c r="EP104" s="41"/>
      <c r="EQ104" s="41"/>
      <c r="ER104" s="41"/>
      <c r="ES104" s="41"/>
      <c r="ET104" s="41"/>
      <c r="EU104" s="41"/>
      <c r="EV104" s="41"/>
      <c r="EW104" s="41"/>
      <c r="EX104" s="41"/>
      <c r="EY104" s="41"/>
      <c r="EZ104" s="41"/>
      <c r="FA104" s="41"/>
      <c r="FB104" s="41"/>
      <c r="FC104" s="41"/>
      <c r="FD104" s="41"/>
      <c r="FE104" s="41"/>
      <c r="FF104" s="41"/>
      <c r="FG104" s="41"/>
      <c r="FH104" s="41"/>
      <c r="FI104" s="41"/>
      <c r="FJ104" s="41"/>
      <c r="FK104" s="41"/>
      <c r="FL104" s="41"/>
      <c r="FM104" s="41"/>
      <c r="FN104" s="41"/>
      <c r="FO104" s="41"/>
      <c r="FP104" s="41"/>
      <c r="FQ104" s="41"/>
      <c r="FR104" s="41"/>
      <c r="FS104" s="41"/>
      <c r="FT104" s="41"/>
      <c r="FU104" s="41"/>
      <c r="FV104" s="41"/>
      <c r="FW104" s="41"/>
      <c r="FX104" s="41"/>
      <c r="FY104" s="41"/>
      <c r="FZ104" s="41"/>
      <c r="GA104" s="41"/>
      <c r="GB104" s="41"/>
      <c r="GC104" s="41"/>
      <c r="GD104" s="41"/>
      <c r="GE104" s="41"/>
      <c r="GF104" s="41"/>
      <c r="GG104" s="41"/>
      <c r="GH104" s="41"/>
      <c r="GI104" s="41"/>
      <c r="GJ104" s="41"/>
      <c r="GK104" s="41"/>
      <c r="GL104" s="41"/>
      <c r="GM104" s="41"/>
      <c r="GN104" s="41"/>
      <c r="GO104" s="41"/>
      <c r="GP104" s="41"/>
      <c r="GQ104" s="41"/>
      <c r="GR104" s="41"/>
      <c r="GS104" s="41"/>
      <c r="GT104" s="41"/>
      <c r="GU104" s="41"/>
      <c r="GV104" s="41"/>
      <c r="GW104" s="41"/>
      <c r="GX104" s="41"/>
      <c r="GY104" s="41"/>
      <c r="GZ104" s="41"/>
      <c r="HA104" s="41"/>
      <c r="HB104" s="41"/>
      <c r="HC104" s="41"/>
      <c r="HD104" s="41"/>
      <c r="HE104" s="41"/>
      <c r="HF104" s="41"/>
      <c r="HG104" s="41"/>
      <c r="HH104" s="41"/>
      <c r="HI104" s="41"/>
      <c r="HJ104" s="41"/>
      <c r="HK104" s="41"/>
      <c r="HL104" s="41"/>
      <c r="HM104" s="41"/>
      <c r="HN104" s="41"/>
      <c r="HO104" s="41"/>
      <c r="HP104" s="41"/>
      <c r="HQ104" s="41"/>
      <c r="HR104" s="41"/>
      <c r="HS104" s="41"/>
      <c r="HT104" s="41"/>
      <c r="HU104" s="41"/>
      <c r="HV104" s="41"/>
      <c r="HW104" s="41"/>
      <c r="HX104" s="41"/>
      <c r="HY104" s="41"/>
      <c r="HZ104" s="41"/>
      <c r="IA104" s="41"/>
      <c r="IB104" s="41"/>
      <c r="IC104" s="41"/>
      <c r="ID104" s="41"/>
      <c r="IE104" s="41"/>
      <c r="IF104" s="41"/>
      <c r="IG104" s="41"/>
      <c r="IH104" s="41"/>
      <c r="II104" s="41"/>
      <c r="IJ104" s="41"/>
      <c r="IK104" s="41"/>
      <c r="IL104" s="41"/>
      <c r="IM104" s="41"/>
      <c r="IN104" s="41"/>
      <c r="IO104" s="41"/>
      <c r="IP104" s="41"/>
      <c r="IQ104" s="41"/>
      <c r="IR104" s="41"/>
      <c r="IS104" s="41"/>
      <c r="IT104" s="41"/>
      <c r="IU104" s="41"/>
    </row>
    <row r="105" spans="1:255" s="22" customFormat="1" ht="22.8" x14ac:dyDescent="0.2">
      <c r="A105" s="49">
        <v>86</v>
      </c>
      <c r="B105" s="50" t="s">
        <v>628</v>
      </c>
      <c r="C105" s="50" t="s">
        <v>629</v>
      </c>
      <c r="D105" s="50" t="s">
        <v>278</v>
      </c>
      <c r="E105" s="51" t="e">
        <f t="shared" si="6"/>
        <v>#REF!</v>
      </c>
      <c r="F105" s="52">
        <f>ROUND( 8.75 * 9.11, 2 )</f>
        <v>79.709999999999994</v>
      </c>
      <c r="G105" s="53" t="e">
        <f t="shared" si="7"/>
        <v>#REF!</v>
      </c>
      <c r="H105" s="54" t="s">
        <v>1080</v>
      </c>
      <c r="I105" s="54" t="s">
        <v>1010</v>
      </c>
      <c r="N105" s="41"/>
      <c r="O105" s="41" t="e">
        <f t="shared" si="8"/>
        <v>#REF!</v>
      </c>
      <c r="P105" s="41" t="e">
        <f>Source!I244</f>
        <v>#REF!</v>
      </c>
      <c r="Q105" s="41"/>
      <c r="R105" s="41"/>
      <c r="S105" s="41"/>
      <c r="T105" s="41"/>
      <c r="U105" s="41"/>
      <c r="V105" s="41"/>
      <c r="W105" s="41"/>
      <c r="X105" s="41"/>
      <c r="Y105" s="41"/>
      <c r="Z105" s="41"/>
      <c r="AA105" s="41"/>
      <c r="AB105" s="41"/>
      <c r="AC105" s="41"/>
      <c r="AD105" s="41"/>
      <c r="AE105" s="41"/>
      <c r="AF105" s="41"/>
      <c r="AG105" s="41"/>
      <c r="AH105" s="41"/>
      <c r="AI105" s="41"/>
      <c r="AJ105" s="41"/>
      <c r="AK105" s="41"/>
      <c r="AL105" s="41"/>
      <c r="AM105" s="41"/>
      <c r="AN105" s="41"/>
      <c r="AO105" s="41"/>
      <c r="AP105" s="41"/>
      <c r="AQ105" s="41"/>
      <c r="AR105" s="41"/>
      <c r="AS105" s="41"/>
      <c r="AT105" s="41"/>
      <c r="AU105" s="41"/>
      <c r="AV105" s="41"/>
      <c r="AW105" s="41"/>
      <c r="AX105" s="41"/>
      <c r="AY105" s="41"/>
      <c r="AZ105" s="41"/>
      <c r="BA105" s="41"/>
      <c r="BB105" s="41"/>
      <c r="BC105" s="41"/>
      <c r="BD105" s="41"/>
      <c r="BE105" s="41"/>
      <c r="BF105" s="41"/>
      <c r="BG105" s="41"/>
      <c r="BH105" s="41"/>
      <c r="BI105" s="41"/>
      <c r="BJ105" s="41"/>
      <c r="BK105" s="41"/>
      <c r="BL105" s="41"/>
      <c r="BM105" s="41"/>
      <c r="BN105" s="41"/>
      <c r="BO105" s="41"/>
      <c r="BP105" s="41"/>
      <c r="BQ105" s="41"/>
      <c r="BR105" s="41"/>
      <c r="BS105" s="41"/>
      <c r="BT105" s="41"/>
      <c r="BU105" s="41"/>
      <c r="BV105" s="41"/>
      <c r="BW105" s="41"/>
      <c r="BX105" s="41"/>
      <c r="BY105" s="41"/>
      <c r="BZ105" s="41"/>
      <c r="CA105" s="41"/>
      <c r="CB105" s="41"/>
      <c r="CC105" s="41"/>
      <c r="CD105" s="41"/>
      <c r="CE105" s="41"/>
      <c r="CF105" s="41"/>
      <c r="CG105" s="41"/>
      <c r="CH105" s="41"/>
      <c r="CI105" s="41"/>
      <c r="CJ105" s="41"/>
      <c r="CK105" s="41"/>
      <c r="CL105" s="41"/>
      <c r="CM105" s="41"/>
      <c r="CN105" s="41"/>
      <c r="CO105" s="41"/>
      <c r="CP105" s="41"/>
      <c r="CQ105" s="41"/>
      <c r="CR105" s="41"/>
      <c r="CS105" s="41"/>
      <c r="CT105" s="41"/>
      <c r="CU105" s="41"/>
      <c r="CV105" s="41"/>
      <c r="CW105" s="41"/>
      <c r="CX105" s="41"/>
      <c r="CY105" s="41"/>
      <c r="CZ105" s="41"/>
      <c r="DA105" s="41"/>
      <c r="DB105" s="41"/>
      <c r="DC105" s="41"/>
      <c r="DD105" s="41"/>
      <c r="DE105" s="41"/>
      <c r="DF105" s="41"/>
      <c r="DG105" s="41"/>
      <c r="DH105" s="41"/>
      <c r="DI105" s="41"/>
      <c r="DJ105" s="41"/>
      <c r="DK105" s="41"/>
      <c r="DL105" s="41"/>
      <c r="DM105" s="41"/>
      <c r="DN105" s="41"/>
      <c r="DO105" s="41"/>
      <c r="DP105" s="41"/>
      <c r="DQ105" s="41"/>
      <c r="DR105" s="41"/>
      <c r="DS105" s="41"/>
      <c r="DT105" s="41"/>
      <c r="DU105" s="41"/>
      <c r="DV105" s="41"/>
      <c r="DW105" s="41"/>
      <c r="DX105" s="41"/>
      <c r="DY105" s="41"/>
      <c r="DZ105" s="41"/>
      <c r="EA105" s="41"/>
      <c r="EB105" s="41"/>
      <c r="EC105" s="41"/>
      <c r="ED105" s="41"/>
      <c r="EE105" s="41"/>
      <c r="EF105" s="41"/>
      <c r="EG105" s="41"/>
      <c r="EH105" s="41"/>
      <c r="EI105" s="41"/>
      <c r="EJ105" s="41"/>
      <c r="EK105" s="41"/>
      <c r="EL105" s="41"/>
      <c r="EM105" s="41"/>
      <c r="EN105" s="41"/>
      <c r="EO105" s="41"/>
      <c r="EP105" s="41"/>
      <c r="EQ105" s="41"/>
      <c r="ER105" s="41"/>
      <c r="ES105" s="41"/>
      <c r="ET105" s="41"/>
      <c r="EU105" s="41"/>
      <c r="EV105" s="41"/>
      <c r="EW105" s="41"/>
      <c r="EX105" s="41"/>
      <c r="EY105" s="41"/>
      <c r="EZ105" s="41"/>
      <c r="FA105" s="41"/>
      <c r="FB105" s="41"/>
      <c r="FC105" s="41"/>
      <c r="FD105" s="41"/>
      <c r="FE105" s="41"/>
      <c r="FF105" s="41"/>
      <c r="FG105" s="41"/>
      <c r="FH105" s="41"/>
      <c r="FI105" s="41"/>
      <c r="FJ105" s="41"/>
      <c r="FK105" s="41"/>
      <c r="FL105" s="41"/>
      <c r="FM105" s="41"/>
      <c r="FN105" s="41"/>
      <c r="FO105" s="41"/>
      <c r="FP105" s="41"/>
      <c r="FQ105" s="41"/>
      <c r="FR105" s="41"/>
      <c r="FS105" s="41"/>
      <c r="FT105" s="41"/>
      <c r="FU105" s="41"/>
      <c r="FV105" s="41"/>
      <c r="FW105" s="41"/>
      <c r="FX105" s="41"/>
      <c r="FY105" s="41"/>
      <c r="FZ105" s="41"/>
      <c r="GA105" s="41"/>
      <c r="GB105" s="41"/>
      <c r="GC105" s="41"/>
      <c r="GD105" s="41"/>
      <c r="GE105" s="41"/>
      <c r="GF105" s="41"/>
      <c r="GG105" s="41"/>
      <c r="GH105" s="41"/>
      <c r="GI105" s="41"/>
      <c r="GJ105" s="41"/>
      <c r="GK105" s="41"/>
      <c r="GL105" s="41"/>
      <c r="GM105" s="41"/>
      <c r="GN105" s="41"/>
      <c r="GO105" s="41"/>
      <c r="GP105" s="41"/>
      <c r="GQ105" s="41"/>
      <c r="GR105" s="41"/>
      <c r="GS105" s="41"/>
      <c r="GT105" s="41"/>
      <c r="GU105" s="41"/>
      <c r="GV105" s="41"/>
      <c r="GW105" s="41"/>
      <c r="GX105" s="41"/>
      <c r="GY105" s="41"/>
      <c r="GZ105" s="41"/>
      <c r="HA105" s="41"/>
      <c r="HB105" s="41"/>
      <c r="HC105" s="41"/>
      <c r="HD105" s="41"/>
      <c r="HE105" s="41"/>
      <c r="HF105" s="41"/>
      <c r="HG105" s="41"/>
      <c r="HH105" s="41"/>
      <c r="HI105" s="41"/>
      <c r="HJ105" s="41"/>
      <c r="HK105" s="41"/>
      <c r="HL105" s="41"/>
      <c r="HM105" s="41"/>
      <c r="HN105" s="41"/>
      <c r="HO105" s="41"/>
      <c r="HP105" s="41"/>
      <c r="HQ105" s="41"/>
      <c r="HR105" s="41"/>
      <c r="HS105" s="41"/>
      <c r="HT105" s="41"/>
      <c r="HU105" s="41"/>
      <c r="HV105" s="41"/>
      <c r="HW105" s="41"/>
      <c r="HX105" s="41"/>
      <c r="HY105" s="41"/>
      <c r="HZ105" s="41"/>
      <c r="IA105" s="41"/>
      <c r="IB105" s="41"/>
      <c r="IC105" s="41"/>
      <c r="ID105" s="41"/>
      <c r="IE105" s="41"/>
      <c r="IF105" s="41"/>
      <c r="IG105" s="41"/>
      <c r="IH105" s="41"/>
      <c r="II105" s="41"/>
      <c r="IJ105" s="41"/>
      <c r="IK105" s="41"/>
      <c r="IL105" s="41"/>
      <c r="IM105" s="41"/>
      <c r="IN105" s="41"/>
      <c r="IO105" s="41"/>
      <c r="IP105" s="41"/>
      <c r="IQ105" s="41"/>
      <c r="IR105" s="41"/>
      <c r="IS105" s="41"/>
      <c r="IT105" s="41"/>
      <c r="IU105" s="41"/>
    </row>
    <row r="106" spans="1:255" s="22" customFormat="1" ht="22.8" x14ac:dyDescent="0.2">
      <c r="A106" s="49">
        <v>87</v>
      </c>
      <c r="B106" s="50" t="s">
        <v>848</v>
      </c>
      <c r="C106" s="50" t="s">
        <v>850</v>
      </c>
      <c r="D106" s="50" t="s">
        <v>147</v>
      </c>
      <c r="E106" s="51" t="e">
        <f t="shared" si="6"/>
        <v>#REF!</v>
      </c>
      <c r="F106" s="52">
        <f>ROUND( 10315.01 * 9.11, 2 )</f>
        <v>93969.74</v>
      </c>
      <c r="G106" s="53" t="e">
        <f t="shared" si="7"/>
        <v>#REF!</v>
      </c>
      <c r="H106" s="54" t="s">
        <v>1016</v>
      </c>
      <c r="I106" s="54" t="s">
        <v>1010</v>
      </c>
      <c r="N106" s="41"/>
      <c r="O106" s="41" t="e">
        <f t="shared" si="8"/>
        <v>#REF!</v>
      </c>
      <c r="P106" s="41" t="e">
        <f>SmtRes!CX193</f>
        <v>#REF!</v>
      </c>
      <c r="Q106" s="41" t="e">
        <f>SmtRes!CX293</f>
        <v>#REF!</v>
      </c>
      <c r="R106" s="41" t="e">
        <f>SmtRes!CX315</f>
        <v>#REF!</v>
      </c>
      <c r="S106" s="41" t="e">
        <f>SmtRes!CX364</f>
        <v>#REF!</v>
      </c>
      <c r="T106" s="41"/>
      <c r="U106" s="41"/>
      <c r="V106" s="41"/>
      <c r="W106" s="41"/>
      <c r="X106" s="41"/>
      <c r="Y106" s="41"/>
      <c r="Z106" s="41"/>
      <c r="AA106" s="41"/>
      <c r="AB106" s="41"/>
      <c r="AC106" s="41"/>
      <c r="AD106" s="41"/>
      <c r="AE106" s="41"/>
      <c r="AF106" s="41"/>
      <c r="AG106" s="41"/>
      <c r="AH106" s="41"/>
      <c r="AI106" s="41"/>
      <c r="AJ106" s="41"/>
      <c r="AK106" s="41"/>
      <c r="AL106" s="41"/>
      <c r="AM106" s="41"/>
      <c r="AN106" s="41"/>
      <c r="AO106" s="41"/>
      <c r="AP106" s="41"/>
      <c r="AQ106" s="41"/>
      <c r="AR106" s="41"/>
      <c r="AS106" s="41"/>
      <c r="AT106" s="41"/>
      <c r="AU106" s="41"/>
      <c r="AV106" s="41"/>
      <c r="AW106" s="41"/>
      <c r="AX106" s="41"/>
      <c r="AY106" s="41"/>
      <c r="AZ106" s="41"/>
      <c r="BA106" s="41"/>
      <c r="BB106" s="41"/>
      <c r="BC106" s="41"/>
      <c r="BD106" s="41"/>
      <c r="BE106" s="41"/>
      <c r="BF106" s="41"/>
      <c r="BG106" s="41"/>
      <c r="BH106" s="41"/>
      <c r="BI106" s="41"/>
      <c r="BJ106" s="41"/>
      <c r="BK106" s="41"/>
      <c r="BL106" s="41"/>
      <c r="BM106" s="41"/>
      <c r="BN106" s="41"/>
      <c r="BO106" s="41"/>
      <c r="BP106" s="41"/>
      <c r="BQ106" s="41"/>
      <c r="BR106" s="41"/>
      <c r="BS106" s="41"/>
      <c r="BT106" s="41"/>
      <c r="BU106" s="41"/>
      <c r="BV106" s="41"/>
      <c r="BW106" s="41"/>
      <c r="BX106" s="41"/>
      <c r="BY106" s="41"/>
      <c r="BZ106" s="41"/>
      <c r="CA106" s="41"/>
      <c r="CB106" s="41"/>
      <c r="CC106" s="41"/>
      <c r="CD106" s="41"/>
      <c r="CE106" s="41"/>
      <c r="CF106" s="41"/>
      <c r="CG106" s="41"/>
      <c r="CH106" s="41"/>
      <c r="CI106" s="41"/>
      <c r="CJ106" s="41"/>
      <c r="CK106" s="41"/>
      <c r="CL106" s="41"/>
      <c r="CM106" s="41"/>
      <c r="CN106" s="41"/>
      <c r="CO106" s="41"/>
      <c r="CP106" s="41"/>
      <c r="CQ106" s="41"/>
      <c r="CR106" s="41"/>
      <c r="CS106" s="41"/>
      <c r="CT106" s="41"/>
      <c r="CU106" s="41"/>
      <c r="CV106" s="41"/>
      <c r="CW106" s="41"/>
      <c r="CX106" s="41"/>
      <c r="CY106" s="41"/>
      <c r="CZ106" s="41"/>
      <c r="DA106" s="41"/>
      <c r="DB106" s="41"/>
      <c r="DC106" s="41"/>
      <c r="DD106" s="41"/>
      <c r="DE106" s="41"/>
      <c r="DF106" s="41"/>
      <c r="DG106" s="41"/>
      <c r="DH106" s="41"/>
      <c r="DI106" s="41"/>
      <c r="DJ106" s="41"/>
      <c r="DK106" s="41"/>
      <c r="DL106" s="41"/>
      <c r="DM106" s="41"/>
      <c r="DN106" s="41"/>
      <c r="DO106" s="41"/>
      <c r="DP106" s="41"/>
      <c r="DQ106" s="41"/>
      <c r="DR106" s="41"/>
      <c r="DS106" s="41"/>
      <c r="DT106" s="41"/>
      <c r="DU106" s="41"/>
      <c r="DV106" s="41"/>
      <c r="DW106" s="41"/>
      <c r="DX106" s="41"/>
      <c r="DY106" s="41"/>
      <c r="DZ106" s="41"/>
      <c r="EA106" s="41"/>
      <c r="EB106" s="41"/>
      <c r="EC106" s="41"/>
      <c r="ED106" s="41"/>
      <c r="EE106" s="41"/>
      <c r="EF106" s="41"/>
      <c r="EG106" s="41"/>
      <c r="EH106" s="41"/>
      <c r="EI106" s="41"/>
      <c r="EJ106" s="41"/>
      <c r="EK106" s="41"/>
      <c r="EL106" s="41"/>
      <c r="EM106" s="41"/>
      <c r="EN106" s="41"/>
      <c r="EO106" s="41"/>
      <c r="EP106" s="41"/>
      <c r="EQ106" s="41"/>
      <c r="ER106" s="41"/>
      <c r="ES106" s="41"/>
      <c r="ET106" s="41"/>
      <c r="EU106" s="41"/>
      <c r="EV106" s="41"/>
      <c r="EW106" s="41"/>
      <c r="EX106" s="41"/>
      <c r="EY106" s="41"/>
      <c r="EZ106" s="41"/>
      <c r="FA106" s="41"/>
      <c r="FB106" s="41"/>
      <c r="FC106" s="41"/>
      <c r="FD106" s="41"/>
      <c r="FE106" s="41"/>
      <c r="FF106" s="41"/>
      <c r="FG106" s="41"/>
      <c r="FH106" s="41"/>
      <c r="FI106" s="41"/>
      <c r="FJ106" s="41"/>
      <c r="FK106" s="41"/>
      <c r="FL106" s="41"/>
      <c r="FM106" s="41"/>
      <c r="FN106" s="41"/>
      <c r="FO106" s="41"/>
      <c r="FP106" s="41"/>
      <c r="FQ106" s="41"/>
      <c r="FR106" s="41"/>
      <c r="FS106" s="41"/>
      <c r="FT106" s="41"/>
      <c r="FU106" s="41"/>
      <c r="FV106" s="41"/>
      <c r="FW106" s="41"/>
      <c r="FX106" s="41"/>
      <c r="FY106" s="41"/>
      <c r="FZ106" s="41"/>
      <c r="GA106" s="41"/>
      <c r="GB106" s="41"/>
      <c r="GC106" s="41"/>
      <c r="GD106" s="41"/>
      <c r="GE106" s="41"/>
      <c r="GF106" s="41"/>
      <c r="GG106" s="41"/>
      <c r="GH106" s="41"/>
      <c r="GI106" s="41"/>
      <c r="GJ106" s="41"/>
      <c r="GK106" s="41"/>
      <c r="GL106" s="41"/>
      <c r="GM106" s="41"/>
      <c r="GN106" s="41"/>
      <c r="GO106" s="41"/>
      <c r="GP106" s="41"/>
      <c r="GQ106" s="41"/>
      <c r="GR106" s="41"/>
      <c r="GS106" s="41"/>
      <c r="GT106" s="41"/>
      <c r="GU106" s="41"/>
      <c r="GV106" s="41"/>
      <c r="GW106" s="41"/>
      <c r="GX106" s="41"/>
      <c r="GY106" s="41"/>
      <c r="GZ106" s="41"/>
      <c r="HA106" s="41"/>
      <c r="HB106" s="41"/>
      <c r="HC106" s="41"/>
      <c r="HD106" s="41"/>
      <c r="HE106" s="41"/>
      <c r="HF106" s="41"/>
      <c r="HG106" s="41"/>
      <c r="HH106" s="41"/>
      <c r="HI106" s="41"/>
      <c r="HJ106" s="41"/>
      <c r="HK106" s="41"/>
      <c r="HL106" s="41"/>
      <c r="HM106" s="41"/>
      <c r="HN106" s="41"/>
      <c r="HO106" s="41"/>
      <c r="HP106" s="41"/>
      <c r="HQ106" s="41"/>
      <c r="HR106" s="41"/>
      <c r="HS106" s="41"/>
      <c r="HT106" s="41"/>
      <c r="HU106" s="41"/>
      <c r="HV106" s="41"/>
      <c r="HW106" s="41"/>
      <c r="HX106" s="41"/>
      <c r="HY106" s="41"/>
      <c r="HZ106" s="41"/>
      <c r="IA106" s="41"/>
      <c r="IB106" s="41"/>
      <c r="IC106" s="41"/>
      <c r="ID106" s="41"/>
      <c r="IE106" s="41"/>
      <c r="IF106" s="41"/>
      <c r="IG106" s="41"/>
      <c r="IH106" s="41"/>
      <c r="II106" s="41"/>
      <c r="IJ106" s="41"/>
      <c r="IK106" s="41"/>
      <c r="IL106" s="41"/>
      <c r="IM106" s="41"/>
      <c r="IN106" s="41"/>
      <c r="IO106" s="41"/>
      <c r="IP106" s="41"/>
      <c r="IQ106" s="41"/>
      <c r="IR106" s="41"/>
      <c r="IS106" s="41"/>
      <c r="IT106" s="41"/>
      <c r="IU106" s="41"/>
    </row>
    <row r="107" spans="1:255" s="22" customFormat="1" ht="22.8" x14ac:dyDescent="0.2">
      <c r="A107" s="49">
        <v>88</v>
      </c>
      <c r="B107" s="50" t="s">
        <v>421</v>
      </c>
      <c r="C107" s="50" t="s">
        <v>422</v>
      </c>
      <c r="D107" s="50" t="s">
        <v>147</v>
      </c>
      <c r="E107" s="51" t="e">
        <f t="shared" si="6"/>
        <v>#REF!</v>
      </c>
      <c r="F107" s="52">
        <f>ROUND( 9424 * 9.11, 2 )</f>
        <v>85852.64</v>
      </c>
      <c r="G107" s="53" t="e">
        <f t="shared" si="7"/>
        <v>#REF!</v>
      </c>
      <c r="H107" s="54" t="s">
        <v>1024</v>
      </c>
      <c r="I107" s="54" t="s">
        <v>1010</v>
      </c>
      <c r="N107" s="41"/>
      <c r="O107" s="41" t="e">
        <f t="shared" si="8"/>
        <v>#REF!</v>
      </c>
      <c r="P107" s="41" t="e">
        <f>SmtRes!CX223</f>
        <v>#REF!</v>
      </c>
      <c r="Q107" s="41" t="e">
        <f>SmtRes!CX246</f>
        <v>#REF!</v>
      </c>
      <c r="R107" s="41"/>
      <c r="S107" s="41"/>
      <c r="T107" s="41"/>
      <c r="U107" s="41"/>
      <c r="V107" s="41"/>
      <c r="W107" s="41"/>
      <c r="X107" s="41"/>
      <c r="Y107" s="41"/>
      <c r="Z107" s="41"/>
      <c r="AA107" s="41"/>
      <c r="AB107" s="41"/>
      <c r="AC107" s="41"/>
      <c r="AD107" s="41"/>
      <c r="AE107" s="41"/>
      <c r="AF107" s="41"/>
      <c r="AG107" s="41"/>
      <c r="AH107" s="41"/>
      <c r="AI107" s="41"/>
      <c r="AJ107" s="41"/>
      <c r="AK107" s="41"/>
      <c r="AL107" s="41"/>
      <c r="AM107" s="41"/>
      <c r="AN107" s="41"/>
      <c r="AO107" s="41"/>
      <c r="AP107" s="41"/>
      <c r="AQ107" s="41"/>
      <c r="AR107" s="41"/>
      <c r="AS107" s="41"/>
      <c r="AT107" s="41"/>
      <c r="AU107" s="41"/>
      <c r="AV107" s="41"/>
      <c r="AW107" s="41"/>
      <c r="AX107" s="41"/>
      <c r="AY107" s="41"/>
      <c r="AZ107" s="41"/>
      <c r="BA107" s="41"/>
      <c r="BB107" s="41"/>
      <c r="BC107" s="41"/>
      <c r="BD107" s="41"/>
      <c r="BE107" s="41"/>
      <c r="BF107" s="41"/>
      <c r="BG107" s="41"/>
      <c r="BH107" s="41"/>
      <c r="BI107" s="41"/>
      <c r="BJ107" s="41"/>
      <c r="BK107" s="41"/>
      <c r="BL107" s="41"/>
      <c r="BM107" s="41"/>
      <c r="BN107" s="41"/>
      <c r="BO107" s="41"/>
      <c r="BP107" s="41"/>
      <c r="BQ107" s="41"/>
      <c r="BR107" s="41"/>
      <c r="BS107" s="41"/>
      <c r="BT107" s="41"/>
      <c r="BU107" s="41"/>
      <c r="BV107" s="41"/>
      <c r="BW107" s="41"/>
      <c r="BX107" s="41"/>
      <c r="BY107" s="41"/>
      <c r="BZ107" s="41"/>
      <c r="CA107" s="41"/>
      <c r="CB107" s="41"/>
      <c r="CC107" s="41"/>
      <c r="CD107" s="41"/>
      <c r="CE107" s="41"/>
      <c r="CF107" s="41"/>
      <c r="CG107" s="41"/>
      <c r="CH107" s="41"/>
      <c r="CI107" s="41"/>
      <c r="CJ107" s="41"/>
      <c r="CK107" s="41"/>
      <c r="CL107" s="41"/>
      <c r="CM107" s="41"/>
      <c r="CN107" s="41"/>
      <c r="CO107" s="41"/>
      <c r="CP107" s="41"/>
      <c r="CQ107" s="41"/>
      <c r="CR107" s="41"/>
      <c r="CS107" s="41"/>
      <c r="CT107" s="41"/>
      <c r="CU107" s="41"/>
      <c r="CV107" s="41"/>
      <c r="CW107" s="41"/>
      <c r="CX107" s="41"/>
      <c r="CY107" s="41"/>
      <c r="CZ107" s="41"/>
      <c r="DA107" s="41"/>
      <c r="DB107" s="41"/>
      <c r="DC107" s="41"/>
      <c r="DD107" s="41"/>
      <c r="DE107" s="41"/>
      <c r="DF107" s="41"/>
      <c r="DG107" s="41"/>
      <c r="DH107" s="41"/>
      <c r="DI107" s="41"/>
      <c r="DJ107" s="41"/>
      <c r="DK107" s="41"/>
      <c r="DL107" s="41"/>
      <c r="DM107" s="41"/>
      <c r="DN107" s="41"/>
      <c r="DO107" s="41"/>
      <c r="DP107" s="41"/>
      <c r="DQ107" s="41"/>
      <c r="DR107" s="41"/>
      <c r="DS107" s="41"/>
      <c r="DT107" s="41"/>
      <c r="DU107" s="41"/>
      <c r="DV107" s="41"/>
      <c r="DW107" s="41"/>
      <c r="DX107" s="41"/>
      <c r="DY107" s="41"/>
      <c r="DZ107" s="41"/>
      <c r="EA107" s="41"/>
      <c r="EB107" s="41"/>
      <c r="EC107" s="41"/>
      <c r="ED107" s="41"/>
      <c r="EE107" s="41"/>
      <c r="EF107" s="41"/>
      <c r="EG107" s="41"/>
      <c r="EH107" s="41"/>
      <c r="EI107" s="41"/>
      <c r="EJ107" s="41"/>
      <c r="EK107" s="41"/>
      <c r="EL107" s="41"/>
      <c r="EM107" s="41"/>
      <c r="EN107" s="41"/>
      <c r="EO107" s="41"/>
      <c r="EP107" s="41"/>
      <c r="EQ107" s="41"/>
      <c r="ER107" s="41"/>
      <c r="ES107" s="41"/>
      <c r="ET107" s="41"/>
      <c r="EU107" s="41"/>
      <c r="EV107" s="41"/>
      <c r="EW107" s="41"/>
      <c r="EX107" s="41"/>
      <c r="EY107" s="41"/>
      <c r="EZ107" s="41"/>
      <c r="FA107" s="41"/>
      <c r="FB107" s="41"/>
      <c r="FC107" s="41"/>
      <c r="FD107" s="41"/>
      <c r="FE107" s="41"/>
      <c r="FF107" s="41"/>
      <c r="FG107" s="41"/>
      <c r="FH107" s="41"/>
      <c r="FI107" s="41"/>
      <c r="FJ107" s="41"/>
      <c r="FK107" s="41"/>
      <c r="FL107" s="41"/>
      <c r="FM107" s="41"/>
      <c r="FN107" s="41"/>
      <c r="FO107" s="41"/>
      <c r="FP107" s="41"/>
      <c r="FQ107" s="41"/>
      <c r="FR107" s="41"/>
      <c r="FS107" s="41"/>
      <c r="FT107" s="41"/>
      <c r="FU107" s="41"/>
      <c r="FV107" s="41"/>
      <c r="FW107" s="41"/>
      <c r="FX107" s="41"/>
      <c r="FY107" s="41"/>
      <c r="FZ107" s="41"/>
      <c r="GA107" s="41"/>
      <c r="GB107" s="41"/>
      <c r="GC107" s="41"/>
      <c r="GD107" s="41"/>
      <c r="GE107" s="41"/>
      <c r="GF107" s="41"/>
      <c r="GG107" s="41"/>
      <c r="GH107" s="41"/>
      <c r="GI107" s="41"/>
      <c r="GJ107" s="41"/>
      <c r="GK107" s="41"/>
      <c r="GL107" s="41"/>
      <c r="GM107" s="41"/>
      <c r="GN107" s="41"/>
      <c r="GO107" s="41"/>
      <c r="GP107" s="41"/>
      <c r="GQ107" s="41"/>
      <c r="GR107" s="41"/>
      <c r="GS107" s="41"/>
      <c r="GT107" s="41"/>
      <c r="GU107" s="41"/>
      <c r="GV107" s="41"/>
      <c r="GW107" s="41"/>
      <c r="GX107" s="41"/>
      <c r="GY107" s="41"/>
      <c r="GZ107" s="41"/>
      <c r="HA107" s="41"/>
      <c r="HB107" s="41"/>
      <c r="HC107" s="41"/>
      <c r="HD107" s="41"/>
      <c r="HE107" s="41"/>
      <c r="HF107" s="41"/>
      <c r="HG107" s="41"/>
      <c r="HH107" s="41"/>
      <c r="HI107" s="41"/>
      <c r="HJ107" s="41"/>
      <c r="HK107" s="41"/>
      <c r="HL107" s="41"/>
      <c r="HM107" s="41"/>
      <c r="HN107" s="41"/>
      <c r="HO107" s="41"/>
      <c r="HP107" s="41"/>
      <c r="HQ107" s="41"/>
      <c r="HR107" s="41"/>
      <c r="HS107" s="41"/>
      <c r="HT107" s="41"/>
      <c r="HU107" s="41"/>
      <c r="HV107" s="41"/>
      <c r="HW107" s="41"/>
      <c r="HX107" s="41"/>
      <c r="HY107" s="41"/>
      <c r="HZ107" s="41"/>
      <c r="IA107" s="41"/>
      <c r="IB107" s="41"/>
      <c r="IC107" s="41"/>
      <c r="ID107" s="41"/>
      <c r="IE107" s="41"/>
      <c r="IF107" s="41"/>
      <c r="IG107" s="41"/>
      <c r="IH107" s="41"/>
      <c r="II107" s="41"/>
      <c r="IJ107" s="41"/>
      <c r="IK107" s="41"/>
      <c r="IL107" s="41"/>
      <c r="IM107" s="41"/>
      <c r="IN107" s="41"/>
      <c r="IO107" s="41"/>
      <c r="IP107" s="41"/>
      <c r="IQ107" s="41"/>
      <c r="IR107" s="41"/>
      <c r="IS107" s="41"/>
      <c r="IT107" s="41"/>
      <c r="IU107" s="41"/>
    </row>
    <row r="108" spans="1:255" s="22" customFormat="1" ht="22.8" x14ac:dyDescent="0.2">
      <c r="A108" s="49">
        <v>89</v>
      </c>
      <c r="B108" s="50" t="s">
        <v>860</v>
      </c>
      <c r="C108" s="50" t="s">
        <v>862</v>
      </c>
      <c r="D108" s="50" t="s">
        <v>147</v>
      </c>
      <c r="E108" s="51" t="e">
        <f t="shared" si="6"/>
        <v>#REF!</v>
      </c>
      <c r="F108" s="52">
        <f>ROUND( 14312.87 * 9.11, 2 )</f>
        <v>130390.25</v>
      </c>
      <c r="G108" s="53" t="e">
        <f t="shared" si="7"/>
        <v>#REF!</v>
      </c>
      <c r="H108" s="54" t="s">
        <v>1022</v>
      </c>
      <c r="I108" s="54" t="s">
        <v>1010</v>
      </c>
      <c r="N108" s="41"/>
      <c r="O108" s="41" t="e">
        <f t="shared" si="8"/>
        <v>#REF!</v>
      </c>
      <c r="P108" s="41" t="e">
        <f>SmtRes!CX213</f>
        <v>#REF!</v>
      </c>
      <c r="Q108" s="41" t="e">
        <f>SmtRes!CX334</f>
        <v>#REF!</v>
      </c>
      <c r="R108" s="41" t="e">
        <f>SmtRes!CX385</f>
        <v>#REF!</v>
      </c>
      <c r="S108" s="41" t="e">
        <f>SmtRes!CX443</f>
        <v>#REF!</v>
      </c>
      <c r="T108" s="41" t="e">
        <f>SmtRes!CX466</f>
        <v>#REF!</v>
      </c>
      <c r="U108" s="41"/>
      <c r="V108" s="41"/>
      <c r="W108" s="41"/>
      <c r="X108" s="41"/>
      <c r="Y108" s="41"/>
      <c r="Z108" s="41"/>
      <c r="AA108" s="41"/>
      <c r="AB108" s="41"/>
      <c r="AC108" s="41"/>
      <c r="AD108" s="41"/>
      <c r="AE108" s="41"/>
      <c r="AF108" s="41"/>
      <c r="AG108" s="41"/>
      <c r="AH108" s="41"/>
      <c r="AI108" s="41"/>
      <c r="AJ108" s="41"/>
      <c r="AK108" s="41"/>
      <c r="AL108" s="41"/>
      <c r="AM108" s="41"/>
      <c r="AN108" s="41"/>
      <c r="AO108" s="41"/>
      <c r="AP108" s="41"/>
      <c r="AQ108" s="41"/>
      <c r="AR108" s="41"/>
      <c r="AS108" s="41"/>
      <c r="AT108" s="41"/>
      <c r="AU108" s="41"/>
      <c r="AV108" s="41"/>
      <c r="AW108" s="41"/>
      <c r="AX108" s="41"/>
      <c r="AY108" s="41"/>
      <c r="AZ108" s="41"/>
      <c r="BA108" s="41"/>
      <c r="BB108" s="41"/>
      <c r="BC108" s="41"/>
      <c r="BD108" s="41"/>
      <c r="BE108" s="41"/>
      <c r="BF108" s="41"/>
      <c r="BG108" s="41"/>
      <c r="BH108" s="41"/>
      <c r="BI108" s="41"/>
      <c r="BJ108" s="41"/>
      <c r="BK108" s="41"/>
      <c r="BL108" s="41"/>
      <c r="BM108" s="41"/>
      <c r="BN108" s="41"/>
      <c r="BO108" s="41"/>
      <c r="BP108" s="41"/>
      <c r="BQ108" s="41"/>
      <c r="BR108" s="41"/>
      <c r="BS108" s="41"/>
      <c r="BT108" s="41"/>
      <c r="BU108" s="41"/>
      <c r="BV108" s="41"/>
      <c r="BW108" s="41"/>
      <c r="BX108" s="41"/>
      <c r="BY108" s="41"/>
      <c r="BZ108" s="41"/>
      <c r="CA108" s="41"/>
      <c r="CB108" s="41"/>
      <c r="CC108" s="41"/>
      <c r="CD108" s="41"/>
      <c r="CE108" s="41"/>
      <c r="CF108" s="41"/>
      <c r="CG108" s="41"/>
      <c r="CH108" s="41"/>
      <c r="CI108" s="41"/>
      <c r="CJ108" s="41"/>
      <c r="CK108" s="41"/>
      <c r="CL108" s="41"/>
      <c r="CM108" s="41"/>
      <c r="CN108" s="41"/>
      <c r="CO108" s="41"/>
      <c r="CP108" s="41"/>
      <c r="CQ108" s="41"/>
      <c r="CR108" s="41"/>
      <c r="CS108" s="41"/>
      <c r="CT108" s="41"/>
      <c r="CU108" s="41"/>
      <c r="CV108" s="41"/>
      <c r="CW108" s="41"/>
      <c r="CX108" s="41"/>
      <c r="CY108" s="41"/>
      <c r="CZ108" s="41"/>
      <c r="DA108" s="41"/>
      <c r="DB108" s="41"/>
      <c r="DC108" s="41"/>
      <c r="DD108" s="41"/>
      <c r="DE108" s="41"/>
      <c r="DF108" s="41"/>
      <c r="DG108" s="41"/>
      <c r="DH108" s="41"/>
      <c r="DI108" s="41"/>
      <c r="DJ108" s="41"/>
      <c r="DK108" s="41"/>
      <c r="DL108" s="41"/>
      <c r="DM108" s="41"/>
      <c r="DN108" s="41"/>
      <c r="DO108" s="41"/>
      <c r="DP108" s="41"/>
      <c r="DQ108" s="41"/>
      <c r="DR108" s="41"/>
      <c r="DS108" s="41"/>
      <c r="DT108" s="41"/>
      <c r="DU108" s="41"/>
      <c r="DV108" s="41"/>
      <c r="DW108" s="41"/>
      <c r="DX108" s="41"/>
      <c r="DY108" s="41"/>
      <c r="DZ108" s="41"/>
      <c r="EA108" s="41"/>
      <c r="EB108" s="41"/>
      <c r="EC108" s="41"/>
      <c r="ED108" s="41"/>
      <c r="EE108" s="41"/>
      <c r="EF108" s="41"/>
      <c r="EG108" s="41"/>
      <c r="EH108" s="41"/>
      <c r="EI108" s="41"/>
      <c r="EJ108" s="41"/>
      <c r="EK108" s="41"/>
      <c r="EL108" s="41"/>
      <c r="EM108" s="41"/>
      <c r="EN108" s="41"/>
      <c r="EO108" s="41"/>
      <c r="EP108" s="41"/>
      <c r="EQ108" s="41"/>
      <c r="ER108" s="41"/>
      <c r="ES108" s="41"/>
      <c r="ET108" s="41"/>
      <c r="EU108" s="41"/>
      <c r="EV108" s="41"/>
      <c r="EW108" s="41"/>
      <c r="EX108" s="41"/>
      <c r="EY108" s="41"/>
      <c r="EZ108" s="41"/>
      <c r="FA108" s="41"/>
      <c r="FB108" s="41"/>
      <c r="FC108" s="41"/>
      <c r="FD108" s="41"/>
      <c r="FE108" s="41"/>
      <c r="FF108" s="41"/>
      <c r="FG108" s="41"/>
      <c r="FH108" s="41"/>
      <c r="FI108" s="41"/>
      <c r="FJ108" s="41"/>
      <c r="FK108" s="41"/>
      <c r="FL108" s="41"/>
      <c r="FM108" s="41"/>
      <c r="FN108" s="41"/>
      <c r="FO108" s="41"/>
      <c r="FP108" s="41"/>
      <c r="FQ108" s="41"/>
      <c r="FR108" s="41"/>
      <c r="FS108" s="41"/>
      <c r="FT108" s="41"/>
      <c r="FU108" s="41"/>
      <c r="FV108" s="41"/>
      <c r="FW108" s="41"/>
      <c r="FX108" s="41"/>
      <c r="FY108" s="41"/>
      <c r="FZ108" s="41"/>
      <c r="GA108" s="41"/>
      <c r="GB108" s="41"/>
      <c r="GC108" s="41"/>
      <c r="GD108" s="41"/>
      <c r="GE108" s="41"/>
      <c r="GF108" s="41"/>
      <c r="GG108" s="41"/>
      <c r="GH108" s="41"/>
      <c r="GI108" s="41"/>
      <c r="GJ108" s="41"/>
      <c r="GK108" s="41"/>
      <c r="GL108" s="41"/>
      <c r="GM108" s="41"/>
      <c r="GN108" s="41"/>
      <c r="GO108" s="41"/>
      <c r="GP108" s="41"/>
      <c r="GQ108" s="41"/>
      <c r="GR108" s="41"/>
      <c r="GS108" s="41"/>
      <c r="GT108" s="41"/>
      <c r="GU108" s="41"/>
      <c r="GV108" s="41"/>
      <c r="GW108" s="41"/>
      <c r="GX108" s="41"/>
      <c r="GY108" s="41"/>
      <c r="GZ108" s="41"/>
      <c r="HA108" s="41"/>
      <c r="HB108" s="41"/>
      <c r="HC108" s="41"/>
      <c r="HD108" s="41"/>
      <c r="HE108" s="41"/>
      <c r="HF108" s="41"/>
      <c r="HG108" s="41"/>
      <c r="HH108" s="41"/>
      <c r="HI108" s="41"/>
      <c r="HJ108" s="41"/>
      <c r="HK108" s="41"/>
      <c r="HL108" s="41"/>
      <c r="HM108" s="41"/>
      <c r="HN108" s="41"/>
      <c r="HO108" s="41"/>
      <c r="HP108" s="41"/>
      <c r="HQ108" s="41"/>
      <c r="HR108" s="41"/>
      <c r="HS108" s="41"/>
      <c r="HT108" s="41"/>
      <c r="HU108" s="41"/>
      <c r="HV108" s="41"/>
      <c r="HW108" s="41"/>
      <c r="HX108" s="41"/>
      <c r="HY108" s="41"/>
      <c r="HZ108" s="41"/>
      <c r="IA108" s="41"/>
      <c r="IB108" s="41"/>
      <c r="IC108" s="41"/>
      <c r="ID108" s="41"/>
      <c r="IE108" s="41"/>
      <c r="IF108" s="41"/>
      <c r="IG108" s="41"/>
      <c r="IH108" s="41"/>
      <c r="II108" s="41"/>
      <c r="IJ108" s="41"/>
      <c r="IK108" s="41"/>
      <c r="IL108" s="41"/>
      <c r="IM108" s="41"/>
      <c r="IN108" s="41"/>
      <c r="IO108" s="41"/>
      <c r="IP108" s="41"/>
      <c r="IQ108" s="41"/>
      <c r="IR108" s="41"/>
      <c r="IS108" s="41"/>
      <c r="IT108" s="41"/>
      <c r="IU108" s="41"/>
    </row>
    <row r="109" spans="1:255" x14ac:dyDescent="0.25">
      <c r="A109" s="45"/>
      <c r="B109" s="45"/>
      <c r="C109" s="46" t="s">
        <v>976</v>
      </c>
      <c r="D109" s="45"/>
      <c r="E109" s="45"/>
      <c r="F109" s="45"/>
      <c r="G109" s="47" t="e">
        <f>ROUND(SUM(G20:G108),0)</f>
        <v>#REF!</v>
      </c>
      <c r="H109" s="45"/>
      <c r="I109" s="45"/>
      <c r="J109" s="18"/>
      <c r="K109" s="18"/>
      <c r="L109" s="18"/>
      <c r="M109" s="44" t="e">
        <f>G109</f>
        <v>#REF!</v>
      </c>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c r="AP109" s="18"/>
      <c r="AQ109" s="18"/>
      <c r="AR109" s="18"/>
      <c r="AS109" s="18"/>
      <c r="AT109" s="18"/>
      <c r="AU109" s="18"/>
      <c r="AV109" s="18"/>
      <c r="AW109" s="18"/>
      <c r="AX109" s="18"/>
      <c r="AY109" s="18"/>
      <c r="AZ109" s="18"/>
      <c r="BA109" s="18"/>
      <c r="BB109" s="18"/>
      <c r="BC109" s="18"/>
      <c r="BD109" s="18"/>
      <c r="BE109" s="18"/>
      <c r="BF109" s="18"/>
      <c r="BG109" s="18"/>
      <c r="BH109" s="18"/>
      <c r="BI109" s="18"/>
      <c r="BJ109" s="18"/>
      <c r="BK109" s="18"/>
      <c r="BL109" s="18"/>
      <c r="BM109" s="18"/>
      <c r="BN109" s="18"/>
      <c r="BO109" s="18"/>
      <c r="BP109" s="18"/>
      <c r="BQ109" s="18"/>
      <c r="BR109" s="18"/>
      <c r="BS109" s="18"/>
      <c r="BT109" s="18"/>
      <c r="BU109" s="18"/>
      <c r="BV109" s="18"/>
      <c r="BW109" s="18"/>
      <c r="BX109" s="18"/>
      <c r="BY109" s="18"/>
      <c r="BZ109" s="18"/>
      <c r="CA109" s="18"/>
      <c r="CB109" s="18"/>
      <c r="CC109" s="18"/>
      <c r="CD109" s="18"/>
      <c r="CE109" s="18"/>
      <c r="CF109" s="18"/>
      <c r="CG109" s="18"/>
      <c r="CH109" s="18"/>
      <c r="CI109" s="18"/>
      <c r="CJ109" s="18"/>
      <c r="CK109" s="18"/>
      <c r="CL109" s="18"/>
      <c r="CM109" s="18"/>
      <c r="CN109" s="18"/>
      <c r="CO109" s="18"/>
      <c r="CP109" s="18"/>
      <c r="CQ109" s="18"/>
      <c r="CR109" s="18"/>
      <c r="CS109" s="18"/>
      <c r="CT109" s="18"/>
      <c r="CU109" s="18"/>
      <c r="CV109" s="18"/>
      <c r="CW109" s="18"/>
      <c r="CX109" s="18"/>
      <c r="CY109" s="18"/>
      <c r="CZ109" s="18"/>
      <c r="DA109" s="18"/>
      <c r="DB109" s="18"/>
      <c r="DC109" s="18"/>
      <c r="DD109" s="18"/>
      <c r="DE109" s="18"/>
      <c r="DF109" s="18"/>
      <c r="DG109" s="18"/>
      <c r="DH109" s="18"/>
      <c r="DI109" s="18"/>
      <c r="DJ109" s="18"/>
      <c r="DK109" s="18"/>
      <c r="DL109" s="18"/>
      <c r="DM109" s="18"/>
      <c r="DN109" s="18"/>
      <c r="DO109" s="18"/>
      <c r="DP109" s="18"/>
      <c r="DQ109" s="18"/>
      <c r="DR109" s="18"/>
      <c r="DS109" s="18"/>
      <c r="DT109" s="18"/>
      <c r="DU109" s="18"/>
      <c r="DV109" s="18"/>
      <c r="DW109" s="18"/>
      <c r="DX109" s="18"/>
      <c r="DY109" s="18"/>
      <c r="DZ109" s="18"/>
      <c r="EA109" s="18"/>
      <c r="EB109" s="18"/>
      <c r="EC109" s="18"/>
      <c r="ED109" s="18"/>
      <c r="EE109" s="18"/>
      <c r="EF109" s="18"/>
      <c r="EG109" s="18"/>
      <c r="EH109" s="18"/>
      <c r="EI109" s="18"/>
      <c r="EJ109" s="18"/>
      <c r="EK109" s="18"/>
      <c r="EL109" s="18"/>
      <c r="EM109" s="18"/>
      <c r="EN109" s="18"/>
      <c r="EO109" s="18"/>
      <c r="EP109" s="18"/>
      <c r="EQ109" s="18"/>
      <c r="ER109" s="18"/>
      <c r="ES109" s="18"/>
      <c r="ET109" s="18"/>
      <c r="EU109" s="18"/>
      <c r="EV109" s="18"/>
      <c r="EW109" s="18"/>
      <c r="EX109" s="18"/>
      <c r="EY109" s="18"/>
      <c r="EZ109" s="18"/>
      <c r="FA109" s="18"/>
      <c r="FB109" s="18"/>
      <c r="FC109" s="18"/>
      <c r="FD109" s="18"/>
      <c r="FE109" s="18"/>
      <c r="FF109" s="18"/>
      <c r="FG109" s="18"/>
      <c r="FH109" s="18"/>
      <c r="FI109" s="18"/>
      <c r="FJ109" s="18"/>
      <c r="FK109" s="18"/>
      <c r="FL109" s="18"/>
      <c r="FM109" s="18"/>
      <c r="FN109" s="18"/>
      <c r="FO109" s="18"/>
      <c r="FP109" s="18"/>
      <c r="FQ109" s="18"/>
      <c r="FR109" s="18"/>
      <c r="FS109" s="18"/>
      <c r="FT109" s="18"/>
      <c r="FU109" s="18"/>
      <c r="FV109" s="18"/>
      <c r="FW109" s="18"/>
      <c r="FX109" s="18"/>
      <c r="FY109" s="18"/>
      <c r="FZ109" s="18"/>
      <c r="GA109" s="18"/>
      <c r="GB109" s="18"/>
      <c r="GC109" s="18"/>
      <c r="GD109" s="18"/>
      <c r="GE109" s="18"/>
      <c r="GF109" s="18"/>
      <c r="GG109" s="18"/>
      <c r="GH109" s="18"/>
      <c r="GI109" s="18"/>
      <c r="GJ109" s="18"/>
      <c r="GK109" s="18"/>
      <c r="GL109" s="18"/>
      <c r="GM109" s="18"/>
      <c r="GN109" s="18"/>
      <c r="GO109" s="18"/>
      <c r="GP109" s="18"/>
      <c r="GQ109" s="18"/>
      <c r="GR109" s="18"/>
      <c r="GS109" s="18"/>
      <c r="GT109" s="18"/>
      <c r="GU109" s="18"/>
      <c r="GV109" s="18"/>
      <c r="GW109" s="18"/>
      <c r="GX109" s="18"/>
      <c r="GY109" s="18"/>
      <c r="GZ109" s="18"/>
      <c r="HA109" s="18"/>
      <c r="HB109" s="18"/>
      <c r="HC109" s="18"/>
      <c r="HD109" s="18"/>
      <c r="HE109" s="18"/>
      <c r="HF109" s="18"/>
      <c r="HG109" s="18"/>
      <c r="HH109" s="18"/>
      <c r="HI109" s="18"/>
      <c r="HJ109" s="18"/>
      <c r="HK109" s="18"/>
      <c r="HL109" s="18"/>
      <c r="HM109" s="18"/>
      <c r="HN109" s="18"/>
      <c r="HO109" s="18"/>
      <c r="HP109" s="18"/>
      <c r="HQ109" s="18"/>
      <c r="HR109" s="18"/>
      <c r="HS109" s="18"/>
      <c r="HT109" s="18"/>
      <c r="HU109" s="18"/>
      <c r="HV109" s="18"/>
      <c r="HW109" s="18"/>
      <c r="HX109" s="18"/>
      <c r="HY109" s="18"/>
      <c r="HZ109" s="18"/>
      <c r="IA109" s="18"/>
      <c r="IB109" s="18"/>
      <c r="IC109" s="18"/>
      <c r="ID109" s="18"/>
      <c r="IE109" s="18"/>
      <c r="IF109" s="18"/>
      <c r="IG109" s="18"/>
      <c r="IH109" s="18"/>
      <c r="II109" s="18"/>
      <c r="IJ109" s="18"/>
      <c r="IK109" s="18"/>
      <c r="IL109" s="18"/>
      <c r="IM109" s="18"/>
      <c r="IN109" s="18"/>
      <c r="IO109" s="18"/>
      <c r="IP109" s="18"/>
      <c r="IQ109" s="18"/>
      <c r="IR109" s="18"/>
      <c r="IS109" s="18"/>
      <c r="IT109" s="18"/>
      <c r="IU109" s="18"/>
    </row>
    <row r="111" spans="1:255" x14ac:dyDescent="0.25">
      <c r="C111" s="42" t="s">
        <v>705</v>
      </c>
      <c r="G111" s="43" t="e">
        <f>ROUND(SUM(M19:M111),0)</f>
        <v>#REF!</v>
      </c>
    </row>
    <row r="114" spans="1:255" ht="21" x14ac:dyDescent="0.25">
      <c r="A114" s="33" t="s">
        <v>981</v>
      </c>
      <c r="B114" s="33"/>
      <c r="C114" s="56" t="s">
        <v>982</v>
      </c>
      <c r="D114" s="34"/>
      <c r="E114" s="34"/>
      <c r="F114" s="183" t="s">
        <v>983</v>
      </c>
      <c r="G114" s="183"/>
      <c r="BY114" s="35" t="str">
        <f>C114</f>
        <v>Главный инженер-сметчик СРС ООО "ОДСК-ИНЖИНИРИНГ"</v>
      </c>
      <c r="BZ114" s="35" t="str">
        <f>F114</f>
        <v>И.В.Шеверева</v>
      </c>
      <c r="IU114" s="18"/>
    </row>
    <row r="115" spans="1:255" s="58" customFormat="1" ht="10.199999999999999" x14ac:dyDescent="0.2">
      <c r="A115" s="57"/>
      <c r="B115" s="57"/>
      <c r="C115" s="184" t="s">
        <v>978</v>
      </c>
      <c r="D115" s="184"/>
      <c r="E115" s="184"/>
      <c r="F115" s="184" t="s">
        <v>979</v>
      </c>
      <c r="G115" s="184"/>
    </row>
    <row r="116" spans="1:255" x14ac:dyDescent="0.25">
      <c r="A116" s="13"/>
      <c r="B116" s="13"/>
      <c r="C116" s="13"/>
      <c r="D116" s="9" t="s">
        <v>980</v>
      </c>
      <c r="E116" s="13"/>
      <c r="F116" s="13"/>
      <c r="G116" s="13"/>
    </row>
    <row r="117" spans="1:255" x14ac:dyDescent="0.25">
      <c r="A117" s="33" t="s">
        <v>984</v>
      </c>
      <c r="B117" s="33"/>
      <c r="C117" s="56"/>
      <c r="D117" s="34"/>
      <c r="E117" s="34"/>
      <c r="F117" s="183"/>
      <c r="G117" s="183"/>
      <c r="BY117" s="35">
        <f>C117</f>
        <v>0</v>
      </c>
      <c r="BZ117" s="35">
        <f>F117</f>
        <v>0</v>
      </c>
      <c r="IU117" s="18"/>
    </row>
    <row r="118" spans="1:255" s="58" customFormat="1" ht="10.199999999999999" x14ac:dyDescent="0.2">
      <c r="A118" s="57"/>
      <c r="B118" s="57"/>
      <c r="C118" s="184" t="s">
        <v>978</v>
      </c>
      <c r="D118" s="184"/>
      <c r="E118" s="184"/>
      <c r="F118" s="184" t="s">
        <v>979</v>
      </c>
      <c r="G118" s="184"/>
    </row>
    <row r="119" spans="1:255" x14ac:dyDescent="0.25">
      <c r="A119" s="13"/>
      <c r="B119" s="13"/>
      <c r="C119" s="13"/>
      <c r="D119" s="9" t="s">
        <v>980</v>
      </c>
      <c r="E119" s="13"/>
      <c r="F119" s="13"/>
      <c r="G119" s="13"/>
    </row>
    <row r="121" spans="1:255" x14ac:dyDescent="0.25">
      <c r="A121" s="20"/>
      <c r="B121" s="20"/>
    </row>
  </sheetData>
  <sortState ref="A20:IU108">
    <sortCondition ref="C20"/>
    <sortCondition ref="D20"/>
  </sortState>
  <mergeCells count="16">
    <mergeCell ref="F117:G117"/>
    <mergeCell ref="C118:E118"/>
    <mergeCell ref="F118:G118"/>
    <mergeCell ref="A8:G8"/>
    <mergeCell ref="A9:G9"/>
    <mergeCell ref="A10:G10"/>
    <mergeCell ref="B11:G11"/>
    <mergeCell ref="F114:G114"/>
    <mergeCell ref="C115:E115"/>
    <mergeCell ref="F115:G115"/>
    <mergeCell ref="A7:G7"/>
    <mergeCell ref="A1:G1"/>
    <mergeCell ref="C3:G3"/>
    <mergeCell ref="C4:G4"/>
    <mergeCell ref="C5:G5"/>
    <mergeCell ref="C6:G6"/>
  </mergeCells>
  <pageMargins left="0.7" right="0.7" top="0.75" bottom="0.75" header="0.3" footer="0.3"/>
  <pageSetup paperSize="9" orientation="portrait" r:id="rId1"/>
  <headerFooter>
    <oddFooter>&amp;R&amp;P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X233"/>
  <sheetViews>
    <sheetView tabSelected="1" view="pageBreakPreview" topLeftCell="A215" zoomScaleNormal="100" zoomScaleSheetLayoutView="100" workbookViewId="0">
      <selection activeCell="H200" sqref="H200"/>
    </sheetView>
  </sheetViews>
  <sheetFormatPr defaultRowHeight="13.2" outlineLevelRow="1" x14ac:dyDescent="0.25"/>
  <cols>
    <col min="1" max="1" width="4.6640625" customWidth="1"/>
    <col min="2" max="2" width="16.6640625" customWidth="1"/>
    <col min="3" max="3" width="38.6640625" customWidth="1"/>
    <col min="4" max="4" width="9.6640625" customWidth="1"/>
    <col min="5" max="5" width="13" customWidth="1"/>
    <col min="7" max="7" width="14.44140625" bestFit="1" customWidth="1"/>
    <col min="8" max="8" width="11.33203125" customWidth="1"/>
    <col min="9" max="9" width="11.5546875" bestFit="1" customWidth="1"/>
    <col min="10" max="63" width="0" hidden="1" customWidth="1"/>
    <col min="64" max="65" width="75.6640625" hidden="1" customWidth="1"/>
    <col min="66" max="66" width="113.6640625" hidden="1" customWidth="1"/>
    <col min="67" max="68" width="133.6640625" hidden="1" customWidth="1"/>
    <col min="69" max="69" width="23.6640625" hidden="1" customWidth="1"/>
    <col min="70" max="70" width="113.6640625" hidden="1" customWidth="1"/>
    <col min="71" max="71" width="63.6640625" hidden="1" customWidth="1"/>
    <col min="72" max="72" width="21.6640625" hidden="1" customWidth="1"/>
    <col min="73" max="250" width="0" hidden="1" customWidth="1"/>
    <col min="251" max="251" width="14.44140625" bestFit="1" customWidth="1"/>
    <col min="253" max="253" width="14.44140625" bestFit="1" customWidth="1"/>
    <col min="257" max="257" width="9.5546875" bestFit="1" customWidth="1"/>
  </cols>
  <sheetData>
    <row r="1" spans="1:249" ht="13.8" outlineLevel="1" x14ac:dyDescent="0.25">
      <c r="A1" s="106"/>
      <c r="C1" s="201" t="s">
        <v>1146</v>
      </c>
      <c r="D1" s="201"/>
      <c r="E1" s="201"/>
    </row>
    <row r="2" spans="1:249" ht="37.5" customHeight="1" outlineLevel="1" x14ac:dyDescent="0.25">
      <c r="C2" s="202" t="s">
        <v>1647</v>
      </c>
      <c r="D2" s="203"/>
      <c r="E2" s="203"/>
    </row>
    <row r="3" spans="1:249" ht="13.8" outlineLevel="1" x14ac:dyDescent="0.25">
      <c r="C3" s="76"/>
      <c r="D3" s="77"/>
      <c r="E3" s="78" t="s">
        <v>1147</v>
      </c>
    </row>
    <row r="4" spans="1:249" outlineLevel="1" x14ac:dyDescent="0.25"/>
    <row r="5" spans="1:249" outlineLevel="1" x14ac:dyDescent="0.25">
      <c r="A5" s="16" t="s">
        <v>955</v>
      </c>
      <c r="C5" s="208"/>
      <c r="D5" s="208"/>
      <c r="E5" s="208"/>
      <c r="BN5" s="23">
        <f>C5</f>
        <v>0</v>
      </c>
      <c r="IO5" s="18"/>
    </row>
    <row r="6" spans="1:249" ht="54" customHeight="1" outlineLevel="1" x14ac:dyDescent="0.25">
      <c r="A6" s="16" t="s">
        <v>956</v>
      </c>
      <c r="C6" s="208" t="s">
        <v>1182</v>
      </c>
      <c r="D6" s="208"/>
      <c r="E6" s="208"/>
      <c r="BN6" s="23" t="str">
        <f>C6</f>
        <v>Комплекс из 2-х многоквартирных домов со встроенными нежилыми помещениями  поз.18.1 и 18.2, расположенный в 32, 33 микрорайонах в г. Липецке на земельном участке с кадастровым номером 48:20:0043601:296 (поз.18.1)</v>
      </c>
      <c r="IO6" s="18"/>
    </row>
    <row r="7" spans="1:249" outlineLevel="1" x14ac:dyDescent="0.25">
      <c r="A7" s="16" t="s">
        <v>957</v>
      </c>
      <c r="C7" s="209"/>
      <c r="D7" s="208"/>
      <c r="E7" s="208"/>
      <c r="BN7" s="24">
        <f>C7</f>
        <v>0</v>
      </c>
      <c r="IO7" s="18"/>
    </row>
    <row r="8" spans="1:249" outlineLevel="1" x14ac:dyDescent="0.25"/>
    <row r="9" spans="1:249" ht="18.75" customHeight="1" outlineLevel="1" x14ac:dyDescent="0.35">
      <c r="A9" s="218" t="s">
        <v>1145</v>
      </c>
      <c r="B9" s="218"/>
      <c r="C9" s="218"/>
      <c r="D9" s="218"/>
      <c r="E9" s="218"/>
      <c r="F9" s="218"/>
      <c r="G9" s="218"/>
    </row>
    <row r="10" spans="1:249" ht="12.75" customHeight="1" outlineLevel="1" x14ac:dyDescent="0.25">
      <c r="A10" s="210" t="s">
        <v>1183</v>
      </c>
      <c r="B10" s="210"/>
      <c r="C10" s="210"/>
      <c r="D10" s="210"/>
      <c r="E10" s="210"/>
      <c r="BP10" s="19" t="str">
        <f>A10</f>
        <v>Системы электроснабжения и освещения</v>
      </c>
      <c r="IO10" s="18"/>
    </row>
    <row r="11" spans="1:249" outlineLevel="1" x14ac:dyDescent="0.25">
      <c r="A11" s="16" t="s">
        <v>960</v>
      </c>
      <c r="C11" s="208" t="s">
        <v>1648</v>
      </c>
      <c r="D11" s="208"/>
      <c r="E11" s="208"/>
      <c r="BN11" s="23" t="str">
        <f>C11</f>
        <v>21010-1-ЭОМ от 07.05.2024</v>
      </c>
      <c r="IO11" s="18"/>
    </row>
    <row r="12" spans="1:249" s="84" customFormat="1" ht="13.8" x14ac:dyDescent="0.25">
      <c r="A12" s="79" t="s">
        <v>1148</v>
      </c>
      <c r="B12" s="80"/>
      <c r="C12" s="81"/>
      <c r="D12" s="81"/>
      <c r="E12" s="81"/>
      <c r="F12" s="82"/>
      <c r="G12" s="83"/>
    </row>
    <row r="13" spans="1:249" s="85" customFormat="1" ht="13.8" x14ac:dyDescent="0.25">
      <c r="A13" s="204" t="s">
        <v>1150</v>
      </c>
      <c r="B13" s="205"/>
      <c r="C13" s="205"/>
      <c r="D13" s="205"/>
      <c r="E13" s="205"/>
      <c r="F13" s="205"/>
      <c r="G13" s="205"/>
    </row>
    <row r="14" spans="1:249" s="85" customFormat="1" ht="14.4" thickBot="1" x14ac:dyDescent="0.3">
      <c r="A14" s="206" t="s">
        <v>1149</v>
      </c>
      <c r="B14" s="207"/>
      <c r="C14" s="207"/>
      <c r="D14" s="207"/>
      <c r="E14" s="207"/>
      <c r="F14" s="86"/>
      <c r="G14" s="86"/>
    </row>
    <row r="15" spans="1:249" ht="12.75" customHeight="1" x14ac:dyDescent="0.25">
      <c r="A15" s="211" t="s">
        <v>962</v>
      </c>
      <c r="B15" s="213" t="s">
        <v>963</v>
      </c>
      <c r="C15" s="213" t="s">
        <v>964</v>
      </c>
      <c r="D15" s="213" t="s">
        <v>965</v>
      </c>
      <c r="E15" s="215" t="s">
        <v>966</v>
      </c>
    </row>
    <row r="16" spans="1:249" x14ac:dyDescent="0.25">
      <c r="A16" s="212"/>
      <c r="B16" s="214"/>
      <c r="C16" s="214"/>
      <c r="D16" s="214"/>
      <c r="E16" s="216"/>
    </row>
    <row r="17" spans="1:258" x14ac:dyDescent="0.25">
      <c r="A17" s="212"/>
      <c r="B17" s="214"/>
      <c r="C17" s="214"/>
      <c r="D17" s="214"/>
      <c r="E17" s="216"/>
    </row>
    <row r="18" spans="1:258" ht="13.8" thickBot="1" x14ac:dyDescent="0.3">
      <c r="A18" s="212"/>
      <c r="B18" s="214"/>
      <c r="C18" s="214"/>
      <c r="D18" s="214"/>
      <c r="E18" s="217"/>
    </row>
    <row r="19" spans="1:258" ht="13.8" thickBot="1" x14ac:dyDescent="0.3">
      <c r="A19" s="25">
        <v>1</v>
      </c>
      <c r="B19" s="25">
        <v>2</v>
      </c>
      <c r="C19" s="25">
        <v>3</v>
      </c>
      <c r="D19" s="25">
        <v>4</v>
      </c>
      <c r="E19" s="25">
        <v>5</v>
      </c>
    </row>
    <row r="20" spans="1:258" s="88" customFormat="1" ht="22.5" customHeight="1" x14ac:dyDescent="0.25">
      <c r="A20" s="189" t="s">
        <v>1651</v>
      </c>
      <c r="B20" s="189"/>
      <c r="C20" s="189"/>
      <c r="D20" s="189"/>
      <c r="E20" s="189"/>
      <c r="F20" s="18"/>
      <c r="G20" s="18"/>
      <c r="H20" s="101"/>
      <c r="I20" s="101"/>
      <c r="J20" s="101"/>
      <c r="K20" s="101"/>
      <c r="L20" s="101"/>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1"/>
      <c r="AZ20" s="101"/>
      <c r="BA20" s="101"/>
      <c r="BB20" s="101"/>
      <c r="BC20" s="101"/>
      <c r="BD20" s="101"/>
      <c r="BE20" s="101"/>
      <c r="BF20" s="101"/>
      <c r="BG20" s="101"/>
      <c r="BH20" s="101"/>
      <c r="BI20" s="101"/>
      <c r="BJ20" s="101"/>
      <c r="BK20" s="101"/>
      <c r="BL20" s="101"/>
      <c r="BM20" s="101"/>
      <c r="BN20" s="101"/>
      <c r="BO20" s="101"/>
      <c r="BP20" s="101"/>
      <c r="BQ20" s="101"/>
      <c r="BR20" s="101"/>
      <c r="BS20" s="101"/>
      <c r="BT20" s="101"/>
      <c r="BU20" s="101"/>
      <c r="BV20" s="101"/>
      <c r="BW20" s="101"/>
      <c r="BX20" s="101"/>
      <c r="BY20" s="101"/>
      <c r="BZ20" s="101"/>
      <c r="CA20" s="101"/>
      <c r="CB20" s="101"/>
      <c r="CC20" s="101"/>
      <c r="CD20" s="101"/>
      <c r="CE20" s="101"/>
      <c r="CF20" s="101"/>
      <c r="CG20" s="101"/>
      <c r="CH20" s="101"/>
      <c r="CI20" s="101"/>
      <c r="CJ20" s="101"/>
      <c r="CK20" s="101"/>
      <c r="CL20" s="101"/>
      <c r="CM20" s="101"/>
      <c r="CN20" s="101"/>
      <c r="CO20" s="101"/>
      <c r="CP20" s="101"/>
      <c r="CQ20" s="101"/>
      <c r="CR20" s="101"/>
      <c r="CS20" s="101"/>
      <c r="CT20" s="101"/>
      <c r="CU20" s="101"/>
      <c r="CV20" s="101"/>
      <c r="CW20" s="101"/>
      <c r="CX20" s="101"/>
      <c r="CY20" s="101"/>
      <c r="CZ20" s="101"/>
      <c r="DA20" s="101"/>
      <c r="DB20" s="101"/>
      <c r="DC20" s="101"/>
      <c r="DD20" s="101"/>
      <c r="DE20" s="101"/>
      <c r="DF20" s="101"/>
      <c r="DG20" s="101"/>
      <c r="DH20" s="101"/>
      <c r="DI20" s="101"/>
      <c r="DJ20" s="101"/>
      <c r="DK20" s="101"/>
      <c r="DL20" s="101"/>
      <c r="DM20" s="101"/>
      <c r="DN20" s="101"/>
      <c r="DO20" s="101"/>
      <c r="DP20" s="101"/>
      <c r="DQ20" s="101"/>
      <c r="DR20" s="101"/>
      <c r="DS20" s="101"/>
      <c r="DT20" s="101"/>
      <c r="DU20" s="101"/>
      <c r="DV20" s="101"/>
      <c r="DW20" s="101"/>
      <c r="DX20" s="101"/>
      <c r="DY20" s="101"/>
      <c r="DZ20" s="101"/>
      <c r="EA20" s="101"/>
      <c r="EB20" s="101"/>
      <c r="EC20" s="101"/>
      <c r="ED20" s="101"/>
      <c r="EE20" s="101"/>
      <c r="EF20" s="101"/>
      <c r="EG20" s="101"/>
      <c r="EH20" s="101"/>
      <c r="EI20" s="101"/>
      <c r="EJ20" s="101"/>
      <c r="EK20" s="101"/>
      <c r="EL20" s="101"/>
      <c r="EM20" s="101"/>
      <c r="EN20" s="101"/>
      <c r="EO20" s="101"/>
      <c r="EP20" s="101"/>
      <c r="EQ20" s="101"/>
      <c r="ER20" s="101"/>
      <c r="ES20" s="101"/>
      <c r="ET20" s="101"/>
      <c r="EU20" s="101"/>
      <c r="EV20" s="101"/>
      <c r="EW20" s="101"/>
      <c r="EX20" s="101"/>
      <c r="EY20" s="101"/>
      <c r="EZ20" s="101"/>
      <c r="FA20" s="101"/>
      <c r="FB20" s="101"/>
      <c r="FC20" s="101"/>
      <c r="FD20" s="101"/>
      <c r="FE20" s="101"/>
      <c r="FF20" s="101"/>
      <c r="FG20" s="101"/>
      <c r="FH20" s="101"/>
      <c r="FI20" s="101"/>
      <c r="FJ20" s="101"/>
      <c r="FK20" s="101"/>
      <c r="FL20" s="101"/>
      <c r="FM20" s="101"/>
      <c r="FN20" s="101"/>
      <c r="FO20" s="101"/>
      <c r="FP20" s="101"/>
      <c r="FQ20" s="101"/>
      <c r="FR20" s="101"/>
      <c r="FS20" s="101"/>
      <c r="FT20" s="101"/>
      <c r="FU20" s="101"/>
      <c r="FV20" s="101"/>
      <c r="FW20" s="101"/>
      <c r="FX20" s="101"/>
      <c r="FY20" s="101"/>
      <c r="FZ20" s="101"/>
      <c r="GA20" s="101"/>
      <c r="GB20" s="101"/>
      <c r="GC20" s="101"/>
      <c r="GD20" s="101"/>
      <c r="GE20" s="101"/>
      <c r="GF20" s="101"/>
      <c r="GG20" s="101"/>
      <c r="GH20" s="101"/>
      <c r="GI20" s="101"/>
      <c r="GJ20" s="101"/>
      <c r="GK20" s="101"/>
      <c r="GL20" s="101"/>
      <c r="GM20" s="101"/>
      <c r="GN20" s="101"/>
      <c r="GO20" s="101"/>
      <c r="GP20" s="101"/>
      <c r="GQ20" s="101"/>
      <c r="GR20" s="101"/>
      <c r="GS20" s="101"/>
      <c r="GT20" s="101"/>
      <c r="GU20" s="101"/>
      <c r="GV20" s="101"/>
      <c r="GW20" s="101"/>
      <c r="GX20" s="101"/>
      <c r="GY20" s="101"/>
      <c r="GZ20" s="101"/>
      <c r="HA20" s="101"/>
      <c r="HB20" s="101"/>
      <c r="HC20" s="101"/>
      <c r="HD20" s="101"/>
      <c r="HE20" s="101"/>
      <c r="HF20" s="101"/>
      <c r="HG20" s="101"/>
      <c r="HH20" s="101"/>
      <c r="HI20" s="101"/>
      <c r="HJ20" s="101"/>
      <c r="HK20" s="101"/>
      <c r="HL20" s="101"/>
      <c r="HM20" s="101"/>
      <c r="HN20" s="101"/>
      <c r="HO20" s="101"/>
      <c r="HP20" s="101"/>
      <c r="HQ20" s="101"/>
      <c r="HR20" s="101"/>
      <c r="HS20" s="101"/>
      <c r="HT20" s="101"/>
      <c r="HU20" s="101"/>
      <c r="HV20" s="101"/>
      <c r="HW20" s="101"/>
      <c r="HX20" s="101"/>
      <c r="HY20" s="101"/>
      <c r="HZ20" s="101"/>
      <c r="IA20" s="101"/>
      <c r="IB20" s="101"/>
      <c r="IC20" s="101"/>
      <c r="ID20" s="101"/>
      <c r="IE20" s="101"/>
      <c r="IF20" s="101"/>
      <c r="IG20" s="101"/>
      <c r="IH20" s="101"/>
      <c r="II20" s="101"/>
      <c r="IJ20" s="101"/>
      <c r="IK20" s="101"/>
      <c r="IL20" s="101"/>
      <c r="IM20" s="101"/>
      <c r="IN20" s="101"/>
      <c r="IO20" s="101"/>
      <c r="IP20" s="97"/>
      <c r="IQ20" s="97"/>
      <c r="IR20" s="97"/>
      <c r="IS20" s="97"/>
      <c r="IT20" s="97"/>
      <c r="IU20" s="97"/>
      <c r="IV20" s="97"/>
      <c r="IW20" s="97"/>
      <c r="IX20" s="97"/>
    </row>
    <row r="21" spans="1:258" s="88" customFormat="1" x14ac:dyDescent="0.25">
      <c r="A21" s="186" t="s">
        <v>970</v>
      </c>
      <c r="B21" s="186"/>
      <c r="C21" s="187" t="s">
        <v>1188</v>
      </c>
      <c r="D21" s="187"/>
      <c r="E21" s="187"/>
      <c r="BR21" s="27" t="str">
        <f>C21</f>
        <v xml:space="preserve"> Монтажные работы</v>
      </c>
      <c r="IO21" s="18"/>
    </row>
    <row r="22" spans="1:258" s="88" customFormat="1" x14ac:dyDescent="0.25"/>
    <row r="23" spans="1:258" s="88" customFormat="1" x14ac:dyDescent="0.25">
      <c r="A23" s="28"/>
      <c r="B23" s="105" t="s">
        <v>1184</v>
      </c>
      <c r="C23" s="185" t="s">
        <v>1189</v>
      </c>
      <c r="D23" s="185"/>
      <c r="E23" s="185"/>
      <c r="R23" s="18"/>
      <c r="S23" s="18"/>
      <c r="T23" s="18"/>
      <c r="U23" s="18"/>
      <c r="V23" s="18"/>
      <c r="W23" s="18"/>
      <c r="X23" s="18"/>
      <c r="Y23" s="18"/>
      <c r="Z23" s="18"/>
      <c r="AA23" s="18"/>
      <c r="AB23" s="18"/>
      <c r="AC23" s="18"/>
      <c r="AD23" s="18"/>
      <c r="AE23" s="18"/>
      <c r="AF23" s="18"/>
      <c r="AG23" s="18"/>
      <c r="AH23" s="18"/>
      <c r="AI23" s="18"/>
      <c r="AJ23" s="18"/>
      <c r="AK23" s="18"/>
      <c r="AL23" s="18"/>
      <c r="AM23" s="18"/>
      <c r="AN23" s="18"/>
      <c r="AO23" s="18"/>
      <c r="AP23" s="18"/>
      <c r="AQ23" s="18"/>
      <c r="AR23" s="18"/>
      <c r="AS23" s="18"/>
      <c r="AT23" s="18"/>
      <c r="AU23" s="18"/>
      <c r="AV23" s="18"/>
      <c r="AW23" s="18"/>
      <c r="AX23" s="18"/>
      <c r="AY23" s="18"/>
      <c r="AZ23" s="18"/>
      <c r="BA23" s="18"/>
      <c r="BB23" s="18"/>
      <c r="BC23" s="18"/>
      <c r="BD23" s="18"/>
      <c r="BE23" s="18"/>
      <c r="BF23" s="18"/>
      <c r="BG23" s="18"/>
      <c r="BH23" s="18"/>
      <c r="BI23" s="18"/>
      <c r="BJ23" s="18"/>
      <c r="BK23" s="18"/>
      <c r="BL23" s="18"/>
      <c r="BM23" s="18"/>
      <c r="BN23" s="18"/>
      <c r="BO23" s="18"/>
      <c r="BP23" s="18"/>
      <c r="BQ23" s="18"/>
      <c r="BR23" s="29" t="str">
        <f>C23</f>
        <v xml:space="preserve"> Общественная часть здания</v>
      </c>
      <c r="BS23" s="18"/>
      <c r="BT23" s="18"/>
      <c r="BU23" s="18"/>
      <c r="BV23" s="18"/>
      <c r="BW23" s="18"/>
      <c r="BX23" s="18"/>
      <c r="BY23" s="18"/>
      <c r="BZ23" s="18"/>
      <c r="CA23" s="18"/>
      <c r="CB23" s="18"/>
      <c r="CC23" s="18"/>
      <c r="CD23" s="18"/>
      <c r="CE23" s="18"/>
      <c r="CF23" s="18"/>
      <c r="CG23" s="18"/>
      <c r="CH23" s="18"/>
      <c r="CI23" s="18"/>
      <c r="CJ23" s="18"/>
      <c r="CK23" s="18"/>
      <c r="CL23" s="18"/>
      <c r="CM23" s="18"/>
      <c r="CN23" s="18"/>
      <c r="CO23" s="18"/>
      <c r="CP23" s="18"/>
      <c r="CQ23" s="18"/>
      <c r="CR23" s="18"/>
      <c r="CS23" s="18"/>
      <c r="CT23" s="18"/>
      <c r="CU23" s="18"/>
      <c r="CV23" s="18"/>
      <c r="CW23" s="18"/>
      <c r="CX23" s="18"/>
      <c r="CY23" s="18"/>
      <c r="CZ23" s="18"/>
      <c r="DA23" s="18"/>
      <c r="DB23" s="18"/>
      <c r="DC23" s="18"/>
      <c r="DD23" s="18"/>
      <c r="DE23" s="18"/>
      <c r="DF23" s="18"/>
      <c r="DG23" s="18"/>
      <c r="DH23" s="18"/>
      <c r="DI23" s="18"/>
      <c r="DJ23" s="18"/>
      <c r="DK23" s="18"/>
      <c r="DL23" s="18"/>
      <c r="DM23" s="18"/>
      <c r="DN23" s="18"/>
      <c r="DO23" s="18"/>
      <c r="DP23" s="18"/>
      <c r="DQ23" s="18"/>
      <c r="DR23" s="18"/>
      <c r="DS23" s="18"/>
      <c r="DT23" s="18"/>
      <c r="DU23" s="18"/>
      <c r="DV23" s="18"/>
      <c r="DW23" s="18"/>
      <c r="DX23" s="18"/>
      <c r="DY23" s="18"/>
      <c r="DZ23" s="18"/>
      <c r="EA23" s="18"/>
      <c r="EB23" s="18"/>
      <c r="EC23" s="18"/>
      <c r="ED23" s="18"/>
      <c r="EE23" s="18"/>
      <c r="EF23" s="18"/>
      <c r="EG23" s="18"/>
      <c r="EH23" s="18"/>
      <c r="EI23" s="18"/>
      <c r="EJ23" s="18"/>
      <c r="EK23" s="18"/>
      <c r="EL23" s="18"/>
      <c r="EM23" s="18"/>
      <c r="EN23" s="18"/>
      <c r="EO23" s="18"/>
      <c r="EP23" s="18"/>
      <c r="EQ23" s="18"/>
      <c r="ER23" s="18"/>
      <c r="ES23" s="18"/>
      <c r="ET23" s="18"/>
      <c r="EU23" s="18"/>
      <c r="EV23" s="18"/>
      <c r="EW23" s="18"/>
      <c r="EX23" s="18"/>
      <c r="EY23" s="18"/>
      <c r="EZ23" s="18"/>
      <c r="FA23" s="18"/>
      <c r="FB23" s="18"/>
      <c r="FC23" s="18"/>
      <c r="FD23" s="18"/>
      <c r="FE23" s="18"/>
      <c r="FF23" s="18"/>
      <c r="FG23" s="18"/>
      <c r="FH23" s="18"/>
      <c r="FI23" s="18"/>
      <c r="FJ23" s="18"/>
      <c r="FK23" s="18"/>
      <c r="FL23" s="18"/>
      <c r="FM23" s="18"/>
      <c r="FN23" s="18"/>
      <c r="FO23" s="18"/>
      <c r="FP23" s="18"/>
      <c r="FQ23" s="18"/>
      <c r="FR23" s="18"/>
      <c r="FS23" s="18"/>
      <c r="FT23" s="18"/>
      <c r="FU23" s="18"/>
      <c r="FV23" s="18"/>
      <c r="FW23" s="18"/>
      <c r="FX23" s="18"/>
      <c r="FY23" s="18"/>
      <c r="FZ23" s="18"/>
      <c r="GA23" s="18"/>
      <c r="GB23" s="18"/>
      <c r="GC23" s="18"/>
      <c r="GD23" s="18"/>
      <c r="GE23" s="18"/>
      <c r="GF23" s="18"/>
      <c r="GG23" s="18"/>
      <c r="GH23" s="18"/>
      <c r="GI23" s="18"/>
      <c r="GJ23" s="18"/>
      <c r="GK23" s="18"/>
      <c r="GL23" s="18"/>
      <c r="GM23" s="18"/>
      <c r="GN23" s="18"/>
      <c r="GO23" s="18"/>
      <c r="GP23" s="18"/>
      <c r="GQ23" s="18"/>
      <c r="GR23" s="18"/>
      <c r="GS23" s="18"/>
      <c r="GT23" s="18"/>
      <c r="GU23" s="18"/>
      <c r="GV23" s="18"/>
      <c r="GW23" s="18"/>
      <c r="GX23" s="18"/>
      <c r="GY23" s="18"/>
      <c r="GZ23" s="18"/>
      <c r="HA23" s="18"/>
      <c r="HB23" s="18"/>
      <c r="HC23" s="18"/>
      <c r="HD23" s="18"/>
      <c r="HE23" s="18"/>
      <c r="HF23" s="18"/>
      <c r="HG23" s="18"/>
      <c r="HH23" s="18"/>
      <c r="HI23" s="18"/>
      <c r="HJ23" s="18"/>
      <c r="HK23" s="18"/>
      <c r="HL23" s="18"/>
      <c r="HM23" s="18"/>
      <c r="HN23" s="18"/>
      <c r="HO23" s="18"/>
      <c r="HP23" s="18"/>
      <c r="HQ23" s="18"/>
      <c r="HR23" s="18"/>
      <c r="HS23" s="18"/>
      <c r="HT23" s="18"/>
      <c r="HU23" s="18"/>
      <c r="HV23" s="18"/>
      <c r="HW23" s="18"/>
      <c r="HX23" s="18"/>
      <c r="HY23" s="18"/>
      <c r="HZ23" s="18"/>
      <c r="IA23" s="18"/>
      <c r="IB23" s="18"/>
      <c r="IC23" s="18"/>
      <c r="ID23" s="18"/>
      <c r="IE23" s="18"/>
      <c r="IF23" s="18"/>
      <c r="IG23" s="18"/>
      <c r="IH23" s="18"/>
      <c r="II23" s="18"/>
      <c r="IJ23" s="18"/>
      <c r="IK23" s="18"/>
      <c r="IL23" s="18"/>
      <c r="IM23" s="18"/>
      <c r="IN23" s="18"/>
      <c r="IO23" s="18"/>
    </row>
    <row r="24" spans="1:258" s="88" customFormat="1" x14ac:dyDescent="0.25"/>
    <row r="25" spans="1:258" s="88" customFormat="1" x14ac:dyDescent="0.25">
      <c r="A25" s="28"/>
      <c r="B25" s="105"/>
      <c r="C25" s="185" t="s">
        <v>1190</v>
      </c>
      <c r="D25" s="185"/>
      <c r="E25" s="185"/>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c r="AZ25" s="18"/>
      <c r="BA25" s="18"/>
      <c r="BB25" s="18"/>
      <c r="BC25" s="18"/>
      <c r="BD25" s="18"/>
      <c r="BE25" s="18"/>
      <c r="BF25" s="18"/>
      <c r="BG25" s="18"/>
      <c r="BH25" s="18"/>
      <c r="BI25" s="18"/>
      <c r="BJ25" s="18"/>
      <c r="BK25" s="18"/>
      <c r="BL25" s="18"/>
      <c r="BM25" s="18"/>
      <c r="BN25" s="18"/>
      <c r="BO25" s="18"/>
      <c r="BP25" s="18"/>
      <c r="BQ25" s="18"/>
      <c r="BR25" s="29" t="str">
        <f>C25</f>
        <v>Электрооборудование напряжением до 1000В</v>
      </c>
      <c r="BS25" s="18"/>
      <c r="BT25" s="18"/>
      <c r="BU25" s="18"/>
      <c r="BV25" s="18"/>
      <c r="BW25" s="18"/>
      <c r="BX25" s="18"/>
      <c r="BY25" s="18"/>
      <c r="BZ25" s="18"/>
      <c r="CA25" s="18"/>
      <c r="CB25" s="18"/>
      <c r="CC25" s="18"/>
      <c r="CD25" s="18"/>
      <c r="CE25" s="18"/>
      <c r="CF25" s="18"/>
      <c r="CG25" s="18"/>
      <c r="CH25" s="18"/>
      <c r="CI25" s="18"/>
      <c r="CJ25" s="18"/>
      <c r="CK25" s="18"/>
      <c r="CL25" s="18"/>
      <c r="CM25" s="18"/>
      <c r="CN25" s="18"/>
      <c r="CO25" s="18"/>
      <c r="CP25" s="18"/>
      <c r="CQ25" s="18"/>
      <c r="CR25" s="18"/>
      <c r="CS25" s="18"/>
      <c r="CT25" s="18"/>
      <c r="CU25" s="18"/>
      <c r="CV25" s="18"/>
      <c r="CW25" s="18"/>
      <c r="CX25" s="18"/>
      <c r="CY25" s="18"/>
      <c r="CZ25" s="18"/>
      <c r="DA25" s="18"/>
      <c r="DB25" s="18"/>
      <c r="DC25" s="18"/>
      <c r="DD25" s="18"/>
      <c r="DE25" s="18"/>
      <c r="DF25" s="18"/>
      <c r="DG25" s="18"/>
      <c r="DH25" s="18"/>
      <c r="DI25" s="18"/>
      <c r="DJ25" s="18"/>
      <c r="DK25" s="18"/>
      <c r="DL25" s="18"/>
      <c r="DM25" s="18"/>
      <c r="DN25" s="18"/>
      <c r="DO25" s="18"/>
      <c r="DP25" s="18"/>
      <c r="DQ25" s="18"/>
      <c r="DR25" s="18"/>
      <c r="DS25" s="18"/>
      <c r="DT25" s="18"/>
      <c r="DU25" s="18"/>
      <c r="DV25" s="18"/>
      <c r="DW25" s="18"/>
      <c r="DX25" s="18"/>
      <c r="DY25" s="18"/>
      <c r="DZ25" s="18"/>
      <c r="EA25" s="18"/>
      <c r="EB25" s="18"/>
      <c r="EC25" s="18"/>
      <c r="ED25" s="18"/>
      <c r="EE25" s="18"/>
      <c r="EF25" s="18"/>
      <c r="EG25" s="18"/>
      <c r="EH25" s="18"/>
      <c r="EI25" s="18"/>
      <c r="EJ25" s="18"/>
      <c r="EK25" s="18"/>
      <c r="EL25" s="18"/>
      <c r="EM25" s="18"/>
      <c r="EN25" s="18"/>
      <c r="EO25" s="18"/>
      <c r="EP25" s="18"/>
      <c r="EQ25" s="18"/>
      <c r="ER25" s="18"/>
      <c r="ES25" s="18"/>
      <c r="ET25" s="18"/>
      <c r="EU25" s="18"/>
      <c r="EV25" s="18"/>
      <c r="EW25" s="18"/>
      <c r="EX25" s="18"/>
      <c r="EY25" s="18"/>
      <c r="EZ25" s="18"/>
      <c r="FA25" s="18"/>
      <c r="FB25" s="18"/>
      <c r="FC25" s="18"/>
      <c r="FD25" s="18"/>
      <c r="FE25" s="18"/>
      <c r="FF25" s="18"/>
      <c r="FG25" s="18"/>
      <c r="FH25" s="18"/>
      <c r="FI25" s="18"/>
      <c r="FJ25" s="18"/>
      <c r="FK25" s="18"/>
      <c r="FL25" s="18"/>
      <c r="FM25" s="18"/>
      <c r="FN25" s="18"/>
      <c r="FO25" s="18"/>
      <c r="FP25" s="18"/>
      <c r="FQ25" s="18"/>
      <c r="FR25" s="18"/>
      <c r="FS25" s="18"/>
      <c r="FT25" s="18"/>
      <c r="FU25" s="18"/>
      <c r="FV25" s="18"/>
      <c r="FW25" s="18"/>
      <c r="FX25" s="18"/>
      <c r="FY25" s="18"/>
      <c r="FZ25" s="18"/>
      <c r="GA25" s="18"/>
      <c r="GB25" s="18"/>
      <c r="GC25" s="18"/>
      <c r="GD25" s="18"/>
      <c r="GE25" s="18"/>
      <c r="GF25" s="18"/>
      <c r="GG25" s="18"/>
      <c r="GH25" s="18"/>
      <c r="GI25" s="18"/>
      <c r="GJ25" s="18"/>
      <c r="GK25" s="18"/>
      <c r="GL25" s="18"/>
      <c r="GM25" s="18"/>
      <c r="GN25" s="18"/>
      <c r="GO25" s="18"/>
      <c r="GP25" s="18"/>
      <c r="GQ25" s="18"/>
      <c r="GR25" s="18"/>
      <c r="GS25" s="18"/>
      <c r="GT25" s="18"/>
      <c r="GU25" s="18"/>
      <c r="GV25" s="18"/>
      <c r="GW25" s="18"/>
      <c r="GX25" s="18"/>
      <c r="GY25" s="18"/>
      <c r="GZ25" s="18"/>
      <c r="HA25" s="18"/>
      <c r="HB25" s="18"/>
      <c r="HC25" s="18"/>
      <c r="HD25" s="18"/>
      <c r="HE25" s="18"/>
      <c r="HF25" s="18"/>
      <c r="HG25" s="18"/>
      <c r="HH25" s="18"/>
      <c r="HI25" s="18"/>
      <c r="HJ25" s="18"/>
      <c r="HK25" s="18"/>
      <c r="HL25" s="18"/>
      <c r="HM25" s="18"/>
      <c r="HN25" s="18"/>
      <c r="HO25" s="18"/>
      <c r="HP25" s="18"/>
      <c r="HQ25" s="18"/>
      <c r="HR25" s="18"/>
      <c r="HS25" s="18"/>
      <c r="HT25" s="18"/>
      <c r="HU25" s="18"/>
      <c r="HV25" s="18"/>
      <c r="HW25" s="18"/>
      <c r="HX25" s="18"/>
      <c r="HY25" s="18"/>
      <c r="HZ25" s="18"/>
      <c r="IA25" s="18"/>
      <c r="IB25" s="18"/>
      <c r="IC25" s="18"/>
      <c r="ID25" s="18"/>
      <c r="IE25" s="18"/>
      <c r="IF25" s="18"/>
      <c r="IG25" s="18"/>
      <c r="IH25" s="18"/>
      <c r="II25" s="18"/>
      <c r="IJ25" s="18"/>
      <c r="IK25" s="18"/>
      <c r="IL25" s="18"/>
      <c r="IM25" s="18"/>
      <c r="IN25" s="18"/>
      <c r="IO25" s="18"/>
    </row>
    <row r="26" spans="1:258" s="88" customFormat="1" ht="13.8" thickBot="1" x14ac:dyDescent="0.3"/>
    <row r="27" spans="1:258" s="88" customFormat="1" ht="79.8" x14ac:dyDescent="0.25">
      <c r="A27" s="89">
        <v>1</v>
      </c>
      <c r="B27" s="92" t="s">
        <v>1191</v>
      </c>
      <c r="C27" s="90" t="s">
        <v>1192</v>
      </c>
      <c r="D27" s="91" t="s">
        <v>278</v>
      </c>
      <c r="E27" s="104">
        <v>4</v>
      </c>
      <c r="F27" s="18"/>
      <c r="G27" s="18"/>
      <c r="H27" s="101"/>
      <c r="I27" s="101"/>
      <c r="J27" s="101"/>
      <c r="K27" s="101"/>
      <c r="L27" s="101"/>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1"/>
      <c r="AZ27" s="101"/>
      <c r="BA27" s="101"/>
      <c r="BB27" s="101"/>
      <c r="BC27" s="101"/>
      <c r="BD27" s="101"/>
      <c r="BE27" s="101"/>
      <c r="BF27" s="101"/>
      <c r="BG27" s="101"/>
      <c r="BH27" s="101"/>
      <c r="BI27" s="101"/>
      <c r="BJ27" s="101"/>
      <c r="BK27" s="101"/>
      <c r="BL27" s="101"/>
      <c r="BM27" s="101"/>
      <c r="BN27" s="101"/>
      <c r="BO27" s="101"/>
      <c r="BP27" s="101"/>
      <c r="BQ27" s="101"/>
      <c r="BR27" s="101"/>
      <c r="BS27" s="101"/>
      <c r="BT27" s="101"/>
      <c r="BU27" s="101"/>
      <c r="BV27" s="101"/>
      <c r="BW27" s="101"/>
      <c r="BX27" s="101"/>
      <c r="BY27" s="101"/>
      <c r="BZ27" s="101"/>
      <c r="CA27" s="101"/>
      <c r="CB27" s="101"/>
      <c r="CC27" s="101"/>
      <c r="CD27" s="101"/>
      <c r="CE27" s="101"/>
      <c r="CF27" s="101"/>
      <c r="CG27" s="101"/>
      <c r="CH27" s="101"/>
      <c r="CI27" s="101"/>
      <c r="CJ27" s="101"/>
      <c r="CK27" s="101"/>
      <c r="CL27" s="101"/>
      <c r="CM27" s="101"/>
      <c r="CN27" s="101"/>
      <c r="CO27" s="101"/>
      <c r="CP27" s="101"/>
      <c r="CQ27" s="101"/>
      <c r="CR27" s="101"/>
      <c r="CS27" s="101"/>
      <c r="CT27" s="101"/>
      <c r="CU27" s="101"/>
      <c r="CV27" s="101"/>
      <c r="CW27" s="101"/>
      <c r="CX27" s="101"/>
      <c r="CY27" s="101"/>
      <c r="CZ27" s="101"/>
      <c r="DA27" s="101"/>
      <c r="DB27" s="101"/>
      <c r="DC27" s="101"/>
      <c r="DD27" s="101"/>
      <c r="DE27" s="101"/>
      <c r="DF27" s="101"/>
      <c r="DG27" s="101"/>
      <c r="DH27" s="101"/>
      <c r="DI27" s="101"/>
      <c r="DJ27" s="101"/>
      <c r="DK27" s="101"/>
      <c r="DL27" s="101"/>
      <c r="DM27" s="101"/>
      <c r="DN27" s="101"/>
      <c r="DO27" s="101"/>
      <c r="DP27" s="101"/>
      <c r="DQ27" s="101"/>
      <c r="DR27" s="101"/>
      <c r="DS27" s="101"/>
      <c r="DT27" s="101"/>
      <c r="DU27" s="101"/>
      <c r="DV27" s="101"/>
      <c r="DW27" s="101"/>
      <c r="DX27" s="101"/>
      <c r="DY27" s="101"/>
      <c r="DZ27" s="101"/>
      <c r="EA27" s="101"/>
      <c r="EB27" s="101"/>
      <c r="EC27" s="101"/>
      <c r="ED27" s="101"/>
      <c r="EE27" s="101"/>
      <c r="EF27" s="101"/>
      <c r="EG27" s="101"/>
      <c r="EH27" s="101"/>
      <c r="EI27" s="101"/>
      <c r="EJ27" s="101"/>
      <c r="EK27" s="101"/>
      <c r="EL27" s="101"/>
      <c r="EM27" s="101"/>
      <c r="EN27" s="101"/>
      <c r="EO27" s="101"/>
      <c r="EP27" s="101"/>
      <c r="EQ27" s="101"/>
      <c r="ER27" s="101"/>
      <c r="ES27" s="101"/>
      <c r="ET27" s="101"/>
      <c r="EU27" s="101"/>
      <c r="EV27" s="101"/>
      <c r="EW27" s="101"/>
      <c r="EX27" s="101"/>
      <c r="EY27" s="101"/>
      <c r="EZ27" s="101"/>
      <c r="FA27" s="101"/>
      <c r="FB27" s="101"/>
      <c r="FC27" s="101"/>
      <c r="FD27" s="101"/>
      <c r="FE27" s="101"/>
      <c r="FF27" s="101"/>
      <c r="FG27" s="101"/>
      <c r="FH27" s="101"/>
      <c r="FI27" s="101"/>
      <c r="FJ27" s="101"/>
      <c r="FK27" s="101"/>
      <c r="FL27" s="101"/>
      <c r="FM27" s="101"/>
      <c r="FN27" s="101"/>
      <c r="FO27" s="101"/>
      <c r="FP27" s="101"/>
      <c r="FQ27" s="101"/>
      <c r="FR27" s="101"/>
      <c r="FS27" s="101"/>
      <c r="FT27" s="101"/>
      <c r="FU27" s="101"/>
      <c r="FV27" s="101"/>
      <c r="FW27" s="101"/>
      <c r="FX27" s="101"/>
      <c r="FY27" s="101"/>
      <c r="FZ27" s="101"/>
      <c r="GA27" s="101"/>
      <c r="GB27" s="101"/>
      <c r="GC27" s="101"/>
      <c r="GD27" s="101"/>
      <c r="GE27" s="101"/>
      <c r="GF27" s="101"/>
      <c r="GG27" s="101"/>
      <c r="GH27" s="101"/>
      <c r="GI27" s="101"/>
      <c r="GJ27" s="101"/>
      <c r="GK27" s="101"/>
      <c r="GL27" s="101"/>
      <c r="GM27" s="101"/>
      <c r="GN27" s="101"/>
      <c r="GO27" s="101"/>
      <c r="GP27" s="101"/>
      <c r="GQ27" s="101"/>
      <c r="GR27" s="101"/>
      <c r="GS27" s="101"/>
      <c r="GT27" s="101"/>
      <c r="GU27" s="101"/>
      <c r="GV27" s="101"/>
      <c r="GW27" s="101"/>
      <c r="GX27" s="101"/>
      <c r="GY27" s="101"/>
      <c r="GZ27" s="101"/>
      <c r="HA27" s="101"/>
      <c r="HB27" s="101"/>
      <c r="HC27" s="101"/>
      <c r="HD27" s="101"/>
      <c r="HE27" s="101"/>
      <c r="HF27" s="101"/>
      <c r="HG27" s="101"/>
      <c r="HH27" s="101"/>
      <c r="HI27" s="101"/>
      <c r="HJ27" s="101"/>
      <c r="HK27" s="101"/>
      <c r="HL27" s="101"/>
      <c r="HM27" s="101"/>
      <c r="HN27" s="101"/>
      <c r="HO27" s="101"/>
      <c r="HP27" s="101"/>
      <c r="HQ27" s="101"/>
      <c r="HR27" s="101"/>
      <c r="HS27" s="101"/>
      <c r="HT27" s="101"/>
      <c r="HU27" s="101"/>
      <c r="HV27" s="101"/>
      <c r="HW27" s="101"/>
      <c r="HX27" s="101"/>
      <c r="HY27" s="101"/>
      <c r="HZ27" s="101"/>
      <c r="IA27" s="101"/>
      <c r="IB27" s="101"/>
      <c r="IC27" s="101"/>
      <c r="ID27" s="101"/>
      <c r="IE27" s="101"/>
      <c r="IF27" s="101"/>
      <c r="IG27" s="101"/>
      <c r="IH27" s="101"/>
      <c r="II27" s="101"/>
      <c r="IJ27" s="101"/>
      <c r="IK27" s="101"/>
      <c r="IL27" s="101"/>
      <c r="IM27" s="101"/>
      <c r="IN27" s="101"/>
      <c r="IO27" s="101"/>
      <c r="IP27" s="97"/>
      <c r="IQ27" s="97"/>
      <c r="IR27" s="97"/>
      <c r="IS27" s="97"/>
      <c r="IT27" s="97"/>
      <c r="IU27" s="97"/>
      <c r="IV27" s="97"/>
      <c r="IW27" s="97"/>
      <c r="IX27" s="97"/>
    </row>
    <row r="28" spans="1:258" s="88" customFormat="1" ht="45.6" x14ac:dyDescent="0.25">
      <c r="A28" s="93">
        <v>2</v>
      </c>
      <c r="B28" s="96" t="s">
        <v>1193</v>
      </c>
      <c r="C28" s="94" t="s">
        <v>1194</v>
      </c>
      <c r="D28" s="95" t="s">
        <v>1195</v>
      </c>
      <c r="E28" s="100">
        <v>0.3</v>
      </c>
      <c r="F28" s="18"/>
      <c r="G28" s="18"/>
      <c r="H28" s="101"/>
      <c r="I28" s="101"/>
      <c r="J28" s="101"/>
      <c r="K28" s="101"/>
      <c r="L28" s="101"/>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1"/>
      <c r="AZ28" s="101"/>
      <c r="BA28" s="101"/>
      <c r="BB28" s="101"/>
      <c r="BC28" s="101"/>
      <c r="BD28" s="101"/>
      <c r="BE28" s="101"/>
      <c r="BF28" s="101"/>
      <c r="BG28" s="101"/>
      <c r="BH28" s="101"/>
      <c r="BI28" s="101"/>
      <c r="BJ28" s="101"/>
      <c r="BK28" s="101"/>
      <c r="BL28" s="101"/>
      <c r="BM28" s="101"/>
      <c r="BN28" s="101"/>
      <c r="BO28" s="101"/>
      <c r="BP28" s="101"/>
      <c r="BQ28" s="101"/>
      <c r="BR28" s="101"/>
      <c r="BS28" s="101"/>
      <c r="BT28" s="101"/>
      <c r="BU28" s="101"/>
      <c r="BV28" s="101"/>
      <c r="BW28" s="101"/>
      <c r="BX28" s="101"/>
      <c r="BY28" s="101"/>
      <c r="BZ28" s="101"/>
      <c r="CA28" s="101"/>
      <c r="CB28" s="101"/>
      <c r="CC28" s="101"/>
      <c r="CD28" s="101"/>
      <c r="CE28" s="101"/>
      <c r="CF28" s="101"/>
      <c r="CG28" s="101"/>
      <c r="CH28" s="101"/>
      <c r="CI28" s="101"/>
      <c r="CJ28" s="101"/>
      <c r="CK28" s="101"/>
      <c r="CL28" s="101"/>
      <c r="CM28" s="101"/>
      <c r="CN28" s="101"/>
      <c r="CO28" s="101"/>
      <c r="CP28" s="101"/>
      <c r="CQ28" s="101"/>
      <c r="CR28" s="101"/>
      <c r="CS28" s="101"/>
      <c r="CT28" s="101"/>
      <c r="CU28" s="101"/>
      <c r="CV28" s="101"/>
      <c r="CW28" s="101"/>
      <c r="CX28" s="101"/>
      <c r="CY28" s="101"/>
      <c r="CZ28" s="101"/>
      <c r="DA28" s="101"/>
      <c r="DB28" s="101"/>
      <c r="DC28" s="101"/>
      <c r="DD28" s="101"/>
      <c r="DE28" s="101"/>
      <c r="DF28" s="101"/>
      <c r="DG28" s="101"/>
      <c r="DH28" s="101"/>
      <c r="DI28" s="101"/>
      <c r="DJ28" s="101"/>
      <c r="DK28" s="101"/>
      <c r="DL28" s="101"/>
      <c r="DM28" s="101"/>
      <c r="DN28" s="101"/>
      <c r="DO28" s="101"/>
      <c r="DP28" s="101"/>
      <c r="DQ28" s="101"/>
      <c r="DR28" s="101"/>
      <c r="DS28" s="101"/>
      <c r="DT28" s="101"/>
      <c r="DU28" s="101"/>
      <c r="DV28" s="101"/>
      <c r="DW28" s="101"/>
      <c r="DX28" s="101"/>
      <c r="DY28" s="101"/>
      <c r="DZ28" s="101"/>
      <c r="EA28" s="101"/>
      <c r="EB28" s="101"/>
      <c r="EC28" s="101"/>
      <c r="ED28" s="101"/>
      <c r="EE28" s="101"/>
      <c r="EF28" s="101"/>
      <c r="EG28" s="101"/>
      <c r="EH28" s="101"/>
      <c r="EI28" s="101"/>
      <c r="EJ28" s="101"/>
      <c r="EK28" s="101"/>
      <c r="EL28" s="101"/>
      <c r="EM28" s="101"/>
      <c r="EN28" s="101"/>
      <c r="EO28" s="101"/>
      <c r="EP28" s="101"/>
      <c r="EQ28" s="101"/>
      <c r="ER28" s="101"/>
      <c r="ES28" s="101"/>
      <c r="ET28" s="101"/>
      <c r="EU28" s="101"/>
      <c r="EV28" s="101"/>
      <c r="EW28" s="101"/>
      <c r="EX28" s="101"/>
      <c r="EY28" s="101"/>
      <c r="EZ28" s="101"/>
      <c r="FA28" s="101"/>
      <c r="FB28" s="101"/>
      <c r="FC28" s="101"/>
      <c r="FD28" s="101"/>
      <c r="FE28" s="101"/>
      <c r="FF28" s="101"/>
      <c r="FG28" s="101"/>
      <c r="FH28" s="101"/>
      <c r="FI28" s="101"/>
      <c r="FJ28" s="101"/>
      <c r="FK28" s="101"/>
      <c r="FL28" s="101"/>
      <c r="FM28" s="101"/>
      <c r="FN28" s="101"/>
      <c r="FO28" s="101"/>
      <c r="FP28" s="101"/>
      <c r="FQ28" s="101"/>
      <c r="FR28" s="101"/>
      <c r="FS28" s="101"/>
      <c r="FT28" s="101"/>
      <c r="FU28" s="101"/>
      <c r="FV28" s="101"/>
      <c r="FW28" s="101"/>
      <c r="FX28" s="101"/>
      <c r="FY28" s="101"/>
      <c r="FZ28" s="101"/>
      <c r="GA28" s="101"/>
      <c r="GB28" s="101"/>
      <c r="GC28" s="101"/>
      <c r="GD28" s="101"/>
      <c r="GE28" s="101"/>
      <c r="GF28" s="101"/>
      <c r="GG28" s="101"/>
      <c r="GH28" s="101"/>
      <c r="GI28" s="101"/>
      <c r="GJ28" s="101"/>
      <c r="GK28" s="101"/>
      <c r="GL28" s="101"/>
      <c r="GM28" s="101"/>
      <c r="GN28" s="101"/>
      <c r="GO28" s="101"/>
      <c r="GP28" s="101"/>
      <c r="GQ28" s="101"/>
      <c r="GR28" s="101"/>
      <c r="GS28" s="101"/>
      <c r="GT28" s="101"/>
      <c r="GU28" s="101"/>
      <c r="GV28" s="101"/>
      <c r="GW28" s="101"/>
      <c r="GX28" s="101"/>
      <c r="GY28" s="101"/>
      <c r="GZ28" s="101"/>
      <c r="HA28" s="101"/>
      <c r="HB28" s="101"/>
      <c r="HC28" s="101"/>
      <c r="HD28" s="101"/>
      <c r="HE28" s="101"/>
      <c r="HF28" s="101"/>
      <c r="HG28" s="101"/>
      <c r="HH28" s="101"/>
      <c r="HI28" s="101"/>
      <c r="HJ28" s="101"/>
      <c r="HK28" s="101"/>
      <c r="HL28" s="101"/>
      <c r="HM28" s="101"/>
      <c r="HN28" s="101"/>
      <c r="HO28" s="101"/>
      <c r="HP28" s="101"/>
      <c r="HQ28" s="101"/>
      <c r="HR28" s="101"/>
      <c r="HS28" s="101"/>
      <c r="HT28" s="101"/>
      <c r="HU28" s="101"/>
      <c r="HV28" s="101"/>
      <c r="HW28" s="101"/>
      <c r="HX28" s="101"/>
      <c r="HY28" s="101"/>
      <c r="HZ28" s="101"/>
      <c r="IA28" s="101"/>
      <c r="IB28" s="101"/>
      <c r="IC28" s="101"/>
      <c r="ID28" s="101"/>
      <c r="IE28" s="101"/>
      <c r="IF28" s="101"/>
      <c r="IG28" s="101"/>
      <c r="IH28" s="101"/>
      <c r="II28" s="101"/>
      <c r="IJ28" s="101"/>
      <c r="IK28" s="101"/>
      <c r="IL28" s="101"/>
      <c r="IM28" s="101"/>
      <c r="IN28" s="101"/>
      <c r="IO28" s="101"/>
      <c r="IP28" s="97"/>
      <c r="IQ28" s="97"/>
      <c r="IR28" s="97"/>
      <c r="IS28" s="97"/>
      <c r="IT28" s="97"/>
      <c r="IU28" s="97"/>
      <c r="IV28" s="97"/>
      <c r="IW28" s="97"/>
      <c r="IX28" s="97"/>
    </row>
    <row r="29" spans="1:258" s="88" customFormat="1" x14ac:dyDescent="0.25">
      <c r="A29" s="93">
        <v>3</v>
      </c>
      <c r="B29" s="96" t="s">
        <v>1196</v>
      </c>
      <c r="C29" s="94" t="s">
        <v>1197</v>
      </c>
      <c r="D29" s="95" t="s">
        <v>278</v>
      </c>
      <c r="E29" s="100">
        <v>3</v>
      </c>
      <c r="F29" s="18"/>
      <c r="G29" s="18"/>
      <c r="H29" s="18"/>
      <c r="I29" s="18"/>
      <c r="J29" s="18"/>
      <c r="K29" s="18"/>
      <c r="L29" s="18"/>
      <c r="M29" s="18"/>
      <c r="N29" s="18"/>
      <c r="O29" s="18"/>
      <c r="P29" s="18"/>
      <c r="Q29" s="18"/>
      <c r="R29" s="18"/>
      <c r="S29" s="18"/>
      <c r="T29" s="18"/>
      <c r="U29" s="18"/>
      <c r="V29" s="18"/>
      <c r="W29" s="18"/>
      <c r="X29" s="18"/>
      <c r="Y29" s="18"/>
      <c r="Z29" s="18"/>
      <c r="AA29" s="18"/>
      <c r="AB29" s="18"/>
      <c r="AC29" s="18"/>
      <c r="AD29" s="18"/>
      <c r="AE29" s="18"/>
      <c r="AF29" s="18"/>
      <c r="AG29" s="18"/>
      <c r="AH29" s="18"/>
      <c r="AI29" s="18"/>
      <c r="AJ29" s="18"/>
      <c r="AK29" s="18"/>
      <c r="AL29" s="18"/>
      <c r="AM29" s="18"/>
      <c r="AN29" s="18"/>
      <c r="AO29" s="18"/>
      <c r="AP29" s="18"/>
      <c r="AQ29" s="18"/>
      <c r="AR29" s="18"/>
      <c r="AS29" s="18"/>
      <c r="AT29" s="18"/>
      <c r="AU29" s="18"/>
      <c r="AV29" s="18"/>
      <c r="AW29" s="18"/>
      <c r="AX29" s="18"/>
      <c r="AY29" s="18"/>
      <c r="AZ29" s="18"/>
      <c r="BA29" s="18"/>
      <c r="BB29" s="18"/>
      <c r="BC29" s="18"/>
      <c r="BD29" s="18"/>
      <c r="BE29" s="18"/>
      <c r="BF29" s="18"/>
      <c r="BG29" s="18"/>
      <c r="BH29" s="18"/>
      <c r="BI29" s="18"/>
      <c r="BJ29" s="18"/>
      <c r="BK29" s="18"/>
      <c r="BL29" s="18"/>
      <c r="BM29" s="18"/>
      <c r="BN29" s="18"/>
      <c r="BO29" s="18"/>
      <c r="BP29" s="18"/>
      <c r="BQ29" s="18"/>
      <c r="BR29" s="18"/>
      <c r="BS29" s="18"/>
      <c r="BT29" s="18"/>
      <c r="BU29" s="18"/>
      <c r="BV29" s="18"/>
      <c r="BW29" s="18"/>
      <c r="BX29" s="18"/>
      <c r="BY29" s="18"/>
      <c r="BZ29" s="18"/>
      <c r="CA29" s="18"/>
      <c r="CB29" s="18"/>
      <c r="CC29" s="18"/>
      <c r="CD29" s="18"/>
      <c r="CE29" s="18"/>
      <c r="CF29" s="18"/>
      <c r="CG29" s="18"/>
      <c r="CH29" s="18"/>
      <c r="CI29" s="18"/>
      <c r="CJ29" s="18"/>
      <c r="CK29" s="18"/>
      <c r="CL29" s="18"/>
      <c r="CM29" s="18"/>
      <c r="CN29" s="18"/>
      <c r="CO29" s="18"/>
      <c r="CP29" s="18"/>
      <c r="CQ29" s="18"/>
      <c r="CR29" s="18"/>
      <c r="CS29" s="18"/>
      <c r="CT29" s="18"/>
      <c r="CU29" s="18"/>
      <c r="CV29" s="18"/>
      <c r="CW29" s="18"/>
      <c r="CX29" s="18"/>
      <c r="CY29" s="18"/>
      <c r="CZ29" s="18"/>
      <c r="DA29" s="18"/>
      <c r="DB29" s="18"/>
      <c r="DC29" s="18"/>
      <c r="DD29" s="18"/>
      <c r="DE29" s="18"/>
      <c r="DF29" s="18"/>
      <c r="DG29" s="18"/>
      <c r="DH29" s="18"/>
      <c r="DI29" s="18"/>
      <c r="DJ29" s="18"/>
      <c r="DK29" s="18"/>
      <c r="DL29" s="18"/>
      <c r="DM29" s="18"/>
      <c r="DN29" s="18"/>
      <c r="DO29" s="18"/>
      <c r="DP29" s="18"/>
      <c r="DQ29" s="18"/>
      <c r="DR29" s="18"/>
      <c r="DS29" s="18"/>
      <c r="DT29" s="18"/>
      <c r="DU29" s="18"/>
      <c r="DV29" s="18"/>
      <c r="DW29" s="18"/>
      <c r="DX29" s="18"/>
      <c r="DY29" s="18"/>
      <c r="DZ29" s="18"/>
      <c r="EA29" s="18"/>
      <c r="EB29" s="18"/>
      <c r="EC29" s="18"/>
      <c r="ED29" s="18"/>
      <c r="EE29" s="18"/>
      <c r="EF29" s="18"/>
      <c r="EG29" s="18"/>
      <c r="EH29" s="18"/>
      <c r="EI29" s="18"/>
      <c r="EJ29" s="18"/>
      <c r="EK29" s="18"/>
      <c r="EL29" s="18"/>
      <c r="EM29" s="18"/>
      <c r="EN29" s="18"/>
      <c r="EO29" s="18"/>
      <c r="EP29" s="18"/>
      <c r="EQ29" s="18"/>
      <c r="ER29" s="18"/>
      <c r="ES29" s="18"/>
      <c r="ET29" s="18"/>
      <c r="EU29" s="18"/>
      <c r="EV29" s="18"/>
      <c r="EW29" s="18"/>
      <c r="EX29" s="18"/>
      <c r="EY29" s="18"/>
      <c r="EZ29" s="18"/>
      <c r="FA29" s="18"/>
      <c r="FB29" s="18"/>
      <c r="FC29" s="18"/>
      <c r="FD29" s="18"/>
      <c r="FE29" s="18"/>
      <c r="FF29" s="18"/>
      <c r="FG29" s="18"/>
      <c r="FH29" s="18"/>
      <c r="FI29" s="18"/>
      <c r="FJ29" s="18"/>
      <c r="FK29" s="18"/>
      <c r="FL29" s="18"/>
      <c r="FM29" s="18"/>
      <c r="FN29" s="18"/>
      <c r="FO29" s="18"/>
      <c r="FP29" s="18"/>
      <c r="FQ29" s="18"/>
      <c r="FR29" s="18"/>
      <c r="FS29" s="18"/>
      <c r="FT29" s="18"/>
      <c r="FU29" s="18"/>
      <c r="FV29" s="18"/>
      <c r="FW29" s="18"/>
      <c r="FX29" s="18"/>
      <c r="FY29" s="18"/>
      <c r="FZ29" s="18"/>
      <c r="GA29" s="18"/>
      <c r="GB29" s="18"/>
      <c r="GC29" s="18"/>
      <c r="GD29" s="18"/>
      <c r="GE29" s="18"/>
      <c r="GF29" s="18"/>
      <c r="GG29" s="18"/>
      <c r="GH29" s="18"/>
      <c r="GI29" s="18"/>
      <c r="GJ29" s="18"/>
      <c r="GK29" s="18"/>
      <c r="GL29" s="18"/>
      <c r="GM29" s="18"/>
      <c r="GN29" s="18"/>
      <c r="GO29" s="18"/>
      <c r="GP29" s="18"/>
      <c r="GQ29" s="18"/>
      <c r="GR29" s="18"/>
      <c r="GS29" s="18"/>
      <c r="GT29" s="18"/>
      <c r="GU29" s="18"/>
      <c r="GV29" s="18"/>
      <c r="GW29" s="18"/>
      <c r="GX29" s="18"/>
      <c r="GY29" s="18"/>
      <c r="GZ29" s="18"/>
      <c r="HA29" s="18"/>
      <c r="HB29" s="18"/>
      <c r="HC29" s="18"/>
      <c r="HD29" s="18"/>
      <c r="HE29" s="18"/>
      <c r="HF29" s="18"/>
      <c r="HG29" s="18"/>
      <c r="HH29" s="18"/>
      <c r="HI29" s="18"/>
      <c r="HJ29" s="18"/>
      <c r="HK29" s="18"/>
      <c r="HL29" s="18"/>
      <c r="HM29" s="18"/>
      <c r="HN29" s="18"/>
      <c r="HO29" s="18"/>
      <c r="HP29" s="18"/>
      <c r="HQ29" s="18"/>
      <c r="HR29" s="18"/>
      <c r="HS29" s="18"/>
      <c r="HT29" s="18"/>
      <c r="HU29" s="18"/>
      <c r="HV29" s="18"/>
      <c r="HW29" s="18"/>
      <c r="HX29" s="18"/>
      <c r="HY29" s="18"/>
      <c r="HZ29" s="18"/>
      <c r="IA29" s="18"/>
      <c r="IB29" s="18"/>
      <c r="IC29" s="18"/>
      <c r="ID29" s="18"/>
      <c r="IE29" s="18"/>
      <c r="IF29" s="18"/>
      <c r="IG29" s="18"/>
      <c r="IH29" s="18"/>
      <c r="II29" s="18"/>
      <c r="IJ29" s="18"/>
      <c r="IK29" s="18"/>
      <c r="IL29" s="18"/>
      <c r="IM29" s="18"/>
      <c r="IN29" s="18"/>
      <c r="IO29" s="18"/>
    </row>
    <row r="30" spans="1:258" s="88" customFormat="1" x14ac:dyDescent="0.25">
      <c r="A30" s="93">
        <v>4</v>
      </c>
      <c r="B30" s="96" t="s">
        <v>1198</v>
      </c>
      <c r="C30" s="94" t="s">
        <v>1199</v>
      </c>
      <c r="D30" s="95" t="s">
        <v>278</v>
      </c>
      <c r="E30" s="100">
        <v>6</v>
      </c>
      <c r="F30" s="18"/>
      <c r="G30" s="18"/>
      <c r="H30" s="18"/>
      <c r="I30" s="18"/>
      <c r="J30" s="18"/>
      <c r="K30" s="18"/>
      <c r="L30" s="18"/>
      <c r="M30" s="18"/>
      <c r="N30" s="18"/>
      <c r="O30" s="18"/>
      <c r="P30" s="18"/>
      <c r="Q30" s="18"/>
      <c r="R30" s="18"/>
      <c r="S30" s="18"/>
      <c r="T30" s="18"/>
      <c r="U30" s="18"/>
      <c r="V30" s="18"/>
      <c r="W30" s="18"/>
      <c r="X30" s="18"/>
      <c r="Y30" s="18"/>
      <c r="Z30" s="18"/>
      <c r="AA30" s="18"/>
      <c r="AB30" s="18"/>
      <c r="AC30" s="18"/>
      <c r="AD30" s="18"/>
      <c r="AE30" s="18"/>
      <c r="AF30" s="18"/>
      <c r="AG30" s="18"/>
      <c r="AH30" s="18"/>
      <c r="AI30" s="18"/>
      <c r="AJ30" s="18"/>
      <c r="AK30" s="18"/>
      <c r="AL30" s="18"/>
      <c r="AM30" s="18"/>
      <c r="AN30" s="18"/>
      <c r="AO30" s="18"/>
      <c r="AP30" s="18"/>
      <c r="AQ30" s="18"/>
      <c r="AR30" s="18"/>
      <c r="AS30" s="18"/>
      <c r="AT30" s="18"/>
      <c r="AU30" s="18"/>
      <c r="AV30" s="18"/>
      <c r="AW30" s="18"/>
      <c r="AX30" s="18"/>
      <c r="AY30" s="18"/>
      <c r="AZ30" s="18"/>
      <c r="BA30" s="18"/>
      <c r="BB30" s="18"/>
      <c r="BC30" s="18"/>
      <c r="BD30" s="18"/>
      <c r="BE30" s="18"/>
      <c r="BF30" s="18"/>
      <c r="BG30" s="18"/>
      <c r="BH30" s="18"/>
      <c r="BI30" s="18"/>
      <c r="BJ30" s="18"/>
      <c r="BK30" s="18"/>
      <c r="BL30" s="18"/>
      <c r="BM30" s="18"/>
      <c r="BN30" s="18"/>
      <c r="BO30" s="18"/>
      <c r="BP30" s="18"/>
      <c r="BQ30" s="18"/>
      <c r="BR30" s="18"/>
      <c r="BS30" s="18"/>
      <c r="BT30" s="18"/>
      <c r="BU30" s="18"/>
      <c r="BV30" s="18"/>
      <c r="BW30" s="18"/>
      <c r="BX30" s="18"/>
      <c r="BY30" s="18"/>
      <c r="BZ30" s="18"/>
      <c r="CA30" s="18"/>
      <c r="CB30" s="18"/>
      <c r="CC30" s="18"/>
      <c r="CD30" s="18"/>
      <c r="CE30" s="18"/>
      <c r="CF30" s="18"/>
      <c r="CG30" s="18"/>
      <c r="CH30" s="18"/>
      <c r="CI30" s="18"/>
      <c r="CJ30" s="18"/>
      <c r="CK30" s="18"/>
      <c r="CL30" s="18"/>
      <c r="CM30" s="18"/>
      <c r="CN30" s="18"/>
      <c r="CO30" s="18"/>
      <c r="CP30" s="18"/>
      <c r="CQ30" s="18"/>
      <c r="CR30" s="18"/>
      <c r="CS30" s="18"/>
      <c r="CT30" s="18"/>
      <c r="CU30" s="18"/>
      <c r="CV30" s="18"/>
      <c r="CW30" s="18"/>
      <c r="CX30" s="18"/>
      <c r="CY30" s="18"/>
      <c r="CZ30" s="18"/>
      <c r="DA30" s="18"/>
      <c r="DB30" s="18"/>
      <c r="DC30" s="18"/>
      <c r="DD30" s="18"/>
      <c r="DE30" s="18"/>
      <c r="DF30" s="18"/>
      <c r="DG30" s="18"/>
      <c r="DH30" s="18"/>
      <c r="DI30" s="18"/>
      <c r="DJ30" s="18"/>
      <c r="DK30" s="18"/>
      <c r="DL30" s="18"/>
      <c r="DM30" s="18"/>
      <c r="DN30" s="18"/>
      <c r="DO30" s="18"/>
      <c r="DP30" s="18"/>
      <c r="DQ30" s="18"/>
      <c r="DR30" s="18"/>
      <c r="DS30" s="18"/>
      <c r="DT30" s="18"/>
      <c r="DU30" s="18"/>
      <c r="DV30" s="18"/>
      <c r="DW30" s="18"/>
      <c r="DX30" s="18"/>
      <c r="DY30" s="18"/>
      <c r="DZ30" s="18"/>
      <c r="EA30" s="18"/>
      <c r="EB30" s="18"/>
      <c r="EC30" s="18"/>
      <c r="ED30" s="18"/>
      <c r="EE30" s="18"/>
      <c r="EF30" s="18"/>
      <c r="EG30" s="18"/>
      <c r="EH30" s="18"/>
      <c r="EI30" s="18"/>
      <c r="EJ30" s="18"/>
      <c r="EK30" s="18"/>
      <c r="EL30" s="18"/>
      <c r="EM30" s="18"/>
      <c r="EN30" s="18"/>
      <c r="EO30" s="18"/>
      <c r="EP30" s="18"/>
      <c r="EQ30" s="18"/>
      <c r="ER30" s="18"/>
      <c r="ES30" s="18"/>
      <c r="ET30" s="18"/>
      <c r="EU30" s="18"/>
      <c r="EV30" s="18"/>
      <c r="EW30" s="18"/>
      <c r="EX30" s="18"/>
      <c r="EY30" s="18"/>
      <c r="EZ30" s="18"/>
      <c r="FA30" s="18"/>
      <c r="FB30" s="18"/>
      <c r="FC30" s="18"/>
      <c r="FD30" s="18"/>
      <c r="FE30" s="18"/>
      <c r="FF30" s="18"/>
      <c r="FG30" s="18"/>
      <c r="FH30" s="18"/>
      <c r="FI30" s="18"/>
      <c r="FJ30" s="18"/>
      <c r="FK30" s="18"/>
      <c r="FL30" s="18"/>
      <c r="FM30" s="18"/>
      <c r="FN30" s="18"/>
      <c r="FO30" s="18"/>
      <c r="FP30" s="18"/>
      <c r="FQ30" s="18"/>
      <c r="FR30" s="18"/>
      <c r="FS30" s="18"/>
      <c r="FT30" s="18"/>
      <c r="FU30" s="18"/>
      <c r="FV30" s="18"/>
      <c r="FW30" s="18"/>
      <c r="FX30" s="18"/>
      <c r="FY30" s="18"/>
      <c r="FZ30" s="18"/>
      <c r="GA30" s="18"/>
      <c r="GB30" s="18"/>
      <c r="GC30" s="18"/>
      <c r="GD30" s="18"/>
      <c r="GE30" s="18"/>
      <c r="GF30" s="18"/>
      <c r="GG30" s="18"/>
      <c r="GH30" s="18"/>
      <c r="GI30" s="18"/>
      <c r="GJ30" s="18"/>
      <c r="GK30" s="18"/>
      <c r="GL30" s="18"/>
      <c r="GM30" s="18"/>
      <c r="GN30" s="18"/>
      <c r="GO30" s="18"/>
      <c r="GP30" s="18"/>
      <c r="GQ30" s="18"/>
      <c r="GR30" s="18"/>
      <c r="GS30" s="18"/>
      <c r="GT30" s="18"/>
      <c r="GU30" s="18"/>
      <c r="GV30" s="18"/>
      <c r="GW30" s="18"/>
      <c r="GX30" s="18"/>
      <c r="GY30" s="18"/>
      <c r="GZ30" s="18"/>
      <c r="HA30" s="18"/>
      <c r="HB30" s="18"/>
      <c r="HC30" s="18"/>
      <c r="HD30" s="18"/>
      <c r="HE30" s="18"/>
      <c r="HF30" s="18"/>
      <c r="HG30" s="18"/>
      <c r="HH30" s="18"/>
      <c r="HI30" s="18"/>
      <c r="HJ30" s="18"/>
      <c r="HK30" s="18"/>
      <c r="HL30" s="18"/>
      <c r="HM30" s="18"/>
      <c r="HN30" s="18"/>
      <c r="HO30" s="18"/>
      <c r="HP30" s="18"/>
      <c r="HQ30" s="18"/>
      <c r="HR30" s="18"/>
      <c r="HS30" s="18"/>
      <c r="HT30" s="18"/>
      <c r="HU30" s="18"/>
      <c r="HV30" s="18"/>
      <c r="HW30" s="18"/>
      <c r="HX30" s="18"/>
      <c r="HY30" s="18"/>
      <c r="HZ30" s="18"/>
      <c r="IA30" s="18"/>
      <c r="IB30" s="18"/>
      <c r="IC30" s="18"/>
      <c r="ID30" s="18"/>
      <c r="IE30" s="18"/>
      <c r="IF30" s="18"/>
      <c r="IG30" s="18"/>
      <c r="IH30" s="18"/>
      <c r="II30" s="18"/>
      <c r="IJ30" s="18"/>
      <c r="IK30" s="18"/>
      <c r="IL30" s="18"/>
      <c r="IM30" s="18"/>
      <c r="IN30" s="18"/>
      <c r="IO30" s="18"/>
    </row>
    <row r="31" spans="1:258" s="88" customFormat="1" ht="57" x14ac:dyDescent="0.25">
      <c r="A31" s="93">
        <v>5</v>
      </c>
      <c r="B31" s="96" t="s">
        <v>1200</v>
      </c>
      <c r="C31" s="94" t="s">
        <v>1201</v>
      </c>
      <c r="D31" s="95" t="s">
        <v>278</v>
      </c>
      <c r="E31" s="100">
        <v>8</v>
      </c>
      <c r="F31" s="18"/>
      <c r="G31" s="18"/>
      <c r="H31" s="18"/>
      <c r="I31" s="18"/>
      <c r="J31" s="18"/>
      <c r="K31" s="18"/>
      <c r="L31" s="18"/>
      <c r="M31" s="18"/>
      <c r="N31" s="18"/>
      <c r="O31" s="18"/>
      <c r="P31" s="18"/>
      <c r="Q31" s="18"/>
      <c r="R31" s="18"/>
      <c r="S31" s="18"/>
      <c r="T31" s="18"/>
      <c r="U31" s="18"/>
      <c r="V31" s="18"/>
      <c r="W31" s="18"/>
      <c r="X31" s="18"/>
      <c r="Y31" s="18"/>
      <c r="Z31" s="18"/>
      <c r="AA31" s="18"/>
      <c r="AB31" s="18"/>
      <c r="AC31" s="18"/>
      <c r="AD31" s="18"/>
      <c r="AE31" s="18"/>
      <c r="AF31" s="18"/>
      <c r="AG31" s="18"/>
      <c r="AH31" s="18"/>
      <c r="AI31" s="18"/>
      <c r="AJ31" s="18"/>
      <c r="AK31" s="18"/>
      <c r="AL31" s="18"/>
      <c r="AM31" s="18"/>
      <c r="AN31" s="18"/>
      <c r="AO31" s="18"/>
      <c r="AP31" s="18"/>
      <c r="AQ31" s="18"/>
      <c r="AR31" s="18"/>
      <c r="AS31" s="18"/>
      <c r="AT31" s="18"/>
      <c r="AU31" s="18"/>
      <c r="AV31" s="18"/>
      <c r="AW31" s="18"/>
      <c r="AX31" s="18"/>
      <c r="AY31" s="18"/>
      <c r="AZ31" s="18"/>
      <c r="BA31" s="18"/>
      <c r="BB31" s="18"/>
      <c r="BC31" s="18"/>
      <c r="BD31" s="18"/>
      <c r="BE31" s="18"/>
      <c r="BF31" s="18"/>
      <c r="BG31" s="18"/>
      <c r="BH31" s="18"/>
      <c r="BI31" s="18"/>
      <c r="BJ31" s="18"/>
      <c r="BK31" s="18"/>
      <c r="BL31" s="18"/>
      <c r="BM31" s="18"/>
      <c r="BN31" s="18"/>
      <c r="BO31" s="18"/>
      <c r="BP31" s="18"/>
      <c r="BQ31" s="18"/>
      <c r="BR31" s="18"/>
      <c r="BS31" s="18"/>
      <c r="BT31" s="18"/>
      <c r="BU31" s="18"/>
      <c r="BV31" s="18"/>
      <c r="BW31" s="18"/>
      <c r="BX31" s="18"/>
      <c r="BY31" s="18"/>
      <c r="BZ31" s="18"/>
      <c r="CA31" s="18"/>
      <c r="CB31" s="18"/>
      <c r="CC31" s="18"/>
      <c r="CD31" s="18"/>
      <c r="CE31" s="18"/>
      <c r="CF31" s="18"/>
      <c r="CG31" s="18"/>
      <c r="CH31" s="18"/>
      <c r="CI31" s="18"/>
      <c r="CJ31" s="18"/>
      <c r="CK31" s="18"/>
      <c r="CL31" s="18"/>
      <c r="CM31" s="18"/>
      <c r="CN31" s="18"/>
      <c r="CO31" s="18"/>
      <c r="CP31" s="18"/>
      <c r="CQ31" s="18"/>
      <c r="CR31" s="18"/>
      <c r="CS31" s="18"/>
      <c r="CT31" s="18"/>
      <c r="CU31" s="18"/>
      <c r="CV31" s="18"/>
      <c r="CW31" s="18"/>
      <c r="CX31" s="18"/>
      <c r="CY31" s="18"/>
      <c r="CZ31" s="18"/>
      <c r="DA31" s="18"/>
      <c r="DB31" s="18"/>
      <c r="DC31" s="18"/>
      <c r="DD31" s="18"/>
      <c r="DE31" s="18"/>
      <c r="DF31" s="18"/>
      <c r="DG31" s="18"/>
      <c r="DH31" s="18"/>
      <c r="DI31" s="18"/>
      <c r="DJ31" s="18"/>
      <c r="DK31" s="18"/>
      <c r="DL31" s="18"/>
      <c r="DM31" s="18"/>
      <c r="DN31" s="18"/>
      <c r="DO31" s="18"/>
      <c r="DP31" s="18"/>
      <c r="DQ31" s="18"/>
      <c r="DR31" s="18"/>
      <c r="DS31" s="18"/>
      <c r="DT31" s="18"/>
      <c r="DU31" s="18"/>
      <c r="DV31" s="18"/>
      <c r="DW31" s="18"/>
      <c r="DX31" s="18"/>
      <c r="DY31" s="18"/>
      <c r="DZ31" s="18"/>
      <c r="EA31" s="18"/>
      <c r="EB31" s="18"/>
      <c r="EC31" s="18"/>
      <c r="ED31" s="18"/>
      <c r="EE31" s="18"/>
      <c r="EF31" s="18"/>
      <c r="EG31" s="18"/>
      <c r="EH31" s="18"/>
      <c r="EI31" s="18"/>
      <c r="EJ31" s="18"/>
      <c r="EK31" s="18"/>
      <c r="EL31" s="18"/>
      <c r="EM31" s="18"/>
      <c r="EN31" s="18"/>
      <c r="EO31" s="18"/>
      <c r="EP31" s="18"/>
      <c r="EQ31" s="18"/>
      <c r="ER31" s="18"/>
      <c r="ES31" s="18"/>
      <c r="ET31" s="18"/>
      <c r="EU31" s="18"/>
      <c r="EV31" s="18"/>
      <c r="EW31" s="18"/>
      <c r="EX31" s="18"/>
      <c r="EY31" s="18"/>
      <c r="EZ31" s="18"/>
      <c r="FA31" s="18"/>
      <c r="FB31" s="18"/>
      <c r="FC31" s="18"/>
      <c r="FD31" s="18"/>
      <c r="FE31" s="18"/>
      <c r="FF31" s="18"/>
      <c r="FG31" s="18"/>
      <c r="FH31" s="18"/>
      <c r="FI31" s="18"/>
      <c r="FJ31" s="18"/>
      <c r="FK31" s="18"/>
      <c r="FL31" s="18"/>
      <c r="FM31" s="18"/>
      <c r="FN31" s="18"/>
      <c r="FO31" s="18"/>
      <c r="FP31" s="18"/>
      <c r="FQ31" s="18"/>
      <c r="FR31" s="18"/>
      <c r="FS31" s="18"/>
      <c r="FT31" s="18"/>
      <c r="FU31" s="18"/>
      <c r="FV31" s="18"/>
      <c r="FW31" s="18"/>
      <c r="FX31" s="18"/>
      <c r="FY31" s="18"/>
      <c r="FZ31" s="18"/>
      <c r="GA31" s="18"/>
      <c r="GB31" s="18"/>
      <c r="GC31" s="18"/>
      <c r="GD31" s="18"/>
      <c r="GE31" s="18"/>
      <c r="GF31" s="18"/>
      <c r="GG31" s="18"/>
      <c r="GH31" s="18"/>
      <c r="GI31" s="18"/>
      <c r="GJ31" s="18"/>
      <c r="GK31" s="18"/>
      <c r="GL31" s="18"/>
      <c r="GM31" s="18"/>
      <c r="GN31" s="18"/>
      <c r="GO31" s="18"/>
      <c r="GP31" s="18"/>
      <c r="GQ31" s="18"/>
      <c r="GR31" s="18"/>
      <c r="GS31" s="18"/>
      <c r="GT31" s="18"/>
      <c r="GU31" s="18"/>
      <c r="GV31" s="18"/>
      <c r="GW31" s="18"/>
      <c r="GX31" s="18"/>
      <c r="GY31" s="18"/>
      <c r="GZ31" s="18"/>
      <c r="HA31" s="18"/>
      <c r="HB31" s="18"/>
      <c r="HC31" s="18"/>
      <c r="HD31" s="18"/>
      <c r="HE31" s="18"/>
      <c r="HF31" s="18"/>
      <c r="HG31" s="18"/>
      <c r="HH31" s="18"/>
      <c r="HI31" s="18"/>
      <c r="HJ31" s="18"/>
      <c r="HK31" s="18"/>
      <c r="HL31" s="18"/>
      <c r="HM31" s="18"/>
      <c r="HN31" s="18"/>
      <c r="HO31" s="18"/>
      <c r="HP31" s="18"/>
      <c r="HQ31" s="18"/>
      <c r="HR31" s="18"/>
      <c r="HS31" s="18"/>
      <c r="HT31" s="18"/>
      <c r="HU31" s="18"/>
      <c r="HV31" s="18"/>
      <c r="HW31" s="18"/>
      <c r="HX31" s="18"/>
      <c r="HY31" s="18"/>
      <c r="HZ31" s="18"/>
      <c r="IA31" s="18"/>
      <c r="IB31" s="18"/>
      <c r="IC31" s="18"/>
      <c r="ID31" s="18"/>
      <c r="IE31" s="18"/>
      <c r="IF31" s="18"/>
      <c r="IG31" s="18"/>
      <c r="IH31" s="18"/>
      <c r="II31" s="18"/>
      <c r="IJ31" s="18"/>
      <c r="IK31" s="18"/>
      <c r="IL31" s="18"/>
      <c r="IM31" s="18"/>
      <c r="IN31" s="18"/>
      <c r="IO31" s="18"/>
    </row>
    <row r="32" spans="1:258" s="88" customFormat="1" ht="57" x14ac:dyDescent="0.25">
      <c r="A32" s="93">
        <v>6</v>
      </c>
      <c r="B32" s="96" t="s">
        <v>1202</v>
      </c>
      <c r="C32" s="94" t="s">
        <v>1203</v>
      </c>
      <c r="D32" s="95" t="s">
        <v>278</v>
      </c>
      <c r="E32" s="100">
        <v>4</v>
      </c>
      <c r="F32" s="18"/>
      <c r="G32" s="18"/>
      <c r="H32" s="18"/>
      <c r="I32" s="18"/>
      <c r="J32" s="18"/>
      <c r="K32" s="18"/>
      <c r="L32" s="18"/>
      <c r="M32" s="18"/>
      <c r="N32" s="18"/>
      <c r="O32" s="18"/>
      <c r="P32" s="18"/>
      <c r="Q32" s="18"/>
      <c r="R32" s="18"/>
      <c r="S32" s="18"/>
      <c r="T32" s="18"/>
      <c r="U32" s="18"/>
      <c r="V32" s="18"/>
      <c r="W32" s="18"/>
      <c r="X32" s="18"/>
      <c r="Y32" s="18"/>
      <c r="Z32" s="18"/>
      <c r="AA32" s="18"/>
      <c r="AB32" s="18"/>
      <c r="AC32" s="18"/>
      <c r="AD32" s="18"/>
      <c r="AE32" s="18"/>
      <c r="AF32" s="18"/>
      <c r="AG32" s="18"/>
      <c r="AH32" s="18"/>
      <c r="AI32" s="18"/>
      <c r="AJ32" s="18"/>
      <c r="AK32" s="18"/>
      <c r="AL32" s="18"/>
      <c r="AM32" s="18"/>
      <c r="AN32" s="18"/>
      <c r="AO32" s="18"/>
      <c r="AP32" s="18"/>
      <c r="AQ32" s="18"/>
      <c r="AR32" s="18"/>
      <c r="AS32" s="18"/>
      <c r="AT32" s="18"/>
      <c r="AU32" s="18"/>
      <c r="AV32" s="18"/>
      <c r="AW32" s="18"/>
      <c r="AX32" s="18"/>
      <c r="AY32" s="18"/>
      <c r="AZ32" s="18"/>
      <c r="BA32" s="18"/>
      <c r="BB32" s="18"/>
      <c r="BC32" s="18"/>
      <c r="BD32" s="18"/>
      <c r="BE32" s="18"/>
      <c r="BF32" s="18"/>
      <c r="BG32" s="18"/>
      <c r="BH32" s="18"/>
      <c r="BI32" s="18"/>
      <c r="BJ32" s="18"/>
      <c r="BK32" s="18"/>
      <c r="BL32" s="18"/>
      <c r="BM32" s="18"/>
      <c r="BN32" s="18"/>
      <c r="BO32" s="18"/>
      <c r="BP32" s="18"/>
      <c r="BQ32" s="18"/>
      <c r="BR32" s="18"/>
      <c r="BS32" s="18"/>
      <c r="BT32" s="18"/>
      <c r="BU32" s="18"/>
      <c r="BV32" s="18"/>
      <c r="BW32" s="18"/>
      <c r="BX32" s="18"/>
      <c r="BY32" s="18"/>
      <c r="BZ32" s="18"/>
      <c r="CA32" s="18"/>
      <c r="CB32" s="18"/>
      <c r="CC32" s="18"/>
      <c r="CD32" s="18"/>
      <c r="CE32" s="18"/>
      <c r="CF32" s="18"/>
      <c r="CG32" s="18"/>
      <c r="CH32" s="18"/>
      <c r="CI32" s="18"/>
      <c r="CJ32" s="18"/>
      <c r="CK32" s="18"/>
      <c r="CL32" s="18"/>
      <c r="CM32" s="18"/>
      <c r="CN32" s="18"/>
      <c r="CO32" s="18"/>
      <c r="CP32" s="18"/>
      <c r="CQ32" s="18"/>
      <c r="CR32" s="18"/>
      <c r="CS32" s="18"/>
      <c r="CT32" s="18"/>
      <c r="CU32" s="18"/>
      <c r="CV32" s="18"/>
      <c r="CW32" s="18"/>
      <c r="CX32" s="18"/>
      <c r="CY32" s="18"/>
      <c r="CZ32" s="18"/>
      <c r="DA32" s="18"/>
      <c r="DB32" s="18"/>
      <c r="DC32" s="18"/>
      <c r="DD32" s="18"/>
      <c r="DE32" s="18"/>
      <c r="DF32" s="18"/>
      <c r="DG32" s="18"/>
      <c r="DH32" s="18"/>
      <c r="DI32" s="18"/>
      <c r="DJ32" s="18"/>
      <c r="DK32" s="18"/>
      <c r="DL32" s="18"/>
      <c r="DM32" s="18"/>
      <c r="DN32" s="18"/>
      <c r="DO32" s="18"/>
      <c r="DP32" s="18"/>
      <c r="DQ32" s="18"/>
      <c r="DR32" s="18"/>
      <c r="DS32" s="18"/>
      <c r="DT32" s="18"/>
      <c r="DU32" s="18"/>
      <c r="DV32" s="18"/>
      <c r="DW32" s="18"/>
      <c r="DX32" s="18"/>
      <c r="DY32" s="18"/>
      <c r="DZ32" s="18"/>
      <c r="EA32" s="18"/>
      <c r="EB32" s="18"/>
      <c r="EC32" s="18"/>
      <c r="ED32" s="18"/>
      <c r="EE32" s="18"/>
      <c r="EF32" s="18"/>
      <c r="EG32" s="18"/>
      <c r="EH32" s="18"/>
      <c r="EI32" s="18"/>
      <c r="EJ32" s="18"/>
      <c r="EK32" s="18"/>
      <c r="EL32" s="18"/>
      <c r="EM32" s="18"/>
      <c r="EN32" s="18"/>
      <c r="EO32" s="18"/>
      <c r="EP32" s="18"/>
      <c r="EQ32" s="18"/>
      <c r="ER32" s="18"/>
      <c r="ES32" s="18"/>
      <c r="ET32" s="18"/>
      <c r="EU32" s="18"/>
      <c r="EV32" s="18"/>
      <c r="EW32" s="18"/>
      <c r="EX32" s="18"/>
      <c r="EY32" s="18"/>
      <c r="EZ32" s="18"/>
      <c r="FA32" s="18"/>
      <c r="FB32" s="18"/>
      <c r="FC32" s="18"/>
      <c r="FD32" s="18"/>
      <c r="FE32" s="18"/>
      <c r="FF32" s="18"/>
      <c r="FG32" s="18"/>
      <c r="FH32" s="18"/>
      <c r="FI32" s="18"/>
      <c r="FJ32" s="18"/>
      <c r="FK32" s="18"/>
      <c r="FL32" s="18"/>
      <c r="FM32" s="18"/>
      <c r="FN32" s="18"/>
      <c r="FO32" s="18"/>
      <c r="FP32" s="18"/>
      <c r="FQ32" s="18"/>
      <c r="FR32" s="18"/>
      <c r="FS32" s="18"/>
      <c r="FT32" s="18"/>
      <c r="FU32" s="18"/>
      <c r="FV32" s="18"/>
      <c r="FW32" s="18"/>
      <c r="FX32" s="18"/>
      <c r="FY32" s="18"/>
      <c r="FZ32" s="18"/>
      <c r="GA32" s="18"/>
      <c r="GB32" s="18"/>
      <c r="GC32" s="18"/>
      <c r="GD32" s="18"/>
      <c r="GE32" s="18"/>
      <c r="GF32" s="18"/>
      <c r="GG32" s="18"/>
      <c r="GH32" s="18"/>
      <c r="GI32" s="18"/>
      <c r="GJ32" s="18"/>
      <c r="GK32" s="18"/>
      <c r="GL32" s="18"/>
      <c r="GM32" s="18"/>
      <c r="GN32" s="18"/>
      <c r="GO32" s="18"/>
      <c r="GP32" s="18"/>
      <c r="GQ32" s="18"/>
      <c r="GR32" s="18"/>
      <c r="GS32" s="18"/>
      <c r="GT32" s="18"/>
      <c r="GU32" s="18"/>
      <c r="GV32" s="18"/>
      <c r="GW32" s="18"/>
      <c r="GX32" s="18"/>
      <c r="GY32" s="18"/>
      <c r="GZ32" s="18"/>
      <c r="HA32" s="18"/>
      <c r="HB32" s="18"/>
      <c r="HC32" s="18"/>
      <c r="HD32" s="18"/>
      <c r="HE32" s="18"/>
      <c r="HF32" s="18"/>
      <c r="HG32" s="18"/>
      <c r="HH32" s="18"/>
      <c r="HI32" s="18"/>
      <c r="HJ32" s="18"/>
      <c r="HK32" s="18"/>
      <c r="HL32" s="18"/>
      <c r="HM32" s="18"/>
      <c r="HN32" s="18"/>
      <c r="HO32" s="18"/>
      <c r="HP32" s="18"/>
      <c r="HQ32" s="18"/>
      <c r="HR32" s="18"/>
      <c r="HS32" s="18"/>
      <c r="HT32" s="18"/>
      <c r="HU32" s="18"/>
      <c r="HV32" s="18"/>
      <c r="HW32" s="18"/>
      <c r="HX32" s="18"/>
      <c r="HY32" s="18"/>
      <c r="HZ32" s="18"/>
      <c r="IA32" s="18"/>
      <c r="IB32" s="18"/>
      <c r="IC32" s="18"/>
      <c r="ID32" s="18"/>
      <c r="IE32" s="18"/>
      <c r="IF32" s="18"/>
      <c r="IG32" s="18"/>
      <c r="IH32" s="18"/>
      <c r="II32" s="18"/>
      <c r="IJ32" s="18"/>
      <c r="IK32" s="18"/>
      <c r="IL32" s="18"/>
      <c r="IM32" s="18"/>
      <c r="IN32" s="18"/>
      <c r="IO32" s="18"/>
    </row>
    <row r="33" spans="1:258" s="88" customFormat="1" ht="13.8" thickBot="1" x14ac:dyDescent="0.3">
      <c r="A33" s="93">
        <v>7</v>
      </c>
      <c r="B33" s="96" t="s">
        <v>1205</v>
      </c>
      <c r="C33" s="94" t="s">
        <v>1206</v>
      </c>
      <c r="D33" s="95" t="s">
        <v>278</v>
      </c>
      <c r="E33" s="100">
        <v>4</v>
      </c>
      <c r="F33" s="18"/>
      <c r="G33" s="18"/>
      <c r="H33" s="18"/>
      <c r="I33" s="18"/>
      <c r="J33" s="18"/>
      <c r="K33" s="18"/>
      <c r="L33" s="18"/>
      <c r="M33" s="18"/>
      <c r="N33" s="18"/>
      <c r="O33" s="18"/>
      <c r="P33" s="18"/>
      <c r="Q33" s="18"/>
      <c r="R33" s="18"/>
      <c r="S33" s="18"/>
      <c r="T33" s="18"/>
      <c r="U33" s="18"/>
      <c r="V33" s="18"/>
      <c r="W33" s="18"/>
      <c r="X33" s="18"/>
      <c r="Y33" s="18"/>
      <c r="Z33" s="18"/>
      <c r="AA33" s="18"/>
      <c r="AB33" s="18"/>
      <c r="AC33" s="18"/>
      <c r="AD33" s="18"/>
      <c r="AE33" s="18"/>
      <c r="AF33" s="18"/>
      <c r="AG33" s="18"/>
      <c r="AH33" s="18"/>
      <c r="AI33" s="18"/>
      <c r="AJ33" s="18"/>
      <c r="AK33" s="18"/>
      <c r="AL33" s="18"/>
      <c r="AM33" s="18"/>
      <c r="AN33" s="18"/>
      <c r="AO33" s="18"/>
      <c r="AP33" s="18"/>
      <c r="AQ33" s="18"/>
      <c r="AR33" s="18"/>
      <c r="AS33" s="18"/>
      <c r="AT33" s="18"/>
      <c r="AU33" s="18"/>
      <c r="AV33" s="18"/>
      <c r="AW33" s="18"/>
      <c r="AX33" s="18"/>
      <c r="AY33" s="18"/>
      <c r="AZ33" s="18"/>
      <c r="BA33" s="18"/>
      <c r="BB33" s="18"/>
      <c r="BC33" s="18"/>
      <c r="BD33" s="18"/>
      <c r="BE33" s="18"/>
      <c r="BF33" s="18"/>
      <c r="BG33" s="18"/>
      <c r="BH33" s="18"/>
      <c r="BI33" s="18"/>
      <c r="BJ33" s="18"/>
      <c r="BK33" s="18"/>
      <c r="BL33" s="18"/>
      <c r="BM33" s="18"/>
      <c r="BN33" s="18"/>
      <c r="BO33" s="18"/>
      <c r="BP33" s="18"/>
      <c r="BQ33" s="18"/>
      <c r="BR33" s="18"/>
      <c r="BS33" s="18"/>
      <c r="BT33" s="18"/>
      <c r="BU33" s="18"/>
      <c r="BV33" s="18"/>
      <c r="BW33" s="18"/>
      <c r="BX33" s="18"/>
      <c r="BY33" s="18"/>
      <c r="BZ33" s="18"/>
      <c r="CA33" s="18"/>
      <c r="CB33" s="18"/>
      <c r="CC33" s="18"/>
      <c r="CD33" s="18"/>
      <c r="CE33" s="18"/>
      <c r="CF33" s="18"/>
      <c r="CG33" s="18"/>
      <c r="CH33" s="18"/>
      <c r="CI33" s="18"/>
      <c r="CJ33" s="18"/>
      <c r="CK33" s="18"/>
      <c r="CL33" s="18"/>
      <c r="CM33" s="18"/>
      <c r="CN33" s="18"/>
      <c r="CO33" s="18"/>
      <c r="CP33" s="18"/>
      <c r="CQ33" s="18"/>
      <c r="CR33" s="18"/>
      <c r="CS33" s="18"/>
      <c r="CT33" s="18"/>
      <c r="CU33" s="18"/>
      <c r="CV33" s="18"/>
      <c r="CW33" s="18"/>
      <c r="CX33" s="18"/>
      <c r="CY33" s="18"/>
      <c r="CZ33" s="18"/>
      <c r="DA33" s="18"/>
      <c r="DB33" s="18"/>
      <c r="DC33" s="18"/>
      <c r="DD33" s="18"/>
      <c r="DE33" s="18"/>
      <c r="DF33" s="18"/>
      <c r="DG33" s="18"/>
      <c r="DH33" s="18"/>
      <c r="DI33" s="18"/>
      <c r="DJ33" s="18"/>
      <c r="DK33" s="18"/>
      <c r="DL33" s="18"/>
      <c r="DM33" s="18"/>
      <c r="DN33" s="18"/>
      <c r="DO33" s="18"/>
      <c r="DP33" s="18"/>
      <c r="DQ33" s="18"/>
      <c r="DR33" s="18"/>
      <c r="DS33" s="18"/>
      <c r="DT33" s="18"/>
      <c r="DU33" s="18"/>
      <c r="DV33" s="18"/>
      <c r="DW33" s="18"/>
      <c r="DX33" s="18"/>
      <c r="DY33" s="18"/>
      <c r="DZ33" s="18"/>
      <c r="EA33" s="18"/>
      <c r="EB33" s="18"/>
      <c r="EC33" s="18"/>
      <c r="ED33" s="18"/>
      <c r="EE33" s="18"/>
      <c r="EF33" s="18"/>
      <c r="EG33" s="18"/>
      <c r="EH33" s="18"/>
      <c r="EI33" s="18"/>
      <c r="EJ33" s="18"/>
      <c r="EK33" s="18"/>
      <c r="EL33" s="18"/>
      <c r="EM33" s="18"/>
      <c r="EN33" s="18"/>
      <c r="EO33" s="18"/>
      <c r="EP33" s="18"/>
      <c r="EQ33" s="18"/>
      <c r="ER33" s="18"/>
      <c r="ES33" s="18"/>
      <c r="ET33" s="18"/>
      <c r="EU33" s="18"/>
      <c r="EV33" s="18"/>
      <c r="EW33" s="18"/>
      <c r="EX33" s="18"/>
      <c r="EY33" s="18"/>
      <c r="EZ33" s="18"/>
      <c r="FA33" s="18"/>
      <c r="FB33" s="18"/>
      <c r="FC33" s="18"/>
      <c r="FD33" s="18"/>
      <c r="FE33" s="18"/>
      <c r="FF33" s="18"/>
      <c r="FG33" s="18"/>
      <c r="FH33" s="18"/>
      <c r="FI33" s="18"/>
      <c r="FJ33" s="18"/>
      <c r="FK33" s="18"/>
      <c r="FL33" s="18"/>
      <c r="FM33" s="18"/>
      <c r="FN33" s="18"/>
      <c r="FO33" s="18"/>
      <c r="FP33" s="18"/>
      <c r="FQ33" s="18"/>
      <c r="FR33" s="18"/>
      <c r="FS33" s="18"/>
      <c r="FT33" s="18"/>
      <c r="FU33" s="18"/>
      <c r="FV33" s="18"/>
      <c r="FW33" s="18"/>
      <c r="FX33" s="18"/>
      <c r="FY33" s="18"/>
      <c r="FZ33" s="18"/>
      <c r="GA33" s="18"/>
      <c r="GB33" s="18"/>
      <c r="GC33" s="18"/>
      <c r="GD33" s="18"/>
      <c r="GE33" s="18"/>
      <c r="GF33" s="18"/>
      <c r="GG33" s="18"/>
      <c r="GH33" s="18"/>
      <c r="GI33" s="18"/>
      <c r="GJ33" s="18"/>
      <c r="GK33" s="18"/>
      <c r="GL33" s="18"/>
      <c r="GM33" s="18"/>
      <c r="GN33" s="18"/>
      <c r="GO33" s="18"/>
      <c r="GP33" s="18"/>
      <c r="GQ33" s="18"/>
      <c r="GR33" s="18"/>
      <c r="GS33" s="18"/>
      <c r="GT33" s="18"/>
      <c r="GU33" s="18"/>
      <c r="GV33" s="18"/>
      <c r="GW33" s="18"/>
      <c r="GX33" s="18"/>
      <c r="GY33" s="18"/>
      <c r="GZ33" s="18"/>
      <c r="HA33" s="18"/>
      <c r="HB33" s="18"/>
      <c r="HC33" s="18"/>
      <c r="HD33" s="18"/>
      <c r="HE33" s="18"/>
      <c r="HF33" s="18"/>
      <c r="HG33" s="18"/>
      <c r="HH33" s="18"/>
      <c r="HI33" s="18"/>
      <c r="HJ33" s="18"/>
      <c r="HK33" s="18"/>
      <c r="HL33" s="18"/>
      <c r="HM33" s="18"/>
      <c r="HN33" s="18"/>
      <c r="HO33" s="18"/>
      <c r="HP33" s="18"/>
      <c r="HQ33" s="18"/>
      <c r="HR33" s="18"/>
      <c r="HS33" s="18"/>
      <c r="HT33" s="18"/>
      <c r="HU33" s="18"/>
      <c r="HV33" s="18"/>
      <c r="HW33" s="18"/>
      <c r="HX33" s="18"/>
      <c r="HY33" s="18"/>
      <c r="HZ33" s="18"/>
      <c r="IA33" s="18"/>
      <c r="IB33" s="18"/>
      <c r="IC33" s="18"/>
      <c r="ID33" s="18"/>
      <c r="IE33" s="18"/>
      <c r="IF33" s="18"/>
      <c r="IG33" s="18"/>
      <c r="IH33" s="18"/>
      <c r="II33" s="18"/>
      <c r="IJ33" s="18"/>
      <c r="IK33" s="18"/>
      <c r="IL33" s="18"/>
      <c r="IM33" s="18"/>
      <c r="IN33" s="18"/>
      <c r="IO33" s="18"/>
    </row>
    <row r="34" spans="1:258" s="88" customFormat="1" x14ac:dyDescent="0.25">
      <c r="A34" s="26"/>
      <c r="B34" s="26"/>
      <c r="C34" s="26"/>
      <c r="D34" s="26"/>
      <c r="E34" s="26"/>
    </row>
    <row r="35" spans="1:258" s="88" customFormat="1" x14ac:dyDescent="0.25">
      <c r="A35" s="186"/>
      <c r="B35" s="186"/>
      <c r="C35" s="187" t="s">
        <v>1204</v>
      </c>
      <c r="D35" s="187"/>
      <c r="E35" s="187"/>
      <c r="F35" s="187"/>
      <c r="G35" s="187"/>
      <c r="H35" s="187"/>
      <c r="I35" s="187"/>
      <c r="J35" s="187"/>
      <c r="K35" s="187"/>
      <c r="R35" s="18"/>
      <c r="S35" s="18"/>
      <c r="T35" s="18"/>
      <c r="U35" s="18"/>
      <c r="V35" s="18"/>
      <c r="W35" s="18"/>
      <c r="X35" s="18"/>
      <c r="Y35" s="18"/>
      <c r="Z35" s="18"/>
      <c r="AA35" s="18"/>
      <c r="AB35" s="18"/>
      <c r="AC35" s="18"/>
      <c r="AD35" s="18"/>
      <c r="AE35" s="18"/>
      <c r="AF35" s="18"/>
      <c r="AG35" s="18"/>
      <c r="AH35" s="18"/>
      <c r="AI35" s="18"/>
      <c r="AJ35" s="18"/>
      <c r="AK35" s="18"/>
      <c r="AL35" s="18"/>
      <c r="AM35" s="18"/>
      <c r="AN35" s="18"/>
      <c r="AO35" s="18"/>
      <c r="AP35" s="18"/>
      <c r="AQ35" s="18"/>
      <c r="AR35" s="18"/>
      <c r="AS35" s="18"/>
      <c r="AT35" s="18"/>
      <c r="AU35" s="18"/>
      <c r="AV35" s="18"/>
      <c r="AW35" s="18"/>
      <c r="AX35" s="18"/>
      <c r="AY35" s="18"/>
      <c r="AZ35" s="18"/>
      <c r="BA35" s="18"/>
      <c r="BB35" s="18"/>
      <c r="BC35" s="18"/>
      <c r="BD35" s="18"/>
      <c r="BE35" s="18"/>
      <c r="BF35" s="18"/>
      <c r="BG35" s="18"/>
      <c r="BH35" s="18"/>
      <c r="BI35" s="18"/>
      <c r="BJ35" s="18"/>
      <c r="BK35" s="18"/>
      <c r="BL35" s="18"/>
      <c r="BM35" s="18"/>
      <c r="BN35" s="18"/>
      <c r="BO35" s="18"/>
      <c r="BP35" s="18"/>
      <c r="BQ35" s="18"/>
      <c r="BR35" s="29" t="str">
        <f>C35</f>
        <v>Устройства распределения электрической энергии напряжением до 1000В</v>
      </c>
      <c r="BS35" s="18"/>
      <c r="BT35" s="18"/>
      <c r="BU35" s="18"/>
      <c r="BV35" s="18"/>
      <c r="BW35" s="18"/>
      <c r="BX35" s="18"/>
      <c r="BY35" s="18"/>
      <c r="BZ35" s="18"/>
      <c r="CA35" s="18"/>
      <c r="CB35" s="18"/>
      <c r="CC35" s="18"/>
      <c r="CD35" s="18"/>
      <c r="CE35" s="18"/>
      <c r="CF35" s="18"/>
      <c r="CG35" s="18"/>
      <c r="CH35" s="18"/>
      <c r="CI35" s="18"/>
      <c r="CJ35" s="18"/>
      <c r="CK35" s="18"/>
      <c r="CL35" s="18"/>
      <c r="CM35" s="18"/>
      <c r="CN35" s="18"/>
      <c r="CO35" s="18"/>
      <c r="CP35" s="18"/>
      <c r="CQ35" s="18"/>
      <c r="CR35" s="18"/>
      <c r="CS35" s="18"/>
      <c r="CT35" s="18"/>
      <c r="CU35" s="18"/>
      <c r="CV35" s="18"/>
      <c r="CW35" s="18"/>
      <c r="CX35" s="18"/>
      <c r="CY35" s="18"/>
      <c r="CZ35" s="18"/>
      <c r="DA35" s="18"/>
      <c r="DB35" s="18"/>
      <c r="DC35" s="18"/>
      <c r="DD35" s="18"/>
      <c r="DE35" s="18"/>
      <c r="DF35" s="18"/>
      <c r="DG35" s="18"/>
      <c r="DH35" s="18"/>
      <c r="DI35" s="18"/>
      <c r="DJ35" s="18"/>
      <c r="DK35" s="18"/>
      <c r="DL35" s="18"/>
      <c r="DM35" s="18"/>
      <c r="DN35" s="18"/>
      <c r="DO35" s="18"/>
      <c r="DP35" s="18"/>
      <c r="DQ35" s="18"/>
      <c r="DR35" s="18"/>
      <c r="DS35" s="18"/>
      <c r="DT35" s="18"/>
      <c r="DU35" s="18"/>
      <c r="DV35" s="18"/>
      <c r="DW35" s="18"/>
      <c r="DX35" s="18"/>
      <c r="DY35" s="18"/>
      <c r="DZ35" s="18"/>
      <c r="EA35" s="18"/>
      <c r="EB35" s="18"/>
      <c r="EC35" s="18"/>
      <c r="ED35" s="18"/>
      <c r="EE35" s="18"/>
      <c r="EF35" s="18"/>
      <c r="EG35" s="18"/>
      <c r="EH35" s="18"/>
      <c r="EI35" s="18"/>
      <c r="EJ35" s="18"/>
      <c r="EK35" s="18"/>
      <c r="EL35" s="18"/>
      <c r="EM35" s="18"/>
      <c r="EN35" s="18"/>
      <c r="EO35" s="18"/>
      <c r="EP35" s="18"/>
      <c r="EQ35" s="18"/>
      <c r="ER35" s="18"/>
      <c r="ES35" s="18"/>
      <c r="ET35" s="18"/>
      <c r="EU35" s="18"/>
      <c r="EV35" s="18"/>
      <c r="EW35" s="18"/>
      <c r="EX35" s="18"/>
      <c r="EY35" s="18"/>
      <c r="EZ35" s="18"/>
      <c r="FA35" s="18"/>
      <c r="FB35" s="18"/>
      <c r="FC35" s="18"/>
      <c r="FD35" s="18"/>
      <c r="FE35" s="18"/>
      <c r="FF35" s="18"/>
      <c r="FG35" s="18"/>
      <c r="FH35" s="18"/>
      <c r="FI35" s="18"/>
      <c r="FJ35" s="18"/>
      <c r="FK35" s="18"/>
      <c r="FL35" s="18"/>
      <c r="FM35" s="18"/>
      <c r="FN35" s="18"/>
      <c r="FO35" s="18"/>
      <c r="FP35" s="18"/>
      <c r="FQ35" s="18"/>
      <c r="FR35" s="18"/>
      <c r="FS35" s="18"/>
      <c r="FT35" s="18"/>
      <c r="FU35" s="18"/>
      <c r="FV35" s="18"/>
      <c r="FW35" s="18"/>
      <c r="FX35" s="18"/>
      <c r="FY35" s="18"/>
      <c r="FZ35" s="18"/>
      <c r="GA35" s="18"/>
      <c r="GB35" s="18"/>
      <c r="GC35" s="18"/>
      <c r="GD35" s="18"/>
      <c r="GE35" s="18"/>
      <c r="GF35" s="18"/>
      <c r="GG35" s="18"/>
      <c r="GH35" s="18"/>
      <c r="GI35" s="18"/>
      <c r="GJ35" s="18"/>
      <c r="GK35" s="18"/>
      <c r="GL35" s="18"/>
      <c r="GM35" s="18"/>
      <c r="GN35" s="18"/>
      <c r="GO35" s="18"/>
      <c r="GP35" s="18"/>
      <c r="GQ35" s="18"/>
      <c r="GR35" s="18"/>
      <c r="GS35" s="18"/>
      <c r="GT35" s="18"/>
      <c r="GU35" s="18"/>
      <c r="GV35" s="18"/>
      <c r="GW35" s="18"/>
      <c r="GX35" s="18"/>
      <c r="GY35" s="18"/>
      <c r="GZ35" s="18"/>
      <c r="HA35" s="18"/>
      <c r="HB35" s="18"/>
      <c r="HC35" s="18"/>
      <c r="HD35" s="18"/>
      <c r="HE35" s="18"/>
      <c r="HF35" s="18"/>
      <c r="HG35" s="18"/>
      <c r="HH35" s="18"/>
      <c r="HI35" s="18"/>
      <c r="HJ35" s="18"/>
      <c r="HK35" s="18"/>
      <c r="HL35" s="18"/>
      <c r="HM35" s="18"/>
      <c r="HN35" s="18"/>
      <c r="HO35" s="18"/>
      <c r="HP35" s="18"/>
      <c r="HQ35" s="18"/>
      <c r="HR35" s="18"/>
      <c r="HS35" s="18"/>
      <c r="HT35" s="18"/>
      <c r="HU35" s="18"/>
      <c r="HV35" s="18"/>
      <c r="HW35" s="18"/>
      <c r="HX35" s="18"/>
      <c r="HY35" s="18"/>
      <c r="HZ35" s="18"/>
      <c r="IA35" s="18"/>
      <c r="IB35" s="18"/>
      <c r="IC35" s="18"/>
      <c r="ID35" s="18"/>
      <c r="IE35" s="18"/>
      <c r="IF35" s="18"/>
      <c r="IG35" s="18"/>
      <c r="IH35" s="18"/>
      <c r="II35" s="18"/>
      <c r="IJ35" s="18"/>
      <c r="IK35" s="18"/>
      <c r="IL35" s="18"/>
      <c r="IM35" s="18"/>
      <c r="IN35" s="18"/>
      <c r="IO35" s="18"/>
    </row>
    <row r="36" spans="1:258" s="88" customFormat="1" ht="13.8" thickBot="1" x14ac:dyDescent="0.3"/>
    <row r="37" spans="1:258" s="88" customFormat="1" ht="45.6" x14ac:dyDescent="0.25">
      <c r="A37" s="89">
        <v>8</v>
      </c>
      <c r="B37" s="92" t="s">
        <v>1207</v>
      </c>
      <c r="C37" s="90" t="s">
        <v>1208</v>
      </c>
      <c r="D37" s="91" t="s">
        <v>278</v>
      </c>
      <c r="E37" s="104">
        <v>6</v>
      </c>
      <c r="F37" s="18"/>
      <c r="G37" s="18"/>
      <c r="H37" s="18"/>
      <c r="I37" s="18"/>
      <c r="J37" s="18"/>
      <c r="K37" s="18"/>
      <c r="L37" s="18"/>
      <c r="M37" s="18"/>
      <c r="N37" s="18"/>
      <c r="O37" s="18"/>
      <c r="P37" s="18"/>
      <c r="Q37" s="18"/>
      <c r="R37" s="18"/>
      <c r="S37" s="18"/>
      <c r="T37" s="18"/>
      <c r="U37" s="18"/>
      <c r="V37" s="18"/>
      <c r="W37" s="18"/>
      <c r="X37" s="18"/>
      <c r="Y37" s="18"/>
      <c r="Z37" s="18"/>
      <c r="AA37" s="18"/>
      <c r="AB37" s="18"/>
      <c r="AC37" s="18"/>
      <c r="AD37" s="18"/>
      <c r="AE37" s="18"/>
      <c r="AF37" s="18"/>
      <c r="AG37" s="18"/>
      <c r="AH37" s="18"/>
      <c r="AI37" s="18"/>
      <c r="AJ37" s="18"/>
      <c r="AK37" s="18"/>
      <c r="AL37" s="18"/>
      <c r="AM37" s="18"/>
      <c r="AN37" s="18"/>
      <c r="AO37" s="18"/>
      <c r="AP37" s="18"/>
      <c r="AQ37" s="18"/>
      <c r="AR37" s="18"/>
      <c r="AS37" s="18"/>
      <c r="AT37" s="18"/>
      <c r="AU37" s="18"/>
      <c r="AV37" s="18"/>
      <c r="AW37" s="18"/>
      <c r="AX37" s="18"/>
      <c r="AY37" s="18"/>
      <c r="AZ37" s="18"/>
      <c r="BA37" s="18"/>
      <c r="BB37" s="18"/>
      <c r="BC37" s="18"/>
      <c r="BD37" s="18"/>
      <c r="BE37" s="18"/>
      <c r="BF37" s="18"/>
      <c r="BG37" s="18"/>
      <c r="BH37" s="18"/>
      <c r="BI37" s="18"/>
      <c r="BJ37" s="18"/>
      <c r="BK37" s="18"/>
      <c r="BL37" s="18"/>
      <c r="BM37" s="18"/>
      <c r="BN37" s="18"/>
      <c r="BO37" s="18"/>
      <c r="BP37" s="18"/>
      <c r="BQ37" s="18"/>
      <c r="BR37" s="18"/>
      <c r="BS37" s="18"/>
      <c r="BT37" s="18"/>
      <c r="BU37" s="18"/>
      <c r="BV37" s="18"/>
      <c r="BW37" s="18"/>
      <c r="BX37" s="18"/>
      <c r="BY37" s="18"/>
      <c r="BZ37" s="18"/>
      <c r="CA37" s="18"/>
      <c r="CB37" s="18"/>
      <c r="CC37" s="18"/>
      <c r="CD37" s="18"/>
      <c r="CE37" s="18"/>
      <c r="CF37" s="18"/>
      <c r="CG37" s="18"/>
      <c r="CH37" s="18"/>
      <c r="CI37" s="18"/>
      <c r="CJ37" s="18"/>
      <c r="CK37" s="18"/>
      <c r="CL37" s="18"/>
      <c r="CM37" s="18"/>
      <c r="CN37" s="18"/>
      <c r="CO37" s="18"/>
      <c r="CP37" s="18"/>
      <c r="CQ37" s="18"/>
      <c r="CR37" s="18"/>
      <c r="CS37" s="18"/>
      <c r="CT37" s="18"/>
      <c r="CU37" s="18"/>
      <c r="CV37" s="18"/>
      <c r="CW37" s="18"/>
      <c r="CX37" s="18"/>
      <c r="CY37" s="18"/>
      <c r="CZ37" s="18"/>
      <c r="DA37" s="18"/>
      <c r="DB37" s="18"/>
      <c r="DC37" s="18"/>
      <c r="DD37" s="18"/>
      <c r="DE37" s="18"/>
      <c r="DF37" s="18"/>
      <c r="DG37" s="18"/>
      <c r="DH37" s="18"/>
      <c r="DI37" s="18"/>
      <c r="DJ37" s="18"/>
      <c r="DK37" s="18"/>
      <c r="DL37" s="18"/>
      <c r="DM37" s="18"/>
      <c r="DN37" s="18"/>
      <c r="DO37" s="18"/>
      <c r="DP37" s="18"/>
      <c r="DQ37" s="18"/>
      <c r="DR37" s="18"/>
      <c r="DS37" s="18"/>
      <c r="DT37" s="18"/>
      <c r="DU37" s="18"/>
      <c r="DV37" s="18"/>
      <c r="DW37" s="18"/>
      <c r="DX37" s="18"/>
      <c r="DY37" s="18"/>
      <c r="DZ37" s="18"/>
      <c r="EA37" s="18"/>
      <c r="EB37" s="18"/>
      <c r="EC37" s="18"/>
      <c r="ED37" s="18"/>
      <c r="EE37" s="18"/>
      <c r="EF37" s="18"/>
      <c r="EG37" s="18"/>
      <c r="EH37" s="18"/>
      <c r="EI37" s="18"/>
      <c r="EJ37" s="18"/>
      <c r="EK37" s="18"/>
      <c r="EL37" s="18"/>
      <c r="EM37" s="18"/>
      <c r="EN37" s="18"/>
      <c r="EO37" s="18"/>
      <c r="EP37" s="18"/>
      <c r="EQ37" s="18"/>
      <c r="ER37" s="18"/>
      <c r="ES37" s="18"/>
      <c r="ET37" s="18"/>
      <c r="EU37" s="18"/>
      <c r="EV37" s="18"/>
      <c r="EW37" s="18"/>
      <c r="EX37" s="18"/>
      <c r="EY37" s="18"/>
      <c r="EZ37" s="18"/>
      <c r="FA37" s="18"/>
      <c r="FB37" s="18"/>
      <c r="FC37" s="18"/>
      <c r="FD37" s="18"/>
      <c r="FE37" s="18"/>
      <c r="FF37" s="18"/>
      <c r="FG37" s="18"/>
      <c r="FH37" s="18"/>
      <c r="FI37" s="18"/>
      <c r="FJ37" s="18"/>
      <c r="FK37" s="18"/>
      <c r="FL37" s="18"/>
      <c r="FM37" s="18"/>
      <c r="FN37" s="18"/>
      <c r="FO37" s="18"/>
      <c r="FP37" s="18"/>
      <c r="FQ37" s="18"/>
      <c r="FR37" s="18"/>
      <c r="FS37" s="18"/>
      <c r="FT37" s="18"/>
      <c r="FU37" s="18"/>
      <c r="FV37" s="18"/>
      <c r="FW37" s="18"/>
      <c r="FX37" s="18"/>
      <c r="FY37" s="18"/>
      <c r="FZ37" s="18"/>
      <c r="GA37" s="18"/>
      <c r="GB37" s="18"/>
      <c r="GC37" s="18"/>
      <c r="GD37" s="18"/>
      <c r="GE37" s="18"/>
      <c r="GF37" s="18"/>
      <c r="GG37" s="18"/>
      <c r="GH37" s="18"/>
      <c r="GI37" s="18"/>
      <c r="GJ37" s="18"/>
      <c r="GK37" s="18"/>
      <c r="GL37" s="18"/>
      <c r="GM37" s="18"/>
      <c r="GN37" s="18"/>
      <c r="GO37" s="18"/>
      <c r="GP37" s="18"/>
      <c r="GQ37" s="18"/>
      <c r="GR37" s="18"/>
      <c r="GS37" s="18"/>
      <c r="GT37" s="18"/>
      <c r="GU37" s="18"/>
      <c r="GV37" s="18"/>
      <c r="GW37" s="18"/>
      <c r="GX37" s="18"/>
      <c r="GY37" s="18"/>
      <c r="GZ37" s="18"/>
      <c r="HA37" s="18"/>
      <c r="HB37" s="18"/>
      <c r="HC37" s="18"/>
      <c r="HD37" s="18"/>
      <c r="HE37" s="18"/>
      <c r="HF37" s="18"/>
      <c r="HG37" s="18"/>
      <c r="HH37" s="18"/>
      <c r="HI37" s="18"/>
      <c r="HJ37" s="18"/>
      <c r="HK37" s="18"/>
      <c r="HL37" s="18"/>
      <c r="HM37" s="18"/>
      <c r="HN37" s="18"/>
      <c r="HO37" s="18"/>
      <c r="HP37" s="18"/>
      <c r="HQ37" s="18"/>
      <c r="HR37" s="18"/>
      <c r="HS37" s="18"/>
      <c r="HT37" s="18"/>
      <c r="HU37" s="18"/>
      <c r="HV37" s="18"/>
      <c r="HW37" s="18"/>
      <c r="HX37" s="18"/>
      <c r="HY37" s="18"/>
      <c r="HZ37" s="18"/>
      <c r="IA37" s="18"/>
      <c r="IB37" s="18"/>
      <c r="IC37" s="18"/>
      <c r="ID37" s="18"/>
      <c r="IE37" s="18"/>
      <c r="IF37" s="18"/>
      <c r="IG37" s="18"/>
      <c r="IH37" s="18"/>
      <c r="II37" s="18"/>
      <c r="IJ37" s="18"/>
      <c r="IK37" s="18"/>
      <c r="IL37" s="18"/>
      <c r="IM37" s="18"/>
      <c r="IN37" s="18"/>
      <c r="IO37" s="18"/>
    </row>
    <row r="38" spans="1:258" s="88" customFormat="1" ht="22.8" x14ac:dyDescent="0.25">
      <c r="A38" s="93">
        <v>9</v>
      </c>
      <c r="B38" s="96" t="s">
        <v>1209</v>
      </c>
      <c r="C38" s="94" t="s">
        <v>1210</v>
      </c>
      <c r="D38" s="95" t="s">
        <v>278</v>
      </c>
      <c r="E38" s="100">
        <v>4</v>
      </c>
      <c r="F38" s="18"/>
      <c r="G38" s="18"/>
      <c r="H38" s="18"/>
      <c r="I38" s="18"/>
      <c r="J38" s="18"/>
      <c r="K38" s="18"/>
      <c r="L38" s="18"/>
      <c r="M38" s="18"/>
      <c r="N38" s="18"/>
      <c r="O38" s="18"/>
      <c r="P38" s="18"/>
      <c r="Q38" s="18"/>
      <c r="R38" s="18"/>
      <c r="S38" s="18"/>
      <c r="T38" s="18"/>
      <c r="U38" s="18"/>
      <c r="V38" s="18"/>
      <c r="W38" s="18"/>
      <c r="X38" s="18"/>
      <c r="Y38" s="18"/>
      <c r="Z38" s="18"/>
      <c r="AA38" s="18"/>
      <c r="AB38" s="18"/>
      <c r="AC38" s="18"/>
      <c r="AD38" s="18"/>
      <c r="AE38" s="18"/>
      <c r="AF38" s="18"/>
      <c r="AG38" s="18"/>
      <c r="AH38" s="18"/>
      <c r="AI38" s="18"/>
      <c r="AJ38" s="18"/>
      <c r="AK38" s="18"/>
      <c r="AL38" s="18"/>
      <c r="AM38" s="18"/>
      <c r="AN38" s="18"/>
      <c r="AO38" s="18"/>
      <c r="AP38" s="18"/>
      <c r="AQ38" s="18"/>
      <c r="AR38" s="18"/>
      <c r="AS38" s="18"/>
      <c r="AT38" s="18"/>
      <c r="AU38" s="18"/>
      <c r="AV38" s="18"/>
      <c r="AW38" s="18"/>
      <c r="AX38" s="18"/>
      <c r="AY38" s="18"/>
      <c r="AZ38" s="18"/>
      <c r="BA38" s="18"/>
      <c r="BB38" s="18"/>
      <c r="BC38" s="18"/>
      <c r="BD38" s="18"/>
      <c r="BE38" s="18"/>
      <c r="BF38" s="18"/>
      <c r="BG38" s="18"/>
      <c r="BH38" s="18"/>
      <c r="BI38" s="18"/>
      <c r="BJ38" s="18"/>
      <c r="BK38" s="18"/>
      <c r="BL38" s="18"/>
      <c r="BM38" s="18"/>
      <c r="BN38" s="18"/>
      <c r="BO38" s="18"/>
      <c r="BP38" s="18"/>
      <c r="BQ38" s="18"/>
      <c r="BR38" s="18"/>
      <c r="BS38" s="18"/>
      <c r="BT38" s="18"/>
      <c r="BU38" s="18"/>
      <c r="BV38" s="18"/>
      <c r="BW38" s="18"/>
      <c r="BX38" s="18"/>
      <c r="BY38" s="18"/>
      <c r="BZ38" s="18"/>
      <c r="CA38" s="18"/>
      <c r="CB38" s="18"/>
      <c r="CC38" s="18"/>
      <c r="CD38" s="18"/>
      <c r="CE38" s="18"/>
      <c r="CF38" s="18"/>
      <c r="CG38" s="18"/>
      <c r="CH38" s="18"/>
      <c r="CI38" s="18"/>
      <c r="CJ38" s="18"/>
      <c r="CK38" s="18"/>
      <c r="CL38" s="18"/>
      <c r="CM38" s="18"/>
      <c r="CN38" s="18"/>
      <c r="CO38" s="18"/>
      <c r="CP38" s="18"/>
      <c r="CQ38" s="18"/>
      <c r="CR38" s="18"/>
      <c r="CS38" s="18"/>
      <c r="CT38" s="18"/>
      <c r="CU38" s="18"/>
      <c r="CV38" s="18"/>
      <c r="CW38" s="18"/>
      <c r="CX38" s="18"/>
      <c r="CY38" s="18"/>
      <c r="CZ38" s="18"/>
      <c r="DA38" s="18"/>
      <c r="DB38" s="18"/>
      <c r="DC38" s="18"/>
      <c r="DD38" s="18"/>
      <c r="DE38" s="18"/>
      <c r="DF38" s="18"/>
      <c r="DG38" s="18"/>
      <c r="DH38" s="18"/>
      <c r="DI38" s="18"/>
      <c r="DJ38" s="18"/>
      <c r="DK38" s="18"/>
      <c r="DL38" s="18"/>
      <c r="DM38" s="18"/>
      <c r="DN38" s="18"/>
      <c r="DO38" s="18"/>
      <c r="DP38" s="18"/>
      <c r="DQ38" s="18"/>
      <c r="DR38" s="18"/>
      <c r="DS38" s="18"/>
      <c r="DT38" s="18"/>
      <c r="DU38" s="18"/>
      <c r="DV38" s="18"/>
      <c r="DW38" s="18"/>
      <c r="DX38" s="18"/>
      <c r="DY38" s="18"/>
      <c r="DZ38" s="18"/>
      <c r="EA38" s="18"/>
      <c r="EB38" s="18"/>
      <c r="EC38" s="18"/>
      <c r="ED38" s="18"/>
      <c r="EE38" s="18"/>
      <c r="EF38" s="18"/>
      <c r="EG38" s="18"/>
      <c r="EH38" s="18"/>
      <c r="EI38" s="18"/>
      <c r="EJ38" s="18"/>
      <c r="EK38" s="18"/>
      <c r="EL38" s="18"/>
      <c r="EM38" s="18"/>
      <c r="EN38" s="18"/>
      <c r="EO38" s="18"/>
      <c r="EP38" s="18"/>
      <c r="EQ38" s="18"/>
      <c r="ER38" s="18"/>
      <c r="ES38" s="18"/>
      <c r="ET38" s="18"/>
      <c r="EU38" s="18"/>
      <c r="EV38" s="18"/>
      <c r="EW38" s="18"/>
      <c r="EX38" s="18"/>
      <c r="EY38" s="18"/>
      <c r="EZ38" s="18"/>
      <c r="FA38" s="18"/>
      <c r="FB38" s="18"/>
      <c r="FC38" s="18"/>
      <c r="FD38" s="18"/>
      <c r="FE38" s="18"/>
      <c r="FF38" s="18"/>
      <c r="FG38" s="18"/>
      <c r="FH38" s="18"/>
      <c r="FI38" s="18"/>
      <c r="FJ38" s="18"/>
      <c r="FK38" s="18"/>
      <c r="FL38" s="18"/>
      <c r="FM38" s="18"/>
      <c r="FN38" s="18"/>
      <c r="FO38" s="18"/>
      <c r="FP38" s="18"/>
      <c r="FQ38" s="18"/>
      <c r="FR38" s="18"/>
      <c r="FS38" s="18"/>
      <c r="FT38" s="18"/>
      <c r="FU38" s="18"/>
      <c r="FV38" s="18"/>
      <c r="FW38" s="18"/>
      <c r="FX38" s="18"/>
      <c r="FY38" s="18"/>
      <c r="FZ38" s="18"/>
      <c r="GA38" s="18"/>
      <c r="GB38" s="18"/>
      <c r="GC38" s="18"/>
      <c r="GD38" s="18"/>
      <c r="GE38" s="18"/>
      <c r="GF38" s="18"/>
      <c r="GG38" s="18"/>
      <c r="GH38" s="18"/>
      <c r="GI38" s="18"/>
      <c r="GJ38" s="18"/>
      <c r="GK38" s="18"/>
      <c r="GL38" s="18"/>
      <c r="GM38" s="18"/>
      <c r="GN38" s="18"/>
      <c r="GO38" s="18"/>
      <c r="GP38" s="18"/>
      <c r="GQ38" s="18"/>
      <c r="GR38" s="18"/>
      <c r="GS38" s="18"/>
      <c r="GT38" s="18"/>
      <c r="GU38" s="18"/>
      <c r="GV38" s="18"/>
      <c r="GW38" s="18"/>
      <c r="GX38" s="18"/>
      <c r="GY38" s="18"/>
      <c r="GZ38" s="18"/>
      <c r="HA38" s="18"/>
      <c r="HB38" s="18"/>
      <c r="HC38" s="18"/>
      <c r="HD38" s="18"/>
      <c r="HE38" s="18"/>
      <c r="HF38" s="18"/>
      <c r="HG38" s="18"/>
      <c r="HH38" s="18"/>
      <c r="HI38" s="18"/>
      <c r="HJ38" s="18"/>
      <c r="HK38" s="18"/>
      <c r="HL38" s="18"/>
      <c r="HM38" s="18"/>
      <c r="HN38" s="18"/>
      <c r="HO38" s="18"/>
      <c r="HP38" s="18"/>
      <c r="HQ38" s="18"/>
      <c r="HR38" s="18"/>
      <c r="HS38" s="18"/>
      <c r="HT38" s="18"/>
      <c r="HU38" s="18"/>
      <c r="HV38" s="18"/>
      <c r="HW38" s="18"/>
      <c r="HX38" s="18"/>
      <c r="HY38" s="18"/>
      <c r="HZ38" s="18"/>
      <c r="IA38" s="18"/>
      <c r="IB38" s="18"/>
      <c r="IC38" s="18"/>
      <c r="ID38" s="18"/>
      <c r="IE38" s="18"/>
      <c r="IF38" s="18"/>
      <c r="IG38" s="18"/>
      <c r="IH38" s="18"/>
      <c r="II38" s="18"/>
      <c r="IJ38" s="18"/>
      <c r="IK38" s="18"/>
      <c r="IL38" s="18"/>
      <c r="IM38" s="18"/>
      <c r="IN38" s="18"/>
      <c r="IO38" s="18"/>
    </row>
    <row r="39" spans="1:258" s="88" customFormat="1" x14ac:dyDescent="0.25">
      <c r="A39" s="93">
        <v>10</v>
      </c>
      <c r="B39" s="96" t="s">
        <v>1205</v>
      </c>
      <c r="C39" s="94" t="s">
        <v>1206</v>
      </c>
      <c r="D39" s="95" t="s">
        <v>278</v>
      </c>
      <c r="E39" s="100">
        <v>1</v>
      </c>
      <c r="F39" s="18"/>
      <c r="G39" s="18"/>
      <c r="H39" s="18"/>
      <c r="I39" s="18"/>
      <c r="J39" s="18"/>
      <c r="K39" s="18"/>
      <c r="L39" s="18"/>
      <c r="M39" s="18"/>
      <c r="N39" s="18"/>
      <c r="O39" s="18"/>
      <c r="P39" s="18"/>
      <c r="Q39" s="18"/>
      <c r="R39" s="18"/>
      <c r="S39" s="18"/>
      <c r="T39" s="18"/>
      <c r="U39" s="18"/>
      <c r="V39" s="18"/>
      <c r="W39" s="18"/>
      <c r="X39" s="18"/>
      <c r="Y39" s="18"/>
      <c r="Z39" s="18"/>
      <c r="AA39" s="18"/>
      <c r="AB39" s="18"/>
      <c r="AC39" s="18"/>
      <c r="AD39" s="18"/>
      <c r="AE39" s="18"/>
      <c r="AF39" s="18"/>
      <c r="AG39" s="18"/>
      <c r="AH39" s="18"/>
      <c r="AI39" s="18"/>
      <c r="AJ39" s="18"/>
      <c r="AK39" s="18"/>
      <c r="AL39" s="18"/>
      <c r="AM39" s="18"/>
      <c r="AN39" s="18"/>
      <c r="AO39" s="18"/>
      <c r="AP39" s="18"/>
      <c r="AQ39" s="18"/>
      <c r="AR39" s="18"/>
      <c r="AS39" s="18"/>
      <c r="AT39" s="18"/>
      <c r="AU39" s="18"/>
      <c r="AV39" s="18"/>
      <c r="AW39" s="18"/>
      <c r="AX39" s="18"/>
      <c r="AY39" s="18"/>
      <c r="AZ39" s="18"/>
      <c r="BA39" s="18"/>
      <c r="BB39" s="18"/>
      <c r="BC39" s="18"/>
      <c r="BD39" s="18"/>
      <c r="BE39" s="18"/>
      <c r="BF39" s="18"/>
      <c r="BG39" s="18"/>
      <c r="BH39" s="18"/>
      <c r="BI39" s="18"/>
      <c r="BJ39" s="18"/>
      <c r="BK39" s="18"/>
      <c r="BL39" s="18"/>
      <c r="BM39" s="18"/>
      <c r="BN39" s="18"/>
      <c r="BO39" s="18"/>
      <c r="BP39" s="18"/>
      <c r="BQ39" s="18"/>
      <c r="BR39" s="18"/>
      <c r="BS39" s="18"/>
      <c r="BT39" s="18"/>
      <c r="BU39" s="18"/>
      <c r="BV39" s="18"/>
      <c r="BW39" s="18"/>
      <c r="BX39" s="18"/>
      <c r="BY39" s="18"/>
      <c r="BZ39" s="18"/>
      <c r="CA39" s="18"/>
      <c r="CB39" s="18"/>
      <c r="CC39" s="18"/>
      <c r="CD39" s="18"/>
      <c r="CE39" s="18"/>
      <c r="CF39" s="18"/>
      <c r="CG39" s="18"/>
      <c r="CH39" s="18"/>
      <c r="CI39" s="18"/>
      <c r="CJ39" s="18"/>
      <c r="CK39" s="18"/>
      <c r="CL39" s="18"/>
      <c r="CM39" s="18"/>
      <c r="CN39" s="18"/>
      <c r="CO39" s="18"/>
      <c r="CP39" s="18"/>
      <c r="CQ39" s="18"/>
      <c r="CR39" s="18"/>
      <c r="CS39" s="18"/>
      <c r="CT39" s="18"/>
      <c r="CU39" s="18"/>
      <c r="CV39" s="18"/>
      <c r="CW39" s="18"/>
      <c r="CX39" s="18"/>
      <c r="CY39" s="18"/>
      <c r="CZ39" s="18"/>
      <c r="DA39" s="18"/>
      <c r="DB39" s="18"/>
      <c r="DC39" s="18"/>
      <c r="DD39" s="18"/>
      <c r="DE39" s="18"/>
      <c r="DF39" s="18"/>
      <c r="DG39" s="18"/>
      <c r="DH39" s="18"/>
      <c r="DI39" s="18"/>
      <c r="DJ39" s="18"/>
      <c r="DK39" s="18"/>
      <c r="DL39" s="18"/>
      <c r="DM39" s="18"/>
      <c r="DN39" s="18"/>
      <c r="DO39" s="18"/>
      <c r="DP39" s="18"/>
      <c r="DQ39" s="18"/>
      <c r="DR39" s="18"/>
      <c r="DS39" s="18"/>
      <c r="DT39" s="18"/>
      <c r="DU39" s="18"/>
      <c r="DV39" s="18"/>
      <c r="DW39" s="18"/>
      <c r="DX39" s="18"/>
      <c r="DY39" s="18"/>
      <c r="DZ39" s="18"/>
      <c r="EA39" s="18"/>
      <c r="EB39" s="18"/>
      <c r="EC39" s="18"/>
      <c r="ED39" s="18"/>
      <c r="EE39" s="18"/>
      <c r="EF39" s="18"/>
      <c r="EG39" s="18"/>
      <c r="EH39" s="18"/>
      <c r="EI39" s="18"/>
      <c r="EJ39" s="18"/>
      <c r="EK39" s="18"/>
      <c r="EL39" s="18"/>
      <c r="EM39" s="18"/>
      <c r="EN39" s="18"/>
      <c r="EO39" s="18"/>
      <c r="EP39" s="18"/>
      <c r="EQ39" s="18"/>
      <c r="ER39" s="18"/>
      <c r="ES39" s="18"/>
      <c r="ET39" s="18"/>
      <c r="EU39" s="18"/>
      <c r="EV39" s="18"/>
      <c r="EW39" s="18"/>
      <c r="EX39" s="18"/>
      <c r="EY39" s="18"/>
      <c r="EZ39" s="18"/>
      <c r="FA39" s="18"/>
      <c r="FB39" s="18"/>
      <c r="FC39" s="18"/>
      <c r="FD39" s="18"/>
      <c r="FE39" s="18"/>
      <c r="FF39" s="18"/>
      <c r="FG39" s="18"/>
      <c r="FH39" s="18"/>
      <c r="FI39" s="18"/>
      <c r="FJ39" s="18"/>
      <c r="FK39" s="18"/>
      <c r="FL39" s="18"/>
      <c r="FM39" s="18"/>
      <c r="FN39" s="18"/>
      <c r="FO39" s="18"/>
      <c r="FP39" s="18"/>
      <c r="FQ39" s="18"/>
      <c r="FR39" s="18"/>
      <c r="FS39" s="18"/>
      <c r="FT39" s="18"/>
      <c r="FU39" s="18"/>
      <c r="FV39" s="18"/>
      <c r="FW39" s="18"/>
      <c r="FX39" s="18"/>
      <c r="FY39" s="18"/>
      <c r="FZ39" s="18"/>
      <c r="GA39" s="18"/>
      <c r="GB39" s="18"/>
      <c r="GC39" s="18"/>
      <c r="GD39" s="18"/>
      <c r="GE39" s="18"/>
      <c r="GF39" s="18"/>
      <c r="GG39" s="18"/>
      <c r="GH39" s="18"/>
      <c r="GI39" s="18"/>
      <c r="GJ39" s="18"/>
      <c r="GK39" s="18"/>
      <c r="GL39" s="18"/>
      <c r="GM39" s="18"/>
      <c r="GN39" s="18"/>
      <c r="GO39" s="18"/>
      <c r="GP39" s="18"/>
      <c r="GQ39" s="18"/>
      <c r="GR39" s="18"/>
      <c r="GS39" s="18"/>
      <c r="GT39" s="18"/>
      <c r="GU39" s="18"/>
      <c r="GV39" s="18"/>
      <c r="GW39" s="18"/>
      <c r="GX39" s="18"/>
      <c r="GY39" s="18"/>
      <c r="GZ39" s="18"/>
      <c r="HA39" s="18"/>
      <c r="HB39" s="18"/>
      <c r="HC39" s="18"/>
      <c r="HD39" s="18"/>
      <c r="HE39" s="18"/>
      <c r="HF39" s="18"/>
      <c r="HG39" s="18"/>
      <c r="HH39" s="18"/>
      <c r="HI39" s="18"/>
      <c r="HJ39" s="18"/>
      <c r="HK39" s="18"/>
      <c r="HL39" s="18"/>
      <c r="HM39" s="18"/>
      <c r="HN39" s="18"/>
      <c r="HO39" s="18"/>
      <c r="HP39" s="18"/>
      <c r="HQ39" s="18"/>
      <c r="HR39" s="18"/>
      <c r="HS39" s="18"/>
      <c r="HT39" s="18"/>
      <c r="HU39" s="18"/>
      <c r="HV39" s="18"/>
      <c r="HW39" s="18"/>
      <c r="HX39" s="18"/>
      <c r="HY39" s="18"/>
      <c r="HZ39" s="18"/>
      <c r="IA39" s="18"/>
      <c r="IB39" s="18"/>
      <c r="IC39" s="18"/>
      <c r="ID39" s="18"/>
      <c r="IE39" s="18"/>
      <c r="IF39" s="18"/>
      <c r="IG39" s="18"/>
      <c r="IH39" s="18"/>
      <c r="II39" s="18"/>
      <c r="IJ39" s="18"/>
      <c r="IK39" s="18"/>
      <c r="IL39" s="18"/>
      <c r="IM39" s="18"/>
      <c r="IN39" s="18"/>
      <c r="IO39" s="18"/>
    </row>
    <row r="40" spans="1:258" s="88" customFormat="1" x14ac:dyDescent="0.25"/>
    <row r="41" spans="1:258" s="88" customFormat="1" x14ac:dyDescent="0.25">
      <c r="A41" s="28"/>
      <c r="B41" s="105"/>
      <c r="C41" s="185" t="s">
        <v>1204</v>
      </c>
      <c r="D41" s="185"/>
      <c r="E41" s="185"/>
      <c r="R41" s="18"/>
      <c r="S41" s="18"/>
      <c r="T41" s="18"/>
      <c r="U41" s="18"/>
      <c r="V41" s="18"/>
      <c r="W41" s="18"/>
      <c r="X41" s="18"/>
      <c r="Y41" s="18"/>
      <c r="Z41" s="18"/>
      <c r="AA41" s="1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29" t="str">
        <f>C41</f>
        <v>Устройства распределения электрической энергии напряжением до 1000В</v>
      </c>
      <c r="BS41" s="18"/>
      <c r="BT41" s="18"/>
      <c r="BU41" s="18"/>
      <c r="BV41" s="18"/>
      <c r="BW41" s="18"/>
      <c r="BX41" s="18"/>
      <c r="BY41" s="18"/>
      <c r="BZ41" s="18"/>
      <c r="CA41" s="18"/>
      <c r="CB41" s="18"/>
      <c r="CC41" s="18"/>
      <c r="CD41" s="18"/>
      <c r="CE41" s="18"/>
      <c r="CF41" s="18"/>
      <c r="CG41" s="18"/>
      <c r="CH41" s="18"/>
      <c r="CI41" s="18"/>
      <c r="CJ41" s="18"/>
      <c r="CK41" s="18"/>
      <c r="CL41" s="18"/>
      <c r="CM41" s="18"/>
      <c r="CN41" s="18"/>
      <c r="CO41" s="18"/>
      <c r="CP41" s="18"/>
      <c r="CQ41" s="18"/>
      <c r="CR41" s="18"/>
      <c r="CS41" s="18"/>
      <c r="CT41" s="18"/>
      <c r="CU41" s="18"/>
      <c r="CV41" s="18"/>
      <c r="CW41" s="18"/>
      <c r="CX41" s="18"/>
      <c r="CY41" s="18"/>
      <c r="CZ41" s="18"/>
      <c r="DA41" s="18"/>
      <c r="DB41" s="18"/>
      <c r="DC41" s="18"/>
      <c r="DD41" s="18"/>
      <c r="DE41" s="18"/>
      <c r="DF41" s="18"/>
      <c r="DG41" s="18"/>
      <c r="DH41" s="18"/>
      <c r="DI41" s="18"/>
      <c r="DJ41" s="18"/>
      <c r="DK41" s="18"/>
      <c r="DL41" s="18"/>
      <c r="DM41" s="18"/>
      <c r="DN41" s="18"/>
      <c r="DO41" s="18"/>
      <c r="DP41" s="18"/>
      <c r="DQ41" s="18"/>
      <c r="DR41" s="18"/>
      <c r="DS41" s="18"/>
      <c r="DT41" s="18"/>
      <c r="DU41" s="18"/>
      <c r="DV41" s="18"/>
      <c r="DW41" s="18"/>
      <c r="DX41" s="18"/>
      <c r="DY41" s="18"/>
      <c r="DZ41" s="18"/>
      <c r="EA41" s="18"/>
      <c r="EB41" s="18"/>
      <c r="EC41" s="18"/>
      <c r="ED41" s="18"/>
      <c r="EE41" s="18"/>
      <c r="EF41" s="18"/>
      <c r="EG41" s="18"/>
      <c r="EH41" s="18"/>
      <c r="EI41" s="18"/>
      <c r="EJ41" s="18"/>
      <c r="EK41" s="18"/>
      <c r="EL41" s="18"/>
      <c r="EM41" s="18"/>
      <c r="EN41" s="18"/>
      <c r="EO41" s="18"/>
      <c r="EP41" s="18"/>
      <c r="EQ41" s="18"/>
      <c r="ER41" s="18"/>
      <c r="ES41" s="18"/>
      <c r="ET41" s="18"/>
      <c r="EU41" s="18"/>
      <c r="EV41" s="18"/>
      <c r="EW41" s="18"/>
      <c r="EX41" s="18"/>
      <c r="EY41" s="18"/>
      <c r="EZ41" s="18"/>
      <c r="FA41" s="18"/>
      <c r="FB41" s="18"/>
      <c r="FC41" s="18"/>
      <c r="FD41" s="18"/>
      <c r="FE41" s="18"/>
      <c r="FF41" s="18"/>
      <c r="FG41" s="18"/>
      <c r="FH41" s="18"/>
      <c r="FI41" s="18"/>
      <c r="FJ41" s="18"/>
      <c r="FK41" s="18"/>
      <c r="FL41" s="18"/>
      <c r="FM41" s="18"/>
      <c r="FN41" s="18"/>
      <c r="FO41" s="18"/>
      <c r="FP41" s="18"/>
      <c r="FQ41" s="18"/>
      <c r="FR41" s="18"/>
      <c r="FS41" s="18"/>
      <c r="FT41" s="18"/>
      <c r="FU41" s="18"/>
      <c r="FV41" s="18"/>
      <c r="FW41" s="18"/>
      <c r="FX41" s="18"/>
      <c r="FY41" s="18"/>
      <c r="FZ41" s="18"/>
      <c r="GA41" s="18"/>
      <c r="GB41" s="18"/>
      <c r="GC41" s="18"/>
      <c r="GD41" s="18"/>
      <c r="GE41" s="18"/>
      <c r="GF41" s="18"/>
      <c r="GG41" s="18"/>
      <c r="GH41" s="18"/>
      <c r="GI41" s="18"/>
      <c r="GJ41" s="18"/>
      <c r="GK41" s="18"/>
      <c r="GL41" s="18"/>
      <c r="GM41" s="18"/>
      <c r="GN41" s="18"/>
      <c r="GO41" s="18"/>
      <c r="GP41" s="18"/>
      <c r="GQ41" s="18"/>
      <c r="GR41" s="18"/>
      <c r="GS41" s="18"/>
      <c r="GT41" s="18"/>
      <c r="GU41" s="18"/>
      <c r="GV41" s="18"/>
      <c r="GW41" s="18"/>
      <c r="GX41" s="18"/>
      <c r="GY41" s="18"/>
      <c r="GZ41" s="18"/>
      <c r="HA41" s="18"/>
      <c r="HB41" s="18"/>
      <c r="HC41" s="18"/>
      <c r="HD41" s="18"/>
      <c r="HE41" s="18"/>
      <c r="HF41" s="18"/>
      <c r="HG41" s="18"/>
      <c r="HH41" s="18"/>
      <c r="HI41" s="18"/>
      <c r="HJ41" s="18"/>
      <c r="HK41" s="18"/>
      <c r="HL41" s="18"/>
      <c r="HM41" s="18"/>
      <c r="HN41" s="18"/>
      <c r="HO41" s="18"/>
      <c r="HP41" s="18"/>
      <c r="HQ41" s="18"/>
      <c r="HR41" s="18"/>
      <c r="HS41" s="18"/>
      <c r="HT41" s="18"/>
      <c r="HU41" s="18"/>
      <c r="HV41" s="18"/>
      <c r="HW41" s="18"/>
      <c r="HX41" s="18"/>
      <c r="HY41" s="18"/>
      <c r="HZ41" s="18"/>
      <c r="IA41" s="18"/>
      <c r="IB41" s="18"/>
      <c r="IC41" s="18"/>
      <c r="ID41" s="18"/>
      <c r="IE41" s="18"/>
      <c r="IF41" s="18"/>
      <c r="IG41" s="18"/>
      <c r="IH41" s="18"/>
      <c r="II41" s="18"/>
      <c r="IJ41" s="18"/>
      <c r="IK41" s="18"/>
      <c r="IL41" s="18"/>
      <c r="IM41" s="18"/>
      <c r="IN41" s="18"/>
      <c r="IO41" s="18"/>
    </row>
    <row r="42" spans="1:258" s="88" customFormat="1" ht="13.8" thickBot="1" x14ac:dyDescent="0.3"/>
    <row r="43" spans="1:258" s="88" customFormat="1" ht="45.6" x14ac:dyDescent="0.25">
      <c r="A43" s="89">
        <v>11</v>
      </c>
      <c r="B43" s="92" t="s">
        <v>1211</v>
      </c>
      <c r="C43" s="90" t="s">
        <v>1212</v>
      </c>
      <c r="D43" s="91" t="s">
        <v>278</v>
      </c>
      <c r="E43" s="104">
        <v>65</v>
      </c>
      <c r="F43" s="18"/>
      <c r="G43" s="18"/>
      <c r="H43" s="101"/>
      <c r="I43" s="101"/>
      <c r="J43" s="101"/>
      <c r="K43" s="101"/>
      <c r="L43" s="101"/>
      <c r="M43" s="101"/>
      <c r="N43" s="101"/>
      <c r="O43" s="101"/>
      <c r="P43" s="101"/>
      <c r="Q43" s="101"/>
      <c r="R43" s="101"/>
      <c r="S43" s="101"/>
      <c r="T43" s="101"/>
      <c r="U43" s="101"/>
      <c r="V43" s="101"/>
      <c r="W43" s="101"/>
      <c r="X43" s="101"/>
      <c r="Y43" s="101"/>
      <c r="Z43" s="101"/>
      <c r="AA43" s="101"/>
      <c r="AB43" s="101"/>
      <c r="AC43" s="101"/>
      <c r="AD43" s="101"/>
      <c r="AE43" s="101"/>
      <c r="AF43" s="101"/>
      <c r="AG43" s="101"/>
      <c r="AH43" s="101"/>
      <c r="AI43" s="101"/>
      <c r="AJ43" s="101"/>
      <c r="AK43" s="101"/>
      <c r="AL43" s="101"/>
      <c r="AM43" s="101"/>
      <c r="AN43" s="101"/>
      <c r="AO43" s="101"/>
      <c r="AP43" s="101"/>
      <c r="AQ43" s="101"/>
      <c r="AR43" s="101"/>
      <c r="AS43" s="101"/>
      <c r="AT43" s="101"/>
      <c r="AU43" s="101"/>
      <c r="AV43" s="101"/>
      <c r="AW43" s="101"/>
      <c r="AX43" s="101"/>
      <c r="AY43" s="101"/>
      <c r="AZ43" s="101"/>
      <c r="BA43" s="101"/>
      <c r="BB43" s="101"/>
      <c r="BC43" s="101"/>
      <c r="BD43" s="101"/>
      <c r="BE43" s="101"/>
      <c r="BF43" s="101"/>
      <c r="BG43" s="101"/>
      <c r="BH43" s="101"/>
      <c r="BI43" s="101"/>
      <c r="BJ43" s="101"/>
      <c r="BK43" s="101"/>
      <c r="BL43" s="101"/>
      <c r="BM43" s="101"/>
      <c r="BN43" s="101"/>
      <c r="BO43" s="101"/>
      <c r="BP43" s="101"/>
      <c r="BQ43" s="101"/>
      <c r="BR43" s="101"/>
      <c r="BS43" s="101"/>
      <c r="BT43" s="101"/>
      <c r="BU43" s="101"/>
      <c r="BV43" s="101"/>
      <c r="BW43" s="101"/>
      <c r="BX43" s="101"/>
      <c r="BY43" s="101"/>
      <c r="BZ43" s="101"/>
      <c r="CA43" s="101"/>
      <c r="CB43" s="101"/>
      <c r="CC43" s="101"/>
      <c r="CD43" s="101"/>
      <c r="CE43" s="101"/>
      <c r="CF43" s="101"/>
      <c r="CG43" s="101"/>
      <c r="CH43" s="101"/>
      <c r="CI43" s="101"/>
      <c r="CJ43" s="101"/>
      <c r="CK43" s="101"/>
      <c r="CL43" s="101"/>
      <c r="CM43" s="101"/>
      <c r="CN43" s="101"/>
      <c r="CO43" s="101"/>
      <c r="CP43" s="101"/>
      <c r="CQ43" s="101"/>
      <c r="CR43" s="101"/>
      <c r="CS43" s="101"/>
      <c r="CT43" s="101"/>
      <c r="CU43" s="101"/>
      <c r="CV43" s="101"/>
      <c r="CW43" s="101"/>
      <c r="CX43" s="101"/>
      <c r="CY43" s="101"/>
      <c r="CZ43" s="101"/>
      <c r="DA43" s="101"/>
      <c r="DB43" s="101"/>
      <c r="DC43" s="101"/>
      <c r="DD43" s="101"/>
      <c r="DE43" s="101"/>
      <c r="DF43" s="101"/>
      <c r="DG43" s="101"/>
      <c r="DH43" s="101"/>
      <c r="DI43" s="101"/>
      <c r="DJ43" s="101"/>
      <c r="DK43" s="101"/>
      <c r="DL43" s="101"/>
      <c r="DM43" s="101"/>
      <c r="DN43" s="101"/>
      <c r="DO43" s="101"/>
      <c r="DP43" s="101"/>
      <c r="DQ43" s="101"/>
      <c r="DR43" s="101"/>
      <c r="DS43" s="101"/>
      <c r="DT43" s="101"/>
      <c r="DU43" s="101"/>
      <c r="DV43" s="101"/>
      <c r="DW43" s="101"/>
      <c r="DX43" s="101"/>
      <c r="DY43" s="101"/>
      <c r="DZ43" s="101"/>
      <c r="EA43" s="101"/>
      <c r="EB43" s="101"/>
      <c r="EC43" s="101"/>
      <c r="ED43" s="101"/>
      <c r="EE43" s="101"/>
      <c r="EF43" s="101"/>
      <c r="EG43" s="101"/>
      <c r="EH43" s="101"/>
      <c r="EI43" s="101"/>
      <c r="EJ43" s="101"/>
      <c r="EK43" s="101"/>
      <c r="EL43" s="101"/>
      <c r="EM43" s="101"/>
      <c r="EN43" s="101"/>
      <c r="EO43" s="101"/>
      <c r="EP43" s="101"/>
      <c r="EQ43" s="101"/>
      <c r="ER43" s="101"/>
      <c r="ES43" s="101"/>
      <c r="ET43" s="101"/>
      <c r="EU43" s="101"/>
      <c r="EV43" s="101"/>
      <c r="EW43" s="101"/>
      <c r="EX43" s="101"/>
      <c r="EY43" s="101"/>
      <c r="EZ43" s="101"/>
      <c r="FA43" s="101"/>
      <c r="FB43" s="101"/>
      <c r="FC43" s="101"/>
      <c r="FD43" s="101"/>
      <c r="FE43" s="101"/>
      <c r="FF43" s="101"/>
      <c r="FG43" s="101"/>
      <c r="FH43" s="101"/>
      <c r="FI43" s="101"/>
      <c r="FJ43" s="101"/>
      <c r="FK43" s="101"/>
      <c r="FL43" s="101"/>
      <c r="FM43" s="101"/>
      <c r="FN43" s="101"/>
      <c r="FO43" s="101"/>
      <c r="FP43" s="101"/>
      <c r="FQ43" s="101"/>
      <c r="FR43" s="101"/>
      <c r="FS43" s="101"/>
      <c r="FT43" s="101"/>
      <c r="FU43" s="101"/>
      <c r="FV43" s="101"/>
      <c r="FW43" s="101"/>
      <c r="FX43" s="101"/>
      <c r="FY43" s="101"/>
      <c r="FZ43" s="101"/>
      <c r="GA43" s="101"/>
      <c r="GB43" s="101"/>
      <c r="GC43" s="101"/>
      <c r="GD43" s="101"/>
      <c r="GE43" s="101"/>
      <c r="GF43" s="101"/>
      <c r="GG43" s="101"/>
      <c r="GH43" s="101"/>
      <c r="GI43" s="101"/>
      <c r="GJ43" s="101"/>
      <c r="GK43" s="101"/>
      <c r="GL43" s="101"/>
      <c r="GM43" s="101"/>
      <c r="GN43" s="101"/>
      <c r="GO43" s="101"/>
      <c r="GP43" s="101"/>
      <c r="GQ43" s="101"/>
      <c r="GR43" s="101"/>
      <c r="GS43" s="101"/>
      <c r="GT43" s="101"/>
      <c r="GU43" s="101"/>
      <c r="GV43" s="101"/>
      <c r="GW43" s="101"/>
      <c r="GX43" s="101"/>
      <c r="GY43" s="101"/>
      <c r="GZ43" s="101"/>
      <c r="HA43" s="101"/>
      <c r="HB43" s="101"/>
      <c r="HC43" s="101"/>
      <c r="HD43" s="101"/>
      <c r="HE43" s="101"/>
      <c r="HF43" s="101"/>
      <c r="HG43" s="101"/>
      <c r="HH43" s="101"/>
      <c r="HI43" s="101"/>
      <c r="HJ43" s="101"/>
      <c r="HK43" s="101"/>
      <c r="HL43" s="101"/>
      <c r="HM43" s="101"/>
      <c r="HN43" s="101"/>
      <c r="HO43" s="101"/>
      <c r="HP43" s="101"/>
      <c r="HQ43" s="101"/>
      <c r="HR43" s="101"/>
      <c r="HS43" s="101"/>
      <c r="HT43" s="101"/>
      <c r="HU43" s="101"/>
      <c r="HV43" s="101"/>
      <c r="HW43" s="101"/>
      <c r="HX43" s="101"/>
      <c r="HY43" s="101"/>
      <c r="HZ43" s="101"/>
      <c r="IA43" s="101"/>
      <c r="IB43" s="101"/>
      <c r="IC43" s="101"/>
      <c r="ID43" s="101"/>
      <c r="IE43" s="101"/>
      <c r="IF43" s="101"/>
      <c r="IG43" s="101"/>
      <c r="IH43" s="101"/>
      <c r="II43" s="101"/>
      <c r="IJ43" s="101"/>
      <c r="IK43" s="101"/>
      <c r="IL43" s="101"/>
      <c r="IM43" s="101"/>
      <c r="IN43" s="101"/>
      <c r="IO43" s="101"/>
      <c r="IP43" s="97"/>
      <c r="IQ43" s="97"/>
      <c r="IR43" s="97"/>
      <c r="IS43" s="97"/>
      <c r="IT43" s="97"/>
      <c r="IU43" s="97"/>
      <c r="IV43" s="97"/>
      <c r="IW43" s="97"/>
      <c r="IX43" s="97"/>
    </row>
    <row r="44" spans="1:258" s="88" customFormat="1" ht="22.8" x14ac:dyDescent="0.25">
      <c r="A44" s="93">
        <v>12</v>
      </c>
      <c r="B44" s="96" t="s">
        <v>1213</v>
      </c>
      <c r="C44" s="94" t="s">
        <v>1214</v>
      </c>
      <c r="D44" s="95" t="s">
        <v>169</v>
      </c>
      <c r="E44" s="100">
        <v>1.2829999999999999</v>
      </c>
      <c r="F44" s="18"/>
      <c r="G44" s="18"/>
      <c r="H44" s="101"/>
      <c r="I44" s="101"/>
      <c r="J44" s="101"/>
      <c r="K44" s="101"/>
      <c r="L44" s="101"/>
      <c r="M44" s="101"/>
      <c r="N44" s="101"/>
      <c r="O44" s="101"/>
      <c r="P44" s="101"/>
      <c r="Q44" s="101"/>
      <c r="R44" s="101"/>
      <c r="S44" s="101"/>
      <c r="T44" s="101"/>
      <c r="U44" s="101"/>
      <c r="V44" s="101"/>
      <c r="W44" s="101"/>
      <c r="X44" s="101"/>
      <c r="Y44" s="101"/>
      <c r="Z44" s="101"/>
      <c r="AA44" s="101"/>
      <c r="AB44" s="101"/>
      <c r="AC44" s="101"/>
      <c r="AD44" s="101"/>
      <c r="AE44" s="101"/>
      <c r="AF44" s="101"/>
      <c r="AG44" s="101"/>
      <c r="AH44" s="101"/>
      <c r="AI44" s="101"/>
      <c r="AJ44" s="101"/>
      <c r="AK44" s="101"/>
      <c r="AL44" s="101"/>
      <c r="AM44" s="101"/>
      <c r="AN44" s="101"/>
      <c r="AO44" s="101"/>
      <c r="AP44" s="101"/>
      <c r="AQ44" s="101"/>
      <c r="AR44" s="101"/>
      <c r="AS44" s="101"/>
      <c r="AT44" s="101"/>
      <c r="AU44" s="101"/>
      <c r="AV44" s="101"/>
      <c r="AW44" s="101"/>
      <c r="AX44" s="101"/>
      <c r="AY44" s="101"/>
      <c r="AZ44" s="101"/>
      <c r="BA44" s="101"/>
      <c r="BB44" s="101"/>
      <c r="BC44" s="101"/>
      <c r="BD44" s="101"/>
      <c r="BE44" s="101"/>
      <c r="BF44" s="101"/>
      <c r="BG44" s="101"/>
      <c r="BH44" s="101"/>
      <c r="BI44" s="101"/>
      <c r="BJ44" s="101"/>
      <c r="BK44" s="101"/>
      <c r="BL44" s="101"/>
      <c r="BM44" s="101"/>
      <c r="BN44" s="101"/>
      <c r="BO44" s="101"/>
      <c r="BP44" s="101"/>
      <c r="BQ44" s="101"/>
      <c r="BR44" s="101"/>
      <c r="BS44" s="101"/>
      <c r="BT44" s="101"/>
      <c r="BU44" s="101"/>
      <c r="BV44" s="101"/>
      <c r="BW44" s="101"/>
      <c r="BX44" s="101"/>
      <c r="BY44" s="101"/>
      <c r="BZ44" s="101"/>
      <c r="CA44" s="101"/>
      <c r="CB44" s="101"/>
      <c r="CC44" s="101"/>
      <c r="CD44" s="101"/>
      <c r="CE44" s="101"/>
      <c r="CF44" s="101"/>
      <c r="CG44" s="101"/>
      <c r="CH44" s="101"/>
      <c r="CI44" s="101"/>
      <c r="CJ44" s="101"/>
      <c r="CK44" s="101"/>
      <c r="CL44" s="101"/>
      <c r="CM44" s="101"/>
      <c r="CN44" s="101"/>
      <c r="CO44" s="101"/>
      <c r="CP44" s="101"/>
      <c r="CQ44" s="101"/>
      <c r="CR44" s="101"/>
      <c r="CS44" s="101"/>
      <c r="CT44" s="101"/>
      <c r="CU44" s="101"/>
      <c r="CV44" s="101"/>
      <c r="CW44" s="101"/>
      <c r="CX44" s="101"/>
      <c r="CY44" s="101"/>
      <c r="CZ44" s="101"/>
      <c r="DA44" s="101"/>
      <c r="DB44" s="101"/>
      <c r="DC44" s="101"/>
      <c r="DD44" s="101"/>
      <c r="DE44" s="101"/>
      <c r="DF44" s="101"/>
      <c r="DG44" s="101"/>
      <c r="DH44" s="101"/>
      <c r="DI44" s="101"/>
      <c r="DJ44" s="101"/>
      <c r="DK44" s="101"/>
      <c r="DL44" s="101"/>
      <c r="DM44" s="101"/>
      <c r="DN44" s="101"/>
      <c r="DO44" s="101"/>
      <c r="DP44" s="101"/>
      <c r="DQ44" s="101"/>
      <c r="DR44" s="101"/>
      <c r="DS44" s="101"/>
      <c r="DT44" s="101"/>
      <c r="DU44" s="101"/>
      <c r="DV44" s="101"/>
      <c r="DW44" s="101"/>
      <c r="DX44" s="101"/>
      <c r="DY44" s="101"/>
      <c r="DZ44" s="101"/>
      <c r="EA44" s="101"/>
      <c r="EB44" s="101"/>
      <c r="EC44" s="101"/>
      <c r="ED44" s="101"/>
      <c r="EE44" s="101"/>
      <c r="EF44" s="101"/>
      <c r="EG44" s="101"/>
      <c r="EH44" s="101"/>
      <c r="EI44" s="101"/>
      <c r="EJ44" s="101"/>
      <c r="EK44" s="101"/>
      <c r="EL44" s="101"/>
      <c r="EM44" s="101"/>
      <c r="EN44" s="101"/>
      <c r="EO44" s="101"/>
      <c r="EP44" s="101"/>
      <c r="EQ44" s="101"/>
      <c r="ER44" s="101"/>
      <c r="ES44" s="101"/>
      <c r="ET44" s="101"/>
      <c r="EU44" s="101"/>
      <c r="EV44" s="101"/>
      <c r="EW44" s="101"/>
      <c r="EX44" s="101"/>
      <c r="EY44" s="101"/>
      <c r="EZ44" s="101"/>
      <c r="FA44" s="101"/>
      <c r="FB44" s="101"/>
      <c r="FC44" s="101"/>
      <c r="FD44" s="101"/>
      <c r="FE44" s="101"/>
      <c r="FF44" s="101"/>
      <c r="FG44" s="101"/>
      <c r="FH44" s="101"/>
      <c r="FI44" s="101"/>
      <c r="FJ44" s="101"/>
      <c r="FK44" s="101"/>
      <c r="FL44" s="101"/>
      <c r="FM44" s="101"/>
      <c r="FN44" s="101"/>
      <c r="FO44" s="101"/>
      <c r="FP44" s="101"/>
      <c r="FQ44" s="101"/>
      <c r="FR44" s="101"/>
      <c r="FS44" s="101"/>
      <c r="FT44" s="101"/>
      <c r="FU44" s="101"/>
      <c r="FV44" s="101"/>
      <c r="FW44" s="101"/>
      <c r="FX44" s="101"/>
      <c r="FY44" s="101"/>
      <c r="FZ44" s="101"/>
      <c r="GA44" s="101"/>
      <c r="GB44" s="101"/>
      <c r="GC44" s="101"/>
      <c r="GD44" s="101"/>
      <c r="GE44" s="101"/>
      <c r="GF44" s="101"/>
      <c r="GG44" s="101"/>
      <c r="GH44" s="101"/>
      <c r="GI44" s="101"/>
      <c r="GJ44" s="101"/>
      <c r="GK44" s="101"/>
      <c r="GL44" s="101"/>
      <c r="GM44" s="101"/>
      <c r="GN44" s="101"/>
      <c r="GO44" s="101"/>
      <c r="GP44" s="101"/>
      <c r="GQ44" s="101"/>
      <c r="GR44" s="101"/>
      <c r="GS44" s="101"/>
      <c r="GT44" s="101"/>
      <c r="GU44" s="101"/>
      <c r="GV44" s="101"/>
      <c r="GW44" s="101"/>
      <c r="GX44" s="101"/>
      <c r="GY44" s="101"/>
      <c r="GZ44" s="101"/>
      <c r="HA44" s="101"/>
      <c r="HB44" s="101"/>
      <c r="HC44" s="101"/>
      <c r="HD44" s="101"/>
      <c r="HE44" s="101"/>
      <c r="HF44" s="101"/>
      <c r="HG44" s="101"/>
      <c r="HH44" s="101"/>
      <c r="HI44" s="101"/>
      <c r="HJ44" s="101"/>
      <c r="HK44" s="101"/>
      <c r="HL44" s="101"/>
      <c r="HM44" s="101"/>
      <c r="HN44" s="101"/>
      <c r="HO44" s="101"/>
      <c r="HP44" s="101"/>
      <c r="HQ44" s="101"/>
      <c r="HR44" s="101"/>
      <c r="HS44" s="101"/>
      <c r="HT44" s="101"/>
      <c r="HU44" s="101"/>
      <c r="HV44" s="101"/>
      <c r="HW44" s="101"/>
      <c r="HX44" s="101"/>
      <c r="HY44" s="101"/>
      <c r="HZ44" s="101"/>
      <c r="IA44" s="101"/>
      <c r="IB44" s="101"/>
      <c r="IC44" s="101"/>
      <c r="ID44" s="101"/>
      <c r="IE44" s="101"/>
      <c r="IF44" s="101"/>
      <c r="IG44" s="101"/>
      <c r="IH44" s="101"/>
      <c r="II44" s="101"/>
      <c r="IJ44" s="101"/>
      <c r="IK44" s="101"/>
      <c r="IL44" s="101"/>
      <c r="IM44" s="101"/>
      <c r="IN44" s="101"/>
      <c r="IO44" s="101"/>
      <c r="IP44" s="97"/>
      <c r="IQ44" s="97"/>
      <c r="IR44" s="97"/>
      <c r="IS44" s="97"/>
      <c r="IT44" s="97"/>
      <c r="IU44" s="97"/>
      <c r="IV44" s="97"/>
      <c r="IW44" s="97"/>
      <c r="IX44" s="97"/>
    </row>
    <row r="45" spans="1:258" s="88" customFormat="1" ht="22.8" x14ac:dyDescent="0.25">
      <c r="A45" s="93">
        <v>13</v>
      </c>
      <c r="B45" s="96" t="s">
        <v>1209</v>
      </c>
      <c r="C45" s="94" t="s">
        <v>1210</v>
      </c>
      <c r="D45" s="95" t="s">
        <v>278</v>
      </c>
      <c r="E45" s="100">
        <v>1</v>
      </c>
      <c r="F45" s="18"/>
      <c r="G45" s="18"/>
      <c r="H45" s="18"/>
      <c r="I45" s="18"/>
      <c r="J45" s="18"/>
      <c r="K45" s="18"/>
      <c r="L45" s="18"/>
      <c r="M45" s="18"/>
      <c r="N45" s="18"/>
      <c r="O45" s="18"/>
      <c r="P45" s="18"/>
      <c r="Q45" s="18"/>
      <c r="R45" s="18"/>
      <c r="S45" s="18"/>
      <c r="T45" s="18"/>
      <c r="U45" s="18"/>
      <c r="V45" s="18"/>
      <c r="W45" s="18"/>
      <c r="X45" s="18"/>
      <c r="Y45" s="18"/>
      <c r="Z45" s="18"/>
      <c r="AA45" s="18"/>
      <c r="AB45" s="18"/>
      <c r="AC45" s="18"/>
      <c r="AD45" s="18"/>
      <c r="AE45" s="18"/>
      <c r="AF45" s="18"/>
      <c r="AG45" s="18"/>
      <c r="AH45" s="18"/>
      <c r="AI45" s="18"/>
      <c r="AJ45" s="18"/>
      <c r="AK45" s="18"/>
      <c r="AL45" s="18"/>
      <c r="AM45" s="18"/>
      <c r="AN45" s="18"/>
      <c r="AO45" s="18"/>
      <c r="AP45" s="18"/>
      <c r="AQ45" s="18"/>
      <c r="AR45" s="18"/>
      <c r="AS45" s="18"/>
      <c r="AT45" s="18"/>
      <c r="AU45" s="18"/>
      <c r="AV45" s="18"/>
      <c r="AW45" s="18"/>
      <c r="AX45" s="18"/>
      <c r="AY45" s="18"/>
      <c r="AZ45" s="18"/>
      <c r="BA45" s="18"/>
      <c r="BB45" s="18"/>
      <c r="BC45" s="18"/>
      <c r="BD45" s="18"/>
      <c r="BE45" s="18"/>
      <c r="BF45" s="18"/>
      <c r="BG45" s="18"/>
      <c r="BH45" s="18"/>
      <c r="BI45" s="18"/>
      <c r="BJ45" s="18"/>
      <c r="BK45" s="18"/>
      <c r="BL45" s="18"/>
      <c r="BM45" s="18"/>
      <c r="BN45" s="18"/>
      <c r="BO45" s="18"/>
      <c r="BP45" s="18"/>
      <c r="BQ45" s="18"/>
      <c r="BR45" s="18"/>
      <c r="BS45" s="18"/>
      <c r="BT45" s="18"/>
      <c r="BU45" s="18"/>
      <c r="BV45" s="18"/>
      <c r="BW45" s="18"/>
      <c r="BX45" s="18"/>
      <c r="BY45" s="18"/>
      <c r="BZ45" s="18"/>
      <c r="CA45" s="18"/>
      <c r="CB45" s="18"/>
      <c r="CC45" s="18"/>
      <c r="CD45" s="18"/>
      <c r="CE45" s="18"/>
      <c r="CF45" s="18"/>
      <c r="CG45" s="18"/>
      <c r="CH45" s="18"/>
      <c r="CI45" s="18"/>
      <c r="CJ45" s="18"/>
      <c r="CK45" s="18"/>
      <c r="CL45" s="18"/>
      <c r="CM45" s="18"/>
      <c r="CN45" s="18"/>
      <c r="CO45" s="18"/>
      <c r="CP45" s="18"/>
      <c r="CQ45" s="18"/>
      <c r="CR45" s="18"/>
      <c r="CS45" s="18"/>
      <c r="CT45" s="18"/>
      <c r="CU45" s="18"/>
      <c r="CV45" s="18"/>
      <c r="CW45" s="18"/>
      <c r="CX45" s="18"/>
      <c r="CY45" s="18"/>
      <c r="CZ45" s="18"/>
      <c r="DA45" s="18"/>
      <c r="DB45" s="18"/>
      <c r="DC45" s="18"/>
      <c r="DD45" s="18"/>
      <c r="DE45" s="18"/>
      <c r="DF45" s="18"/>
      <c r="DG45" s="18"/>
      <c r="DH45" s="18"/>
      <c r="DI45" s="18"/>
      <c r="DJ45" s="18"/>
      <c r="DK45" s="18"/>
      <c r="DL45" s="18"/>
      <c r="DM45" s="18"/>
      <c r="DN45" s="18"/>
      <c r="DO45" s="18"/>
      <c r="DP45" s="18"/>
      <c r="DQ45" s="18"/>
      <c r="DR45" s="18"/>
      <c r="DS45" s="18"/>
      <c r="DT45" s="18"/>
      <c r="DU45" s="18"/>
      <c r="DV45" s="18"/>
      <c r="DW45" s="18"/>
      <c r="DX45" s="18"/>
      <c r="DY45" s="18"/>
      <c r="DZ45" s="18"/>
      <c r="EA45" s="18"/>
      <c r="EB45" s="18"/>
      <c r="EC45" s="18"/>
      <c r="ED45" s="18"/>
      <c r="EE45" s="18"/>
      <c r="EF45" s="18"/>
      <c r="EG45" s="18"/>
      <c r="EH45" s="18"/>
      <c r="EI45" s="18"/>
      <c r="EJ45" s="18"/>
      <c r="EK45" s="18"/>
      <c r="EL45" s="18"/>
      <c r="EM45" s="18"/>
      <c r="EN45" s="18"/>
      <c r="EO45" s="18"/>
      <c r="EP45" s="18"/>
      <c r="EQ45" s="18"/>
      <c r="ER45" s="18"/>
      <c r="ES45" s="18"/>
      <c r="ET45" s="18"/>
      <c r="EU45" s="18"/>
      <c r="EV45" s="18"/>
      <c r="EW45" s="18"/>
      <c r="EX45" s="18"/>
      <c r="EY45" s="18"/>
      <c r="EZ45" s="18"/>
      <c r="FA45" s="18"/>
      <c r="FB45" s="18"/>
      <c r="FC45" s="18"/>
      <c r="FD45" s="18"/>
      <c r="FE45" s="18"/>
      <c r="FF45" s="18"/>
      <c r="FG45" s="18"/>
      <c r="FH45" s="18"/>
      <c r="FI45" s="18"/>
      <c r="FJ45" s="18"/>
      <c r="FK45" s="18"/>
      <c r="FL45" s="18"/>
      <c r="FM45" s="18"/>
      <c r="FN45" s="18"/>
      <c r="FO45" s="18"/>
      <c r="FP45" s="18"/>
      <c r="FQ45" s="18"/>
      <c r="FR45" s="18"/>
      <c r="FS45" s="18"/>
      <c r="FT45" s="18"/>
      <c r="FU45" s="18"/>
      <c r="FV45" s="18"/>
      <c r="FW45" s="18"/>
      <c r="FX45" s="18"/>
      <c r="FY45" s="18"/>
      <c r="FZ45" s="18"/>
      <c r="GA45" s="18"/>
      <c r="GB45" s="18"/>
      <c r="GC45" s="18"/>
      <c r="GD45" s="18"/>
      <c r="GE45" s="18"/>
      <c r="GF45" s="18"/>
      <c r="GG45" s="18"/>
      <c r="GH45" s="18"/>
      <c r="GI45" s="18"/>
      <c r="GJ45" s="18"/>
      <c r="GK45" s="18"/>
      <c r="GL45" s="18"/>
      <c r="GM45" s="18"/>
      <c r="GN45" s="18"/>
      <c r="GO45" s="18"/>
      <c r="GP45" s="18"/>
      <c r="GQ45" s="18"/>
      <c r="GR45" s="18"/>
      <c r="GS45" s="18"/>
      <c r="GT45" s="18"/>
      <c r="GU45" s="18"/>
      <c r="GV45" s="18"/>
      <c r="GW45" s="18"/>
      <c r="GX45" s="18"/>
      <c r="GY45" s="18"/>
      <c r="GZ45" s="18"/>
      <c r="HA45" s="18"/>
      <c r="HB45" s="18"/>
      <c r="HC45" s="18"/>
      <c r="HD45" s="18"/>
      <c r="HE45" s="18"/>
      <c r="HF45" s="18"/>
      <c r="HG45" s="18"/>
      <c r="HH45" s="18"/>
      <c r="HI45" s="18"/>
      <c r="HJ45" s="18"/>
      <c r="HK45" s="18"/>
      <c r="HL45" s="18"/>
      <c r="HM45" s="18"/>
      <c r="HN45" s="18"/>
      <c r="HO45" s="18"/>
      <c r="HP45" s="18"/>
      <c r="HQ45" s="18"/>
      <c r="HR45" s="18"/>
      <c r="HS45" s="18"/>
      <c r="HT45" s="18"/>
      <c r="HU45" s="18"/>
      <c r="HV45" s="18"/>
      <c r="HW45" s="18"/>
      <c r="HX45" s="18"/>
      <c r="HY45" s="18"/>
      <c r="HZ45" s="18"/>
      <c r="IA45" s="18"/>
      <c r="IB45" s="18"/>
      <c r="IC45" s="18"/>
      <c r="ID45" s="18"/>
      <c r="IE45" s="18"/>
      <c r="IF45" s="18"/>
      <c r="IG45" s="18"/>
      <c r="IH45" s="18"/>
      <c r="II45" s="18"/>
      <c r="IJ45" s="18"/>
      <c r="IK45" s="18"/>
      <c r="IL45" s="18"/>
      <c r="IM45" s="18"/>
      <c r="IN45" s="18"/>
      <c r="IO45" s="18"/>
    </row>
    <row r="46" spans="1:258" s="88" customFormat="1" x14ac:dyDescent="0.25">
      <c r="A46" s="93">
        <v>14</v>
      </c>
      <c r="B46" s="96" t="s">
        <v>1205</v>
      </c>
      <c r="C46" s="94" t="s">
        <v>1206</v>
      </c>
      <c r="D46" s="95" t="s">
        <v>278</v>
      </c>
      <c r="E46" s="100">
        <v>11</v>
      </c>
      <c r="F46" s="18"/>
      <c r="G46" s="18"/>
      <c r="H46" s="18"/>
      <c r="I46" s="18"/>
      <c r="J46" s="18"/>
      <c r="K46" s="18"/>
      <c r="L46" s="18"/>
      <c r="M46" s="18"/>
      <c r="N46" s="18"/>
      <c r="O46" s="18"/>
      <c r="P46" s="18"/>
      <c r="Q46" s="18"/>
      <c r="R46" s="18"/>
      <c r="S46" s="18"/>
      <c r="T46" s="18"/>
      <c r="U46" s="18"/>
      <c r="V46" s="18"/>
      <c r="W46" s="18"/>
      <c r="X46" s="18"/>
      <c r="Y46" s="18"/>
      <c r="Z46" s="18"/>
      <c r="AA46" s="18"/>
      <c r="AB46" s="18"/>
      <c r="AC46" s="18"/>
      <c r="AD46" s="18"/>
      <c r="AE46" s="18"/>
      <c r="AF46" s="18"/>
      <c r="AG46" s="18"/>
      <c r="AH46" s="18"/>
      <c r="AI46" s="18"/>
      <c r="AJ46" s="18"/>
      <c r="AK46" s="18"/>
      <c r="AL46" s="18"/>
      <c r="AM46" s="18"/>
      <c r="AN46" s="18"/>
      <c r="AO46" s="18"/>
      <c r="AP46" s="18"/>
      <c r="AQ46" s="18"/>
      <c r="AR46" s="18"/>
      <c r="AS46" s="18"/>
      <c r="AT46" s="18"/>
      <c r="AU46" s="18"/>
      <c r="AV46" s="18"/>
      <c r="AW46" s="18"/>
      <c r="AX46" s="18"/>
      <c r="AY46" s="18"/>
      <c r="AZ46" s="18"/>
      <c r="BA46" s="18"/>
      <c r="BB46" s="18"/>
      <c r="BC46" s="18"/>
      <c r="BD46" s="18"/>
      <c r="BE46" s="18"/>
      <c r="BF46" s="18"/>
      <c r="BG46" s="18"/>
      <c r="BH46" s="18"/>
      <c r="BI46" s="18"/>
      <c r="BJ46" s="18"/>
      <c r="BK46" s="18"/>
      <c r="BL46" s="18"/>
      <c r="BM46" s="18"/>
      <c r="BN46" s="18"/>
      <c r="BO46" s="18"/>
      <c r="BP46" s="18"/>
      <c r="BQ46" s="18"/>
      <c r="BR46" s="18"/>
      <c r="BS46" s="18"/>
      <c r="BT46" s="18"/>
      <c r="BU46" s="18"/>
      <c r="BV46" s="18"/>
      <c r="BW46" s="18"/>
      <c r="BX46" s="18"/>
      <c r="BY46" s="18"/>
      <c r="BZ46" s="18"/>
      <c r="CA46" s="18"/>
      <c r="CB46" s="18"/>
      <c r="CC46" s="18"/>
      <c r="CD46" s="18"/>
      <c r="CE46" s="18"/>
      <c r="CF46" s="18"/>
      <c r="CG46" s="18"/>
      <c r="CH46" s="18"/>
      <c r="CI46" s="18"/>
      <c r="CJ46" s="18"/>
      <c r="CK46" s="18"/>
      <c r="CL46" s="18"/>
      <c r="CM46" s="18"/>
      <c r="CN46" s="18"/>
      <c r="CO46" s="18"/>
      <c r="CP46" s="18"/>
      <c r="CQ46" s="18"/>
      <c r="CR46" s="18"/>
      <c r="CS46" s="18"/>
      <c r="CT46" s="18"/>
      <c r="CU46" s="18"/>
      <c r="CV46" s="18"/>
      <c r="CW46" s="18"/>
      <c r="CX46" s="18"/>
      <c r="CY46" s="18"/>
      <c r="CZ46" s="18"/>
      <c r="DA46" s="18"/>
      <c r="DB46" s="18"/>
      <c r="DC46" s="18"/>
      <c r="DD46" s="18"/>
      <c r="DE46" s="18"/>
      <c r="DF46" s="18"/>
      <c r="DG46" s="18"/>
      <c r="DH46" s="18"/>
      <c r="DI46" s="18"/>
      <c r="DJ46" s="18"/>
      <c r="DK46" s="18"/>
      <c r="DL46" s="18"/>
      <c r="DM46" s="18"/>
      <c r="DN46" s="18"/>
      <c r="DO46" s="18"/>
      <c r="DP46" s="18"/>
      <c r="DQ46" s="18"/>
      <c r="DR46" s="18"/>
      <c r="DS46" s="18"/>
      <c r="DT46" s="18"/>
      <c r="DU46" s="18"/>
      <c r="DV46" s="18"/>
      <c r="DW46" s="18"/>
      <c r="DX46" s="18"/>
      <c r="DY46" s="18"/>
      <c r="DZ46" s="18"/>
      <c r="EA46" s="18"/>
      <c r="EB46" s="18"/>
      <c r="EC46" s="18"/>
      <c r="ED46" s="18"/>
      <c r="EE46" s="18"/>
      <c r="EF46" s="18"/>
      <c r="EG46" s="18"/>
      <c r="EH46" s="18"/>
      <c r="EI46" s="18"/>
      <c r="EJ46" s="18"/>
      <c r="EK46" s="18"/>
      <c r="EL46" s="18"/>
      <c r="EM46" s="18"/>
      <c r="EN46" s="18"/>
      <c r="EO46" s="18"/>
      <c r="EP46" s="18"/>
      <c r="EQ46" s="18"/>
      <c r="ER46" s="18"/>
      <c r="ES46" s="18"/>
      <c r="ET46" s="18"/>
      <c r="EU46" s="18"/>
      <c r="EV46" s="18"/>
      <c r="EW46" s="18"/>
      <c r="EX46" s="18"/>
      <c r="EY46" s="18"/>
      <c r="EZ46" s="18"/>
      <c r="FA46" s="18"/>
      <c r="FB46" s="18"/>
      <c r="FC46" s="18"/>
      <c r="FD46" s="18"/>
      <c r="FE46" s="18"/>
      <c r="FF46" s="18"/>
      <c r="FG46" s="18"/>
      <c r="FH46" s="18"/>
      <c r="FI46" s="18"/>
      <c r="FJ46" s="18"/>
      <c r="FK46" s="18"/>
      <c r="FL46" s="18"/>
      <c r="FM46" s="18"/>
      <c r="FN46" s="18"/>
      <c r="FO46" s="18"/>
      <c r="FP46" s="18"/>
      <c r="FQ46" s="18"/>
      <c r="FR46" s="18"/>
      <c r="FS46" s="18"/>
      <c r="FT46" s="18"/>
      <c r="FU46" s="18"/>
      <c r="FV46" s="18"/>
      <c r="FW46" s="18"/>
      <c r="FX46" s="18"/>
      <c r="FY46" s="18"/>
      <c r="FZ46" s="18"/>
      <c r="GA46" s="18"/>
      <c r="GB46" s="18"/>
      <c r="GC46" s="18"/>
      <c r="GD46" s="18"/>
      <c r="GE46" s="18"/>
      <c r="GF46" s="18"/>
      <c r="GG46" s="18"/>
      <c r="GH46" s="18"/>
      <c r="GI46" s="18"/>
      <c r="GJ46" s="18"/>
      <c r="GK46" s="18"/>
      <c r="GL46" s="18"/>
      <c r="GM46" s="18"/>
      <c r="GN46" s="18"/>
      <c r="GO46" s="18"/>
      <c r="GP46" s="18"/>
      <c r="GQ46" s="18"/>
      <c r="GR46" s="18"/>
      <c r="GS46" s="18"/>
      <c r="GT46" s="18"/>
      <c r="GU46" s="18"/>
      <c r="GV46" s="18"/>
      <c r="GW46" s="18"/>
      <c r="GX46" s="18"/>
      <c r="GY46" s="18"/>
      <c r="GZ46" s="18"/>
      <c r="HA46" s="18"/>
      <c r="HB46" s="18"/>
      <c r="HC46" s="18"/>
      <c r="HD46" s="18"/>
      <c r="HE46" s="18"/>
      <c r="HF46" s="18"/>
      <c r="HG46" s="18"/>
      <c r="HH46" s="18"/>
      <c r="HI46" s="18"/>
      <c r="HJ46" s="18"/>
      <c r="HK46" s="18"/>
      <c r="HL46" s="18"/>
      <c r="HM46" s="18"/>
      <c r="HN46" s="18"/>
      <c r="HO46" s="18"/>
      <c r="HP46" s="18"/>
      <c r="HQ46" s="18"/>
      <c r="HR46" s="18"/>
      <c r="HS46" s="18"/>
      <c r="HT46" s="18"/>
      <c r="HU46" s="18"/>
      <c r="HV46" s="18"/>
      <c r="HW46" s="18"/>
      <c r="HX46" s="18"/>
      <c r="HY46" s="18"/>
      <c r="HZ46" s="18"/>
      <c r="IA46" s="18"/>
      <c r="IB46" s="18"/>
      <c r="IC46" s="18"/>
      <c r="ID46" s="18"/>
      <c r="IE46" s="18"/>
      <c r="IF46" s="18"/>
      <c r="IG46" s="18"/>
      <c r="IH46" s="18"/>
      <c r="II46" s="18"/>
      <c r="IJ46" s="18"/>
      <c r="IK46" s="18"/>
      <c r="IL46" s="18"/>
      <c r="IM46" s="18"/>
      <c r="IN46" s="18"/>
      <c r="IO46" s="18"/>
    </row>
    <row r="47" spans="1:258" s="88" customFormat="1" x14ac:dyDescent="0.25"/>
    <row r="48" spans="1:258" s="88" customFormat="1" x14ac:dyDescent="0.25">
      <c r="A48" s="28"/>
      <c r="B48" s="105"/>
      <c r="C48" s="185" t="s">
        <v>1215</v>
      </c>
      <c r="D48" s="185"/>
      <c r="E48" s="185"/>
      <c r="R48" s="18"/>
      <c r="S48" s="18"/>
      <c r="T48" s="18"/>
      <c r="U48" s="18"/>
      <c r="V48" s="18"/>
      <c r="W48" s="18"/>
      <c r="X48" s="18"/>
      <c r="Y48" s="18"/>
      <c r="Z48" s="18"/>
      <c r="AA48" s="18"/>
      <c r="AB48" s="18"/>
      <c r="AC48" s="18"/>
      <c r="AD48" s="18"/>
      <c r="AE48" s="18"/>
      <c r="AF48" s="18"/>
      <c r="AG48" s="18"/>
      <c r="AH48" s="18"/>
      <c r="AI48" s="18"/>
      <c r="AJ48" s="18"/>
      <c r="AK48" s="18"/>
      <c r="AL48" s="18"/>
      <c r="AM48" s="18"/>
      <c r="AN48" s="18"/>
      <c r="AO48" s="18"/>
      <c r="AP48" s="18"/>
      <c r="AQ48" s="18"/>
      <c r="AR48" s="18"/>
      <c r="AS48" s="18"/>
      <c r="AT48" s="18"/>
      <c r="AU48" s="18"/>
      <c r="AV48" s="18"/>
      <c r="AW48" s="18"/>
      <c r="AX48" s="18"/>
      <c r="AY48" s="18"/>
      <c r="AZ48" s="18"/>
      <c r="BA48" s="18"/>
      <c r="BB48" s="18"/>
      <c r="BC48" s="18"/>
      <c r="BD48" s="18"/>
      <c r="BE48" s="18"/>
      <c r="BF48" s="18"/>
      <c r="BG48" s="18"/>
      <c r="BH48" s="18"/>
      <c r="BI48" s="18"/>
      <c r="BJ48" s="18"/>
      <c r="BK48" s="18"/>
      <c r="BL48" s="18"/>
      <c r="BM48" s="18"/>
      <c r="BN48" s="18"/>
      <c r="BO48" s="18"/>
      <c r="BP48" s="18"/>
      <c r="BQ48" s="18"/>
      <c r="BR48" s="29" t="str">
        <f>C48</f>
        <v>Светозаграждение</v>
      </c>
      <c r="BS48" s="18"/>
      <c r="BT48" s="18"/>
      <c r="BU48" s="18"/>
      <c r="BV48" s="18"/>
      <c r="BW48" s="18"/>
      <c r="BX48" s="18"/>
      <c r="BY48" s="18"/>
      <c r="BZ48" s="18"/>
      <c r="CA48" s="18"/>
      <c r="CB48" s="18"/>
      <c r="CC48" s="18"/>
      <c r="CD48" s="18"/>
      <c r="CE48" s="18"/>
      <c r="CF48" s="18"/>
      <c r="CG48" s="18"/>
      <c r="CH48" s="18"/>
      <c r="CI48" s="18"/>
      <c r="CJ48" s="18"/>
      <c r="CK48" s="18"/>
      <c r="CL48" s="18"/>
      <c r="CM48" s="18"/>
      <c r="CN48" s="18"/>
      <c r="CO48" s="18"/>
      <c r="CP48" s="18"/>
      <c r="CQ48" s="18"/>
      <c r="CR48" s="18"/>
      <c r="CS48" s="18"/>
      <c r="CT48" s="18"/>
      <c r="CU48" s="18"/>
      <c r="CV48" s="18"/>
      <c r="CW48" s="18"/>
      <c r="CX48" s="18"/>
      <c r="CY48" s="18"/>
      <c r="CZ48" s="18"/>
      <c r="DA48" s="18"/>
      <c r="DB48" s="18"/>
      <c r="DC48" s="18"/>
      <c r="DD48" s="18"/>
      <c r="DE48" s="18"/>
      <c r="DF48" s="18"/>
      <c r="DG48" s="18"/>
      <c r="DH48" s="18"/>
      <c r="DI48" s="18"/>
      <c r="DJ48" s="18"/>
      <c r="DK48" s="18"/>
      <c r="DL48" s="18"/>
      <c r="DM48" s="18"/>
      <c r="DN48" s="18"/>
      <c r="DO48" s="18"/>
      <c r="DP48" s="18"/>
      <c r="DQ48" s="18"/>
      <c r="DR48" s="18"/>
      <c r="DS48" s="18"/>
      <c r="DT48" s="18"/>
      <c r="DU48" s="18"/>
      <c r="DV48" s="18"/>
      <c r="DW48" s="18"/>
      <c r="DX48" s="18"/>
      <c r="DY48" s="18"/>
      <c r="DZ48" s="18"/>
      <c r="EA48" s="18"/>
      <c r="EB48" s="18"/>
      <c r="EC48" s="18"/>
      <c r="ED48" s="18"/>
      <c r="EE48" s="18"/>
      <c r="EF48" s="18"/>
      <c r="EG48" s="18"/>
      <c r="EH48" s="18"/>
      <c r="EI48" s="18"/>
      <c r="EJ48" s="18"/>
      <c r="EK48" s="18"/>
      <c r="EL48" s="18"/>
      <c r="EM48" s="18"/>
      <c r="EN48" s="18"/>
      <c r="EO48" s="18"/>
      <c r="EP48" s="18"/>
      <c r="EQ48" s="18"/>
      <c r="ER48" s="18"/>
      <c r="ES48" s="18"/>
      <c r="ET48" s="18"/>
      <c r="EU48" s="18"/>
      <c r="EV48" s="18"/>
      <c r="EW48" s="18"/>
      <c r="EX48" s="18"/>
      <c r="EY48" s="18"/>
      <c r="EZ48" s="18"/>
      <c r="FA48" s="18"/>
      <c r="FB48" s="18"/>
      <c r="FC48" s="18"/>
      <c r="FD48" s="18"/>
      <c r="FE48" s="18"/>
      <c r="FF48" s="18"/>
      <c r="FG48" s="18"/>
      <c r="FH48" s="18"/>
      <c r="FI48" s="18"/>
      <c r="FJ48" s="18"/>
      <c r="FK48" s="18"/>
      <c r="FL48" s="18"/>
      <c r="FM48" s="18"/>
      <c r="FN48" s="18"/>
      <c r="FO48" s="18"/>
      <c r="FP48" s="18"/>
      <c r="FQ48" s="18"/>
      <c r="FR48" s="18"/>
      <c r="FS48" s="18"/>
      <c r="FT48" s="18"/>
      <c r="FU48" s="18"/>
      <c r="FV48" s="18"/>
      <c r="FW48" s="18"/>
      <c r="FX48" s="18"/>
      <c r="FY48" s="18"/>
      <c r="FZ48" s="18"/>
      <c r="GA48" s="18"/>
      <c r="GB48" s="18"/>
      <c r="GC48" s="18"/>
      <c r="GD48" s="18"/>
      <c r="GE48" s="18"/>
      <c r="GF48" s="18"/>
      <c r="GG48" s="18"/>
      <c r="GH48" s="18"/>
      <c r="GI48" s="18"/>
      <c r="GJ48" s="18"/>
      <c r="GK48" s="18"/>
      <c r="GL48" s="18"/>
      <c r="GM48" s="18"/>
      <c r="GN48" s="18"/>
      <c r="GO48" s="18"/>
      <c r="GP48" s="18"/>
      <c r="GQ48" s="18"/>
      <c r="GR48" s="18"/>
      <c r="GS48" s="18"/>
      <c r="GT48" s="18"/>
      <c r="GU48" s="18"/>
      <c r="GV48" s="18"/>
      <c r="GW48" s="18"/>
      <c r="GX48" s="18"/>
      <c r="GY48" s="18"/>
      <c r="GZ48" s="18"/>
      <c r="HA48" s="18"/>
      <c r="HB48" s="18"/>
      <c r="HC48" s="18"/>
      <c r="HD48" s="18"/>
      <c r="HE48" s="18"/>
      <c r="HF48" s="18"/>
      <c r="HG48" s="18"/>
      <c r="HH48" s="18"/>
      <c r="HI48" s="18"/>
      <c r="HJ48" s="18"/>
      <c r="HK48" s="18"/>
      <c r="HL48" s="18"/>
      <c r="HM48" s="18"/>
      <c r="HN48" s="18"/>
      <c r="HO48" s="18"/>
      <c r="HP48" s="18"/>
      <c r="HQ48" s="18"/>
      <c r="HR48" s="18"/>
      <c r="HS48" s="18"/>
      <c r="HT48" s="18"/>
      <c r="HU48" s="18"/>
      <c r="HV48" s="18"/>
      <c r="HW48" s="18"/>
      <c r="HX48" s="18"/>
      <c r="HY48" s="18"/>
      <c r="HZ48" s="18"/>
      <c r="IA48" s="18"/>
      <c r="IB48" s="18"/>
      <c r="IC48" s="18"/>
      <c r="ID48" s="18"/>
      <c r="IE48" s="18"/>
      <c r="IF48" s="18"/>
      <c r="IG48" s="18"/>
      <c r="IH48" s="18"/>
      <c r="II48" s="18"/>
      <c r="IJ48" s="18"/>
      <c r="IK48" s="18"/>
      <c r="IL48" s="18"/>
      <c r="IM48" s="18"/>
      <c r="IN48" s="18"/>
      <c r="IO48" s="18"/>
    </row>
    <row r="49" spans="1:258" s="88" customFormat="1" ht="13.8" thickBot="1" x14ac:dyDescent="0.3"/>
    <row r="50" spans="1:258" s="88" customFormat="1" ht="22.8" x14ac:dyDescent="0.25">
      <c r="A50" s="89">
        <v>15</v>
      </c>
      <c r="B50" s="92" t="s">
        <v>1216</v>
      </c>
      <c r="C50" s="90" t="s">
        <v>1217</v>
      </c>
      <c r="D50" s="91" t="s">
        <v>278</v>
      </c>
      <c r="E50" s="104">
        <v>4</v>
      </c>
      <c r="F50" s="18"/>
      <c r="G50" s="18"/>
      <c r="H50" s="101"/>
      <c r="I50" s="101"/>
      <c r="J50" s="101"/>
      <c r="K50" s="101"/>
      <c r="L50" s="101"/>
      <c r="M50" s="101"/>
      <c r="N50" s="101"/>
      <c r="O50" s="101"/>
      <c r="P50" s="101"/>
      <c r="Q50" s="101"/>
      <c r="R50" s="101"/>
      <c r="S50" s="101"/>
      <c r="T50" s="101"/>
      <c r="U50" s="101"/>
      <c r="V50" s="101"/>
      <c r="W50" s="101"/>
      <c r="X50" s="101"/>
      <c r="Y50" s="101"/>
      <c r="Z50" s="101"/>
      <c r="AA50" s="101"/>
      <c r="AB50" s="101"/>
      <c r="AC50" s="101"/>
      <c r="AD50" s="101"/>
      <c r="AE50" s="101"/>
      <c r="AF50" s="101"/>
      <c r="AG50" s="101"/>
      <c r="AH50" s="101"/>
      <c r="AI50" s="101"/>
      <c r="AJ50" s="101"/>
      <c r="AK50" s="101"/>
      <c r="AL50" s="101"/>
      <c r="AM50" s="101"/>
      <c r="AN50" s="101"/>
      <c r="AO50" s="101"/>
      <c r="AP50" s="101"/>
      <c r="AQ50" s="101"/>
      <c r="AR50" s="101"/>
      <c r="AS50" s="101"/>
      <c r="AT50" s="101"/>
      <c r="AU50" s="101"/>
      <c r="AV50" s="101"/>
      <c r="AW50" s="101"/>
      <c r="AX50" s="101"/>
      <c r="AY50" s="101"/>
      <c r="AZ50" s="101"/>
      <c r="BA50" s="101"/>
      <c r="BB50" s="101"/>
      <c r="BC50" s="101"/>
      <c r="BD50" s="101"/>
      <c r="BE50" s="101"/>
      <c r="BF50" s="101"/>
      <c r="BG50" s="101"/>
      <c r="BH50" s="101"/>
      <c r="BI50" s="101"/>
      <c r="BJ50" s="101"/>
      <c r="BK50" s="101"/>
      <c r="BL50" s="101"/>
      <c r="BM50" s="101"/>
      <c r="BN50" s="101"/>
      <c r="BO50" s="101"/>
      <c r="BP50" s="101"/>
      <c r="BQ50" s="101"/>
      <c r="BR50" s="101"/>
      <c r="BS50" s="101"/>
      <c r="BT50" s="101"/>
      <c r="BU50" s="101"/>
      <c r="BV50" s="101"/>
      <c r="BW50" s="101"/>
      <c r="BX50" s="101"/>
      <c r="BY50" s="101"/>
      <c r="BZ50" s="101"/>
      <c r="CA50" s="101"/>
      <c r="CB50" s="101"/>
      <c r="CC50" s="101"/>
      <c r="CD50" s="101"/>
      <c r="CE50" s="101"/>
      <c r="CF50" s="101"/>
      <c r="CG50" s="101"/>
      <c r="CH50" s="101"/>
      <c r="CI50" s="101"/>
      <c r="CJ50" s="101"/>
      <c r="CK50" s="101"/>
      <c r="CL50" s="101"/>
      <c r="CM50" s="101"/>
      <c r="CN50" s="101"/>
      <c r="CO50" s="101"/>
      <c r="CP50" s="101"/>
      <c r="CQ50" s="101"/>
      <c r="CR50" s="101"/>
      <c r="CS50" s="101"/>
      <c r="CT50" s="101"/>
      <c r="CU50" s="101"/>
      <c r="CV50" s="101"/>
      <c r="CW50" s="101"/>
      <c r="CX50" s="101"/>
      <c r="CY50" s="101"/>
      <c r="CZ50" s="101"/>
      <c r="DA50" s="101"/>
      <c r="DB50" s="101"/>
      <c r="DC50" s="101"/>
      <c r="DD50" s="101"/>
      <c r="DE50" s="101"/>
      <c r="DF50" s="101"/>
      <c r="DG50" s="101"/>
      <c r="DH50" s="101"/>
      <c r="DI50" s="101"/>
      <c r="DJ50" s="101"/>
      <c r="DK50" s="101"/>
      <c r="DL50" s="101"/>
      <c r="DM50" s="101"/>
      <c r="DN50" s="101"/>
      <c r="DO50" s="101"/>
      <c r="DP50" s="101"/>
      <c r="DQ50" s="101"/>
      <c r="DR50" s="101"/>
      <c r="DS50" s="101"/>
      <c r="DT50" s="101"/>
      <c r="DU50" s="101"/>
      <c r="DV50" s="101"/>
      <c r="DW50" s="101"/>
      <c r="DX50" s="101"/>
      <c r="DY50" s="101"/>
      <c r="DZ50" s="101"/>
      <c r="EA50" s="101"/>
      <c r="EB50" s="101"/>
      <c r="EC50" s="101"/>
      <c r="ED50" s="101"/>
      <c r="EE50" s="101"/>
      <c r="EF50" s="101"/>
      <c r="EG50" s="101"/>
      <c r="EH50" s="101"/>
      <c r="EI50" s="101"/>
      <c r="EJ50" s="101"/>
      <c r="EK50" s="101"/>
      <c r="EL50" s="101"/>
      <c r="EM50" s="101"/>
      <c r="EN50" s="101"/>
      <c r="EO50" s="101"/>
      <c r="EP50" s="101"/>
      <c r="EQ50" s="101"/>
      <c r="ER50" s="101"/>
      <c r="ES50" s="101"/>
      <c r="ET50" s="101"/>
      <c r="EU50" s="101"/>
      <c r="EV50" s="101"/>
      <c r="EW50" s="101"/>
      <c r="EX50" s="101"/>
      <c r="EY50" s="101"/>
      <c r="EZ50" s="101"/>
      <c r="FA50" s="101"/>
      <c r="FB50" s="101"/>
      <c r="FC50" s="101"/>
      <c r="FD50" s="101"/>
      <c r="FE50" s="101"/>
      <c r="FF50" s="101"/>
      <c r="FG50" s="101"/>
      <c r="FH50" s="101"/>
      <c r="FI50" s="101"/>
      <c r="FJ50" s="101"/>
      <c r="FK50" s="101"/>
      <c r="FL50" s="101"/>
      <c r="FM50" s="101"/>
      <c r="FN50" s="101"/>
      <c r="FO50" s="101"/>
      <c r="FP50" s="101"/>
      <c r="FQ50" s="101"/>
      <c r="FR50" s="101"/>
      <c r="FS50" s="101"/>
      <c r="FT50" s="101"/>
      <c r="FU50" s="101"/>
      <c r="FV50" s="101"/>
      <c r="FW50" s="101"/>
      <c r="FX50" s="101"/>
      <c r="FY50" s="101"/>
      <c r="FZ50" s="101"/>
      <c r="GA50" s="101"/>
      <c r="GB50" s="101"/>
      <c r="GC50" s="101"/>
      <c r="GD50" s="101"/>
      <c r="GE50" s="101"/>
      <c r="GF50" s="101"/>
      <c r="GG50" s="101"/>
      <c r="GH50" s="101"/>
      <c r="GI50" s="101"/>
      <c r="GJ50" s="101"/>
      <c r="GK50" s="101"/>
      <c r="GL50" s="101"/>
      <c r="GM50" s="101"/>
      <c r="GN50" s="101"/>
      <c r="GO50" s="101"/>
      <c r="GP50" s="101"/>
      <c r="GQ50" s="101"/>
      <c r="GR50" s="101"/>
      <c r="GS50" s="101"/>
      <c r="GT50" s="101"/>
      <c r="GU50" s="101"/>
      <c r="GV50" s="101"/>
      <c r="GW50" s="101"/>
      <c r="GX50" s="101"/>
      <c r="GY50" s="101"/>
      <c r="GZ50" s="101"/>
      <c r="HA50" s="101"/>
      <c r="HB50" s="101"/>
      <c r="HC50" s="101"/>
      <c r="HD50" s="101"/>
      <c r="HE50" s="101"/>
      <c r="HF50" s="101"/>
      <c r="HG50" s="101"/>
      <c r="HH50" s="101"/>
      <c r="HI50" s="101"/>
      <c r="HJ50" s="101"/>
      <c r="HK50" s="101"/>
      <c r="HL50" s="101"/>
      <c r="HM50" s="101"/>
      <c r="HN50" s="101"/>
      <c r="HO50" s="101"/>
      <c r="HP50" s="101"/>
      <c r="HQ50" s="101"/>
      <c r="HR50" s="101"/>
      <c r="HS50" s="101"/>
      <c r="HT50" s="101"/>
      <c r="HU50" s="101"/>
      <c r="HV50" s="101"/>
      <c r="HW50" s="101"/>
      <c r="HX50" s="101"/>
      <c r="HY50" s="101"/>
      <c r="HZ50" s="101"/>
      <c r="IA50" s="101"/>
      <c r="IB50" s="101"/>
      <c r="IC50" s="101"/>
      <c r="ID50" s="101"/>
      <c r="IE50" s="101"/>
      <c r="IF50" s="101"/>
      <c r="IG50" s="101"/>
      <c r="IH50" s="101"/>
      <c r="II50" s="101"/>
      <c r="IJ50" s="101"/>
      <c r="IK50" s="101"/>
      <c r="IL50" s="101"/>
      <c r="IM50" s="101"/>
      <c r="IN50" s="101"/>
      <c r="IO50" s="101"/>
      <c r="IP50" s="97"/>
      <c r="IQ50" s="97"/>
      <c r="IR50" s="97"/>
      <c r="IS50" s="97"/>
      <c r="IT50" s="97"/>
      <c r="IU50" s="97"/>
      <c r="IV50" s="97"/>
      <c r="IW50" s="97"/>
      <c r="IX50" s="97"/>
    </row>
    <row r="51" spans="1:258" s="88" customFormat="1" x14ac:dyDescent="0.25">
      <c r="A51" s="93">
        <v>16</v>
      </c>
      <c r="B51" s="96" t="s">
        <v>1218</v>
      </c>
      <c r="C51" s="94" t="s">
        <v>1219</v>
      </c>
      <c r="D51" s="95" t="s">
        <v>278</v>
      </c>
      <c r="E51" s="100">
        <v>1</v>
      </c>
      <c r="F51" s="18"/>
      <c r="G51" s="18"/>
      <c r="H51" s="101"/>
      <c r="I51" s="101"/>
      <c r="J51" s="101"/>
      <c r="K51" s="101"/>
      <c r="L51" s="101"/>
      <c r="M51" s="101"/>
      <c r="N51" s="101"/>
      <c r="O51" s="101"/>
      <c r="P51" s="101"/>
      <c r="Q51" s="101"/>
      <c r="R51" s="101"/>
      <c r="S51" s="101"/>
      <c r="T51" s="101"/>
      <c r="U51" s="101"/>
      <c r="V51" s="101"/>
      <c r="W51" s="101"/>
      <c r="X51" s="101"/>
      <c r="Y51" s="101"/>
      <c r="Z51" s="101"/>
      <c r="AA51" s="101"/>
      <c r="AB51" s="101"/>
      <c r="AC51" s="101"/>
      <c r="AD51" s="101"/>
      <c r="AE51" s="101"/>
      <c r="AF51" s="101"/>
      <c r="AG51" s="101"/>
      <c r="AH51" s="101"/>
      <c r="AI51" s="101"/>
      <c r="AJ51" s="101"/>
      <c r="AK51" s="101"/>
      <c r="AL51" s="101"/>
      <c r="AM51" s="101"/>
      <c r="AN51" s="101"/>
      <c r="AO51" s="101"/>
      <c r="AP51" s="101"/>
      <c r="AQ51" s="101"/>
      <c r="AR51" s="101"/>
      <c r="AS51" s="101"/>
      <c r="AT51" s="101"/>
      <c r="AU51" s="101"/>
      <c r="AV51" s="101"/>
      <c r="AW51" s="101"/>
      <c r="AX51" s="101"/>
      <c r="AY51" s="101"/>
      <c r="AZ51" s="101"/>
      <c r="BA51" s="101"/>
      <c r="BB51" s="101"/>
      <c r="BC51" s="101"/>
      <c r="BD51" s="101"/>
      <c r="BE51" s="101"/>
      <c r="BF51" s="101"/>
      <c r="BG51" s="101"/>
      <c r="BH51" s="101"/>
      <c r="BI51" s="101"/>
      <c r="BJ51" s="101"/>
      <c r="BK51" s="101"/>
      <c r="BL51" s="101"/>
      <c r="BM51" s="101"/>
      <c r="BN51" s="101"/>
      <c r="BO51" s="101"/>
      <c r="BP51" s="101"/>
      <c r="BQ51" s="101"/>
      <c r="BR51" s="101"/>
      <c r="BS51" s="101"/>
      <c r="BT51" s="101"/>
      <c r="BU51" s="101"/>
      <c r="BV51" s="101"/>
      <c r="BW51" s="101"/>
      <c r="BX51" s="101"/>
      <c r="BY51" s="101"/>
      <c r="BZ51" s="101"/>
      <c r="CA51" s="101"/>
      <c r="CB51" s="101"/>
      <c r="CC51" s="101"/>
      <c r="CD51" s="101"/>
      <c r="CE51" s="101"/>
      <c r="CF51" s="101"/>
      <c r="CG51" s="101"/>
      <c r="CH51" s="101"/>
      <c r="CI51" s="101"/>
      <c r="CJ51" s="101"/>
      <c r="CK51" s="101"/>
      <c r="CL51" s="101"/>
      <c r="CM51" s="101"/>
      <c r="CN51" s="101"/>
      <c r="CO51" s="101"/>
      <c r="CP51" s="101"/>
      <c r="CQ51" s="101"/>
      <c r="CR51" s="101"/>
      <c r="CS51" s="101"/>
      <c r="CT51" s="101"/>
      <c r="CU51" s="101"/>
      <c r="CV51" s="101"/>
      <c r="CW51" s="101"/>
      <c r="CX51" s="101"/>
      <c r="CY51" s="101"/>
      <c r="CZ51" s="101"/>
      <c r="DA51" s="101"/>
      <c r="DB51" s="101"/>
      <c r="DC51" s="101"/>
      <c r="DD51" s="101"/>
      <c r="DE51" s="101"/>
      <c r="DF51" s="101"/>
      <c r="DG51" s="101"/>
      <c r="DH51" s="101"/>
      <c r="DI51" s="101"/>
      <c r="DJ51" s="101"/>
      <c r="DK51" s="101"/>
      <c r="DL51" s="101"/>
      <c r="DM51" s="101"/>
      <c r="DN51" s="101"/>
      <c r="DO51" s="101"/>
      <c r="DP51" s="101"/>
      <c r="DQ51" s="101"/>
      <c r="DR51" s="101"/>
      <c r="DS51" s="101"/>
      <c r="DT51" s="101"/>
      <c r="DU51" s="101"/>
      <c r="DV51" s="101"/>
      <c r="DW51" s="101"/>
      <c r="DX51" s="101"/>
      <c r="DY51" s="101"/>
      <c r="DZ51" s="101"/>
      <c r="EA51" s="101"/>
      <c r="EB51" s="101"/>
      <c r="EC51" s="101"/>
      <c r="ED51" s="101"/>
      <c r="EE51" s="101"/>
      <c r="EF51" s="101"/>
      <c r="EG51" s="101"/>
      <c r="EH51" s="101"/>
      <c r="EI51" s="101"/>
      <c r="EJ51" s="101"/>
      <c r="EK51" s="101"/>
      <c r="EL51" s="101"/>
      <c r="EM51" s="101"/>
      <c r="EN51" s="101"/>
      <c r="EO51" s="101"/>
      <c r="EP51" s="101"/>
      <c r="EQ51" s="101"/>
      <c r="ER51" s="101"/>
      <c r="ES51" s="101"/>
      <c r="ET51" s="101"/>
      <c r="EU51" s="101"/>
      <c r="EV51" s="101"/>
      <c r="EW51" s="101"/>
      <c r="EX51" s="101"/>
      <c r="EY51" s="101"/>
      <c r="EZ51" s="101"/>
      <c r="FA51" s="101"/>
      <c r="FB51" s="101"/>
      <c r="FC51" s="101"/>
      <c r="FD51" s="101"/>
      <c r="FE51" s="101"/>
      <c r="FF51" s="101"/>
      <c r="FG51" s="101"/>
      <c r="FH51" s="101"/>
      <c r="FI51" s="101"/>
      <c r="FJ51" s="101"/>
      <c r="FK51" s="101"/>
      <c r="FL51" s="101"/>
      <c r="FM51" s="101"/>
      <c r="FN51" s="101"/>
      <c r="FO51" s="101"/>
      <c r="FP51" s="101"/>
      <c r="FQ51" s="101"/>
      <c r="FR51" s="101"/>
      <c r="FS51" s="101"/>
      <c r="FT51" s="101"/>
      <c r="FU51" s="101"/>
      <c r="FV51" s="101"/>
      <c r="FW51" s="101"/>
      <c r="FX51" s="101"/>
      <c r="FY51" s="101"/>
      <c r="FZ51" s="101"/>
      <c r="GA51" s="101"/>
      <c r="GB51" s="101"/>
      <c r="GC51" s="101"/>
      <c r="GD51" s="101"/>
      <c r="GE51" s="101"/>
      <c r="GF51" s="101"/>
      <c r="GG51" s="101"/>
      <c r="GH51" s="101"/>
      <c r="GI51" s="101"/>
      <c r="GJ51" s="101"/>
      <c r="GK51" s="101"/>
      <c r="GL51" s="101"/>
      <c r="GM51" s="101"/>
      <c r="GN51" s="101"/>
      <c r="GO51" s="101"/>
      <c r="GP51" s="101"/>
      <c r="GQ51" s="101"/>
      <c r="GR51" s="101"/>
      <c r="GS51" s="101"/>
      <c r="GT51" s="101"/>
      <c r="GU51" s="101"/>
      <c r="GV51" s="101"/>
      <c r="GW51" s="101"/>
      <c r="GX51" s="101"/>
      <c r="GY51" s="101"/>
      <c r="GZ51" s="101"/>
      <c r="HA51" s="101"/>
      <c r="HB51" s="101"/>
      <c r="HC51" s="101"/>
      <c r="HD51" s="101"/>
      <c r="HE51" s="101"/>
      <c r="HF51" s="101"/>
      <c r="HG51" s="101"/>
      <c r="HH51" s="101"/>
      <c r="HI51" s="101"/>
      <c r="HJ51" s="101"/>
      <c r="HK51" s="101"/>
      <c r="HL51" s="101"/>
      <c r="HM51" s="101"/>
      <c r="HN51" s="101"/>
      <c r="HO51" s="101"/>
      <c r="HP51" s="101"/>
      <c r="HQ51" s="101"/>
      <c r="HR51" s="101"/>
      <c r="HS51" s="101"/>
      <c r="HT51" s="101"/>
      <c r="HU51" s="101"/>
      <c r="HV51" s="101"/>
      <c r="HW51" s="101"/>
      <c r="HX51" s="101"/>
      <c r="HY51" s="101"/>
      <c r="HZ51" s="101"/>
      <c r="IA51" s="101"/>
      <c r="IB51" s="101"/>
      <c r="IC51" s="101"/>
      <c r="ID51" s="101"/>
      <c r="IE51" s="101"/>
      <c r="IF51" s="101"/>
      <c r="IG51" s="101"/>
      <c r="IH51" s="101"/>
      <c r="II51" s="101"/>
      <c r="IJ51" s="101"/>
      <c r="IK51" s="101"/>
      <c r="IL51" s="101"/>
      <c r="IM51" s="101"/>
      <c r="IN51" s="101"/>
      <c r="IO51" s="101"/>
      <c r="IP51" s="97"/>
      <c r="IQ51" s="97"/>
      <c r="IR51" s="97"/>
      <c r="IS51" s="97"/>
      <c r="IT51" s="97"/>
      <c r="IU51" s="97"/>
      <c r="IV51" s="97"/>
      <c r="IW51" s="97"/>
      <c r="IX51" s="97"/>
    </row>
    <row r="52" spans="1:258" s="88" customFormat="1" ht="34.200000000000003" x14ac:dyDescent="0.25">
      <c r="A52" s="93">
        <v>17</v>
      </c>
      <c r="B52" s="96" t="s">
        <v>1220</v>
      </c>
      <c r="C52" s="94" t="s">
        <v>1221</v>
      </c>
      <c r="D52" s="95" t="s">
        <v>169</v>
      </c>
      <c r="E52" s="100">
        <v>0.39</v>
      </c>
      <c r="F52" s="18"/>
      <c r="G52" s="18"/>
      <c r="H52" s="18"/>
      <c r="I52" s="18"/>
      <c r="J52" s="18"/>
      <c r="K52" s="18"/>
      <c r="L52" s="18"/>
      <c r="M52" s="18"/>
      <c r="N52" s="18"/>
      <c r="O52" s="18"/>
      <c r="P52" s="18"/>
      <c r="Q52" s="18"/>
      <c r="R52" s="18"/>
      <c r="S52" s="18"/>
      <c r="T52" s="18"/>
      <c r="U52" s="18"/>
      <c r="V52" s="18"/>
      <c r="W52" s="18"/>
      <c r="X52" s="18"/>
      <c r="Y52" s="18"/>
      <c r="Z52" s="18"/>
      <c r="AA52" s="18"/>
      <c r="AB52" s="18"/>
      <c r="AC52" s="18"/>
      <c r="AD52" s="18"/>
      <c r="AE52" s="18"/>
      <c r="AF52" s="18"/>
      <c r="AG52" s="18"/>
      <c r="AH52" s="18"/>
      <c r="AI52" s="18"/>
      <c r="AJ52" s="18"/>
      <c r="AK52" s="18"/>
      <c r="AL52" s="18"/>
      <c r="AM52" s="18"/>
      <c r="AN52" s="18"/>
      <c r="AO52" s="18"/>
      <c r="AP52" s="18"/>
      <c r="AQ52" s="18"/>
      <c r="AR52" s="18"/>
      <c r="AS52" s="18"/>
      <c r="AT52" s="18"/>
      <c r="AU52" s="18"/>
      <c r="AV52" s="18"/>
      <c r="AW52" s="18"/>
      <c r="AX52" s="18"/>
      <c r="AY52" s="18"/>
      <c r="AZ52" s="18"/>
      <c r="BA52" s="18"/>
      <c r="BB52" s="18"/>
      <c r="BC52" s="18"/>
      <c r="BD52" s="18"/>
      <c r="BE52" s="18"/>
      <c r="BF52" s="18"/>
      <c r="BG52" s="18"/>
      <c r="BH52" s="18"/>
      <c r="BI52" s="18"/>
      <c r="BJ52" s="18"/>
      <c r="BK52" s="18"/>
      <c r="BL52" s="18"/>
      <c r="BM52" s="18"/>
      <c r="BN52" s="18"/>
      <c r="BO52" s="18"/>
      <c r="BP52" s="18"/>
      <c r="BQ52" s="18"/>
      <c r="BR52" s="18"/>
      <c r="BS52" s="18"/>
      <c r="BT52" s="18"/>
      <c r="BU52" s="18"/>
      <c r="BV52" s="18"/>
      <c r="BW52" s="18"/>
      <c r="BX52" s="18"/>
      <c r="BY52" s="18"/>
      <c r="BZ52" s="18"/>
      <c r="CA52" s="18"/>
      <c r="CB52" s="18"/>
      <c r="CC52" s="18"/>
      <c r="CD52" s="18"/>
      <c r="CE52" s="18"/>
      <c r="CF52" s="18"/>
      <c r="CG52" s="18"/>
      <c r="CH52" s="18"/>
      <c r="CI52" s="18"/>
      <c r="CJ52" s="18"/>
      <c r="CK52" s="18"/>
      <c r="CL52" s="18"/>
      <c r="CM52" s="18"/>
      <c r="CN52" s="18"/>
      <c r="CO52" s="18"/>
      <c r="CP52" s="18"/>
      <c r="CQ52" s="18"/>
      <c r="CR52" s="18"/>
      <c r="CS52" s="18"/>
      <c r="CT52" s="18"/>
      <c r="CU52" s="18"/>
      <c r="CV52" s="18"/>
      <c r="CW52" s="18"/>
      <c r="CX52" s="18"/>
      <c r="CY52" s="18"/>
      <c r="CZ52" s="18"/>
      <c r="DA52" s="18"/>
      <c r="DB52" s="18"/>
      <c r="DC52" s="18"/>
      <c r="DD52" s="18"/>
      <c r="DE52" s="18"/>
      <c r="DF52" s="18"/>
      <c r="DG52" s="18"/>
      <c r="DH52" s="18"/>
      <c r="DI52" s="18"/>
      <c r="DJ52" s="18"/>
      <c r="DK52" s="18"/>
      <c r="DL52" s="18"/>
      <c r="DM52" s="18"/>
      <c r="DN52" s="18"/>
      <c r="DO52" s="18"/>
      <c r="DP52" s="18"/>
      <c r="DQ52" s="18"/>
      <c r="DR52" s="18"/>
      <c r="DS52" s="18"/>
      <c r="DT52" s="18"/>
      <c r="DU52" s="18"/>
      <c r="DV52" s="18"/>
      <c r="DW52" s="18"/>
      <c r="DX52" s="18"/>
      <c r="DY52" s="18"/>
      <c r="DZ52" s="18"/>
      <c r="EA52" s="18"/>
      <c r="EB52" s="18"/>
      <c r="EC52" s="18"/>
      <c r="ED52" s="18"/>
      <c r="EE52" s="18"/>
      <c r="EF52" s="18"/>
      <c r="EG52" s="18"/>
      <c r="EH52" s="18"/>
      <c r="EI52" s="18"/>
      <c r="EJ52" s="18"/>
      <c r="EK52" s="18"/>
      <c r="EL52" s="18"/>
      <c r="EM52" s="18"/>
      <c r="EN52" s="18"/>
      <c r="EO52" s="18"/>
      <c r="EP52" s="18"/>
      <c r="EQ52" s="18"/>
      <c r="ER52" s="18"/>
      <c r="ES52" s="18"/>
      <c r="ET52" s="18"/>
      <c r="EU52" s="18"/>
      <c r="EV52" s="18"/>
      <c r="EW52" s="18"/>
      <c r="EX52" s="18"/>
      <c r="EY52" s="18"/>
      <c r="EZ52" s="18"/>
      <c r="FA52" s="18"/>
      <c r="FB52" s="18"/>
      <c r="FC52" s="18"/>
      <c r="FD52" s="18"/>
      <c r="FE52" s="18"/>
      <c r="FF52" s="18"/>
      <c r="FG52" s="18"/>
      <c r="FH52" s="18"/>
      <c r="FI52" s="18"/>
      <c r="FJ52" s="18"/>
      <c r="FK52" s="18"/>
      <c r="FL52" s="18"/>
      <c r="FM52" s="18"/>
      <c r="FN52" s="18"/>
      <c r="FO52" s="18"/>
      <c r="FP52" s="18"/>
      <c r="FQ52" s="18"/>
      <c r="FR52" s="18"/>
      <c r="FS52" s="18"/>
      <c r="FT52" s="18"/>
      <c r="FU52" s="18"/>
      <c r="FV52" s="18"/>
      <c r="FW52" s="18"/>
      <c r="FX52" s="18"/>
      <c r="FY52" s="18"/>
      <c r="FZ52" s="18"/>
      <c r="GA52" s="18"/>
      <c r="GB52" s="18"/>
      <c r="GC52" s="18"/>
      <c r="GD52" s="18"/>
      <c r="GE52" s="18"/>
      <c r="GF52" s="18"/>
      <c r="GG52" s="18"/>
      <c r="GH52" s="18"/>
      <c r="GI52" s="18"/>
      <c r="GJ52" s="18"/>
      <c r="GK52" s="18"/>
      <c r="GL52" s="18"/>
      <c r="GM52" s="18"/>
      <c r="GN52" s="18"/>
      <c r="GO52" s="18"/>
      <c r="GP52" s="18"/>
      <c r="GQ52" s="18"/>
      <c r="GR52" s="18"/>
      <c r="GS52" s="18"/>
      <c r="GT52" s="18"/>
      <c r="GU52" s="18"/>
      <c r="GV52" s="18"/>
      <c r="GW52" s="18"/>
      <c r="GX52" s="18"/>
      <c r="GY52" s="18"/>
      <c r="GZ52" s="18"/>
      <c r="HA52" s="18"/>
      <c r="HB52" s="18"/>
      <c r="HC52" s="18"/>
      <c r="HD52" s="18"/>
      <c r="HE52" s="18"/>
      <c r="HF52" s="18"/>
      <c r="HG52" s="18"/>
      <c r="HH52" s="18"/>
      <c r="HI52" s="18"/>
      <c r="HJ52" s="18"/>
      <c r="HK52" s="18"/>
      <c r="HL52" s="18"/>
      <c r="HM52" s="18"/>
      <c r="HN52" s="18"/>
      <c r="HO52" s="18"/>
      <c r="HP52" s="18"/>
      <c r="HQ52" s="18"/>
      <c r="HR52" s="18"/>
      <c r="HS52" s="18"/>
      <c r="HT52" s="18"/>
      <c r="HU52" s="18"/>
      <c r="HV52" s="18"/>
      <c r="HW52" s="18"/>
      <c r="HX52" s="18"/>
      <c r="HY52" s="18"/>
      <c r="HZ52" s="18"/>
      <c r="IA52" s="18"/>
      <c r="IB52" s="18"/>
      <c r="IC52" s="18"/>
      <c r="ID52" s="18"/>
      <c r="IE52" s="18"/>
      <c r="IF52" s="18"/>
      <c r="IG52" s="18"/>
      <c r="IH52" s="18"/>
      <c r="II52" s="18"/>
      <c r="IJ52" s="18"/>
      <c r="IK52" s="18"/>
      <c r="IL52" s="18"/>
      <c r="IM52" s="18"/>
      <c r="IN52" s="18"/>
      <c r="IO52" s="18"/>
    </row>
    <row r="53" spans="1:258" s="88" customFormat="1" ht="22.8" x14ac:dyDescent="0.25">
      <c r="A53" s="93">
        <v>18</v>
      </c>
      <c r="B53" s="96" t="s">
        <v>1222</v>
      </c>
      <c r="C53" s="94" t="s">
        <v>1223</v>
      </c>
      <c r="D53" s="95" t="s">
        <v>147</v>
      </c>
      <c r="E53" s="100">
        <v>3.0655999999999999E-2</v>
      </c>
      <c r="F53" s="18"/>
      <c r="G53" s="18"/>
      <c r="H53" s="18"/>
      <c r="I53" s="18"/>
      <c r="J53" s="18"/>
      <c r="K53" s="18"/>
      <c r="L53" s="18"/>
      <c r="M53" s="18"/>
      <c r="N53" s="18"/>
      <c r="O53" s="18"/>
      <c r="P53" s="18"/>
      <c r="Q53" s="18"/>
      <c r="R53" s="18"/>
      <c r="S53" s="18"/>
      <c r="T53" s="18"/>
      <c r="U53" s="18"/>
      <c r="V53" s="18"/>
      <c r="W53" s="18"/>
      <c r="X53" s="18"/>
      <c r="Y53" s="18"/>
      <c r="Z53" s="18"/>
      <c r="AA53" s="18"/>
      <c r="AB53" s="18"/>
      <c r="AC53" s="18"/>
      <c r="AD53" s="18"/>
      <c r="AE53" s="18"/>
      <c r="AF53" s="18"/>
      <c r="AG53" s="18"/>
      <c r="AH53" s="18"/>
      <c r="AI53" s="18"/>
      <c r="AJ53" s="18"/>
      <c r="AK53" s="18"/>
      <c r="AL53" s="18"/>
      <c r="AM53" s="18"/>
      <c r="AN53" s="18"/>
      <c r="AO53" s="18"/>
      <c r="AP53" s="18"/>
      <c r="AQ53" s="18"/>
      <c r="AR53" s="18"/>
      <c r="AS53" s="18"/>
      <c r="AT53" s="18"/>
      <c r="AU53" s="18"/>
      <c r="AV53" s="18"/>
      <c r="AW53" s="18"/>
      <c r="AX53" s="18"/>
      <c r="AY53" s="18"/>
      <c r="AZ53" s="18"/>
      <c r="BA53" s="18"/>
      <c r="BB53" s="18"/>
      <c r="BC53" s="18"/>
      <c r="BD53" s="18"/>
      <c r="BE53" s="18"/>
      <c r="BF53" s="18"/>
      <c r="BG53" s="18"/>
      <c r="BH53" s="18"/>
      <c r="BI53" s="18"/>
      <c r="BJ53" s="18"/>
      <c r="BK53" s="18"/>
      <c r="BL53" s="18"/>
      <c r="BM53" s="18"/>
      <c r="BN53" s="18"/>
      <c r="BO53" s="18"/>
      <c r="BP53" s="18"/>
      <c r="BQ53" s="18"/>
      <c r="BR53" s="18"/>
      <c r="BS53" s="18"/>
      <c r="BT53" s="18"/>
      <c r="BU53" s="18"/>
      <c r="BV53" s="18"/>
      <c r="BW53" s="18"/>
      <c r="BX53" s="18"/>
      <c r="BY53" s="18"/>
      <c r="BZ53" s="18"/>
      <c r="CA53" s="18"/>
      <c r="CB53" s="18"/>
      <c r="CC53" s="18"/>
      <c r="CD53" s="18"/>
      <c r="CE53" s="18"/>
      <c r="CF53" s="18"/>
      <c r="CG53" s="18"/>
      <c r="CH53" s="18"/>
      <c r="CI53" s="18"/>
      <c r="CJ53" s="18"/>
      <c r="CK53" s="18"/>
      <c r="CL53" s="18"/>
      <c r="CM53" s="18"/>
      <c r="CN53" s="18"/>
      <c r="CO53" s="18"/>
      <c r="CP53" s="18"/>
      <c r="CQ53" s="18"/>
      <c r="CR53" s="18"/>
      <c r="CS53" s="18"/>
      <c r="CT53" s="18"/>
      <c r="CU53" s="18"/>
      <c r="CV53" s="18"/>
      <c r="CW53" s="18"/>
      <c r="CX53" s="18"/>
      <c r="CY53" s="18"/>
      <c r="CZ53" s="18"/>
      <c r="DA53" s="18"/>
      <c r="DB53" s="18"/>
      <c r="DC53" s="18"/>
      <c r="DD53" s="18"/>
      <c r="DE53" s="18"/>
      <c r="DF53" s="18"/>
      <c r="DG53" s="18"/>
      <c r="DH53" s="18"/>
      <c r="DI53" s="18"/>
      <c r="DJ53" s="18"/>
      <c r="DK53" s="18"/>
      <c r="DL53" s="18"/>
      <c r="DM53" s="18"/>
      <c r="DN53" s="18"/>
      <c r="DO53" s="18"/>
      <c r="DP53" s="18"/>
      <c r="DQ53" s="18"/>
      <c r="DR53" s="18"/>
      <c r="DS53" s="18"/>
      <c r="DT53" s="18"/>
      <c r="DU53" s="18"/>
      <c r="DV53" s="18"/>
      <c r="DW53" s="18"/>
      <c r="DX53" s="18"/>
      <c r="DY53" s="18"/>
      <c r="DZ53" s="18"/>
      <c r="EA53" s="18"/>
      <c r="EB53" s="18"/>
      <c r="EC53" s="18"/>
      <c r="ED53" s="18"/>
      <c r="EE53" s="18"/>
      <c r="EF53" s="18"/>
      <c r="EG53" s="18"/>
      <c r="EH53" s="18"/>
      <c r="EI53" s="18"/>
      <c r="EJ53" s="18"/>
      <c r="EK53" s="18"/>
      <c r="EL53" s="18"/>
      <c r="EM53" s="18"/>
      <c r="EN53" s="18"/>
      <c r="EO53" s="18"/>
      <c r="EP53" s="18"/>
      <c r="EQ53" s="18"/>
      <c r="ER53" s="18"/>
      <c r="ES53" s="18"/>
      <c r="ET53" s="18"/>
      <c r="EU53" s="18"/>
      <c r="EV53" s="18"/>
      <c r="EW53" s="18"/>
      <c r="EX53" s="18"/>
      <c r="EY53" s="18"/>
      <c r="EZ53" s="18"/>
      <c r="FA53" s="18"/>
      <c r="FB53" s="18"/>
      <c r="FC53" s="18"/>
      <c r="FD53" s="18"/>
      <c r="FE53" s="18"/>
      <c r="FF53" s="18"/>
      <c r="FG53" s="18"/>
      <c r="FH53" s="18"/>
      <c r="FI53" s="18"/>
      <c r="FJ53" s="18"/>
      <c r="FK53" s="18"/>
      <c r="FL53" s="18"/>
      <c r="FM53" s="18"/>
      <c r="FN53" s="18"/>
      <c r="FO53" s="18"/>
      <c r="FP53" s="18"/>
      <c r="FQ53" s="18"/>
      <c r="FR53" s="18"/>
      <c r="FS53" s="18"/>
      <c r="FT53" s="18"/>
      <c r="FU53" s="18"/>
      <c r="FV53" s="18"/>
      <c r="FW53" s="18"/>
      <c r="FX53" s="18"/>
      <c r="FY53" s="18"/>
      <c r="FZ53" s="18"/>
      <c r="GA53" s="18"/>
      <c r="GB53" s="18"/>
      <c r="GC53" s="18"/>
      <c r="GD53" s="18"/>
      <c r="GE53" s="18"/>
      <c r="GF53" s="18"/>
      <c r="GG53" s="18"/>
      <c r="GH53" s="18"/>
      <c r="GI53" s="18"/>
      <c r="GJ53" s="18"/>
      <c r="GK53" s="18"/>
      <c r="GL53" s="18"/>
      <c r="GM53" s="18"/>
      <c r="GN53" s="18"/>
      <c r="GO53" s="18"/>
      <c r="GP53" s="18"/>
      <c r="GQ53" s="18"/>
      <c r="GR53" s="18"/>
      <c r="GS53" s="18"/>
      <c r="GT53" s="18"/>
      <c r="GU53" s="18"/>
      <c r="GV53" s="18"/>
      <c r="GW53" s="18"/>
      <c r="GX53" s="18"/>
      <c r="GY53" s="18"/>
      <c r="GZ53" s="18"/>
      <c r="HA53" s="18"/>
      <c r="HB53" s="18"/>
      <c r="HC53" s="18"/>
      <c r="HD53" s="18"/>
      <c r="HE53" s="18"/>
      <c r="HF53" s="18"/>
      <c r="HG53" s="18"/>
      <c r="HH53" s="18"/>
      <c r="HI53" s="18"/>
      <c r="HJ53" s="18"/>
      <c r="HK53" s="18"/>
      <c r="HL53" s="18"/>
      <c r="HM53" s="18"/>
      <c r="HN53" s="18"/>
      <c r="HO53" s="18"/>
      <c r="HP53" s="18"/>
      <c r="HQ53" s="18"/>
      <c r="HR53" s="18"/>
      <c r="HS53" s="18"/>
      <c r="HT53" s="18"/>
      <c r="HU53" s="18"/>
      <c r="HV53" s="18"/>
      <c r="HW53" s="18"/>
      <c r="HX53" s="18"/>
      <c r="HY53" s="18"/>
      <c r="HZ53" s="18"/>
      <c r="IA53" s="18"/>
      <c r="IB53" s="18"/>
      <c r="IC53" s="18"/>
      <c r="ID53" s="18"/>
      <c r="IE53" s="18"/>
      <c r="IF53" s="18"/>
      <c r="IG53" s="18"/>
      <c r="IH53" s="18"/>
      <c r="II53" s="18"/>
      <c r="IJ53" s="18"/>
      <c r="IK53" s="18"/>
      <c r="IL53" s="18"/>
      <c r="IM53" s="18"/>
      <c r="IN53" s="18"/>
      <c r="IO53" s="18"/>
    </row>
    <row r="54" spans="1:258" s="88" customFormat="1" ht="45.6" x14ac:dyDescent="0.25">
      <c r="A54" s="93">
        <v>19</v>
      </c>
      <c r="B54" s="96" t="s">
        <v>1224</v>
      </c>
      <c r="C54" s="94" t="s">
        <v>1225</v>
      </c>
      <c r="D54" s="95" t="s">
        <v>169</v>
      </c>
      <c r="E54" s="100">
        <v>0.98</v>
      </c>
      <c r="F54" s="18"/>
      <c r="G54" s="18"/>
      <c r="H54" s="18"/>
      <c r="I54" s="18"/>
      <c r="J54" s="18"/>
      <c r="K54" s="18"/>
      <c r="L54" s="18"/>
      <c r="M54" s="18"/>
      <c r="N54" s="18"/>
      <c r="O54" s="18"/>
      <c r="P54" s="18"/>
      <c r="Q54" s="18"/>
      <c r="R54" s="18"/>
      <c r="S54" s="18"/>
      <c r="T54" s="18"/>
      <c r="U54" s="18"/>
      <c r="V54" s="18"/>
      <c r="W54" s="18"/>
      <c r="X54" s="18"/>
      <c r="Y54" s="18"/>
      <c r="Z54" s="18"/>
      <c r="AA54" s="18"/>
      <c r="AB54" s="18"/>
      <c r="AC54" s="18"/>
      <c r="AD54" s="18"/>
      <c r="AE54" s="18"/>
      <c r="AF54" s="18"/>
      <c r="AG54" s="18"/>
      <c r="AH54" s="18"/>
      <c r="AI54" s="18"/>
      <c r="AJ54" s="18"/>
      <c r="AK54" s="18"/>
      <c r="AL54" s="18"/>
      <c r="AM54" s="18"/>
      <c r="AN54" s="18"/>
      <c r="AO54" s="18"/>
      <c r="AP54" s="18"/>
      <c r="AQ54" s="18"/>
      <c r="AR54" s="18"/>
      <c r="AS54" s="18"/>
      <c r="AT54" s="18"/>
      <c r="AU54" s="18"/>
      <c r="AV54" s="18"/>
      <c r="AW54" s="18"/>
      <c r="AX54" s="18"/>
      <c r="AY54" s="18"/>
      <c r="AZ54" s="18"/>
      <c r="BA54" s="18"/>
      <c r="BB54" s="18"/>
      <c r="BC54" s="18"/>
      <c r="BD54" s="18"/>
      <c r="BE54" s="18"/>
      <c r="BF54" s="18"/>
      <c r="BG54" s="18"/>
      <c r="BH54" s="18"/>
      <c r="BI54" s="18"/>
      <c r="BJ54" s="18"/>
      <c r="BK54" s="18"/>
      <c r="BL54" s="18"/>
      <c r="BM54" s="18"/>
      <c r="BN54" s="18"/>
      <c r="BO54" s="18"/>
      <c r="BP54" s="18"/>
      <c r="BQ54" s="18"/>
      <c r="BR54" s="18"/>
      <c r="BS54" s="18"/>
      <c r="BT54" s="18"/>
      <c r="BU54" s="18"/>
      <c r="BV54" s="18"/>
      <c r="BW54" s="18"/>
      <c r="BX54" s="18"/>
      <c r="BY54" s="18"/>
      <c r="BZ54" s="18"/>
      <c r="CA54" s="18"/>
      <c r="CB54" s="18"/>
      <c r="CC54" s="18"/>
      <c r="CD54" s="18"/>
      <c r="CE54" s="18"/>
      <c r="CF54" s="18"/>
      <c r="CG54" s="18"/>
      <c r="CH54" s="18"/>
      <c r="CI54" s="18"/>
      <c r="CJ54" s="18"/>
      <c r="CK54" s="18"/>
      <c r="CL54" s="18"/>
      <c r="CM54" s="18"/>
      <c r="CN54" s="18"/>
      <c r="CO54" s="18"/>
      <c r="CP54" s="18"/>
      <c r="CQ54" s="18"/>
      <c r="CR54" s="18"/>
      <c r="CS54" s="18"/>
      <c r="CT54" s="18"/>
      <c r="CU54" s="18"/>
      <c r="CV54" s="18"/>
      <c r="CW54" s="18"/>
      <c r="CX54" s="18"/>
      <c r="CY54" s="18"/>
      <c r="CZ54" s="18"/>
      <c r="DA54" s="18"/>
      <c r="DB54" s="18"/>
      <c r="DC54" s="18"/>
      <c r="DD54" s="18"/>
      <c r="DE54" s="18"/>
      <c r="DF54" s="18"/>
      <c r="DG54" s="18"/>
      <c r="DH54" s="18"/>
      <c r="DI54" s="18"/>
      <c r="DJ54" s="18"/>
      <c r="DK54" s="18"/>
      <c r="DL54" s="18"/>
      <c r="DM54" s="18"/>
      <c r="DN54" s="18"/>
      <c r="DO54" s="18"/>
      <c r="DP54" s="18"/>
      <c r="DQ54" s="18"/>
      <c r="DR54" s="18"/>
      <c r="DS54" s="18"/>
      <c r="DT54" s="18"/>
      <c r="DU54" s="18"/>
      <c r="DV54" s="18"/>
      <c r="DW54" s="18"/>
      <c r="DX54" s="18"/>
      <c r="DY54" s="18"/>
      <c r="DZ54" s="18"/>
      <c r="EA54" s="18"/>
      <c r="EB54" s="18"/>
      <c r="EC54" s="18"/>
      <c r="ED54" s="18"/>
      <c r="EE54" s="18"/>
      <c r="EF54" s="18"/>
      <c r="EG54" s="18"/>
      <c r="EH54" s="18"/>
      <c r="EI54" s="18"/>
      <c r="EJ54" s="18"/>
      <c r="EK54" s="18"/>
      <c r="EL54" s="18"/>
      <c r="EM54" s="18"/>
      <c r="EN54" s="18"/>
      <c r="EO54" s="18"/>
      <c r="EP54" s="18"/>
      <c r="EQ54" s="18"/>
      <c r="ER54" s="18"/>
      <c r="ES54" s="18"/>
      <c r="ET54" s="18"/>
      <c r="EU54" s="18"/>
      <c r="EV54" s="18"/>
      <c r="EW54" s="18"/>
      <c r="EX54" s="18"/>
      <c r="EY54" s="18"/>
      <c r="EZ54" s="18"/>
      <c r="FA54" s="18"/>
      <c r="FB54" s="18"/>
      <c r="FC54" s="18"/>
      <c r="FD54" s="18"/>
      <c r="FE54" s="18"/>
      <c r="FF54" s="18"/>
      <c r="FG54" s="18"/>
      <c r="FH54" s="18"/>
      <c r="FI54" s="18"/>
      <c r="FJ54" s="18"/>
      <c r="FK54" s="18"/>
      <c r="FL54" s="18"/>
      <c r="FM54" s="18"/>
      <c r="FN54" s="18"/>
      <c r="FO54" s="18"/>
      <c r="FP54" s="18"/>
      <c r="FQ54" s="18"/>
      <c r="FR54" s="18"/>
      <c r="FS54" s="18"/>
      <c r="FT54" s="18"/>
      <c r="FU54" s="18"/>
      <c r="FV54" s="18"/>
      <c r="FW54" s="18"/>
      <c r="FX54" s="18"/>
      <c r="FY54" s="18"/>
      <c r="FZ54" s="18"/>
      <c r="GA54" s="18"/>
      <c r="GB54" s="18"/>
      <c r="GC54" s="18"/>
      <c r="GD54" s="18"/>
      <c r="GE54" s="18"/>
      <c r="GF54" s="18"/>
      <c r="GG54" s="18"/>
      <c r="GH54" s="18"/>
      <c r="GI54" s="18"/>
      <c r="GJ54" s="18"/>
      <c r="GK54" s="18"/>
      <c r="GL54" s="18"/>
      <c r="GM54" s="18"/>
      <c r="GN54" s="18"/>
      <c r="GO54" s="18"/>
      <c r="GP54" s="18"/>
      <c r="GQ54" s="18"/>
      <c r="GR54" s="18"/>
      <c r="GS54" s="18"/>
      <c r="GT54" s="18"/>
      <c r="GU54" s="18"/>
      <c r="GV54" s="18"/>
      <c r="GW54" s="18"/>
      <c r="GX54" s="18"/>
      <c r="GY54" s="18"/>
      <c r="GZ54" s="18"/>
      <c r="HA54" s="18"/>
      <c r="HB54" s="18"/>
      <c r="HC54" s="18"/>
      <c r="HD54" s="18"/>
      <c r="HE54" s="18"/>
      <c r="HF54" s="18"/>
      <c r="HG54" s="18"/>
      <c r="HH54" s="18"/>
      <c r="HI54" s="18"/>
      <c r="HJ54" s="18"/>
      <c r="HK54" s="18"/>
      <c r="HL54" s="18"/>
      <c r="HM54" s="18"/>
      <c r="HN54" s="18"/>
      <c r="HO54" s="18"/>
      <c r="HP54" s="18"/>
      <c r="HQ54" s="18"/>
      <c r="HR54" s="18"/>
      <c r="HS54" s="18"/>
      <c r="HT54" s="18"/>
      <c r="HU54" s="18"/>
      <c r="HV54" s="18"/>
      <c r="HW54" s="18"/>
      <c r="HX54" s="18"/>
      <c r="HY54" s="18"/>
      <c r="HZ54" s="18"/>
      <c r="IA54" s="18"/>
      <c r="IB54" s="18"/>
      <c r="IC54" s="18"/>
      <c r="ID54" s="18"/>
      <c r="IE54" s="18"/>
      <c r="IF54" s="18"/>
      <c r="IG54" s="18"/>
      <c r="IH54" s="18"/>
      <c r="II54" s="18"/>
      <c r="IJ54" s="18"/>
      <c r="IK54" s="18"/>
      <c r="IL54" s="18"/>
      <c r="IM54" s="18"/>
      <c r="IN54" s="18"/>
      <c r="IO54" s="18"/>
    </row>
    <row r="55" spans="1:258" s="88" customFormat="1" ht="46.2" thickBot="1" x14ac:dyDescent="0.3">
      <c r="A55" s="93">
        <v>20</v>
      </c>
      <c r="B55" s="96" t="s">
        <v>1226</v>
      </c>
      <c r="C55" s="94" t="s">
        <v>1227</v>
      </c>
      <c r="D55" s="95" t="s">
        <v>169</v>
      </c>
      <c r="E55" s="100">
        <v>0.78</v>
      </c>
      <c r="F55" s="18"/>
      <c r="G55" s="18"/>
      <c r="H55" s="18"/>
      <c r="I55" s="18"/>
      <c r="J55" s="18"/>
      <c r="K55" s="18"/>
      <c r="L55" s="18"/>
      <c r="M55" s="18"/>
      <c r="N55" s="18"/>
      <c r="O55" s="18"/>
      <c r="P55" s="18"/>
      <c r="Q55" s="18"/>
      <c r="R55" s="18"/>
      <c r="S55" s="18"/>
      <c r="T55" s="18"/>
      <c r="U55" s="18"/>
      <c r="V55" s="18"/>
      <c r="W55" s="18"/>
      <c r="X55" s="18"/>
      <c r="Y55" s="18"/>
      <c r="Z55" s="18"/>
      <c r="AA55" s="18"/>
      <c r="AB55" s="18"/>
      <c r="AC55" s="18"/>
      <c r="AD55" s="18"/>
      <c r="AE55" s="18"/>
      <c r="AF55" s="18"/>
      <c r="AG55" s="18"/>
      <c r="AH55" s="18"/>
      <c r="AI55" s="18"/>
      <c r="AJ55" s="18"/>
      <c r="AK55" s="18"/>
      <c r="AL55" s="18"/>
      <c r="AM55" s="18"/>
      <c r="AN55" s="18"/>
      <c r="AO55" s="18"/>
      <c r="AP55" s="18"/>
      <c r="AQ55" s="18"/>
      <c r="AR55" s="18"/>
      <c r="AS55" s="18"/>
      <c r="AT55" s="18"/>
      <c r="AU55" s="18"/>
      <c r="AV55" s="18"/>
      <c r="AW55" s="18"/>
      <c r="AX55" s="18"/>
      <c r="AY55" s="18"/>
      <c r="AZ55" s="18"/>
      <c r="BA55" s="18"/>
      <c r="BB55" s="18"/>
      <c r="BC55" s="18"/>
      <c r="BD55" s="18"/>
      <c r="BE55" s="18"/>
      <c r="BF55" s="18"/>
      <c r="BG55" s="18"/>
      <c r="BH55" s="18"/>
      <c r="BI55" s="18"/>
      <c r="BJ55" s="18"/>
      <c r="BK55" s="18"/>
      <c r="BL55" s="18"/>
      <c r="BM55" s="18"/>
      <c r="BN55" s="18"/>
      <c r="BO55" s="18"/>
      <c r="BP55" s="18"/>
      <c r="BQ55" s="18"/>
      <c r="BR55" s="18"/>
      <c r="BS55" s="18"/>
      <c r="BT55" s="18"/>
      <c r="BU55" s="18"/>
      <c r="BV55" s="18"/>
      <c r="BW55" s="18"/>
      <c r="BX55" s="18"/>
      <c r="BY55" s="18"/>
      <c r="BZ55" s="18"/>
      <c r="CA55" s="18"/>
      <c r="CB55" s="18"/>
      <c r="CC55" s="18"/>
      <c r="CD55" s="18"/>
      <c r="CE55" s="18"/>
      <c r="CF55" s="18"/>
      <c r="CG55" s="18"/>
      <c r="CH55" s="18"/>
      <c r="CI55" s="18"/>
      <c r="CJ55" s="18"/>
      <c r="CK55" s="18"/>
      <c r="CL55" s="18"/>
      <c r="CM55" s="18"/>
      <c r="CN55" s="18"/>
      <c r="CO55" s="18"/>
      <c r="CP55" s="18"/>
      <c r="CQ55" s="18"/>
      <c r="CR55" s="18"/>
      <c r="CS55" s="18"/>
      <c r="CT55" s="18"/>
      <c r="CU55" s="18"/>
      <c r="CV55" s="18"/>
      <c r="CW55" s="18"/>
      <c r="CX55" s="18"/>
      <c r="CY55" s="18"/>
      <c r="CZ55" s="18"/>
      <c r="DA55" s="18"/>
      <c r="DB55" s="18"/>
      <c r="DC55" s="18"/>
      <c r="DD55" s="18"/>
      <c r="DE55" s="18"/>
      <c r="DF55" s="18"/>
      <c r="DG55" s="18"/>
      <c r="DH55" s="18"/>
      <c r="DI55" s="18"/>
      <c r="DJ55" s="18"/>
      <c r="DK55" s="18"/>
      <c r="DL55" s="18"/>
      <c r="DM55" s="18"/>
      <c r="DN55" s="18"/>
      <c r="DO55" s="18"/>
      <c r="DP55" s="18"/>
      <c r="DQ55" s="18"/>
      <c r="DR55" s="18"/>
      <c r="DS55" s="18"/>
      <c r="DT55" s="18"/>
      <c r="DU55" s="18"/>
      <c r="DV55" s="18"/>
      <c r="DW55" s="18"/>
      <c r="DX55" s="18"/>
      <c r="DY55" s="18"/>
      <c r="DZ55" s="18"/>
      <c r="EA55" s="18"/>
      <c r="EB55" s="18"/>
      <c r="EC55" s="18"/>
      <c r="ED55" s="18"/>
      <c r="EE55" s="18"/>
      <c r="EF55" s="18"/>
      <c r="EG55" s="18"/>
      <c r="EH55" s="18"/>
      <c r="EI55" s="18"/>
      <c r="EJ55" s="18"/>
      <c r="EK55" s="18"/>
      <c r="EL55" s="18"/>
      <c r="EM55" s="18"/>
      <c r="EN55" s="18"/>
      <c r="EO55" s="18"/>
      <c r="EP55" s="18"/>
      <c r="EQ55" s="18"/>
      <c r="ER55" s="18"/>
      <c r="ES55" s="18"/>
      <c r="ET55" s="18"/>
      <c r="EU55" s="18"/>
      <c r="EV55" s="18"/>
      <c r="EW55" s="18"/>
      <c r="EX55" s="18"/>
      <c r="EY55" s="18"/>
      <c r="EZ55" s="18"/>
      <c r="FA55" s="18"/>
      <c r="FB55" s="18"/>
      <c r="FC55" s="18"/>
      <c r="FD55" s="18"/>
      <c r="FE55" s="18"/>
      <c r="FF55" s="18"/>
      <c r="FG55" s="18"/>
      <c r="FH55" s="18"/>
      <c r="FI55" s="18"/>
      <c r="FJ55" s="18"/>
      <c r="FK55" s="18"/>
      <c r="FL55" s="18"/>
      <c r="FM55" s="18"/>
      <c r="FN55" s="18"/>
      <c r="FO55" s="18"/>
      <c r="FP55" s="18"/>
      <c r="FQ55" s="18"/>
      <c r="FR55" s="18"/>
      <c r="FS55" s="18"/>
      <c r="FT55" s="18"/>
      <c r="FU55" s="18"/>
      <c r="FV55" s="18"/>
      <c r="FW55" s="18"/>
      <c r="FX55" s="18"/>
      <c r="FY55" s="18"/>
      <c r="FZ55" s="18"/>
      <c r="GA55" s="18"/>
      <c r="GB55" s="18"/>
      <c r="GC55" s="18"/>
      <c r="GD55" s="18"/>
      <c r="GE55" s="18"/>
      <c r="GF55" s="18"/>
      <c r="GG55" s="18"/>
      <c r="GH55" s="18"/>
      <c r="GI55" s="18"/>
      <c r="GJ55" s="18"/>
      <c r="GK55" s="18"/>
      <c r="GL55" s="18"/>
      <c r="GM55" s="18"/>
      <c r="GN55" s="18"/>
      <c r="GO55" s="18"/>
      <c r="GP55" s="18"/>
      <c r="GQ55" s="18"/>
      <c r="GR55" s="18"/>
      <c r="GS55" s="18"/>
      <c r="GT55" s="18"/>
      <c r="GU55" s="18"/>
      <c r="GV55" s="18"/>
      <c r="GW55" s="18"/>
      <c r="GX55" s="18"/>
      <c r="GY55" s="18"/>
      <c r="GZ55" s="18"/>
      <c r="HA55" s="18"/>
      <c r="HB55" s="18"/>
      <c r="HC55" s="18"/>
      <c r="HD55" s="18"/>
      <c r="HE55" s="18"/>
      <c r="HF55" s="18"/>
      <c r="HG55" s="18"/>
      <c r="HH55" s="18"/>
      <c r="HI55" s="18"/>
      <c r="HJ55" s="18"/>
      <c r="HK55" s="18"/>
      <c r="HL55" s="18"/>
      <c r="HM55" s="18"/>
      <c r="HN55" s="18"/>
      <c r="HO55" s="18"/>
      <c r="HP55" s="18"/>
      <c r="HQ55" s="18"/>
      <c r="HR55" s="18"/>
      <c r="HS55" s="18"/>
      <c r="HT55" s="18"/>
      <c r="HU55" s="18"/>
      <c r="HV55" s="18"/>
      <c r="HW55" s="18"/>
      <c r="HX55" s="18"/>
      <c r="HY55" s="18"/>
      <c r="HZ55" s="18"/>
      <c r="IA55" s="18"/>
      <c r="IB55" s="18"/>
      <c r="IC55" s="18"/>
      <c r="ID55" s="18"/>
      <c r="IE55" s="18"/>
      <c r="IF55" s="18"/>
      <c r="IG55" s="18"/>
      <c r="IH55" s="18"/>
      <c r="II55" s="18"/>
      <c r="IJ55" s="18"/>
      <c r="IK55" s="18"/>
      <c r="IL55" s="18"/>
      <c r="IM55" s="18"/>
      <c r="IN55" s="18"/>
      <c r="IO55" s="18"/>
    </row>
    <row r="56" spans="1:258" s="88" customFormat="1" x14ac:dyDescent="0.25">
      <c r="A56" s="26"/>
      <c r="B56" s="26"/>
      <c r="C56" s="26"/>
      <c r="D56" s="26"/>
      <c r="E56" s="26"/>
    </row>
    <row r="57" spans="1:258" s="88" customFormat="1" x14ac:dyDescent="0.25">
      <c r="A57" s="186"/>
      <c r="B57" s="186"/>
      <c r="C57" s="187" t="s">
        <v>1228</v>
      </c>
      <c r="D57" s="187"/>
      <c r="E57" s="187"/>
      <c r="F57" s="187"/>
      <c r="G57" s="187"/>
      <c r="H57" s="187"/>
      <c r="I57" s="187"/>
      <c r="J57" s="187"/>
      <c r="K57" s="187"/>
      <c r="R57" s="18"/>
      <c r="S57" s="18"/>
      <c r="T57" s="18"/>
      <c r="U57" s="18"/>
      <c r="V57" s="18"/>
      <c r="W57" s="18"/>
      <c r="X57" s="18"/>
      <c r="Y57" s="18"/>
      <c r="Z57" s="18"/>
      <c r="AA57" s="18"/>
      <c r="AB57" s="18"/>
      <c r="AC57" s="18"/>
      <c r="AD57" s="18"/>
      <c r="AE57" s="18"/>
      <c r="AF57" s="18"/>
      <c r="AG57" s="18"/>
      <c r="AH57" s="18"/>
      <c r="AI57" s="18"/>
      <c r="AJ57" s="18"/>
      <c r="AK57" s="18"/>
      <c r="AL57" s="18"/>
      <c r="AM57" s="18"/>
      <c r="AN57" s="18"/>
      <c r="AO57" s="18"/>
      <c r="AP57" s="18"/>
      <c r="AQ57" s="18"/>
      <c r="AR57" s="18"/>
      <c r="AS57" s="18"/>
      <c r="AT57" s="18"/>
      <c r="AU57" s="18"/>
      <c r="AV57" s="18"/>
      <c r="AW57" s="18"/>
      <c r="AX57" s="18"/>
      <c r="AY57" s="18"/>
      <c r="AZ57" s="18"/>
      <c r="BA57" s="18"/>
      <c r="BB57" s="18"/>
      <c r="BC57" s="18"/>
      <c r="BD57" s="18"/>
      <c r="BE57" s="18"/>
      <c r="BF57" s="18"/>
      <c r="BG57" s="18"/>
      <c r="BH57" s="18"/>
      <c r="BI57" s="18"/>
      <c r="BJ57" s="18"/>
      <c r="BK57" s="18"/>
      <c r="BL57" s="18"/>
      <c r="BM57" s="18"/>
      <c r="BN57" s="18"/>
      <c r="BO57" s="18"/>
      <c r="BP57" s="18"/>
      <c r="BQ57" s="18"/>
      <c r="BR57" s="29" t="str">
        <f>C57</f>
        <v>Оборудование светотехническое</v>
      </c>
      <c r="BS57" s="18"/>
      <c r="BT57" s="18"/>
      <c r="BU57" s="18"/>
      <c r="BV57" s="18"/>
      <c r="BW57" s="18"/>
      <c r="BX57" s="18"/>
      <c r="BY57" s="18"/>
      <c r="BZ57" s="18"/>
      <c r="CA57" s="18"/>
      <c r="CB57" s="18"/>
      <c r="CC57" s="18"/>
      <c r="CD57" s="18"/>
      <c r="CE57" s="18"/>
      <c r="CF57" s="18"/>
      <c r="CG57" s="18"/>
      <c r="CH57" s="18"/>
      <c r="CI57" s="18"/>
      <c r="CJ57" s="18"/>
      <c r="CK57" s="18"/>
      <c r="CL57" s="18"/>
      <c r="CM57" s="18"/>
      <c r="CN57" s="18"/>
      <c r="CO57" s="18"/>
      <c r="CP57" s="18"/>
      <c r="CQ57" s="18"/>
      <c r="CR57" s="18"/>
      <c r="CS57" s="18"/>
      <c r="CT57" s="18"/>
      <c r="CU57" s="18"/>
      <c r="CV57" s="18"/>
      <c r="CW57" s="18"/>
      <c r="CX57" s="18"/>
      <c r="CY57" s="18"/>
      <c r="CZ57" s="18"/>
      <c r="DA57" s="18"/>
      <c r="DB57" s="18"/>
      <c r="DC57" s="18"/>
      <c r="DD57" s="18"/>
      <c r="DE57" s="18"/>
      <c r="DF57" s="18"/>
      <c r="DG57" s="18"/>
      <c r="DH57" s="18"/>
      <c r="DI57" s="18"/>
      <c r="DJ57" s="18"/>
      <c r="DK57" s="18"/>
      <c r="DL57" s="18"/>
      <c r="DM57" s="18"/>
      <c r="DN57" s="18"/>
      <c r="DO57" s="18"/>
      <c r="DP57" s="18"/>
      <c r="DQ57" s="18"/>
      <c r="DR57" s="18"/>
      <c r="DS57" s="18"/>
      <c r="DT57" s="18"/>
      <c r="DU57" s="18"/>
      <c r="DV57" s="18"/>
      <c r="DW57" s="18"/>
      <c r="DX57" s="18"/>
      <c r="DY57" s="18"/>
      <c r="DZ57" s="18"/>
      <c r="EA57" s="18"/>
      <c r="EB57" s="18"/>
      <c r="EC57" s="18"/>
      <c r="ED57" s="18"/>
      <c r="EE57" s="18"/>
      <c r="EF57" s="18"/>
      <c r="EG57" s="18"/>
      <c r="EH57" s="18"/>
      <c r="EI57" s="18"/>
      <c r="EJ57" s="18"/>
      <c r="EK57" s="18"/>
      <c r="EL57" s="18"/>
      <c r="EM57" s="18"/>
      <c r="EN57" s="18"/>
      <c r="EO57" s="18"/>
      <c r="EP57" s="18"/>
      <c r="EQ57" s="18"/>
      <c r="ER57" s="18"/>
      <c r="ES57" s="18"/>
      <c r="ET57" s="18"/>
      <c r="EU57" s="18"/>
      <c r="EV57" s="18"/>
      <c r="EW57" s="18"/>
      <c r="EX57" s="18"/>
      <c r="EY57" s="18"/>
      <c r="EZ57" s="18"/>
      <c r="FA57" s="18"/>
      <c r="FB57" s="18"/>
      <c r="FC57" s="18"/>
      <c r="FD57" s="18"/>
      <c r="FE57" s="18"/>
      <c r="FF57" s="18"/>
      <c r="FG57" s="18"/>
      <c r="FH57" s="18"/>
      <c r="FI57" s="18"/>
      <c r="FJ57" s="18"/>
      <c r="FK57" s="18"/>
      <c r="FL57" s="18"/>
      <c r="FM57" s="18"/>
      <c r="FN57" s="18"/>
      <c r="FO57" s="18"/>
      <c r="FP57" s="18"/>
      <c r="FQ57" s="18"/>
      <c r="FR57" s="18"/>
      <c r="FS57" s="18"/>
      <c r="FT57" s="18"/>
      <c r="FU57" s="18"/>
      <c r="FV57" s="18"/>
      <c r="FW57" s="18"/>
      <c r="FX57" s="18"/>
      <c r="FY57" s="18"/>
      <c r="FZ57" s="18"/>
      <c r="GA57" s="18"/>
      <c r="GB57" s="18"/>
      <c r="GC57" s="18"/>
      <c r="GD57" s="18"/>
      <c r="GE57" s="18"/>
      <c r="GF57" s="18"/>
      <c r="GG57" s="18"/>
      <c r="GH57" s="18"/>
      <c r="GI57" s="18"/>
      <c r="GJ57" s="18"/>
      <c r="GK57" s="18"/>
      <c r="GL57" s="18"/>
      <c r="GM57" s="18"/>
      <c r="GN57" s="18"/>
      <c r="GO57" s="18"/>
      <c r="GP57" s="18"/>
      <c r="GQ57" s="18"/>
      <c r="GR57" s="18"/>
      <c r="GS57" s="18"/>
      <c r="GT57" s="18"/>
      <c r="GU57" s="18"/>
      <c r="GV57" s="18"/>
      <c r="GW57" s="18"/>
      <c r="GX57" s="18"/>
      <c r="GY57" s="18"/>
      <c r="GZ57" s="18"/>
      <c r="HA57" s="18"/>
      <c r="HB57" s="18"/>
      <c r="HC57" s="18"/>
      <c r="HD57" s="18"/>
      <c r="HE57" s="18"/>
      <c r="HF57" s="18"/>
      <c r="HG57" s="18"/>
      <c r="HH57" s="18"/>
      <c r="HI57" s="18"/>
      <c r="HJ57" s="18"/>
      <c r="HK57" s="18"/>
      <c r="HL57" s="18"/>
      <c r="HM57" s="18"/>
      <c r="HN57" s="18"/>
      <c r="HO57" s="18"/>
      <c r="HP57" s="18"/>
      <c r="HQ57" s="18"/>
      <c r="HR57" s="18"/>
      <c r="HS57" s="18"/>
      <c r="HT57" s="18"/>
      <c r="HU57" s="18"/>
      <c r="HV57" s="18"/>
      <c r="HW57" s="18"/>
      <c r="HX57" s="18"/>
      <c r="HY57" s="18"/>
      <c r="HZ57" s="18"/>
      <c r="IA57" s="18"/>
      <c r="IB57" s="18"/>
      <c r="IC57" s="18"/>
      <c r="ID57" s="18"/>
      <c r="IE57" s="18"/>
      <c r="IF57" s="18"/>
      <c r="IG57" s="18"/>
      <c r="IH57" s="18"/>
      <c r="II57" s="18"/>
      <c r="IJ57" s="18"/>
      <c r="IK57" s="18"/>
      <c r="IL57" s="18"/>
      <c r="IM57" s="18"/>
      <c r="IN57" s="18"/>
      <c r="IO57" s="18"/>
    </row>
    <row r="58" spans="1:258" s="88" customFormat="1" ht="13.8" thickBot="1" x14ac:dyDescent="0.3"/>
    <row r="59" spans="1:258" s="88" customFormat="1" ht="22.8" x14ac:dyDescent="0.25">
      <c r="A59" s="89">
        <v>21</v>
      </c>
      <c r="B59" s="92" t="s">
        <v>1229</v>
      </c>
      <c r="C59" s="90" t="s">
        <v>1230</v>
      </c>
      <c r="D59" s="91" t="s">
        <v>269</v>
      </c>
      <c r="E59" s="104">
        <v>0.18</v>
      </c>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18"/>
      <c r="BK59" s="18"/>
      <c r="BL59" s="18"/>
      <c r="BM59" s="18"/>
      <c r="BN59" s="18"/>
      <c r="BO59" s="18"/>
      <c r="BP59" s="18"/>
      <c r="BQ59" s="18"/>
      <c r="BR59" s="18"/>
      <c r="BS59" s="18"/>
      <c r="BT59" s="18"/>
      <c r="BU59" s="18"/>
      <c r="BV59" s="18"/>
      <c r="BW59" s="18"/>
      <c r="BX59" s="18"/>
      <c r="BY59" s="18"/>
      <c r="BZ59" s="18"/>
      <c r="CA59" s="18"/>
      <c r="CB59" s="18"/>
      <c r="CC59" s="18"/>
      <c r="CD59" s="18"/>
      <c r="CE59" s="18"/>
      <c r="CF59" s="18"/>
      <c r="CG59" s="18"/>
      <c r="CH59" s="18"/>
      <c r="CI59" s="18"/>
      <c r="CJ59" s="18"/>
      <c r="CK59" s="18"/>
      <c r="CL59" s="18"/>
      <c r="CM59" s="18"/>
      <c r="CN59" s="18"/>
      <c r="CO59" s="18"/>
      <c r="CP59" s="18"/>
      <c r="CQ59" s="18"/>
      <c r="CR59" s="18"/>
      <c r="CS59" s="18"/>
      <c r="CT59" s="18"/>
      <c r="CU59" s="18"/>
      <c r="CV59" s="18"/>
      <c r="CW59" s="18"/>
      <c r="CX59" s="18"/>
      <c r="CY59" s="18"/>
      <c r="CZ59" s="18"/>
      <c r="DA59" s="18"/>
      <c r="DB59" s="18"/>
      <c r="DC59" s="18"/>
      <c r="DD59" s="18"/>
      <c r="DE59" s="18"/>
      <c r="DF59" s="18"/>
      <c r="DG59" s="18"/>
      <c r="DH59" s="18"/>
      <c r="DI59" s="18"/>
      <c r="DJ59" s="18"/>
      <c r="DK59" s="18"/>
      <c r="DL59" s="18"/>
      <c r="DM59" s="18"/>
      <c r="DN59" s="18"/>
      <c r="DO59" s="18"/>
      <c r="DP59" s="18"/>
      <c r="DQ59" s="18"/>
      <c r="DR59" s="18"/>
      <c r="DS59" s="18"/>
      <c r="DT59" s="18"/>
      <c r="DU59" s="18"/>
      <c r="DV59" s="18"/>
      <c r="DW59" s="18"/>
      <c r="DX59" s="18"/>
      <c r="DY59" s="18"/>
      <c r="DZ59" s="18"/>
      <c r="EA59" s="18"/>
      <c r="EB59" s="18"/>
      <c r="EC59" s="18"/>
      <c r="ED59" s="18"/>
      <c r="EE59" s="18"/>
      <c r="EF59" s="18"/>
      <c r="EG59" s="18"/>
      <c r="EH59" s="18"/>
      <c r="EI59" s="18"/>
      <c r="EJ59" s="18"/>
      <c r="EK59" s="18"/>
      <c r="EL59" s="18"/>
      <c r="EM59" s="18"/>
      <c r="EN59" s="18"/>
      <c r="EO59" s="18"/>
      <c r="EP59" s="18"/>
      <c r="EQ59" s="18"/>
      <c r="ER59" s="18"/>
      <c r="ES59" s="18"/>
      <c r="ET59" s="18"/>
      <c r="EU59" s="18"/>
      <c r="EV59" s="18"/>
      <c r="EW59" s="18"/>
      <c r="EX59" s="18"/>
      <c r="EY59" s="18"/>
      <c r="EZ59" s="18"/>
      <c r="FA59" s="18"/>
      <c r="FB59" s="18"/>
      <c r="FC59" s="18"/>
      <c r="FD59" s="18"/>
      <c r="FE59" s="18"/>
      <c r="FF59" s="18"/>
      <c r="FG59" s="18"/>
      <c r="FH59" s="18"/>
      <c r="FI59" s="18"/>
      <c r="FJ59" s="18"/>
      <c r="FK59" s="18"/>
      <c r="FL59" s="18"/>
      <c r="FM59" s="18"/>
      <c r="FN59" s="18"/>
      <c r="FO59" s="18"/>
      <c r="FP59" s="18"/>
      <c r="FQ59" s="18"/>
      <c r="FR59" s="18"/>
      <c r="FS59" s="18"/>
      <c r="FT59" s="18"/>
      <c r="FU59" s="18"/>
      <c r="FV59" s="18"/>
      <c r="FW59" s="18"/>
      <c r="FX59" s="18"/>
      <c r="FY59" s="18"/>
      <c r="FZ59" s="18"/>
      <c r="GA59" s="18"/>
      <c r="GB59" s="18"/>
      <c r="GC59" s="18"/>
      <c r="GD59" s="18"/>
      <c r="GE59" s="18"/>
      <c r="GF59" s="18"/>
      <c r="GG59" s="18"/>
      <c r="GH59" s="18"/>
      <c r="GI59" s="18"/>
      <c r="GJ59" s="18"/>
      <c r="GK59" s="18"/>
      <c r="GL59" s="18"/>
      <c r="GM59" s="18"/>
      <c r="GN59" s="18"/>
      <c r="GO59" s="18"/>
      <c r="GP59" s="18"/>
      <c r="GQ59" s="18"/>
      <c r="GR59" s="18"/>
      <c r="GS59" s="18"/>
      <c r="GT59" s="18"/>
      <c r="GU59" s="18"/>
      <c r="GV59" s="18"/>
      <c r="GW59" s="18"/>
      <c r="GX59" s="18"/>
      <c r="GY59" s="18"/>
      <c r="GZ59" s="18"/>
      <c r="HA59" s="18"/>
      <c r="HB59" s="18"/>
      <c r="HC59" s="18"/>
      <c r="HD59" s="18"/>
      <c r="HE59" s="18"/>
      <c r="HF59" s="18"/>
      <c r="HG59" s="18"/>
      <c r="HH59" s="18"/>
      <c r="HI59" s="18"/>
      <c r="HJ59" s="18"/>
      <c r="HK59" s="18"/>
      <c r="HL59" s="18"/>
      <c r="HM59" s="18"/>
      <c r="HN59" s="18"/>
      <c r="HO59" s="18"/>
      <c r="HP59" s="18"/>
      <c r="HQ59" s="18"/>
      <c r="HR59" s="18"/>
      <c r="HS59" s="18"/>
      <c r="HT59" s="18"/>
      <c r="HU59" s="18"/>
      <c r="HV59" s="18"/>
      <c r="HW59" s="18"/>
      <c r="HX59" s="18"/>
      <c r="HY59" s="18"/>
      <c r="HZ59" s="18"/>
      <c r="IA59" s="18"/>
      <c r="IB59" s="18"/>
      <c r="IC59" s="18"/>
      <c r="ID59" s="18"/>
      <c r="IE59" s="18"/>
      <c r="IF59" s="18"/>
      <c r="IG59" s="18"/>
      <c r="IH59" s="18"/>
      <c r="II59" s="18"/>
      <c r="IJ59" s="18"/>
      <c r="IK59" s="18"/>
      <c r="IL59" s="18"/>
      <c r="IM59" s="18"/>
      <c r="IN59" s="18"/>
      <c r="IO59" s="18"/>
    </row>
    <row r="60" spans="1:258" s="88" customFormat="1" x14ac:dyDescent="0.25">
      <c r="A60" s="93">
        <v>22</v>
      </c>
      <c r="B60" s="96" t="s">
        <v>1231</v>
      </c>
      <c r="C60" s="94" t="s">
        <v>1232</v>
      </c>
      <c r="D60" s="95" t="s">
        <v>269</v>
      </c>
      <c r="E60" s="100">
        <v>0.72</v>
      </c>
      <c r="F60" s="18"/>
      <c r="G60" s="18"/>
      <c r="H60" s="18"/>
      <c r="I60" s="18"/>
      <c r="J60" s="18"/>
      <c r="K60" s="18"/>
      <c r="L60" s="18"/>
      <c r="M60" s="18"/>
      <c r="N60" s="18"/>
      <c r="O60" s="18"/>
      <c r="P60" s="18"/>
      <c r="Q60" s="18"/>
      <c r="R60" s="18"/>
      <c r="S60" s="18"/>
      <c r="T60" s="18"/>
      <c r="U60" s="18"/>
      <c r="V60" s="18"/>
      <c r="W60" s="18"/>
      <c r="X60" s="18"/>
      <c r="Y60" s="18"/>
      <c r="Z60" s="18"/>
      <c r="AA60" s="18"/>
      <c r="AB60" s="18"/>
      <c r="AC60" s="18"/>
      <c r="AD60" s="18"/>
      <c r="AE60" s="18"/>
      <c r="AF60" s="18"/>
      <c r="AG60" s="18"/>
      <c r="AH60" s="18"/>
      <c r="AI60" s="18"/>
      <c r="AJ60" s="18"/>
      <c r="AK60" s="18"/>
      <c r="AL60" s="18"/>
      <c r="AM60" s="18"/>
      <c r="AN60" s="18"/>
      <c r="AO60" s="18"/>
      <c r="AP60" s="18"/>
      <c r="AQ60" s="18"/>
      <c r="AR60" s="18"/>
      <c r="AS60" s="18"/>
      <c r="AT60" s="18"/>
      <c r="AU60" s="18"/>
      <c r="AV60" s="18"/>
      <c r="AW60" s="18"/>
      <c r="AX60" s="18"/>
      <c r="AY60" s="18"/>
      <c r="AZ60" s="18"/>
      <c r="BA60" s="18"/>
      <c r="BB60" s="18"/>
      <c r="BC60" s="18"/>
      <c r="BD60" s="18"/>
      <c r="BE60" s="18"/>
      <c r="BF60" s="18"/>
      <c r="BG60" s="18"/>
      <c r="BH60" s="18"/>
      <c r="BI60" s="18"/>
      <c r="BJ60" s="18"/>
      <c r="BK60" s="18"/>
      <c r="BL60" s="18"/>
      <c r="BM60" s="18"/>
      <c r="BN60" s="18"/>
      <c r="BO60" s="18"/>
      <c r="BP60" s="18"/>
      <c r="BQ60" s="18"/>
      <c r="BR60" s="18"/>
      <c r="BS60" s="18"/>
      <c r="BT60" s="18"/>
      <c r="BU60" s="18"/>
      <c r="BV60" s="18"/>
      <c r="BW60" s="18"/>
      <c r="BX60" s="18"/>
      <c r="BY60" s="18"/>
      <c r="BZ60" s="18"/>
      <c r="CA60" s="18"/>
      <c r="CB60" s="18"/>
      <c r="CC60" s="18"/>
      <c r="CD60" s="18"/>
      <c r="CE60" s="18"/>
      <c r="CF60" s="18"/>
      <c r="CG60" s="18"/>
      <c r="CH60" s="18"/>
      <c r="CI60" s="18"/>
      <c r="CJ60" s="18"/>
      <c r="CK60" s="18"/>
      <c r="CL60" s="18"/>
      <c r="CM60" s="18"/>
      <c r="CN60" s="18"/>
      <c r="CO60" s="18"/>
      <c r="CP60" s="18"/>
      <c r="CQ60" s="18"/>
      <c r="CR60" s="18"/>
      <c r="CS60" s="18"/>
      <c r="CT60" s="18"/>
      <c r="CU60" s="18"/>
      <c r="CV60" s="18"/>
      <c r="CW60" s="18"/>
      <c r="CX60" s="18"/>
      <c r="CY60" s="18"/>
      <c r="CZ60" s="18"/>
      <c r="DA60" s="18"/>
      <c r="DB60" s="18"/>
      <c r="DC60" s="18"/>
      <c r="DD60" s="18"/>
      <c r="DE60" s="18"/>
      <c r="DF60" s="18"/>
      <c r="DG60" s="18"/>
      <c r="DH60" s="18"/>
      <c r="DI60" s="18"/>
      <c r="DJ60" s="18"/>
      <c r="DK60" s="18"/>
      <c r="DL60" s="18"/>
      <c r="DM60" s="18"/>
      <c r="DN60" s="18"/>
      <c r="DO60" s="18"/>
      <c r="DP60" s="18"/>
      <c r="DQ60" s="18"/>
      <c r="DR60" s="18"/>
      <c r="DS60" s="18"/>
      <c r="DT60" s="18"/>
      <c r="DU60" s="18"/>
      <c r="DV60" s="18"/>
      <c r="DW60" s="18"/>
      <c r="DX60" s="18"/>
      <c r="DY60" s="18"/>
      <c r="DZ60" s="18"/>
      <c r="EA60" s="18"/>
      <c r="EB60" s="18"/>
      <c r="EC60" s="18"/>
      <c r="ED60" s="18"/>
      <c r="EE60" s="18"/>
      <c r="EF60" s="18"/>
      <c r="EG60" s="18"/>
      <c r="EH60" s="18"/>
      <c r="EI60" s="18"/>
      <c r="EJ60" s="18"/>
      <c r="EK60" s="18"/>
      <c r="EL60" s="18"/>
      <c r="EM60" s="18"/>
      <c r="EN60" s="18"/>
      <c r="EO60" s="18"/>
      <c r="EP60" s="18"/>
      <c r="EQ60" s="18"/>
      <c r="ER60" s="18"/>
      <c r="ES60" s="18"/>
      <c r="ET60" s="18"/>
      <c r="EU60" s="18"/>
      <c r="EV60" s="18"/>
      <c r="EW60" s="18"/>
      <c r="EX60" s="18"/>
      <c r="EY60" s="18"/>
      <c r="EZ60" s="18"/>
      <c r="FA60" s="18"/>
      <c r="FB60" s="18"/>
      <c r="FC60" s="18"/>
      <c r="FD60" s="18"/>
      <c r="FE60" s="18"/>
      <c r="FF60" s="18"/>
      <c r="FG60" s="18"/>
      <c r="FH60" s="18"/>
      <c r="FI60" s="18"/>
      <c r="FJ60" s="18"/>
      <c r="FK60" s="18"/>
      <c r="FL60" s="18"/>
      <c r="FM60" s="18"/>
      <c r="FN60" s="18"/>
      <c r="FO60" s="18"/>
      <c r="FP60" s="18"/>
      <c r="FQ60" s="18"/>
      <c r="FR60" s="18"/>
      <c r="FS60" s="18"/>
      <c r="FT60" s="18"/>
      <c r="FU60" s="18"/>
      <c r="FV60" s="18"/>
      <c r="FW60" s="18"/>
      <c r="FX60" s="18"/>
      <c r="FY60" s="18"/>
      <c r="FZ60" s="18"/>
      <c r="GA60" s="18"/>
      <c r="GB60" s="18"/>
      <c r="GC60" s="18"/>
      <c r="GD60" s="18"/>
      <c r="GE60" s="18"/>
      <c r="GF60" s="18"/>
      <c r="GG60" s="18"/>
      <c r="GH60" s="18"/>
      <c r="GI60" s="18"/>
      <c r="GJ60" s="18"/>
      <c r="GK60" s="18"/>
      <c r="GL60" s="18"/>
      <c r="GM60" s="18"/>
      <c r="GN60" s="18"/>
      <c r="GO60" s="18"/>
      <c r="GP60" s="18"/>
      <c r="GQ60" s="18"/>
      <c r="GR60" s="18"/>
      <c r="GS60" s="18"/>
      <c r="GT60" s="18"/>
      <c r="GU60" s="18"/>
      <c r="GV60" s="18"/>
      <c r="GW60" s="18"/>
      <c r="GX60" s="18"/>
      <c r="GY60" s="18"/>
      <c r="GZ60" s="18"/>
      <c r="HA60" s="18"/>
      <c r="HB60" s="18"/>
      <c r="HC60" s="18"/>
      <c r="HD60" s="18"/>
      <c r="HE60" s="18"/>
      <c r="HF60" s="18"/>
      <c r="HG60" s="18"/>
      <c r="HH60" s="18"/>
      <c r="HI60" s="18"/>
      <c r="HJ60" s="18"/>
      <c r="HK60" s="18"/>
      <c r="HL60" s="18"/>
      <c r="HM60" s="18"/>
      <c r="HN60" s="18"/>
      <c r="HO60" s="18"/>
      <c r="HP60" s="18"/>
      <c r="HQ60" s="18"/>
      <c r="HR60" s="18"/>
      <c r="HS60" s="18"/>
      <c r="HT60" s="18"/>
      <c r="HU60" s="18"/>
      <c r="HV60" s="18"/>
      <c r="HW60" s="18"/>
      <c r="HX60" s="18"/>
      <c r="HY60" s="18"/>
      <c r="HZ60" s="18"/>
      <c r="IA60" s="18"/>
      <c r="IB60" s="18"/>
      <c r="IC60" s="18"/>
      <c r="ID60" s="18"/>
      <c r="IE60" s="18"/>
      <c r="IF60" s="18"/>
      <c r="IG60" s="18"/>
      <c r="IH60" s="18"/>
      <c r="II60" s="18"/>
      <c r="IJ60" s="18"/>
      <c r="IK60" s="18"/>
      <c r="IL60" s="18"/>
      <c r="IM60" s="18"/>
      <c r="IN60" s="18"/>
      <c r="IO60" s="18"/>
    </row>
    <row r="61" spans="1:258" s="88" customFormat="1" ht="45.6" x14ac:dyDescent="0.25">
      <c r="A61" s="93">
        <v>23</v>
      </c>
      <c r="B61" s="96" t="s">
        <v>1233</v>
      </c>
      <c r="C61" s="94" t="s">
        <v>1234</v>
      </c>
      <c r="D61" s="95" t="s">
        <v>269</v>
      </c>
      <c r="E61" s="100">
        <v>7.12</v>
      </c>
      <c r="F61" s="18"/>
      <c r="G61" s="18"/>
      <c r="H61" s="18"/>
      <c r="I61" s="18"/>
      <c r="J61" s="18"/>
      <c r="K61" s="18"/>
      <c r="L61" s="18"/>
      <c r="M61" s="18"/>
      <c r="N61" s="18"/>
      <c r="O61" s="18"/>
      <c r="P61" s="18"/>
      <c r="Q61" s="18"/>
      <c r="R61" s="18"/>
      <c r="S61" s="18"/>
      <c r="T61" s="18"/>
      <c r="U61" s="18"/>
      <c r="V61" s="18"/>
      <c r="W61" s="18"/>
      <c r="X61" s="18"/>
      <c r="Y61" s="18"/>
      <c r="Z61" s="18"/>
      <c r="AA61" s="18"/>
      <c r="AB61" s="18"/>
      <c r="AC61" s="18"/>
      <c r="AD61" s="18"/>
      <c r="AE61" s="18"/>
      <c r="AF61" s="18"/>
      <c r="AG61" s="18"/>
      <c r="AH61" s="18"/>
      <c r="AI61" s="18"/>
      <c r="AJ61" s="18"/>
      <c r="AK61" s="18"/>
      <c r="AL61" s="18"/>
      <c r="AM61" s="18"/>
      <c r="AN61" s="18"/>
      <c r="AO61" s="18"/>
      <c r="AP61" s="18"/>
      <c r="AQ61" s="18"/>
      <c r="AR61" s="18"/>
      <c r="AS61" s="18"/>
      <c r="AT61" s="18"/>
      <c r="AU61" s="18"/>
      <c r="AV61" s="18"/>
      <c r="AW61" s="18"/>
      <c r="AX61" s="18"/>
      <c r="AY61" s="18"/>
      <c r="AZ61" s="18"/>
      <c r="BA61" s="18"/>
      <c r="BB61" s="18"/>
      <c r="BC61" s="18"/>
      <c r="BD61" s="18"/>
      <c r="BE61" s="18"/>
      <c r="BF61" s="18"/>
      <c r="BG61" s="18"/>
      <c r="BH61" s="18"/>
      <c r="BI61" s="18"/>
      <c r="BJ61" s="18"/>
      <c r="BK61" s="18"/>
      <c r="BL61" s="18"/>
      <c r="BM61" s="18"/>
      <c r="BN61" s="18"/>
      <c r="BO61" s="18"/>
      <c r="BP61" s="18"/>
      <c r="BQ61" s="18"/>
      <c r="BR61" s="18"/>
      <c r="BS61" s="18"/>
      <c r="BT61" s="18"/>
      <c r="BU61" s="18"/>
      <c r="BV61" s="18"/>
      <c r="BW61" s="18"/>
      <c r="BX61" s="18"/>
      <c r="BY61" s="18"/>
      <c r="BZ61" s="18"/>
      <c r="CA61" s="18"/>
      <c r="CB61" s="18"/>
      <c r="CC61" s="18"/>
      <c r="CD61" s="18"/>
      <c r="CE61" s="18"/>
      <c r="CF61" s="18"/>
      <c r="CG61" s="18"/>
      <c r="CH61" s="18"/>
      <c r="CI61" s="18"/>
      <c r="CJ61" s="18"/>
      <c r="CK61" s="18"/>
      <c r="CL61" s="18"/>
      <c r="CM61" s="18"/>
      <c r="CN61" s="18"/>
      <c r="CO61" s="18"/>
      <c r="CP61" s="18"/>
      <c r="CQ61" s="18"/>
      <c r="CR61" s="18"/>
      <c r="CS61" s="18"/>
      <c r="CT61" s="18"/>
      <c r="CU61" s="18"/>
      <c r="CV61" s="18"/>
      <c r="CW61" s="18"/>
      <c r="CX61" s="18"/>
      <c r="CY61" s="18"/>
      <c r="CZ61" s="18"/>
      <c r="DA61" s="18"/>
      <c r="DB61" s="18"/>
      <c r="DC61" s="18"/>
      <c r="DD61" s="18"/>
      <c r="DE61" s="18"/>
      <c r="DF61" s="18"/>
      <c r="DG61" s="18"/>
      <c r="DH61" s="18"/>
      <c r="DI61" s="18"/>
      <c r="DJ61" s="18"/>
      <c r="DK61" s="18"/>
      <c r="DL61" s="18"/>
      <c r="DM61" s="18"/>
      <c r="DN61" s="18"/>
      <c r="DO61" s="18"/>
      <c r="DP61" s="18"/>
      <c r="DQ61" s="18"/>
      <c r="DR61" s="18"/>
      <c r="DS61" s="18"/>
      <c r="DT61" s="18"/>
      <c r="DU61" s="18"/>
      <c r="DV61" s="18"/>
      <c r="DW61" s="18"/>
      <c r="DX61" s="18"/>
      <c r="DY61" s="18"/>
      <c r="DZ61" s="18"/>
      <c r="EA61" s="18"/>
      <c r="EB61" s="18"/>
      <c r="EC61" s="18"/>
      <c r="ED61" s="18"/>
      <c r="EE61" s="18"/>
      <c r="EF61" s="18"/>
      <c r="EG61" s="18"/>
      <c r="EH61" s="18"/>
      <c r="EI61" s="18"/>
      <c r="EJ61" s="18"/>
      <c r="EK61" s="18"/>
      <c r="EL61" s="18"/>
      <c r="EM61" s="18"/>
      <c r="EN61" s="18"/>
      <c r="EO61" s="18"/>
      <c r="EP61" s="18"/>
      <c r="EQ61" s="18"/>
      <c r="ER61" s="18"/>
      <c r="ES61" s="18"/>
      <c r="ET61" s="18"/>
      <c r="EU61" s="18"/>
      <c r="EV61" s="18"/>
      <c r="EW61" s="18"/>
      <c r="EX61" s="18"/>
      <c r="EY61" s="18"/>
      <c r="EZ61" s="18"/>
      <c r="FA61" s="18"/>
      <c r="FB61" s="18"/>
      <c r="FC61" s="18"/>
      <c r="FD61" s="18"/>
      <c r="FE61" s="18"/>
      <c r="FF61" s="18"/>
      <c r="FG61" s="18"/>
      <c r="FH61" s="18"/>
      <c r="FI61" s="18"/>
      <c r="FJ61" s="18"/>
      <c r="FK61" s="18"/>
      <c r="FL61" s="18"/>
      <c r="FM61" s="18"/>
      <c r="FN61" s="18"/>
      <c r="FO61" s="18"/>
      <c r="FP61" s="18"/>
      <c r="FQ61" s="18"/>
      <c r="FR61" s="18"/>
      <c r="FS61" s="18"/>
      <c r="FT61" s="18"/>
      <c r="FU61" s="18"/>
      <c r="FV61" s="18"/>
      <c r="FW61" s="18"/>
      <c r="FX61" s="18"/>
      <c r="FY61" s="18"/>
      <c r="FZ61" s="18"/>
      <c r="GA61" s="18"/>
      <c r="GB61" s="18"/>
      <c r="GC61" s="18"/>
      <c r="GD61" s="18"/>
      <c r="GE61" s="18"/>
      <c r="GF61" s="18"/>
      <c r="GG61" s="18"/>
      <c r="GH61" s="18"/>
      <c r="GI61" s="18"/>
      <c r="GJ61" s="18"/>
      <c r="GK61" s="18"/>
      <c r="GL61" s="18"/>
      <c r="GM61" s="18"/>
      <c r="GN61" s="18"/>
      <c r="GO61" s="18"/>
      <c r="GP61" s="18"/>
      <c r="GQ61" s="18"/>
      <c r="GR61" s="18"/>
      <c r="GS61" s="18"/>
      <c r="GT61" s="18"/>
      <c r="GU61" s="18"/>
      <c r="GV61" s="18"/>
      <c r="GW61" s="18"/>
      <c r="GX61" s="18"/>
      <c r="GY61" s="18"/>
      <c r="GZ61" s="18"/>
      <c r="HA61" s="18"/>
      <c r="HB61" s="18"/>
      <c r="HC61" s="18"/>
      <c r="HD61" s="18"/>
      <c r="HE61" s="18"/>
      <c r="HF61" s="18"/>
      <c r="HG61" s="18"/>
      <c r="HH61" s="18"/>
      <c r="HI61" s="18"/>
      <c r="HJ61" s="18"/>
      <c r="HK61" s="18"/>
      <c r="HL61" s="18"/>
      <c r="HM61" s="18"/>
      <c r="HN61" s="18"/>
      <c r="HO61" s="18"/>
      <c r="HP61" s="18"/>
      <c r="HQ61" s="18"/>
      <c r="HR61" s="18"/>
      <c r="HS61" s="18"/>
      <c r="HT61" s="18"/>
      <c r="HU61" s="18"/>
      <c r="HV61" s="18"/>
      <c r="HW61" s="18"/>
      <c r="HX61" s="18"/>
      <c r="HY61" s="18"/>
      <c r="HZ61" s="18"/>
      <c r="IA61" s="18"/>
      <c r="IB61" s="18"/>
      <c r="IC61" s="18"/>
      <c r="ID61" s="18"/>
      <c r="IE61" s="18"/>
      <c r="IF61" s="18"/>
      <c r="IG61" s="18"/>
      <c r="IH61" s="18"/>
      <c r="II61" s="18"/>
      <c r="IJ61" s="18"/>
      <c r="IK61" s="18"/>
      <c r="IL61" s="18"/>
      <c r="IM61" s="18"/>
      <c r="IN61" s="18"/>
      <c r="IO61" s="18"/>
    </row>
    <row r="62" spans="1:258" s="88" customFormat="1" ht="22.8" x14ac:dyDescent="0.25">
      <c r="A62" s="93">
        <v>24</v>
      </c>
      <c r="B62" s="96" t="s">
        <v>1216</v>
      </c>
      <c r="C62" s="94" t="s">
        <v>1217</v>
      </c>
      <c r="D62" s="95" t="s">
        <v>278</v>
      </c>
      <c r="E62" s="100">
        <v>1</v>
      </c>
      <c r="F62" s="18"/>
      <c r="G62" s="18"/>
      <c r="H62" s="18"/>
      <c r="I62" s="18"/>
      <c r="J62" s="18"/>
      <c r="K62" s="18"/>
      <c r="L62" s="18"/>
      <c r="M62" s="18"/>
      <c r="N62" s="18"/>
      <c r="O62" s="18"/>
      <c r="P62" s="18"/>
      <c r="Q62" s="18"/>
      <c r="R62" s="18"/>
      <c r="S62" s="18"/>
      <c r="T62" s="18"/>
      <c r="U62" s="18"/>
      <c r="V62" s="18"/>
      <c r="W62" s="18"/>
      <c r="X62" s="18"/>
      <c r="Y62" s="18"/>
      <c r="Z62" s="18"/>
      <c r="AA62" s="18"/>
      <c r="AB62" s="18"/>
      <c r="AC62" s="18"/>
      <c r="AD62" s="18"/>
      <c r="AE62" s="18"/>
      <c r="AF62" s="18"/>
      <c r="AG62" s="18"/>
      <c r="AH62" s="18"/>
      <c r="AI62" s="18"/>
      <c r="AJ62" s="18"/>
      <c r="AK62" s="18"/>
      <c r="AL62" s="18"/>
      <c r="AM62" s="18"/>
      <c r="AN62" s="18"/>
      <c r="AO62" s="18"/>
      <c r="AP62" s="18"/>
      <c r="AQ62" s="18"/>
      <c r="AR62" s="18"/>
      <c r="AS62" s="18"/>
      <c r="AT62" s="18"/>
      <c r="AU62" s="18"/>
      <c r="AV62" s="18"/>
      <c r="AW62" s="18"/>
      <c r="AX62" s="18"/>
      <c r="AY62" s="18"/>
      <c r="AZ62" s="18"/>
      <c r="BA62" s="18"/>
      <c r="BB62" s="18"/>
      <c r="BC62" s="18"/>
      <c r="BD62" s="18"/>
      <c r="BE62" s="18"/>
      <c r="BF62" s="18"/>
      <c r="BG62" s="18"/>
      <c r="BH62" s="18"/>
      <c r="BI62" s="18"/>
      <c r="BJ62" s="18"/>
      <c r="BK62" s="18"/>
      <c r="BL62" s="18"/>
      <c r="BM62" s="18"/>
      <c r="BN62" s="18"/>
      <c r="BO62" s="18"/>
      <c r="BP62" s="18"/>
      <c r="BQ62" s="18"/>
      <c r="BR62" s="18"/>
      <c r="BS62" s="18"/>
      <c r="BT62" s="18"/>
      <c r="BU62" s="18"/>
      <c r="BV62" s="18"/>
      <c r="BW62" s="18"/>
      <c r="BX62" s="18"/>
      <c r="BY62" s="18"/>
      <c r="BZ62" s="18"/>
      <c r="CA62" s="18"/>
      <c r="CB62" s="18"/>
      <c r="CC62" s="18"/>
      <c r="CD62" s="18"/>
      <c r="CE62" s="18"/>
      <c r="CF62" s="18"/>
      <c r="CG62" s="18"/>
      <c r="CH62" s="18"/>
      <c r="CI62" s="18"/>
      <c r="CJ62" s="18"/>
      <c r="CK62" s="18"/>
      <c r="CL62" s="18"/>
      <c r="CM62" s="18"/>
      <c r="CN62" s="18"/>
      <c r="CO62" s="18"/>
      <c r="CP62" s="18"/>
      <c r="CQ62" s="18"/>
      <c r="CR62" s="18"/>
      <c r="CS62" s="18"/>
      <c r="CT62" s="18"/>
      <c r="CU62" s="18"/>
      <c r="CV62" s="18"/>
      <c r="CW62" s="18"/>
      <c r="CX62" s="18"/>
      <c r="CY62" s="18"/>
      <c r="CZ62" s="18"/>
      <c r="DA62" s="18"/>
      <c r="DB62" s="18"/>
      <c r="DC62" s="18"/>
      <c r="DD62" s="18"/>
      <c r="DE62" s="18"/>
      <c r="DF62" s="18"/>
      <c r="DG62" s="18"/>
      <c r="DH62" s="18"/>
      <c r="DI62" s="18"/>
      <c r="DJ62" s="18"/>
      <c r="DK62" s="18"/>
      <c r="DL62" s="18"/>
      <c r="DM62" s="18"/>
      <c r="DN62" s="18"/>
      <c r="DO62" s="18"/>
      <c r="DP62" s="18"/>
      <c r="DQ62" s="18"/>
      <c r="DR62" s="18"/>
      <c r="DS62" s="18"/>
      <c r="DT62" s="18"/>
      <c r="DU62" s="18"/>
      <c r="DV62" s="18"/>
      <c r="DW62" s="18"/>
      <c r="DX62" s="18"/>
      <c r="DY62" s="18"/>
      <c r="DZ62" s="18"/>
      <c r="EA62" s="18"/>
      <c r="EB62" s="18"/>
      <c r="EC62" s="18"/>
      <c r="ED62" s="18"/>
      <c r="EE62" s="18"/>
      <c r="EF62" s="18"/>
      <c r="EG62" s="18"/>
      <c r="EH62" s="18"/>
      <c r="EI62" s="18"/>
      <c r="EJ62" s="18"/>
      <c r="EK62" s="18"/>
      <c r="EL62" s="18"/>
      <c r="EM62" s="18"/>
      <c r="EN62" s="18"/>
      <c r="EO62" s="18"/>
      <c r="EP62" s="18"/>
      <c r="EQ62" s="18"/>
      <c r="ER62" s="18"/>
      <c r="ES62" s="18"/>
      <c r="ET62" s="18"/>
      <c r="EU62" s="18"/>
      <c r="EV62" s="18"/>
      <c r="EW62" s="18"/>
      <c r="EX62" s="18"/>
      <c r="EY62" s="18"/>
      <c r="EZ62" s="18"/>
      <c r="FA62" s="18"/>
      <c r="FB62" s="18"/>
      <c r="FC62" s="18"/>
      <c r="FD62" s="18"/>
      <c r="FE62" s="18"/>
      <c r="FF62" s="18"/>
      <c r="FG62" s="18"/>
      <c r="FH62" s="18"/>
      <c r="FI62" s="18"/>
      <c r="FJ62" s="18"/>
      <c r="FK62" s="18"/>
      <c r="FL62" s="18"/>
      <c r="FM62" s="18"/>
      <c r="FN62" s="18"/>
      <c r="FO62" s="18"/>
      <c r="FP62" s="18"/>
      <c r="FQ62" s="18"/>
      <c r="FR62" s="18"/>
      <c r="FS62" s="18"/>
      <c r="FT62" s="18"/>
      <c r="FU62" s="18"/>
      <c r="FV62" s="18"/>
      <c r="FW62" s="18"/>
      <c r="FX62" s="18"/>
      <c r="FY62" s="18"/>
      <c r="FZ62" s="18"/>
      <c r="GA62" s="18"/>
      <c r="GB62" s="18"/>
      <c r="GC62" s="18"/>
      <c r="GD62" s="18"/>
      <c r="GE62" s="18"/>
      <c r="GF62" s="18"/>
      <c r="GG62" s="18"/>
      <c r="GH62" s="18"/>
      <c r="GI62" s="18"/>
      <c r="GJ62" s="18"/>
      <c r="GK62" s="18"/>
      <c r="GL62" s="18"/>
      <c r="GM62" s="18"/>
      <c r="GN62" s="18"/>
      <c r="GO62" s="18"/>
      <c r="GP62" s="18"/>
      <c r="GQ62" s="18"/>
      <c r="GR62" s="18"/>
      <c r="GS62" s="18"/>
      <c r="GT62" s="18"/>
      <c r="GU62" s="18"/>
      <c r="GV62" s="18"/>
      <c r="GW62" s="18"/>
      <c r="GX62" s="18"/>
      <c r="GY62" s="18"/>
      <c r="GZ62" s="18"/>
      <c r="HA62" s="18"/>
      <c r="HB62" s="18"/>
      <c r="HC62" s="18"/>
      <c r="HD62" s="18"/>
      <c r="HE62" s="18"/>
      <c r="HF62" s="18"/>
      <c r="HG62" s="18"/>
      <c r="HH62" s="18"/>
      <c r="HI62" s="18"/>
      <c r="HJ62" s="18"/>
      <c r="HK62" s="18"/>
      <c r="HL62" s="18"/>
      <c r="HM62" s="18"/>
      <c r="HN62" s="18"/>
      <c r="HO62" s="18"/>
      <c r="HP62" s="18"/>
      <c r="HQ62" s="18"/>
      <c r="HR62" s="18"/>
      <c r="HS62" s="18"/>
      <c r="HT62" s="18"/>
      <c r="HU62" s="18"/>
      <c r="HV62" s="18"/>
      <c r="HW62" s="18"/>
      <c r="HX62" s="18"/>
      <c r="HY62" s="18"/>
      <c r="HZ62" s="18"/>
      <c r="IA62" s="18"/>
      <c r="IB62" s="18"/>
      <c r="IC62" s="18"/>
      <c r="ID62" s="18"/>
      <c r="IE62" s="18"/>
      <c r="IF62" s="18"/>
      <c r="IG62" s="18"/>
      <c r="IH62" s="18"/>
      <c r="II62" s="18"/>
      <c r="IJ62" s="18"/>
      <c r="IK62" s="18"/>
      <c r="IL62" s="18"/>
      <c r="IM62" s="18"/>
      <c r="IN62" s="18"/>
      <c r="IO62" s="18"/>
    </row>
    <row r="63" spans="1:258" s="88" customFormat="1" x14ac:dyDescent="0.25">
      <c r="A63" s="93">
        <v>25</v>
      </c>
      <c r="B63" s="96" t="s">
        <v>1235</v>
      </c>
      <c r="C63" s="94" t="s">
        <v>1236</v>
      </c>
      <c r="D63" s="95" t="s">
        <v>278</v>
      </c>
      <c r="E63" s="100">
        <v>1</v>
      </c>
      <c r="F63" s="18"/>
      <c r="G63" s="18"/>
      <c r="H63" s="18"/>
      <c r="I63" s="18"/>
      <c r="J63" s="18"/>
      <c r="K63" s="18"/>
      <c r="L63" s="18"/>
      <c r="M63" s="18"/>
      <c r="N63" s="18"/>
      <c r="O63" s="18"/>
      <c r="P63" s="18"/>
      <c r="Q63" s="18"/>
      <c r="R63" s="18"/>
      <c r="S63" s="18"/>
      <c r="T63" s="18"/>
      <c r="U63" s="18"/>
      <c r="V63" s="18"/>
      <c r="W63" s="18"/>
      <c r="X63" s="18"/>
      <c r="Y63" s="18"/>
      <c r="Z63" s="18"/>
      <c r="AA63" s="18"/>
      <c r="AB63" s="18"/>
      <c r="AC63" s="18"/>
      <c r="AD63" s="18"/>
      <c r="AE63" s="18"/>
      <c r="AF63" s="18"/>
      <c r="AG63" s="18"/>
      <c r="AH63" s="18"/>
      <c r="AI63" s="18"/>
      <c r="AJ63" s="18"/>
      <c r="AK63" s="18"/>
      <c r="AL63" s="18"/>
      <c r="AM63" s="18"/>
      <c r="AN63" s="18"/>
      <c r="AO63" s="18"/>
      <c r="AP63" s="18"/>
      <c r="AQ63" s="18"/>
      <c r="AR63" s="18"/>
      <c r="AS63" s="18"/>
      <c r="AT63" s="18"/>
      <c r="AU63" s="18"/>
      <c r="AV63" s="18"/>
      <c r="AW63" s="18"/>
      <c r="AX63" s="18"/>
      <c r="AY63" s="18"/>
      <c r="AZ63" s="18"/>
      <c r="BA63" s="18"/>
      <c r="BB63" s="18"/>
      <c r="BC63" s="18"/>
      <c r="BD63" s="18"/>
      <c r="BE63" s="18"/>
      <c r="BF63" s="18"/>
      <c r="BG63" s="18"/>
      <c r="BH63" s="18"/>
      <c r="BI63" s="18"/>
      <c r="BJ63" s="18"/>
      <c r="BK63" s="18"/>
      <c r="BL63" s="18"/>
      <c r="BM63" s="18"/>
      <c r="BN63" s="18"/>
      <c r="BO63" s="18"/>
      <c r="BP63" s="18"/>
      <c r="BQ63" s="18"/>
      <c r="BR63" s="18"/>
      <c r="BS63" s="18"/>
      <c r="BT63" s="18"/>
      <c r="BU63" s="18"/>
      <c r="BV63" s="18"/>
      <c r="BW63" s="18"/>
      <c r="BX63" s="18"/>
      <c r="BY63" s="18"/>
      <c r="BZ63" s="18"/>
      <c r="CA63" s="18"/>
      <c r="CB63" s="18"/>
      <c r="CC63" s="18"/>
      <c r="CD63" s="18"/>
      <c r="CE63" s="18"/>
      <c r="CF63" s="18"/>
      <c r="CG63" s="18"/>
      <c r="CH63" s="18"/>
      <c r="CI63" s="18"/>
      <c r="CJ63" s="18"/>
      <c r="CK63" s="18"/>
      <c r="CL63" s="18"/>
      <c r="CM63" s="18"/>
      <c r="CN63" s="18"/>
      <c r="CO63" s="18"/>
      <c r="CP63" s="18"/>
      <c r="CQ63" s="18"/>
      <c r="CR63" s="18"/>
      <c r="CS63" s="18"/>
      <c r="CT63" s="18"/>
      <c r="CU63" s="18"/>
      <c r="CV63" s="18"/>
      <c r="CW63" s="18"/>
      <c r="CX63" s="18"/>
      <c r="CY63" s="18"/>
      <c r="CZ63" s="18"/>
      <c r="DA63" s="18"/>
      <c r="DB63" s="18"/>
      <c r="DC63" s="18"/>
      <c r="DD63" s="18"/>
      <c r="DE63" s="18"/>
      <c r="DF63" s="18"/>
      <c r="DG63" s="18"/>
      <c r="DH63" s="18"/>
      <c r="DI63" s="18"/>
      <c r="DJ63" s="18"/>
      <c r="DK63" s="18"/>
      <c r="DL63" s="18"/>
      <c r="DM63" s="18"/>
      <c r="DN63" s="18"/>
      <c r="DO63" s="18"/>
      <c r="DP63" s="18"/>
      <c r="DQ63" s="18"/>
      <c r="DR63" s="18"/>
      <c r="DS63" s="18"/>
      <c r="DT63" s="18"/>
      <c r="DU63" s="18"/>
      <c r="DV63" s="18"/>
      <c r="DW63" s="18"/>
      <c r="DX63" s="18"/>
      <c r="DY63" s="18"/>
      <c r="DZ63" s="18"/>
      <c r="EA63" s="18"/>
      <c r="EB63" s="18"/>
      <c r="EC63" s="18"/>
      <c r="ED63" s="18"/>
      <c r="EE63" s="18"/>
      <c r="EF63" s="18"/>
      <c r="EG63" s="18"/>
      <c r="EH63" s="18"/>
      <c r="EI63" s="18"/>
      <c r="EJ63" s="18"/>
      <c r="EK63" s="18"/>
      <c r="EL63" s="18"/>
      <c r="EM63" s="18"/>
      <c r="EN63" s="18"/>
      <c r="EO63" s="18"/>
      <c r="EP63" s="18"/>
      <c r="EQ63" s="18"/>
      <c r="ER63" s="18"/>
      <c r="ES63" s="18"/>
      <c r="ET63" s="18"/>
      <c r="EU63" s="18"/>
      <c r="EV63" s="18"/>
      <c r="EW63" s="18"/>
      <c r="EX63" s="18"/>
      <c r="EY63" s="18"/>
      <c r="EZ63" s="18"/>
      <c r="FA63" s="18"/>
      <c r="FB63" s="18"/>
      <c r="FC63" s="18"/>
      <c r="FD63" s="18"/>
      <c r="FE63" s="18"/>
      <c r="FF63" s="18"/>
      <c r="FG63" s="18"/>
      <c r="FH63" s="18"/>
      <c r="FI63" s="18"/>
      <c r="FJ63" s="18"/>
      <c r="FK63" s="18"/>
      <c r="FL63" s="18"/>
      <c r="FM63" s="18"/>
      <c r="FN63" s="18"/>
      <c r="FO63" s="18"/>
      <c r="FP63" s="18"/>
      <c r="FQ63" s="18"/>
      <c r="FR63" s="18"/>
      <c r="FS63" s="18"/>
      <c r="FT63" s="18"/>
      <c r="FU63" s="18"/>
      <c r="FV63" s="18"/>
      <c r="FW63" s="18"/>
      <c r="FX63" s="18"/>
      <c r="FY63" s="18"/>
      <c r="FZ63" s="18"/>
      <c r="GA63" s="18"/>
      <c r="GB63" s="18"/>
      <c r="GC63" s="18"/>
      <c r="GD63" s="18"/>
      <c r="GE63" s="18"/>
      <c r="GF63" s="18"/>
      <c r="GG63" s="18"/>
      <c r="GH63" s="18"/>
      <c r="GI63" s="18"/>
      <c r="GJ63" s="18"/>
      <c r="GK63" s="18"/>
      <c r="GL63" s="18"/>
      <c r="GM63" s="18"/>
      <c r="GN63" s="18"/>
      <c r="GO63" s="18"/>
      <c r="GP63" s="18"/>
      <c r="GQ63" s="18"/>
      <c r="GR63" s="18"/>
      <c r="GS63" s="18"/>
      <c r="GT63" s="18"/>
      <c r="GU63" s="18"/>
      <c r="GV63" s="18"/>
      <c r="GW63" s="18"/>
      <c r="GX63" s="18"/>
      <c r="GY63" s="18"/>
      <c r="GZ63" s="18"/>
      <c r="HA63" s="18"/>
      <c r="HB63" s="18"/>
      <c r="HC63" s="18"/>
      <c r="HD63" s="18"/>
      <c r="HE63" s="18"/>
      <c r="HF63" s="18"/>
      <c r="HG63" s="18"/>
      <c r="HH63" s="18"/>
      <c r="HI63" s="18"/>
      <c r="HJ63" s="18"/>
      <c r="HK63" s="18"/>
      <c r="HL63" s="18"/>
      <c r="HM63" s="18"/>
      <c r="HN63" s="18"/>
      <c r="HO63" s="18"/>
      <c r="HP63" s="18"/>
      <c r="HQ63" s="18"/>
      <c r="HR63" s="18"/>
      <c r="HS63" s="18"/>
      <c r="HT63" s="18"/>
      <c r="HU63" s="18"/>
      <c r="HV63" s="18"/>
      <c r="HW63" s="18"/>
      <c r="HX63" s="18"/>
      <c r="HY63" s="18"/>
      <c r="HZ63" s="18"/>
      <c r="IA63" s="18"/>
      <c r="IB63" s="18"/>
      <c r="IC63" s="18"/>
      <c r="ID63" s="18"/>
      <c r="IE63" s="18"/>
      <c r="IF63" s="18"/>
      <c r="IG63" s="18"/>
      <c r="IH63" s="18"/>
      <c r="II63" s="18"/>
      <c r="IJ63" s="18"/>
      <c r="IK63" s="18"/>
      <c r="IL63" s="18"/>
      <c r="IM63" s="18"/>
      <c r="IN63" s="18"/>
      <c r="IO63" s="18"/>
    </row>
    <row r="64" spans="1:258" s="88" customFormat="1" x14ac:dyDescent="0.25"/>
    <row r="65" spans="1:258" s="88" customFormat="1" x14ac:dyDescent="0.25">
      <c r="A65" s="28"/>
      <c r="B65" s="105"/>
      <c r="C65" s="185" t="s">
        <v>1237</v>
      </c>
      <c r="D65" s="185"/>
      <c r="E65" s="185"/>
      <c r="R65" s="18"/>
      <c r="S65" s="18"/>
      <c r="T65" s="18"/>
      <c r="U65" s="18"/>
      <c r="V65" s="18"/>
      <c r="W65" s="18"/>
      <c r="X65" s="18"/>
      <c r="Y65" s="18"/>
      <c r="Z65" s="18"/>
      <c r="AA65" s="18"/>
      <c r="AB65" s="18"/>
      <c r="AC65" s="18"/>
      <c r="AD65" s="18"/>
      <c r="AE65" s="18"/>
      <c r="AF65" s="18"/>
      <c r="AG65" s="18"/>
      <c r="AH65" s="18"/>
      <c r="AI65" s="18"/>
      <c r="AJ65" s="18"/>
      <c r="AK65" s="18"/>
      <c r="AL65" s="18"/>
      <c r="AM65" s="18"/>
      <c r="AN65" s="18"/>
      <c r="AO65" s="18"/>
      <c r="AP65" s="18"/>
      <c r="AQ65" s="18"/>
      <c r="AR65" s="18"/>
      <c r="AS65" s="18"/>
      <c r="AT65" s="18"/>
      <c r="AU65" s="18"/>
      <c r="AV65" s="18"/>
      <c r="AW65" s="18"/>
      <c r="AX65" s="18"/>
      <c r="AY65" s="18"/>
      <c r="AZ65" s="18"/>
      <c r="BA65" s="18"/>
      <c r="BB65" s="18"/>
      <c r="BC65" s="18"/>
      <c r="BD65" s="18"/>
      <c r="BE65" s="18"/>
      <c r="BF65" s="18"/>
      <c r="BG65" s="18"/>
      <c r="BH65" s="18"/>
      <c r="BI65" s="18"/>
      <c r="BJ65" s="18"/>
      <c r="BK65" s="18"/>
      <c r="BL65" s="18"/>
      <c r="BM65" s="18"/>
      <c r="BN65" s="18"/>
      <c r="BO65" s="18"/>
      <c r="BP65" s="18"/>
      <c r="BQ65" s="18"/>
      <c r="BR65" s="29" t="str">
        <f>C65</f>
        <v>Кабели и провода</v>
      </c>
      <c r="BS65" s="18"/>
      <c r="BT65" s="18"/>
      <c r="BU65" s="18"/>
      <c r="BV65" s="18"/>
      <c r="BW65" s="18"/>
      <c r="BX65" s="18"/>
      <c r="BY65" s="18"/>
      <c r="BZ65" s="18"/>
      <c r="CA65" s="18"/>
      <c r="CB65" s="18"/>
      <c r="CC65" s="18"/>
      <c r="CD65" s="18"/>
      <c r="CE65" s="18"/>
      <c r="CF65" s="18"/>
      <c r="CG65" s="18"/>
      <c r="CH65" s="18"/>
      <c r="CI65" s="18"/>
      <c r="CJ65" s="18"/>
      <c r="CK65" s="18"/>
      <c r="CL65" s="18"/>
      <c r="CM65" s="18"/>
      <c r="CN65" s="18"/>
      <c r="CO65" s="18"/>
      <c r="CP65" s="18"/>
      <c r="CQ65" s="18"/>
      <c r="CR65" s="18"/>
      <c r="CS65" s="18"/>
      <c r="CT65" s="18"/>
      <c r="CU65" s="18"/>
      <c r="CV65" s="18"/>
      <c r="CW65" s="18"/>
      <c r="CX65" s="18"/>
      <c r="CY65" s="18"/>
      <c r="CZ65" s="18"/>
      <c r="DA65" s="18"/>
      <c r="DB65" s="18"/>
      <c r="DC65" s="18"/>
      <c r="DD65" s="18"/>
      <c r="DE65" s="18"/>
      <c r="DF65" s="18"/>
      <c r="DG65" s="18"/>
      <c r="DH65" s="18"/>
      <c r="DI65" s="18"/>
      <c r="DJ65" s="18"/>
      <c r="DK65" s="18"/>
      <c r="DL65" s="18"/>
      <c r="DM65" s="18"/>
      <c r="DN65" s="18"/>
      <c r="DO65" s="18"/>
      <c r="DP65" s="18"/>
      <c r="DQ65" s="18"/>
      <c r="DR65" s="18"/>
      <c r="DS65" s="18"/>
      <c r="DT65" s="18"/>
      <c r="DU65" s="18"/>
      <c r="DV65" s="18"/>
      <c r="DW65" s="18"/>
      <c r="DX65" s="18"/>
      <c r="DY65" s="18"/>
      <c r="DZ65" s="18"/>
      <c r="EA65" s="18"/>
      <c r="EB65" s="18"/>
      <c r="EC65" s="18"/>
      <c r="ED65" s="18"/>
      <c r="EE65" s="18"/>
      <c r="EF65" s="18"/>
      <c r="EG65" s="18"/>
      <c r="EH65" s="18"/>
      <c r="EI65" s="18"/>
      <c r="EJ65" s="18"/>
      <c r="EK65" s="18"/>
      <c r="EL65" s="18"/>
      <c r="EM65" s="18"/>
      <c r="EN65" s="18"/>
      <c r="EO65" s="18"/>
      <c r="EP65" s="18"/>
      <c r="EQ65" s="18"/>
      <c r="ER65" s="18"/>
      <c r="ES65" s="18"/>
      <c r="ET65" s="18"/>
      <c r="EU65" s="18"/>
      <c r="EV65" s="18"/>
      <c r="EW65" s="18"/>
      <c r="EX65" s="18"/>
      <c r="EY65" s="18"/>
      <c r="EZ65" s="18"/>
      <c r="FA65" s="18"/>
      <c r="FB65" s="18"/>
      <c r="FC65" s="18"/>
      <c r="FD65" s="18"/>
      <c r="FE65" s="18"/>
      <c r="FF65" s="18"/>
      <c r="FG65" s="18"/>
      <c r="FH65" s="18"/>
      <c r="FI65" s="18"/>
      <c r="FJ65" s="18"/>
      <c r="FK65" s="18"/>
      <c r="FL65" s="18"/>
      <c r="FM65" s="18"/>
      <c r="FN65" s="18"/>
      <c r="FO65" s="18"/>
      <c r="FP65" s="18"/>
      <c r="FQ65" s="18"/>
      <c r="FR65" s="18"/>
      <c r="FS65" s="18"/>
      <c r="FT65" s="18"/>
      <c r="FU65" s="18"/>
      <c r="FV65" s="18"/>
      <c r="FW65" s="18"/>
      <c r="FX65" s="18"/>
      <c r="FY65" s="18"/>
      <c r="FZ65" s="18"/>
      <c r="GA65" s="18"/>
      <c r="GB65" s="18"/>
      <c r="GC65" s="18"/>
      <c r="GD65" s="18"/>
      <c r="GE65" s="18"/>
      <c r="GF65" s="18"/>
      <c r="GG65" s="18"/>
      <c r="GH65" s="18"/>
      <c r="GI65" s="18"/>
      <c r="GJ65" s="18"/>
      <c r="GK65" s="18"/>
      <c r="GL65" s="18"/>
      <c r="GM65" s="18"/>
      <c r="GN65" s="18"/>
      <c r="GO65" s="18"/>
      <c r="GP65" s="18"/>
      <c r="GQ65" s="18"/>
      <c r="GR65" s="18"/>
      <c r="GS65" s="18"/>
      <c r="GT65" s="18"/>
      <c r="GU65" s="18"/>
      <c r="GV65" s="18"/>
      <c r="GW65" s="18"/>
      <c r="GX65" s="18"/>
      <c r="GY65" s="18"/>
      <c r="GZ65" s="18"/>
      <c r="HA65" s="18"/>
      <c r="HB65" s="18"/>
      <c r="HC65" s="18"/>
      <c r="HD65" s="18"/>
      <c r="HE65" s="18"/>
      <c r="HF65" s="18"/>
      <c r="HG65" s="18"/>
      <c r="HH65" s="18"/>
      <c r="HI65" s="18"/>
      <c r="HJ65" s="18"/>
      <c r="HK65" s="18"/>
      <c r="HL65" s="18"/>
      <c r="HM65" s="18"/>
      <c r="HN65" s="18"/>
      <c r="HO65" s="18"/>
      <c r="HP65" s="18"/>
      <c r="HQ65" s="18"/>
      <c r="HR65" s="18"/>
      <c r="HS65" s="18"/>
      <c r="HT65" s="18"/>
      <c r="HU65" s="18"/>
      <c r="HV65" s="18"/>
      <c r="HW65" s="18"/>
      <c r="HX65" s="18"/>
      <c r="HY65" s="18"/>
      <c r="HZ65" s="18"/>
      <c r="IA65" s="18"/>
      <c r="IB65" s="18"/>
      <c r="IC65" s="18"/>
      <c r="ID65" s="18"/>
      <c r="IE65" s="18"/>
      <c r="IF65" s="18"/>
      <c r="IG65" s="18"/>
      <c r="IH65" s="18"/>
      <c r="II65" s="18"/>
      <c r="IJ65" s="18"/>
      <c r="IK65" s="18"/>
      <c r="IL65" s="18"/>
      <c r="IM65" s="18"/>
      <c r="IN65" s="18"/>
      <c r="IO65" s="18"/>
    </row>
    <row r="66" spans="1:258" s="88" customFormat="1" ht="13.8" thickBot="1" x14ac:dyDescent="0.3"/>
    <row r="67" spans="1:258" s="88" customFormat="1" ht="22.8" x14ac:dyDescent="0.25">
      <c r="A67" s="89">
        <v>26</v>
      </c>
      <c r="B67" s="92" t="s">
        <v>1238</v>
      </c>
      <c r="C67" s="90" t="s">
        <v>1239</v>
      </c>
      <c r="D67" s="91" t="s">
        <v>169</v>
      </c>
      <c r="E67" s="104">
        <v>3.19</v>
      </c>
      <c r="F67" s="18"/>
      <c r="G67" s="18"/>
      <c r="H67" s="101"/>
      <c r="I67" s="101"/>
      <c r="J67" s="101"/>
      <c r="K67" s="101"/>
      <c r="L67" s="101"/>
      <c r="M67" s="101"/>
      <c r="N67" s="101"/>
      <c r="O67" s="101"/>
      <c r="P67" s="101"/>
      <c r="Q67" s="101"/>
      <c r="R67" s="101"/>
      <c r="S67" s="101"/>
      <c r="T67" s="101"/>
      <c r="U67" s="101"/>
      <c r="V67" s="101"/>
      <c r="W67" s="101"/>
      <c r="X67" s="101"/>
      <c r="Y67" s="101"/>
      <c r="Z67" s="101"/>
      <c r="AA67" s="101"/>
      <c r="AB67" s="101"/>
      <c r="AC67" s="101"/>
      <c r="AD67" s="101"/>
      <c r="AE67" s="101"/>
      <c r="AF67" s="101"/>
      <c r="AG67" s="101"/>
      <c r="AH67" s="101"/>
      <c r="AI67" s="101"/>
      <c r="AJ67" s="101"/>
      <c r="AK67" s="101"/>
      <c r="AL67" s="101"/>
      <c r="AM67" s="101"/>
      <c r="AN67" s="101"/>
      <c r="AO67" s="101"/>
      <c r="AP67" s="101"/>
      <c r="AQ67" s="101"/>
      <c r="AR67" s="101"/>
      <c r="AS67" s="101"/>
      <c r="AT67" s="101"/>
      <c r="AU67" s="101"/>
      <c r="AV67" s="101"/>
      <c r="AW67" s="101"/>
      <c r="AX67" s="101"/>
      <c r="AY67" s="101"/>
      <c r="AZ67" s="101"/>
      <c r="BA67" s="101"/>
      <c r="BB67" s="101"/>
      <c r="BC67" s="101"/>
      <c r="BD67" s="101"/>
      <c r="BE67" s="101"/>
      <c r="BF67" s="101"/>
      <c r="BG67" s="101"/>
      <c r="BH67" s="101"/>
      <c r="BI67" s="101"/>
      <c r="BJ67" s="101"/>
      <c r="BK67" s="101"/>
      <c r="BL67" s="101"/>
      <c r="BM67" s="101"/>
      <c r="BN67" s="101"/>
      <c r="BO67" s="101"/>
      <c r="BP67" s="101"/>
      <c r="BQ67" s="101"/>
      <c r="BR67" s="101"/>
      <c r="BS67" s="101"/>
      <c r="BT67" s="101"/>
      <c r="BU67" s="101"/>
      <c r="BV67" s="101"/>
      <c r="BW67" s="101"/>
      <c r="BX67" s="101"/>
      <c r="BY67" s="101"/>
      <c r="BZ67" s="101"/>
      <c r="CA67" s="101"/>
      <c r="CB67" s="101"/>
      <c r="CC67" s="101"/>
      <c r="CD67" s="101"/>
      <c r="CE67" s="101"/>
      <c r="CF67" s="101"/>
      <c r="CG67" s="101"/>
      <c r="CH67" s="101"/>
      <c r="CI67" s="101"/>
      <c r="CJ67" s="101"/>
      <c r="CK67" s="101"/>
      <c r="CL67" s="101"/>
      <c r="CM67" s="101"/>
      <c r="CN67" s="101"/>
      <c r="CO67" s="101"/>
      <c r="CP67" s="101"/>
      <c r="CQ67" s="101"/>
      <c r="CR67" s="101"/>
      <c r="CS67" s="101"/>
      <c r="CT67" s="101"/>
      <c r="CU67" s="101"/>
      <c r="CV67" s="101"/>
      <c r="CW67" s="101"/>
      <c r="CX67" s="101"/>
      <c r="CY67" s="101"/>
      <c r="CZ67" s="101"/>
      <c r="DA67" s="101"/>
      <c r="DB67" s="101"/>
      <c r="DC67" s="101"/>
      <c r="DD67" s="101"/>
      <c r="DE67" s="101"/>
      <c r="DF67" s="101"/>
      <c r="DG67" s="101"/>
      <c r="DH67" s="101"/>
      <c r="DI67" s="101"/>
      <c r="DJ67" s="101"/>
      <c r="DK67" s="101"/>
      <c r="DL67" s="101"/>
      <c r="DM67" s="101"/>
      <c r="DN67" s="101"/>
      <c r="DO67" s="101"/>
      <c r="DP67" s="101"/>
      <c r="DQ67" s="101"/>
      <c r="DR67" s="101"/>
      <c r="DS67" s="101"/>
      <c r="DT67" s="101"/>
      <c r="DU67" s="101"/>
      <c r="DV67" s="101"/>
      <c r="DW67" s="101"/>
      <c r="DX67" s="101"/>
      <c r="DY67" s="101"/>
      <c r="DZ67" s="101"/>
      <c r="EA67" s="101"/>
      <c r="EB67" s="101"/>
      <c r="EC67" s="101"/>
      <c r="ED67" s="101"/>
      <c r="EE67" s="101"/>
      <c r="EF67" s="101"/>
      <c r="EG67" s="101"/>
      <c r="EH67" s="101"/>
      <c r="EI67" s="101"/>
      <c r="EJ67" s="101"/>
      <c r="EK67" s="101"/>
      <c r="EL67" s="101"/>
      <c r="EM67" s="101"/>
      <c r="EN67" s="101"/>
      <c r="EO67" s="101"/>
      <c r="EP67" s="101"/>
      <c r="EQ67" s="101"/>
      <c r="ER67" s="101"/>
      <c r="ES67" s="101"/>
      <c r="ET67" s="101"/>
      <c r="EU67" s="101"/>
      <c r="EV67" s="101"/>
      <c r="EW67" s="101"/>
      <c r="EX67" s="101"/>
      <c r="EY67" s="101"/>
      <c r="EZ67" s="101"/>
      <c r="FA67" s="101"/>
      <c r="FB67" s="101"/>
      <c r="FC67" s="101"/>
      <c r="FD67" s="101"/>
      <c r="FE67" s="101"/>
      <c r="FF67" s="101"/>
      <c r="FG67" s="101"/>
      <c r="FH67" s="101"/>
      <c r="FI67" s="101"/>
      <c r="FJ67" s="101"/>
      <c r="FK67" s="101"/>
      <c r="FL67" s="101"/>
      <c r="FM67" s="101"/>
      <c r="FN67" s="101"/>
      <c r="FO67" s="101"/>
      <c r="FP67" s="101"/>
      <c r="FQ67" s="101"/>
      <c r="FR67" s="101"/>
      <c r="FS67" s="101"/>
      <c r="FT67" s="101"/>
      <c r="FU67" s="101"/>
      <c r="FV67" s="101"/>
      <c r="FW67" s="101"/>
      <c r="FX67" s="101"/>
      <c r="FY67" s="101"/>
      <c r="FZ67" s="101"/>
      <c r="GA67" s="101"/>
      <c r="GB67" s="101"/>
      <c r="GC67" s="101"/>
      <c r="GD67" s="101"/>
      <c r="GE67" s="101"/>
      <c r="GF67" s="101"/>
      <c r="GG67" s="101"/>
      <c r="GH67" s="101"/>
      <c r="GI67" s="101"/>
      <c r="GJ67" s="101"/>
      <c r="GK67" s="101"/>
      <c r="GL67" s="101"/>
      <c r="GM67" s="101"/>
      <c r="GN67" s="101"/>
      <c r="GO67" s="101"/>
      <c r="GP67" s="101"/>
      <c r="GQ67" s="101"/>
      <c r="GR67" s="101"/>
      <c r="GS67" s="101"/>
      <c r="GT67" s="101"/>
      <c r="GU67" s="101"/>
      <c r="GV67" s="101"/>
      <c r="GW67" s="101"/>
      <c r="GX67" s="101"/>
      <c r="GY67" s="101"/>
      <c r="GZ67" s="101"/>
      <c r="HA67" s="101"/>
      <c r="HB67" s="101"/>
      <c r="HC67" s="101"/>
      <c r="HD67" s="101"/>
      <c r="HE67" s="101"/>
      <c r="HF67" s="101"/>
      <c r="HG67" s="101"/>
      <c r="HH67" s="101"/>
      <c r="HI67" s="101"/>
      <c r="HJ67" s="101"/>
      <c r="HK67" s="101"/>
      <c r="HL67" s="101"/>
      <c r="HM67" s="101"/>
      <c r="HN67" s="101"/>
      <c r="HO67" s="101"/>
      <c r="HP67" s="101"/>
      <c r="HQ67" s="101"/>
      <c r="HR67" s="101"/>
      <c r="HS67" s="101"/>
      <c r="HT67" s="101"/>
      <c r="HU67" s="101"/>
      <c r="HV67" s="101"/>
      <c r="HW67" s="101"/>
      <c r="HX67" s="101"/>
      <c r="HY67" s="101"/>
      <c r="HZ67" s="101"/>
      <c r="IA67" s="101"/>
      <c r="IB67" s="101"/>
      <c r="IC67" s="101"/>
      <c r="ID67" s="101"/>
      <c r="IE67" s="101"/>
      <c r="IF67" s="101"/>
      <c r="IG67" s="101"/>
      <c r="IH67" s="101"/>
      <c r="II67" s="101"/>
      <c r="IJ67" s="101"/>
      <c r="IK67" s="101"/>
      <c r="IL67" s="101"/>
      <c r="IM67" s="101"/>
      <c r="IN67" s="101"/>
      <c r="IO67" s="101"/>
      <c r="IP67" s="97"/>
      <c r="IQ67" s="97"/>
      <c r="IR67" s="97"/>
      <c r="IS67" s="97"/>
      <c r="IT67" s="97"/>
      <c r="IU67" s="97"/>
      <c r="IV67" s="97"/>
      <c r="IW67" s="97"/>
      <c r="IX67" s="97"/>
    </row>
    <row r="68" spans="1:258" s="88" customFormat="1" ht="22.8" x14ac:dyDescent="0.25">
      <c r="A68" s="93">
        <v>27</v>
      </c>
      <c r="B68" s="96" t="s">
        <v>1240</v>
      </c>
      <c r="C68" s="94" t="s">
        <v>1241</v>
      </c>
      <c r="D68" s="95" t="s">
        <v>169</v>
      </c>
      <c r="E68" s="100">
        <v>5.83</v>
      </c>
      <c r="F68" s="18"/>
      <c r="G68" s="18"/>
      <c r="H68" s="101"/>
      <c r="I68" s="101"/>
      <c r="J68" s="101"/>
      <c r="K68" s="101"/>
      <c r="L68" s="101"/>
      <c r="M68" s="101"/>
      <c r="N68" s="101"/>
      <c r="O68" s="101"/>
      <c r="P68" s="101"/>
      <c r="Q68" s="101"/>
      <c r="R68" s="101"/>
      <c r="S68" s="101"/>
      <c r="T68" s="101"/>
      <c r="U68" s="101"/>
      <c r="V68" s="101"/>
      <c r="W68" s="101"/>
      <c r="X68" s="101"/>
      <c r="Y68" s="101"/>
      <c r="Z68" s="101"/>
      <c r="AA68" s="101"/>
      <c r="AB68" s="101"/>
      <c r="AC68" s="101"/>
      <c r="AD68" s="101"/>
      <c r="AE68" s="101"/>
      <c r="AF68" s="101"/>
      <c r="AG68" s="101"/>
      <c r="AH68" s="101"/>
      <c r="AI68" s="101"/>
      <c r="AJ68" s="101"/>
      <c r="AK68" s="101"/>
      <c r="AL68" s="101"/>
      <c r="AM68" s="101"/>
      <c r="AN68" s="101"/>
      <c r="AO68" s="101"/>
      <c r="AP68" s="101"/>
      <c r="AQ68" s="101"/>
      <c r="AR68" s="101"/>
      <c r="AS68" s="101"/>
      <c r="AT68" s="101"/>
      <c r="AU68" s="101"/>
      <c r="AV68" s="101"/>
      <c r="AW68" s="101"/>
      <c r="AX68" s="101"/>
      <c r="AY68" s="101"/>
      <c r="AZ68" s="101"/>
      <c r="BA68" s="101"/>
      <c r="BB68" s="101"/>
      <c r="BC68" s="101"/>
      <c r="BD68" s="101"/>
      <c r="BE68" s="101"/>
      <c r="BF68" s="101"/>
      <c r="BG68" s="101"/>
      <c r="BH68" s="101"/>
      <c r="BI68" s="101"/>
      <c r="BJ68" s="101"/>
      <c r="BK68" s="101"/>
      <c r="BL68" s="101"/>
      <c r="BM68" s="101"/>
      <c r="BN68" s="101"/>
      <c r="BO68" s="101"/>
      <c r="BP68" s="101"/>
      <c r="BQ68" s="101"/>
      <c r="BR68" s="101"/>
      <c r="BS68" s="101"/>
      <c r="BT68" s="101"/>
      <c r="BU68" s="101"/>
      <c r="BV68" s="101"/>
      <c r="BW68" s="101"/>
      <c r="BX68" s="101"/>
      <c r="BY68" s="101"/>
      <c r="BZ68" s="101"/>
      <c r="CA68" s="101"/>
      <c r="CB68" s="101"/>
      <c r="CC68" s="101"/>
      <c r="CD68" s="101"/>
      <c r="CE68" s="101"/>
      <c r="CF68" s="101"/>
      <c r="CG68" s="101"/>
      <c r="CH68" s="101"/>
      <c r="CI68" s="101"/>
      <c r="CJ68" s="101"/>
      <c r="CK68" s="101"/>
      <c r="CL68" s="101"/>
      <c r="CM68" s="101"/>
      <c r="CN68" s="101"/>
      <c r="CO68" s="101"/>
      <c r="CP68" s="101"/>
      <c r="CQ68" s="101"/>
      <c r="CR68" s="101"/>
      <c r="CS68" s="101"/>
      <c r="CT68" s="101"/>
      <c r="CU68" s="101"/>
      <c r="CV68" s="101"/>
      <c r="CW68" s="101"/>
      <c r="CX68" s="101"/>
      <c r="CY68" s="101"/>
      <c r="CZ68" s="101"/>
      <c r="DA68" s="101"/>
      <c r="DB68" s="101"/>
      <c r="DC68" s="101"/>
      <c r="DD68" s="101"/>
      <c r="DE68" s="101"/>
      <c r="DF68" s="101"/>
      <c r="DG68" s="101"/>
      <c r="DH68" s="101"/>
      <c r="DI68" s="101"/>
      <c r="DJ68" s="101"/>
      <c r="DK68" s="101"/>
      <c r="DL68" s="101"/>
      <c r="DM68" s="101"/>
      <c r="DN68" s="101"/>
      <c r="DO68" s="101"/>
      <c r="DP68" s="101"/>
      <c r="DQ68" s="101"/>
      <c r="DR68" s="101"/>
      <c r="DS68" s="101"/>
      <c r="DT68" s="101"/>
      <c r="DU68" s="101"/>
      <c r="DV68" s="101"/>
      <c r="DW68" s="101"/>
      <c r="DX68" s="101"/>
      <c r="DY68" s="101"/>
      <c r="DZ68" s="101"/>
      <c r="EA68" s="101"/>
      <c r="EB68" s="101"/>
      <c r="EC68" s="101"/>
      <c r="ED68" s="101"/>
      <c r="EE68" s="101"/>
      <c r="EF68" s="101"/>
      <c r="EG68" s="101"/>
      <c r="EH68" s="101"/>
      <c r="EI68" s="101"/>
      <c r="EJ68" s="101"/>
      <c r="EK68" s="101"/>
      <c r="EL68" s="101"/>
      <c r="EM68" s="101"/>
      <c r="EN68" s="101"/>
      <c r="EO68" s="101"/>
      <c r="EP68" s="101"/>
      <c r="EQ68" s="101"/>
      <c r="ER68" s="101"/>
      <c r="ES68" s="101"/>
      <c r="ET68" s="101"/>
      <c r="EU68" s="101"/>
      <c r="EV68" s="101"/>
      <c r="EW68" s="101"/>
      <c r="EX68" s="101"/>
      <c r="EY68" s="101"/>
      <c r="EZ68" s="101"/>
      <c r="FA68" s="101"/>
      <c r="FB68" s="101"/>
      <c r="FC68" s="101"/>
      <c r="FD68" s="101"/>
      <c r="FE68" s="101"/>
      <c r="FF68" s="101"/>
      <c r="FG68" s="101"/>
      <c r="FH68" s="101"/>
      <c r="FI68" s="101"/>
      <c r="FJ68" s="101"/>
      <c r="FK68" s="101"/>
      <c r="FL68" s="101"/>
      <c r="FM68" s="101"/>
      <c r="FN68" s="101"/>
      <c r="FO68" s="101"/>
      <c r="FP68" s="101"/>
      <c r="FQ68" s="101"/>
      <c r="FR68" s="101"/>
      <c r="FS68" s="101"/>
      <c r="FT68" s="101"/>
      <c r="FU68" s="101"/>
      <c r="FV68" s="101"/>
      <c r="FW68" s="101"/>
      <c r="FX68" s="101"/>
      <c r="FY68" s="101"/>
      <c r="FZ68" s="101"/>
      <c r="GA68" s="101"/>
      <c r="GB68" s="101"/>
      <c r="GC68" s="101"/>
      <c r="GD68" s="101"/>
      <c r="GE68" s="101"/>
      <c r="GF68" s="101"/>
      <c r="GG68" s="101"/>
      <c r="GH68" s="101"/>
      <c r="GI68" s="101"/>
      <c r="GJ68" s="101"/>
      <c r="GK68" s="101"/>
      <c r="GL68" s="101"/>
      <c r="GM68" s="101"/>
      <c r="GN68" s="101"/>
      <c r="GO68" s="101"/>
      <c r="GP68" s="101"/>
      <c r="GQ68" s="101"/>
      <c r="GR68" s="101"/>
      <c r="GS68" s="101"/>
      <c r="GT68" s="101"/>
      <c r="GU68" s="101"/>
      <c r="GV68" s="101"/>
      <c r="GW68" s="101"/>
      <c r="GX68" s="101"/>
      <c r="GY68" s="101"/>
      <c r="GZ68" s="101"/>
      <c r="HA68" s="101"/>
      <c r="HB68" s="101"/>
      <c r="HC68" s="101"/>
      <c r="HD68" s="101"/>
      <c r="HE68" s="101"/>
      <c r="HF68" s="101"/>
      <c r="HG68" s="101"/>
      <c r="HH68" s="101"/>
      <c r="HI68" s="101"/>
      <c r="HJ68" s="101"/>
      <c r="HK68" s="101"/>
      <c r="HL68" s="101"/>
      <c r="HM68" s="101"/>
      <c r="HN68" s="101"/>
      <c r="HO68" s="101"/>
      <c r="HP68" s="101"/>
      <c r="HQ68" s="101"/>
      <c r="HR68" s="101"/>
      <c r="HS68" s="101"/>
      <c r="HT68" s="101"/>
      <c r="HU68" s="101"/>
      <c r="HV68" s="101"/>
      <c r="HW68" s="101"/>
      <c r="HX68" s="101"/>
      <c r="HY68" s="101"/>
      <c r="HZ68" s="101"/>
      <c r="IA68" s="101"/>
      <c r="IB68" s="101"/>
      <c r="IC68" s="101"/>
      <c r="ID68" s="101"/>
      <c r="IE68" s="101"/>
      <c r="IF68" s="101"/>
      <c r="IG68" s="101"/>
      <c r="IH68" s="101"/>
      <c r="II68" s="101"/>
      <c r="IJ68" s="101"/>
      <c r="IK68" s="101"/>
      <c r="IL68" s="101"/>
      <c r="IM68" s="101"/>
      <c r="IN68" s="101"/>
      <c r="IO68" s="101"/>
      <c r="IP68" s="97"/>
      <c r="IQ68" s="97"/>
      <c r="IR68" s="97"/>
      <c r="IS68" s="97"/>
      <c r="IT68" s="97"/>
      <c r="IU68" s="97"/>
      <c r="IV68" s="97"/>
      <c r="IW68" s="97"/>
      <c r="IX68" s="97"/>
    </row>
    <row r="69" spans="1:258" s="88" customFormat="1" x14ac:dyDescent="0.25">
      <c r="A69" s="93">
        <v>28</v>
      </c>
      <c r="B69" s="96" t="s">
        <v>1242</v>
      </c>
      <c r="C69" s="94" t="s">
        <v>1243</v>
      </c>
      <c r="D69" s="95" t="s">
        <v>169</v>
      </c>
      <c r="E69" s="100">
        <v>11.17</v>
      </c>
      <c r="F69" s="18"/>
      <c r="G69" s="18"/>
      <c r="H69" s="18"/>
      <c r="I69" s="18"/>
      <c r="J69" s="18"/>
      <c r="K69" s="18"/>
      <c r="L69" s="18"/>
      <c r="M69" s="18"/>
      <c r="N69" s="18"/>
      <c r="O69" s="18"/>
      <c r="P69" s="18"/>
      <c r="Q69" s="18"/>
      <c r="R69" s="18"/>
      <c r="S69" s="18"/>
      <c r="T69" s="18"/>
      <c r="U69" s="18"/>
      <c r="V69" s="18"/>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c r="BT69" s="18"/>
      <c r="BU69" s="18"/>
      <c r="BV69" s="18"/>
      <c r="BW69" s="18"/>
      <c r="BX69" s="18"/>
      <c r="BY69" s="18"/>
      <c r="BZ69" s="18"/>
      <c r="CA69" s="18"/>
      <c r="CB69" s="18"/>
      <c r="CC69" s="18"/>
      <c r="CD69" s="18"/>
      <c r="CE69" s="18"/>
      <c r="CF69" s="18"/>
      <c r="CG69" s="18"/>
      <c r="CH69" s="18"/>
      <c r="CI69" s="18"/>
      <c r="CJ69" s="18"/>
      <c r="CK69" s="18"/>
      <c r="CL69" s="18"/>
      <c r="CM69" s="18"/>
      <c r="CN69" s="18"/>
      <c r="CO69" s="18"/>
      <c r="CP69" s="18"/>
      <c r="CQ69" s="18"/>
      <c r="CR69" s="18"/>
      <c r="CS69" s="18"/>
      <c r="CT69" s="18"/>
      <c r="CU69" s="18"/>
      <c r="CV69" s="18"/>
      <c r="CW69" s="18"/>
      <c r="CX69" s="18"/>
      <c r="CY69" s="18"/>
      <c r="CZ69" s="18"/>
      <c r="DA69" s="18"/>
      <c r="DB69" s="18"/>
      <c r="DC69" s="18"/>
      <c r="DD69" s="18"/>
      <c r="DE69" s="18"/>
      <c r="DF69" s="18"/>
      <c r="DG69" s="18"/>
      <c r="DH69" s="18"/>
      <c r="DI69" s="18"/>
      <c r="DJ69" s="18"/>
      <c r="DK69" s="18"/>
      <c r="DL69" s="18"/>
      <c r="DM69" s="18"/>
      <c r="DN69" s="18"/>
      <c r="DO69" s="18"/>
      <c r="DP69" s="18"/>
      <c r="DQ69" s="18"/>
      <c r="DR69" s="18"/>
      <c r="DS69" s="18"/>
      <c r="DT69" s="18"/>
      <c r="DU69" s="18"/>
      <c r="DV69" s="18"/>
      <c r="DW69" s="18"/>
      <c r="DX69" s="18"/>
      <c r="DY69" s="18"/>
      <c r="DZ69" s="18"/>
      <c r="EA69" s="18"/>
      <c r="EB69" s="18"/>
      <c r="EC69" s="18"/>
      <c r="ED69" s="18"/>
      <c r="EE69" s="18"/>
      <c r="EF69" s="18"/>
      <c r="EG69" s="18"/>
      <c r="EH69" s="18"/>
      <c r="EI69" s="18"/>
      <c r="EJ69" s="18"/>
      <c r="EK69" s="18"/>
      <c r="EL69" s="18"/>
      <c r="EM69" s="18"/>
      <c r="EN69" s="18"/>
      <c r="EO69" s="18"/>
      <c r="EP69" s="18"/>
      <c r="EQ69" s="18"/>
      <c r="ER69" s="18"/>
      <c r="ES69" s="18"/>
      <c r="ET69" s="18"/>
      <c r="EU69" s="18"/>
      <c r="EV69" s="18"/>
      <c r="EW69" s="18"/>
      <c r="EX69" s="18"/>
      <c r="EY69" s="18"/>
      <c r="EZ69" s="18"/>
      <c r="FA69" s="18"/>
      <c r="FB69" s="18"/>
      <c r="FC69" s="18"/>
      <c r="FD69" s="18"/>
      <c r="FE69" s="18"/>
      <c r="FF69" s="18"/>
      <c r="FG69" s="18"/>
      <c r="FH69" s="18"/>
      <c r="FI69" s="18"/>
      <c r="FJ69" s="18"/>
      <c r="FK69" s="18"/>
      <c r="FL69" s="18"/>
      <c r="FM69" s="18"/>
      <c r="FN69" s="18"/>
      <c r="FO69" s="18"/>
      <c r="FP69" s="18"/>
      <c r="FQ69" s="18"/>
      <c r="FR69" s="18"/>
      <c r="FS69" s="18"/>
      <c r="FT69" s="18"/>
      <c r="FU69" s="18"/>
      <c r="FV69" s="18"/>
      <c r="FW69" s="18"/>
      <c r="FX69" s="18"/>
      <c r="FY69" s="18"/>
      <c r="FZ69" s="18"/>
      <c r="GA69" s="18"/>
      <c r="GB69" s="18"/>
      <c r="GC69" s="18"/>
      <c r="GD69" s="18"/>
      <c r="GE69" s="18"/>
      <c r="GF69" s="18"/>
      <c r="GG69" s="18"/>
      <c r="GH69" s="18"/>
      <c r="GI69" s="18"/>
      <c r="GJ69" s="18"/>
      <c r="GK69" s="18"/>
      <c r="GL69" s="18"/>
      <c r="GM69" s="18"/>
      <c r="GN69" s="18"/>
      <c r="GO69" s="18"/>
      <c r="GP69" s="18"/>
      <c r="GQ69" s="18"/>
      <c r="GR69" s="18"/>
      <c r="GS69" s="18"/>
      <c r="GT69" s="18"/>
      <c r="GU69" s="18"/>
      <c r="GV69" s="18"/>
      <c r="GW69" s="18"/>
      <c r="GX69" s="18"/>
      <c r="GY69" s="18"/>
      <c r="GZ69" s="18"/>
      <c r="HA69" s="18"/>
      <c r="HB69" s="18"/>
      <c r="HC69" s="18"/>
      <c r="HD69" s="18"/>
      <c r="HE69" s="18"/>
      <c r="HF69" s="18"/>
      <c r="HG69" s="18"/>
      <c r="HH69" s="18"/>
      <c r="HI69" s="18"/>
      <c r="HJ69" s="18"/>
      <c r="HK69" s="18"/>
      <c r="HL69" s="18"/>
      <c r="HM69" s="18"/>
      <c r="HN69" s="18"/>
      <c r="HO69" s="18"/>
      <c r="HP69" s="18"/>
      <c r="HQ69" s="18"/>
      <c r="HR69" s="18"/>
      <c r="HS69" s="18"/>
      <c r="HT69" s="18"/>
      <c r="HU69" s="18"/>
      <c r="HV69" s="18"/>
      <c r="HW69" s="18"/>
      <c r="HX69" s="18"/>
      <c r="HY69" s="18"/>
      <c r="HZ69" s="18"/>
      <c r="IA69" s="18"/>
      <c r="IB69" s="18"/>
      <c r="IC69" s="18"/>
      <c r="ID69" s="18"/>
      <c r="IE69" s="18"/>
      <c r="IF69" s="18"/>
      <c r="IG69" s="18"/>
      <c r="IH69" s="18"/>
      <c r="II69" s="18"/>
      <c r="IJ69" s="18"/>
      <c r="IK69" s="18"/>
      <c r="IL69" s="18"/>
      <c r="IM69" s="18"/>
      <c r="IN69" s="18"/>
      <c r="IO69" s="18"/>
    </row>
    <row r="70" spans="1:258" s="88" customFormat="1" x14ac:dyDescent="0.25">
      <c r="A70" s="93">
        <v>29</v>
      </c>
      <c r="B70" s="96" t="s">
        <v>1244</v>
      </c>
      <c r="C70" s="94" t="s">
        <v>1245</v>
      </c>
      <c r="D70" s="95" t="s">
        <v>169</v>
      </c>
      <c r="E70" s="100">
        <v>22.49</v>
      </c>
      <c r="F70" s="18"/>
      <c r="G70" s="18"/>
      <c r="H70" s="18"/>
      <c r="I70" s="18"/>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8"/>
      <c r="AY70" s="18"/>
      <c r="AZ70" s="18"/>
      <c r="BA70" s="18"/>
      <c r="BB70" s="18"/>
      <c r="BC70" s="18"/>
      <c r="BD70" s="18"/>
      <c r="BE70" s="18"/>
      <c r="BF70" s="18"/>
      <c r="BG70" s="18"/>
      <c r="BH70" s="18"/>
      <c r="BI70" s="18"/>
      <c r="BJ70" s="18"/>
      <c r="BK70" s="18"/>
      <c r="BL70" s="18"/>
      <c r="BM70" s="18"/>
      <c r="BN70" s="18"/>
      <c r="BO70" s="18"/>
      <c r="BP70" s="18"/>
      <c r="BQ70" s="18"/>
      <c r="BR70" s="18"/>
      <c r="BS70" s="18"/>
      <c r="BT70" s="18"/>
      <c r="BU70" s="18"/>
      <c r="BV70" s="18"/>
      <c r="BW70" s="18"/>
      <c r="BX70" s="18"/>
      <c r="BY70" s="18"/>
      <c r="BZ70" s="18"/>
      <c r="CA70" s="18"/>
      <c r="CB70" s="18"/>
      <c r="CC70" s="18"/>
      <c r="CD70" s="18"/>
      <c r="CE70" s="18"/>
      <c r="CF70" s="18"/>
      <c r="CG70" s="18"/>
      <c r="CH70" s="18"/>
      <c r="CI70" s="18"/>
      <c r="CJ70" s="18"/>
      <c r="CK70" s="18"/>
      <c r="CL70" s="18"/>
      <c r="CM70" s="18"/>
      <c r="CN70" s="18"/>
      <c r="CO70" s="18"/>
      <c r="CP70" s="18"/>
      <c r="CQ70" s="18"/>
      <c r="CR70" s="18"/>
      <c r="CS70" s="18"/>
      <c r="CT70" s="18"/>
      <c r="CU70" s="18"/>
      <c r="CV70" s="18"/>
      <c r="CW70" s="18"/>
      <c r="CX70" s="18"/>
      <c r="CY70" s="18"/>
      <c r="CZ70" s="18"/>
      <c r="DA70" s="18"/>
      <c r="DB70" s="18"/>
      <c r="DC70" s="18"/>
      <c r="DD70" s="18"/>
      <c r="DE70" s="18"/>
      <c r="DF70" s="18"/>
      <c r="DG70" s="18"/>
      <c r="DH70" s="18"/>
      <c r="DI70" s="18"/>
      <c r="DJ70" s="18"/>
      <c r="DK70" s="18"/>
      <c r="DL70" s="18"/>
      <c r="DM70" s="18"/>
      <c r="DN70" s="18"/>
      <c r="DO70" s="18"/>
      <c r="DP70" s="18"/>
      <c r="DQ70" s="18"/>
      <c r="DR70" s="18"/>
      <c r="DS70" s="18"/>
      <c r="DT70" s="18"/>
      <c r="DU70" s="18"/>
      <c r="DV70" s="18"/>
      <c r="DW70" s="18"/>
      <c r="DX70" s="18"/>
      <c r="DY70" s="18"/>
      <c r="DZ70" s="18"/>
      <c r="EA70" s="18"/>
      <c r="EB70" s="18"/>
      <c r="EC70" s="18"/>
      <c r="ED70" s="18"/>
      <c r="EE70" s="18"/>
      <c r="EF70" s="18"/>
      <c r="EG70" s="18"/>
      <c r="EH70" s="18"/>
      <c r="EI70" s="18"/>
      <c r="EJ70" s="18"/>
      <c r="EK70" s="18"/>
      <c r="EL70" s="18"/>
      <c r="EM70" s="18"/>
      <c r="EN70" s="18"/>
      <c r="EO70" s="18"/>
      <c r="EP70" s="18"/>
      <c r="EQ70" s="18"/>
      <c r="ER70" s="18"/>
      <c r="ES70" s="18"/>
      <c r="ET70" s="18"/>
      <c r="EU70" s="18"/>
      <c r="EV70" s="18"/>
      <c r="EW70" s="18"/>
      <c r="EX70" s="18"/>
      <c r="EY70" s="18"/>
      <c r="EZ70" s="18"/>
      <c r="FA70" s="18"/>
      <c r="FB70" s="18"/>
      <c r="FC70" s="18"/>
      <c r="FD70" s="18"/>
      <c r="FE70" s="18"/>
      <c r="FF70" s="18"/>
      <c r="FG70" s="18"/>
      <c r="FH70" s="18"/>
      <c r="FI70" s="18"/>
      <c r="FJ70" s="18"/>
      <c r="FK70" s="18"/>
      <c r="FL70" s="18"/>
      <c r="FM70" s="18"/>
      <c r="FN70" s="18"/>
      <c r="FO70" s="18"/>
      <c r="FP70" s="18"/>
      <c r="FQ70" s="18"/>
      <c r="FR70" s="18"/>
      <c r="FS70" s="18"/>
      <c r="FT70" s="18"/>
      <c r="FU70" s="18"/>
      <c r="FV70" s="18"/>
      <c r="FW70" s="18"/>
      <c r="FX70" s="18"/>
      <c r="FY70" s="18"/>
      <c r="FZ70" s="18"/>
      <c r="GA70" s="18"/>
      <c r="GB70" s="18"/>
      <c r="GC70" s="18"/>
      <c r="GD70" s="18"/>
      <c r="GE70" s="18"/>
      <c r="GF70" s="18"/>
      <c r="GG70" s="18"/>
      <c r="GH70" s="18"/>
      <c r="GI70" s="18"/>
      <c r="GJ70" s="18"/>
      <c r="GK70" s="18"/>
      <c r="GL70" s="18"/>
      <c r="GM70" s="18"/>
      <c r="GN70" s="18"/>
      <c r="GO70" s="18"/>
      <c r="GP70" s="18"/>
      <c r="GQ70" s="18"/>
      <c r="GR70" s="18"/>
      <c r="GS70" s="18"/>
      <c r="GT70" s="18"/>
      <c r="GU70" s="18"/>
      <c r="GV70" s="18"/>
      <c r="GW70" s="18"/>
      <c r="GX70" s="18"/>
      <c r="GY70" s="18"/>
      <c r="GZ70" s="18"/>
      <c r="HA70" s="18"/>
      <c r="HB70" s="18"/>
      <c r="HC70" s="18"/>
      <c r="HD70" s="18"/>
      <c r="HE70" s="18"/>
      <c r="HF70" s="18"/>
      <c r="HG70" s="18"/>
      <c r="HH70" s="18"/>
      <c r="HI70" s="18"/>
      <c r="HJ70" s="18"/>
      <c r="HK70" s="18"/>
      <c r="HL70" s="18"/>
      <c r="HM70" s="18"/>
      <c r="HN70" s="18"/>
      <c r="HO70" s="18"/>
      <c r="HP70" s="18"/>
      <c r="HQ70" s="18"/>
      <c r="HR70" s="18"/>
      <c r="HS70" s="18"/>
      <c r="HT70" s="18"/>
      <c r="HU70" s="18"/>
      <c r="HV70" s="18"/>
      <c r="HW70" s="18"/>
      <c r="HX70" s="18"/>
      <c r="HY70" s="18"/>
      <c r="HZ70" s="18"/>
      <c r="IA70" s="18"/>
      <c r="IB70" s="18"/>
      <c r="IC70" s="18"/>
      <c r="ID70" s="18"/>
      <c r="IE70" s="18"/>
      <c r="IF70" s="18"/>
      <c r="IG70" s="18"/>
      <c r="IH70" s="18"/>
      <c r="II70" s="18"/>
      <c r="IJ70" s="18"/>
      <c r="IK70" s="18"/>
      <c r="IL70" s="18"/>
      <c r="IM70" s="18"/>
      <c r="IN70" s="18"/>
      <c r="IO70" s="18"/>
    </row>
    <row r="71" spans="1:258" s="88" customFormat="1" x14ac:dyDescent="0.25">
      <c r="A71" s="93">
        <v>30</v>
      </c>
      <c r="B71" s="96" t="s">
        <v>1246</v>
      </c>
      <c r="C71" s="94" t="s">
        <v>1247</v>
      </c>
      <c r="D71" s="95" t="s">
        <v>169</v>
      </c>
      <c r="E71" s="100">
        <v>3.43</v>
      </c>
      <c r="F71" s="18"/>
      <c r="G71" s="18"/>
      <c r="H71" s="18"/>
      <c r="I71" s="18"/>
      <c r="J71" s="18"/>
      <c r="K71" s="18"/>
      <c r="L71" s="18"/>
      <c r="M71" s="18"/>
      <c r="N71" s="18"/>
      <c r="O71" s="18"/>
      <c r="P71" s="18"/>
      <c r="Q71" s="18"/>
      <c r="R71" s="18"/>
      <c r="S71" s="18"/>
      <c r="T71" s="18"/>
      <c r="U71" s="18"/>
      <c r="V71" s="18"/>
      <c r="W71" s="18"/>
      <c r="X71" s="18"/>
      <c r="Y71" s="18"/>
      <c r="Z71" s="18"/>
      <c r="AA71" s="18"/>
      <c r="AB71" s="18"/>
      <c r="AC71" s="18"/>
      <c r="AD71" s="18"/>
      <c r="AE71" s="18"/>
      <c r="AF71" s="18"/>
      <c r="AG71" s="18"/>
      <c r="AH71" s="18"/>
      <c r="AI71" s="18"/>
      <c r="AJ71" s="18"/>
      <c r="AK71" s="18"/>
      <c r="AL71" s="18"/>
      <c r="AM71" s="18"/>
      <c r="AN71" s="18"/>
      <c r="AO71" s="18"/>
      <c r="AP71" s="18"/>
      <c r="AQ71" s="18"/>
      <c r="AR71" s="18"/>
      <c r="AS71" s="18"/>
      <c r="AT71" s="18"/>
      <c r="AU71" s="18"/>
      <c r="AV71" s="18"/>
      <c r="AW71" s="18"/>
      <c r="AX71" s="18"/>
      <c r="AY71" s="18"/>
      <c r="AZ71" s="18"/>
      <c r="BA71" s="18"/>
      <c r="BB71" s="18"/>
      <c r="BC71" s="18"/>
      <c r="BD71" s="18"/>
      <c r="BE71" s="18"/>
      <c r="BF71" s="18"/>
      <c r="BG71" s="18"/>
      <c r="BH71" s="18"/>
      <c r="BI71" s="18"/>
      <c r="BJ71" s="18"/>
      <c r="BK71" s="18"/>
      <c r="BL71" s="18"/>
      <c r="BM71" s="18"/>
      <c r="BN71" s="18"/>
      <c r="BO71" s="18"/>
      <c r="BP71" s="18"/>
      <c r="BQ71" s="18"/>
      <c r="BR71" s="18"/>
      <c r="BS71" s="18"/>
      <c r="BT71" s="18"/>
      <c r="BU71" s="18"/>
      <c r="BV71" s="18"/>
      <c r="BW71" s="18"/>
      <c r="BX71" s="18"/>
      <c r="BY71" s="18"/>
      <c r="BZ71" s="18"/>
      <c r="CA71" s="18"/>
      <c r="CB71" s="18"/>
      <c r="CC71" s="18"/>
      <c r="CD71" s="18"/>
      <c r="CE71" s="18"/>
      <c r="CF71" s="18"/>
      <c r="CG71" s="18"/>
      <c r="CH71" s="18"/>
      <c r="CI71" s="18"/>
      <c r="CJ71" s="18"/>
      <c r="CK71" s="18"/>
      <c r="CL71" s="18"/>
      <c r="CM71" s="18"/>
      <c r="CN71" s="18"/>
      <c r="CO71" s="18"/>
      <c r="CP71" s="18"/>
      <c r="CQ71" s="18"/>
      <c r="CR71" s="18"/>
      <c r="CS71" s="18"/>
      <c r="CT71" s="18"/>
      <c r="CU71" s="18"/>
      <c r="CV71" s="18"/>
      <c r="CW71" s="18"/>
      <c r="CX71" s="18"/>
      <c r="CY71" s="18"/>
      <c r="CZ71" s="18"/>
      <c r="DA71" s="18"/>
      <c r="DB71" s="18"/>
      <c r="DC71" s="18"/>
      <c r="DD71" s="18"/>
      <c r="DE71" s="18"/>
      <c r="DF71" s="18"/>
      <c r="DG71" s="18"/>
      <c r="DH71" s="18"/>
      <c r="DI71" s="18"/>
      <c r="DJ71" s="18"/>
      <c r="DK71" s="18"/>
      <c r="DL71" s="18"/>
      <c r="DM71" s="18"/>
      <c r="DN71" s="18"/>
      <c r="DO71" s="18"/>
      <c r="DP71" s="18"/>
      <c r="DQ71" s="18"/>
      <c r="DR71" s="18"/>
      <c r="DS71" s="18"/>
      <c r="DT71" s="18"/>
      <c r="DU71" s="18"/>
      <c r="DV71" s="18"/>
      <c r="DW71" s="18"/>
      <c r="DX71" s="18"/>
      <c r="DY71" s="18"/>
      <c r="DZ71" s="18"/>
      <c r="EA71" s="18"/>
      <c r="EB71" s="18"/>
      <c r="EC71" s="18"/>
      <c r="ED71" s="18"/>
      <c r="EE71" s="18"/>
      <c r="EF71" s="18"/>
      <c r="EG71" s="18"/>
      <c r="EH71" s="18"/>
      <c r="EI71" s="18"/>
      <c r="EJ71" s="18"/>
      <c r="EK71" s="18"/>
      <c r="EL71" s="18"/>
      <c r="EM71" s="18"/>
      <c r="EN71" s="18"/>
      <c r="EO71" s="18"/>
      <c r="EP71" s="18"/>
      <c r="EQ71" s="18"/>
      <c r="ER71" s="18"/>
      <c r="ES71" s="18"/>
      <c r="ET71" s="18"/>
      <c r="EU71" s="18"/>
      <c r="EV71" s="18"/>
      <c r="EW71" s="18"/>
      <c r="EX71" s="18"/>
      <c r="EY71" s="18"/>
      <c r="EZ71" s="18"/>
      <c r="FA71" s="18"/>
      <c r="FB71" s="18"/>
      <c r="FC71" s="18"/>
      <c r="FD71" s="18"/>
      <c r="FE71" s="18"/>
      <c r="FF71" s="18"/>
      <c r="FG71" s="18"/>
      <c r="FH71" s="18"/>
      <c r="FI71" s="18"/>
      <c r="FJ71" s="18"/>
      <c r="FK71" s="18"/>
      <c r="FL71" s="18"/>
      <c r="FM71" s="18"/>
      <c r="FN71" s="18"/>
      <c r="FO71" s="18"/>
      <c r="FP71" s="18"/>
      <c r="FQ71" s="18"/>
      <c r="FR71" s="18"/>
      <c r="FS71" s="18"/>
      <c r="FT71" s="18"/>
      <c r="FU71" s="18"/>
      <c r="FV71" s="18"/>
      <c r="FW71" s="18"/>
      <c r="FX71" s="18"/>
      <c r="FY71" s="18"/>
      <c r="FZ71" s="18"/>
      <c r="GA71" s="18"/>
      <c r="GB71" s="18"/>
      <c r="GC71" s="18"/>
      <c r="GD71" s="18"/>
      <c r="GE71" s="18"/>
      <c r="GF71" s="18"/>
      <c r="GG71" s="18"/>
      <c r="GH71" s="18"/>
      <c r="GI71" s="18"/>
      <c r="GJ71" s="18"/>
      <c r="GK71" s="18"/>
      <c r="GL71" s="18"/>
      <c r="GM71" s="18"/>
      <c r="GN71" s="18"/>
      <c r="GO71" s="18"/>
      <c r="GP71" s="18"/>
      <c r="GQ71" s="18"/>
      <c r="GR71" s="18"/>
      <c r="GS71" s="18"/>
      <c r="GT71" s="18"/>
      <c r="GU71" s="18"/>
      <c r="GV71" s="18"/>
      <c r="GW71" s="18"/>
      <c r="GX71" s="18"/>
      <c r="GY71" s="18"/>
      <c r="GZ71" s="18"/>
      <c r="HA71" s="18"/>
      <c r="HB71" s="18"/>
      <c r="HC71" s="18"/>
      <c r="HD71" s="18"/>
      <c r="HE71" s="18"/>
      <c r="HF71" s="18"/>
      <c r="HG71" s="18"/>
      <c r="HH71" s="18"/>
      <c r="HI71" s="18"/>
      <c r="HJ71" s="18"/>
      <c r="HK71" s="18"/>
      <c r="HL71" s="18"/>
      <c r="HM71" s="18"/>
      <c r="HN71" s="18"/>
      <c r="HO71" s="18"/>
      <c r="HP71" s="18"/>
      <c r="HQ71" s="18"/>
      <c r="HR71" s="18"/>
      <c r="HS71" s="18"/>
      <c r="HT71" s="18"/>
      <c r="HU71" s="18"/>
      <c r="HV71" s="18"/>
      <c r="HW71" s="18"/>
      <c r="HX71" s="18"/>
      <c r="HY71" s="18"/>
      <c r="HZ71" s="18"/>
      <c r="IA71" s="18"/>
      <c r="IB71" s="18"/>
      <c r="IC71" s="18"/>
      <c r="ID71" s="18"/>
      <c r="IE71" s="18"/>
      <c r="IF71" s="18"/>
      <c r="IG71" s="18"/>
      <c r="IH71" s="18"/>
      <c r="II71" s="18"/>
      <c r="IJ71" s="18"/>
      <c r="IK71" s="18"/>
      <c r="IL71" s="18"/>
      <c r="IM71" s="18"/>
      <c r="IN71" s="18"/>
      <c r="IO71" s="18"/>
    </row>
    <row r="72" spans="1:258" s="88" customFormat="1" x14ac:dyDescent="0.25">
      <c r="A72" s="93">
        <v>31</v>
      </c>
      <c r="B72" s="96" t="s">
        <v>1248</v>
      </c>
      <c r="C72" s="94" t="s">
        <v>1249</v>
      </c>
      <c r="D72" s="95" t="s">
        <v>169</v>
      </c>
      <c r="E72" s="100">
        <v>0.98</v>
      </c>
      <c r="F72" s="18"/>
      <c r="G72" s="18"/>
      <c r="H72" s="18"/>
      <c r="I72" s="18"/>
      <c r="J72" s="18"/>
      <c r="K72" s="18"/>
      <c r="L72" s="18"/>
      <c r="M72" s="18"/>
      <c r="N72" s="18"/>
      <c r="O72" s="18"/>
      <c r="P72" s="18"/>
      <c r="Q72" s="18"/>
      <c r="R72" s="18"/>
      <c r="S72" s="18"/>
      <c r="T72" s="18"/>
      <c r="U72" s="18"/>
      <c r="V72" s="18"/>
      <c r="W72" s="18"/>
      <c r="X72" s="18"/>
      <c r="Y72" s="18"/>
      <c r="Z72" s="18"/>
      <c r="AA72" s="18"/>
      <c r="AB72" s="18"/>
      <c r="AC72" s="18"/>
      <c r="AD72" s="18"/>
      <c r="AE72" s="18"/>
      <c r="AF72" s="18"/>
      <c r="AG72" s="18"/>
      <c r="AH72" s="18"/>
      <c r="AI72" s="18"/>
      <c r="AJ72" s="18"/>
      <c r="AK72" s="18"/>
      <c r="AL72" s="18"/>
      <c r="AM72" s="18"/>
      <c r="AN72" s="18"/>
      <c r="AO72" s="18"/>
      <c r="AP72" s="18"/>
      <c r="AQ72" s="18"/>
      <c r="AR72" s="18"/>
      <c r="AS72" s="18"/>
      <c r="AT72" s="18"/>
      <c r="AU72" s="18"/>
      <c r="AV72" s="18"/>
      <c r="AW72" s="18"/>
      <c r="AX72" s="18"/>
      <c r="AY72" s="18"/>
      <c r="AZ72" s="18"/>
      <c r="BA72" s="18"/>
      <c r="BB72" s="18"/>
      <c r="BC72" s="18"/>
      <c r="BD72" s="18"/>
      <c r="BE72" s="18"/>
      <c r="BF72" s="18"/>
      <c r="BG72" s="18"/>
      <c r="BH72" s="18"/>
      <c r="BI72" s="18"/>
      <c r="BJ72" s="18"/>
      <c r="BK72" s="18"/>
      <c r="BL72" s="18"/>
      <c r="BM72" s="18"/>
      <c r="BN72" s="18"/>
      <c r="BO72" s="18"/>
      <c r="BP72" s="18"/>
      <c r="BQ72" s="18"/>
      <c r="BR72" s="18"/>
      <c r="BS72" s="18"/>
      <c r="BT72" s="18"/>
      <c r="BU72" s="18"/>
      <c r="BV72" s="18"/>
      <c r="BW72" s="18"/>
      <c r="BX72" s="18"/>
      <c r="BY72" s="18"/>
      <c r="BZ72" s="18"/>
      <c r="CA72" s="18"/>
      <c r="CB72" s="18"/>
      <c r="CC72" s="18"/>
      <c r="CD72" s="18"/>
      <c r="CE72" s="18"/>
      <c r="CF72" s="18"/>
      <c r="CG72" s="18"/>
      <c r="CH72" s="18"/>
      <c r="CI72" s="18"/>
      <c r="CJ72" s="18"/>
      <c r="CK72" s="18"/>
      <c r="CL72" s="18"/>
      <c r="CM72" s="18"/>
      <c r="CN72" s="18"/>
      <c r="CO72" s="18"/>
      <c r="CP72" s="18"/>
      <c r="CQ72" s="18"/>
      <c r="CR72" s="18"/>
      <c r="CS72" s="18"/>
      <c r="CT72" s="18"/>
      <c r="CU72" s="18"/>
      <c r="CV72" s="18"/>
      <c r="CW72" s="18"/>
      <c r="CX72" s="18"/>
      <c r="CY72" s="18"/>
      <c r="CZ72" s="18"/>
      <c r="DA72" s="18"/>
      <c r="DB72" s="18"/>
      <c r="DC72" s="18"/>
      <c r="DD72" s="18"/>
      <c r="DE72" s="18"/>
      <c r="DF72" s="18"/>
      <c r="DG72" s="18"/>
      <c r="DH72" s="18"/>
      <c r="DI72" s="18"/>
      <c r="DJ72" s="18"/>
      <c r="DK72" s="18"/>
      <c r="DL72" s="18"/>
      <c r="DM72" s="18"/>
      <c r="DN72" s="18"/>
      <c r="DO72" s="18"/>
      <c r="DP72" s="18"/>
      <c r="DQ72" s="18"/>
      <c r="DR72" s="18"/>
      <c r="DS72" s="18"/>
      <c r="DT72" s="18"/>
      <c r="DU72" s="18"/>
      <c r="DV72" s="18"/>
      <c r="DW72" s="18"/>
      <c r="DX72" s="18"/>
      <c r="DY72" s="18"/>
      <c r="DZ72" s="18"/>
      <c r="EA72" s="18"/>
      <c r="EB72" s="18"/>
      <c r="EC72" s="18"/>
      <c r="ED72" s="18"/>
      <c r="EE72" s="18"/>
      <c r="EF72" s="18"/>
      <c r="EG72" s="18"/>
      <c r="EH72" s="18"/>
      <c r="EI72" s="18"/>
      <c r="EJ72" s="18"/>
      <c r="EK72" s="18"/>
      <c r="EL72" s="18"/>
      <c r="EM72" s="18"/>
      <c r="EN72" s="18"/>
      <c r="EO72" s="18"/>
      <c r="EP72" s="18"/>
      <c r="EQ72" s="18"/>
      <c r="ER72" s="18"/>
      <c r="ES72" s="18"/>
      <c r="ET72" s="18"/>
      <c r="EU72" s="18"/>
      <c r="EV72" s="18"/>
      <c r="EW72" s="18"/>
      <c r="EX72" s="18"/>
      <c r="EY72" s="18"/>
      <c r="EZ72" s="18"/>
      <c r="FA72" s="18"/>
      <c r="FB72" s="18"/>
      <c r="FC72" s="18"/>
      <c r="FD72" s="18"/>
      <c r="FE72" s="18"/>
      <c r="FF72" s="18"/>
      <c r="FG72" s="18"/>
      <c r="FH72" s="18"/>
      <c r="FI72" s="18"/>
      <c r="FJ72" s="18"/>
      <c r="FK72" s="18"/>
      <c r="FL72" s="18"/>
      <c r="FM72" s="18"/>
      <c r="FN72" s="18"/>
      <c r="FO72" s="18"/>
      <c r="FP72" s="18"/>
      <c r="FQ72" s="18"/>
      <c r="FR72" s="18"/>
      <c r="FS72" s="18"/>
      <c r="FT72" s="18"/>
      <c r="FU72" s="18"/>
      <c r="FV72" s="18"/>
      <c r="FW72" s="18"/>
      <c r="FX72" s="18"/>
      <c r="FY72" s="18"/>
      <c r="FZ72" s="18"/>
      <c r="GA72" s="18"/>
      <c r="GB72" s="18"/>
      <c r="GC72" s="18"/>
      <c r="GD72" s="18"/>
      <c r="GE72" s="18"/>
      <c r="GF72" s="18"/>
      <c r="GG72" s="18"/>
      <c r="GH72" s="18"/>
      <c r="GI72" s="18"/>
      <c r="GJ72" s="18"/>
      <c r="GK72" s="18"/>
      <c r="GL72" s="18"/>
      <c r="GM72" s="18"/>
      <c r="GN72" s="18"/>
      <c r="GO72" s="18"/>
      <c r="GP72" s="18"/>
      <c r="GQ72" s="18"/>
      <c r="GR72" s="18"/>
      <c r="GS72" s="18"/>
      <c r="GT72" s="18"/>
      <c r="GU72" s="18"/>
      <c r="GV72" s="18"/>
      <c r="GW72" s="18"/>
      <c r="GX72" s="18"/>
      <c r="GY72" s="18"/>
      <c r="GZ72" s="18"/>
      <c r="HA72" s="18"/>
      <c r="HB72" s="18"/>
      <c r="HC72" s="18"/>
      <c r="HD72" s="18"/>
      <c r="HE72" s="18"/>
      <c r="HF72" s="18"/>
      <c r="HG72" s="18"/>
      <c r="HH72" s="18"/>
      <c r="HI72" s="18"/>
      <c r="HJ72" s="18"/>
      <c r="HK72" s="18"/>
      <c r="HL72" s="18"/>
      <c r="HM72" s="18"/>
      <c r="HN72" s="18"/>
      <c r="HO72" s="18"/>
      <c r="HP72" s="18"/>
      <c r="HQ72" s="18"/>
      <c r="HR72" s="18"/>
      <c r="HS72" s="18"/>
      <c r="HT72" s="18"/>
      <c r="HU72" s="18"/>
      <c r="HV72" s="18"/>
      <c r="HW72" s="18"/>
      <c r="HX72" s="18"/>
      <c r="HY72" s="18"/>
      <c r="HZ72" s="18"/>
      <c r="IA72" s="18"/>
      <c r="IB72" s="18"/>
      <c r="IC72" s="18"/>
      <c r="ID72" s="18"/>
      <c r="IE72" s="18"/>
      <c r="IF72" s="18"/>
      <c r="IG72" s="18"/>
      <c r="IH72" s="18"/>
      <c r="II72" s="18"/>
      <c r="IJ72" s="18"/>
      <c r="IK72" s="18"/>
      <c r="IL72" s="18"/>
      <c r="IM72" s="18"/>
      <c r="IN72" s="18"/>
      <c r="IO72" s="18"/>
    </row>
    <row r="73" spans="1:258" s="88" customFormat="1" ht="45.6" x14ac:dyDescent="0.25">
      <c r="A73" s="93">
        <v>32</v>
      </c>
      <c r="B73" s="96" t="s">
        <v>1224</v>
      </c>
      <c r="C73" s="94" t="s">
        <v>1225</v>
      </c>
      <c r="D73" s="95" t="s">
        <v>169</v>
      </c>
      <c r="E73" s="100">
        <v>110.25</v>
      </c>
      <c r="F73" s="18"/>
      <c r="G73" s="18"/>
      <c r="H73" s="18"/>
      <c r="I73" s="18"/>
      <c r="J73" s="18"/>
      <c r="K73" s="18"/>
      <c r="L73" s="18"/>
      <c r="M73" s="18"/>
      <c r="N73" s="18"/>
      <c r="O73" s="18"/>
      <c r="P73" s="18"/>
      <c r="Q73" s="18"/>
      <c r="R73" s="18"/>
      <c r="S73" s="18"/>
      <c r="T73" s="18"/>
      <c r="U73" s="18"/>
      <c r="V73" s="18"/>
      <c r="W73" s="18"/>
      <c r="X73" s="18"/>
      <c r="Y73" s="18"/>
      <c r="Z73" s="18"/>
      <c r="AA73" s="18"/>
      <c r="AB73" s="18"/>
      <c r="AC73" s="18"/>
      <c r="AD73" s="18"/>
      <c r="AE73" s="18"/>
      <c r="AF73" s="18"/>
      <c r="AG73" s="18"/>
      <c r="AH73" s="18"/>
      <c r="AI73" s="18"/>
      <c r="AJ73" s="18"/>
      <c r="AK73" s="18"/>
      <c r="AL73" s="18"/>
      <c r="AM73" s="18"/>
      <c r="AN73" s="18"/>
      <c r="AO73" s="18"/>
      <c r="AP73" s="18"/>
      <c r="AQ73" s="18"/>
      <c r="AR73" s="18"/>
      <c r="AS73" s="18"/>
      <c r="AT73" s="18"/>
      <c r="AU73" s="18"/>
      <c r="AV73" s="18"/>
      <c r="AW73" s="18"/>
      <c r="AX73" s="18"/>
      <c r="AY73" s="18"/>
      <c r="AZ73" s="18"/>
      <c r="BA73" s="18"/>
      <c r="BB73" s="18"/>
      <c r="BC73" s="18"/>
      <c r="BD73" s="18"/>
      <c r="BE73" s="18"/>
      <c r="BF73" s="18"/>
      <c r="BG73" s="18"/>
      <c r="BH73" s="18"/>
      <c r="BI73" s="18"/>
      <c r="BJ73" s="18"/>
      <c r="BK73" s="18"/>
      <c r="BL73" s="18"/>
      <c r="BM73" s="18"/>
      <c r="BN73" s="18"/>
      <c r="BO73" s="18"/>
      <c r="BP73" s="18"/>
      <c r="BQ73" s="18"/>
      <c r="BR73" s="18"/>
      <c r="BS73" s="18"/>
      <c r="BT73" s="18"/>
      <c r="BU73" s="18"/>
      <c r="BV73" s="18"/>
      <c r="BW73" s="18"/>
      <c r="BX73" s="18"/>
      <c r="BY73" s="18"/>
      <c r="BZ73" s="18"/>
      <c r="CA73" s="18"/>
      <c r="CB73" s="18"/>
      <c r="CC73" s="18"/>
      <c r="CD73" s="18"/>
      <c r="CE73" s="18"/>
      <c r="CF73" s="18"/>
      <c r="CG73" s="18"/>
      <c r="CH73" s="18"/>
      <c r="CI73" s="18"/>
      <c r="CJ73" s="18"/>
      <c r="CK73" s="18"/>
      <c r="CL73" s="18"/>
      <c r="CM73" s="18"/>
      <c r="CN73" s="18"/>
      <c r="CO73" s="18"/>
      <c r="CP73" s="18"/>
      <c r="CQ73" s="18"/>
      <c r="CR73" s="18"/>
      <c r="CS73" s="18"/>
      <c r="CT73" s="18"/>
      <c r="CU73" s="18"/>
      <c r="CV73" s="18"/>
      <c r="CW73" s="18"/>
      <c r="CX73" s="18"/>
      <c r="CY73" s="18"/>
      <c r="CZ73" s="18"/>
      <c r="DA73" s="18"/>
      <c r="DB73" s="18"/>
      <c r="DC73" s="18"/>
      <c r="DD73" s="18"/>
      <c r="DE73" s="18"/>
      <c r="DF73" s="18"/>
      <c r="DG73" s="18"/>
      <c r="DH73" s="18"/>
      <c r="DI73" s="18"/>
      <c r="DJ73" s="18"/>
      <c r="DK73" s="18"/>
      <c r="DL73" s="18"/>
      <c r="DM73" s="18"/>
      <c r="DN73" s="18"/>
      <c r="DO73" s="18"/>
      <c r="DP73" s="18"/>
      <c r="DQ73" s="18"/>
      <c r="DR73" s="18"/>
      <c r="DS73" s="18"/>
      <c r="DT73" s="18"/>
      <c r="DU73" s="18"/>
      <c r="DV73" s="18"/>
      <c r="DW73" s="18"/>
      <c r="DX73" s="18"/>
      <c r="DY73" s="18"/>
      <c r="DZ73" s="18"/>
      <c r="EA73" s="18"/>
      <c r="EB73" s="18"/>
      <c r="EC73" s="18"/>
      <c r="ED73" s="18"/>
      <c r="EE73" s="18"/>
      <c r="EF73" s="18"/>
      <c r="EG73" s="18"/>
      <c r="EH73" s="18"/>
      <c r="EI73" s="18"/>
      <c r="EJ73" s="18"/>
      <c r="EK73" s="18"/>
      <c r="EL73" s="18"/>
      <c r="EM73" s="18"/>
      <c r="EN73" s="18"/>
      <c r="EO73" s="18"/>
      <c r="EP73" s="18"/>
      <c r="EQ73" s="18"/>
      <c r="ER73" s="18"/>
      <c r="ES73" s="18"/>
      <c r="ET73" s="18"/>
      <c r="EU73" s="18"/>
      <c r="EV73" s="18"/>
      <c r="EW73" s="18"/>
      <c r="EX73" s="18"/>
      <c r="EY73" s="18"/>
      <c r="EZ73" s="18"/>
      <c r="FA73" s="18"/>
      <c r="FB73" s="18"/>
      <c r="FC73" s="18"/>
      <c r="FD73" s="18"/>
      <c r="FE73" s="18"/>
      <c r="FF73" s="18"/>
      <c r="FG73" s="18"/>
      <c r="FH73" s="18"/>
      <c r="FI73" s="18"/>
      <c r="FJ73" s="18"/>
      <c r="FK73" s="18"/>
      <c r="FL73" s="18"/>
      <c r="FM73" s="18"/>
      <c r="FN73" s="18"/>
      <c r="FO73" s="18"/>
      <c r="FP73" s="18"/>
      <c r="FQ73" s="18"/>
      <c r="FR73" s="18"/>
      <c r="FS73" s="18"/>
      <c r="FT73" s="18"/>
      <c r="FU73" s="18"/>
      <c r="FV73" s="18"/>
      <c r="FW73" s="18"/>
      <c r="FX73" s="18"/>
      <c r="FY73" s="18"/>
      <c r="FZ73" s="18"/>
      <c r="GA73" s="18"/>
      <c r="GB73" s="18"/>
      <c r="GC73" s="18"/>
      <c r="GD73" s="18"/>
      <c r="GE73" s="18"/>
      <c r="GF73" s="18"/>
      <c r="GG73" s="18"/>
      <c r="GH73" s="18"/>
      <c r="GI73" s="18"/>
      <c r="GJ73" s="18"/>
      <c r="GK73" s="18"/>
      <c r="GL73" s="18"/>
      <c r="GM73" s="18"/>
      <c r="GN73" s="18"/>
      <c r="GO73" s="18"/>
      <c r="GP73" s="18"/>
      <c r="GQ73" s="18"/>
      <c r="GR73" s="18"/>
      <c r="GS73" s="18"/>
      <c r="GT73" s="18"/>
      <c r="GU73" s="18"/>
      <c r="GV73" s="18"/>
      <c r="GW73" s="18"/>
      <c r="GX73" s="18"/>
      <c r="GY73" s="18"/>
      <c r="GZ73" s="18"/>
      <c r="HA73" s="18"/>
      <c r="HB73" s="18"/>
      <c r="HC73" s="18"/>
      <c r="HD73" s="18"/>
      <c r="HE73" s="18"/>
      <c r="HF73" s="18"/>
      <c r="HG73" s="18"/>
      <c r="HH73" s="18"/>
      <c r="HI73" s="18"/>
      <c r="HJ73" s="18"/>
      <c r="HK73" s="18"/>
      <c r="HL73" s="18"/>
      <c r="HM73" s="18"/>
      <c r="HN73" s="18"/>
      <c r="HO73" s="18"/>
      <c r="HP73" s="18"/>
      <c r="HQ73" s="18"/>
      <c r="HR73" s="18"/>
      <c r="HS73" s="18"/>
      <c r="HT73" s="18"/>
      <c r="HU73" s="18"/>
      <c r="HV73" s="18"/>
      <c r="HW73" s="18"/>
      <c r="HX73" s="18"/>
      <c r="HY73" s="18"/>
      <c r="HZ73" s="18"/>
      <c r="IA73" s="18"/>
      <c r="IB73" s="18"/>
      <c r="IC73" s="18"/>
      <c r="ID73" s="18"/>
      <c r="IE73" s="18"/>
      <c r="IF73" s="18"/>
      <c r="IG73" s="18"/>
      <c r="IH73" s="18"/>
      <c r="II73" s="18"/>
      <c r="IJ73" s="18"/>
      <c r="IK73" s="18"/>
      <c r="IL73" s="18"/>
      <c r="IM73" s="18"/>
      <c r="IN73" s="18"/>
      <c r="IO73" s="18"/>
    </row>
    <row r="74" spans="1:258" s="88" customFormat="1" ht="45.6" x14ac:dyDescent="0.25">
      <c r="A74" s="93">
        <v>33</v>
      </c>
      <c r="B74" s="96" t="s">
        <v>1226</v>
      </c>
      <c r="C74" s="94" t="s">
        <v>1227</v>
      </c>
      <c r="D74" s="95" t="s">
        <v>169</v>
      </c>
      <c r="E74" s="100">
        <v>4.51</v>
      </c>
      <c r="F74" s="18"/>
      <c r="G74" s="18"/>
      <c r="H74" s="18"/>
      <c r="I74" s="18"/>
      <c r="J74" s="18"/>
      <c r="K74" s="18"/>
      <c r="L74" s="18"/>
      <c r="M74" s="18"/>
      <c r="N74" s="18"/>
      <c r="O74" s="18"/>
      <c r="P74" s="18"/>
      <c r="Q74" s="18"/>
      <c r="R74" s="18"/>
      <c r="S74" s="18"/>
      <c r="T74" s="18"/>
      <c r="U74" s="18"/>
      <c r="V74" s="18"/>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18"/>
      <c r="BC74" s="18"/>
      <c r="BD74" s="18"/>
      <c r="BE74" s="18"/>
      <c r="BF74" s="18"/>
      <c r="BG74" s="18"/>
      <c r="BH74" s="18"/>
      <c r="BI74" s="18"/>
      <c r="BJ74" s="18"/>
      <c r="BK74" s="18"/>
      <c r="BL74" s="18"/>
      <c r="BM74" s="18"/>
      <c r="BN74" s="18"/>
      <c r="BO74" s="18"/>
      <c r="BP74" s="18"/>
      <c r="BQ74" s="18"/>
      <c r="BR74" s="18"/>
      <c r="BS74" s="18"/>
      <c r="BT74" s="18"/>
      <c r="BU74" s="18"/>
      <c r="BV74" s="18"/>
      <c r="BW74" s="18"/>
      <c r="BX74" s="18"/>
      <c r="BY74" s="18"/>
      <c r="BZ74" s="18"/>
      <c r="CA74" s="18"/>
      <c r="CB74" s="18"/>
      <c r="CC74" s="18"/>
      <c r="CD74" s="18"/>
      <c r="CE74" s="18"/>
      <c r="CF74" s="18"/>
      <c r="CG74" s="18"/>
      <c r="CH74" s="18"/>
      <c r="CI74" s="18"/>
      <c r="CJ74" s="18"/>
      <c r="CK74" s="18"/>
      <c r="CL74" s="18"/>
      <c r="CM74" s="18"/>
      <c r="CN74" s="18"/>
      <c r="CO74" s="18"/>
      <c r="CP74" s="18"/>
      <c r="CQ74" s="18"/>
      <c r="CR74" s="18"/>
      <c r="CS74" s="18"/>
      <c r="CT74" s="18"/>
      <c r="CU74" s="18"/>
      <c r="CV74" s="18"/>
      <c r="CW74" s="18"/>
      <c r="CX74" s="18"/>
      <c r="CY74" s="18"/>
      <c r="CZ74" s="18"/>
      <c r="DA74" s="18"/>
      <c r="DB74" s="18"/>
      <c r="DC74" s="18"/>
      <c r="DD74" s="18"/>
      <c r="DE74" s="18"/>
      <c r="DF74" s="18"/>
      <c r="DG74" s="18"/>
      <c r="DH74" s="18"/>
      <c r="DI74" s="18"/>
      <c r="DJ74" s="18"/>
      <c r="DK74" s="18"/>
      <c r="DL74" s="18"/>
      <c r="DM74" s="18"/>
      <c r="DN74" s="18"/>
      <c r="DO74" s="18"/>
      <c r="DP74" s="18"/>
      <c r="DQ74" s="18"/>
      <c r="DR74" s="18"/>
      <c r="DS74" s="18"/>
      <c r="DT74" s="18"/>
      <c r="DU74" s="18"/>
      <c r="DV74" s="18"/>
      <c r="DW74" s="18"/>
      <c r="DX74" s="18"/>
      <c r="DY74" s="18"/>
      <c r="DZ74" s="18"/>
      <c r="EA74" s="18"/>
      <c r="EB74" s="18"/>
      <c r="EC74" s="18"/>
      <c r="ED74" s="18"/>
      <c r="EE74" s="18"/>
      <c r="EF74" s="18"/>
      <c r="EG74" s="18"/>
      <c r="EH74" s="18"/>
      <c r="EI74" s="18"/>
      <c r="EJ74" s="18"/>
      <c r="EK74" s="18"/>
      <c r="EL74" s="18"/>
      <c r="EM74" s="18"/>
      <c r="EN74" s="18"/>
      <c r="EO74" s="18"/>
      <c r="EP74" s="18"/>
      <c r="EQ74" s="18"/>
      <c r="ER74" s="18"/>
      <c r="ES74" s="18"/>
      <c r="ET74" s="18"/>
      <c r="EU74" s="18"/>
      <c r="EV74" s="18"/>
      <c r="EW74" s="18"/>
      <c r="EX74" s="18"/>
      <c r="EY74" s="18"/>
      <c r="EZ74" s="18"/>
      <c r="FA74" s="18"/>
      <c r="FB74" s="18"/>
      <c r="FC74" s="18"/>
      <c r="FD74" s="18"/>
      <c r="FE74" s="18"/>
      <c r="FF74" s="18"/>
      <c r="FG74" s="18"/>
      <c r="FH74" s="18"/>
      <c r="FI74" s="18"/>
      <c r="FJ74" s="18"/>
      <c r="FK74" s="18"/>
      <c r="FL74" s="18"/>
      <c r="FM74" s="18"/>
      <c r="FN74" s="18"/>
      <c r="FO74" s="18"/>
      <c r="FP74" s="18"/>
      <c r="FQ74" s="18"/>
      <c r="FR74" s="18"/>
      <c r="FS74" s="18"/>
      <c r="FT74" s="18"/>
      <c r="FU74" s="18"/>
      <c r="FV74" s="18"/>
      <c r="FW74" s="18"/>
      <c r="FX74" s="18"/>
      <c r="FY74" s="18"/>
      <c r="FZ74" s="18"/>
      <c r="GA74" s="18"/>
      <c r="GB74" s="18"/>
      <c r="GC74" s="18"/>
      <c r="GD74" s="18"/>
      <c r="GE74" s="18"/>
      <c r="GF74" s="18"/>
      <c r="GG74" s="18"/>
      <c r="GH74" s="18"/>
      <c r="GI74" s="18"/>
      <c r="GJ74" s="18"/>
      <c r="GK74" s="18"/>
      <c r="GL74" s="18"/>
      <c r="GM74" s="18"/>
      <c r="GN74" s="18"/>
      <c r="GO74" s="18"/>
      <c r="GP74" s="18"/>
      <c r="GQ74" s="18"/>
      <c r="GR74" s="18"/>
      <c r="GS74" s="18"/>
      <c r="GT74" s="18"/>
      <c r="GU74" s="18"/>
      <c r="GV74" s="18"/>
      <c r="GW74" s="18"/>
      <c r="GX74" s="18"/>
      <c r="GY74" s="18"/>
      <c r="GZ74" s="18"/>
      <c r="HA74" s="18"/>
      <c r="HB74" s="18"/>
      <c r="HC74" s="18"/>
      <c r="HD74" s="18"/>
      <c r="HE74" s="18"/>
      <c r="HF74" s="18"/>
      <c r="HG74" s="18"/>
      <c r="HH74" s="18"/>
      <c r="HI74" s="18"/>
      <c r="HJ74" s="18"/>
      <c r="HK74" s="18"/>
      <c r="HL74" s="18"/>
      <c r="HM74" s="18"/>
      <c r="HN74" s="18"/>
      <c r="HO74" s="18"/>
      <c r="HP74" s="18"/>
      <c r="HQ74" s="18"/>
      <c r="HR74" s="18"/>
      <c r="HS74" s="18"/>
      <c r="HT74" s="18"/>
      <c r="HU74" s="18"/>
      <c r="HV74" s="18"/>
      <c r="HW74" s="18"/>
      <c r="HX74" s="18"/>
      <c r="HY74" s="18"/>
      <c r="HZ74" s="18"/>
      <c r="IA74" s="18"/>
      <c r="IB74" s="18"/>
      <c r="IC74" s="18"/>
      <c r="ID74" s="18"/>
      <c r="IE74" s="18"/>
      <c r="IF74" s="18"/>
      <c r="IG74" s="18"/>
      <c r="IH74" s="18"/>
      <c r="II74" s="18"/>
      <c r="IJ74" s="18"/>
      <c r="IK74" s="18"/>
      <c r="IL74" s="18"/>
      <c r="IM74" s="18"/>
      <c r="IN74" s="18"/>
      <c r="IO74" s="18"/>
    </row>
    <row r="75" spans="1:258" s="88" customFormat="1" ht="57" x14ac:dyDescent="0.25">
      <c r="A75" s="93">
        <v>34</v>
      </c>
      <c r="B75" s="96" t="s">
        <v>1250</v>
      </c>
      <c r="C75" s="94" t="s">
        <v>1251</v>
      </c>
      <c r="D75" s="95" t="s">
        <v>169</v>
      </c>
      <c r="E75" s="100">
        <v>23.81</v>
      </c>
      <c r="F75" s="18"/>
      <c r="G75" s="18"/>
      <c r="H75" s="18"/>
      <c r="I75" s="18"/>
      <c r="J75" s="18"/>
      <c r="K75" s="18"/>
      <c r="L75" s="18"/>
      <c r="M75" s="18"/>
      <c r="N75" s="18"/>
      <c r="O75" s="18"/>
      <c r="P75" s="18"/>
      <c r="Q75" s="18"/>
      <c r="R75" s="18"/>
      <c r="S75" s="18"/>
      <c r="T75" s="18"/>
      <c r="U75" s="18"/>
      <c r="V75" s="18"/>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18"/>
      <c r="BC75" s="18"/>
      <c r="BD75" s="18"/>
      <c r="BE75" s="18"/>
      <c r="BF75" s="18"/>
      <c r="BG75" s="18"/>
      <c r="BH75" s="18"/>
      <c r="BI75" s="18"/>
      <c r="BJ75" s="18"/>
      <c r="BK75" s="18"/>
      <c r="BL75" s="18"/>
      <c r="BM75" s="18"/>
      <c r="BN75" s="18"/>
      <c r="BO75" s="18"/>
      <c r="BP75" s="18"/>
      <c r="BQ75" s="18"/>
      <c r="BR75" s="18"/>
      <c r="BS75" s="18"/>
      <c r="BT75" s="18"/>
      <c r="BU75" s="18"/>
      <c r="BV75" s="18"/>
      <c r="BW75" s="18"/>
      <c r="BX75" s="18"/>
      <c r="BY75" s="18"/>
      <c r="BZ75" s="18"/>
      <c r="CA75" s="18"/>
      <c r="CB75" s="18"/>
      <c r="CC75" s="18"/>
      <c r="CD75" s="18"/>
      <c r="CE75" s="18"/>
      <c r="CF75" s="18"/>
      <c r="CG75" s="18"/>
      <c r="CH75" s="18"/>
      <c r="CI75" s="18"/>
      <c r="CJ75" s="18"/>
      <c r="CK75" s="18"/>
      <c r="CL75" s="18"/>
      <c r="CM75" s="18"/>
      <c r="CN75" s="18"/>
      <c r="CO75" s="18"/>
      <c r="CP75" s="18"/>
      <c r="CQ75" s="18"/>
      <c r="CR75" s="18"/>
      <c r="CS75" s="18"/>
      <c r="CT75" s="18"/>
      <c r="CU75" s="18"/>
      <c r="CV75" s="18"/>
      <c r="CW75" s="18"/>
      <c r="CX75" s="18"/>
      <c r="CY75" s="18"/>
      <c r="CZ75" s="18"/>
      <c r="DA75" s="18"/>
      <c r="DB75" s="18"/>
      <c r="DC75" s="18"/>
      <c r="DD75" s="18"/>
      <c r="DE75" s="18"/>
      <c r="DF75" s="18"/>
      <c r="DG75" s="18"/>
      <c r="DH75" s="18"/>
      <c r="DI75" s="18"/>
      <c r="DJ75" s="18"/>
      <c r="DK75" s="18"/>
      <c r="DL75" s="18"/>
      <c r="DM75" s="18"/>
      <c r="DN75" s="18"/>
      <c r="DO75" s="18"/>
      <c r="DP75" s="18"/>
      <c r="DQ75" s="18"/>
      <c r="DR75" s="18"/>
      <c r="DS75" s="18"/>
      <c r="DT75" s="18"/>
      <c r="DU75" s="18"/>
      <c r="DV75" s="18"/>
      <c r="DW75" s="18"/>
      <c r="DX75" s="18"/>
      <c r="DY75" s="18"/>
      <c r="DZ75" s="18"/>
      <c r="EA75" s="18"/>
      <c r="EB75" s="18"/>
      <c r="EC75" s="18"/>
      <c r="ED75" s="18"/>
      <c r="EE75" s="18"/>
      <c r="EF75" s="18"/>
      <c r="EG75" s="18"/>
      <c r="EH75" s="18"/>
      <c r="EI75" s="18"/>
      <c r="EJ75" s="18"/>
      <c r="EK75" s="18"/>
      <c r="EL75" s="18"/>
      <c r="EM75" s="18"/>
      <c r="EN75" s="18"/>
      <c r="EO75" s="18"/>
      <c r="EP75" s="18"/>
      <c r="EQ75" s="18"/>
      <c r="ER75" s="18"/>
      <c r="ES75" s="18"/>
      <c r="ET75" s="18"/>
      <c r="EU75" s="18"/>
      <c r="EV75" s="18"/>
      <c r="EW75" s="18"/>
      <c r="EX75" s="18"/>
      <c r="EY75" s="18"/>
      <c r="EZ75" s="18"/>
      <c r="FA75" s="18"/>
      <c r="FB75" s="18"/>
      <c r="FC75" s="18"/>
      <c r="FD75" s="18"/>
      <c r="FE75" s="18"/>
      <c r="FF75" s="18"/>
      <c r="FG75" s="18"/>
      <c r="FH75" s="18"/>
      <c r="FI75" s="18"/>
      <c r="FJ75" s="18"/>
      <c r="FK75" s="18"/>
      <c r="FL75" s="18"/>
      <c r="FM75" s="18"/>
      <c r="FN75" s="18"/>
      <c r="FO75" s="18"/>
      <c r="FP75" s="18"/>
      <c r="FQ75" s="18"/>
      <c r="FR75" s="18"/>
      <c r="FS75" s="18"/>
      <c r="FT75" s="18"/>
      <c r="FU75" s="18"/>
      <c r="FV75" s="18"/>
      <c r="FW75" s="18"/>
      <c r="FX75" s="18"/>
      <c r="FY75" s="18"/>
      <c r="FZ75" s="18"/>
      <c r="GA75" s="18"/>
      <c r="GB75" s="18"/>
      <c r="GC75" s="18"/>
      <c r="GD75" s="18"/>
      <c r="GE75" s="18"/>
      <c r="GF75" s="18"/>
      <c r="GG75" s="18"/>
      <c r="GH75" s="18"/>
      <c r="GI75" s="18"/>
      <c r="GJ75" s="18"/>
      <c r="GK75" s="18"/>
      <c r="GL75" s="18"/>
      <c r="GM75" s="18"/>
      <c r="GN75" s="18"/>
      <c r="GO75" s="18"/>
      <c r="GP75" s="18"/>
      <c r="GQ75" s="18"/>
      <c r="GR75" s="18"/>
      <c r="GS75" s="18"/>
      <c r="GT75" s="18"/>
      <c r="GU75" s="18"/>
      <c r="GV75" s="18"/>
      <c r="GW75" s="18"/>
      <c r="GX75" s="18"/>
      <c r="GY75" s="18"/>
      <c r="GZ75" s="18"/>
      <c r="HA75" s="18"/>
      <c r="HB75" s="18"/>
      <c r="HC75" s="18"/>
      <c r="HD75" s="18"/>
      <c r="HE75" s="18"/>
      <c r="HF75" s="18"/>
      <c r="HG75" s="18"/>
      <c r="HH75" s="18"/>
      <c r="HI75" s="18"/>
      <c r="HJ75" s="18"/>
      <c r="HK75" s="18"/>
      <c r="HL75" s="18"/>
      <c r="HM75" s="18"/>
      <c r="HN75" s="18"/>
      <c r="HO75" s="18"/>
      <c r="HP75" s="18"/>
      <c r="HQ75" s="18"/>
      <c r="HR75" s="18"/>
      <c r="HS75" s="18"/>
      <c r="HT75" s="18"/>
      <c r="HU75" s="18"/>
      <c r="HV75" s="18"/>
      <c r="HW75" s="18"/>
      <c r="HX75" s="18"/>
      <c r="HY75" s="18"/>
      <c r="HZ75" s="18"/>
      <c r="IA75" s="18"/>
      <c r="IB75" s="18"/>
      <c r="IC75" s="18"/>
      <c r="ID75" s="18"/>
      <c r="IE75" s="18"/>
      <c r="IF75" s="18"/>
      <c r="IG75" s="18"/>
      <c r="IH75" s="18"/>
      <c r="II75" s="18"/>
      <c r="IJ75" s="18"/>
      <c r="IK75" s="18"/>
      <c r="IL75" s="18"/>
      <c r="IM75" s="18"/>
      <c r="IN75" s="18"/>
      <c r="IO75" s="18"/>
    </row>
    <row r="76" spans="1:258" s="88" customFormat="1" x14ac:dyDescent="0.25"/>
    <row r="77" spans="1:258" s="88" customFormat="1" x14ac:dyDescent="0.25">
      <c r="A77" s="28"/>
      <c r="B77" s="105"/>
      <c r="C77" s="185" t="s">
        <v>1252</v>
      </c>
      <c r="D77" s="185"/>
      <c r="E77" s="185"/>
      <c r="R77" s="18"/>
      <c r="S77" s="18"/>
      <c r="T77" s="18"/>
      <c r="U77" s="18"/>
      <c r="V77" s="18"/>
      <c r="W77" s="18"/>
      <c r="X77" s="18"/>
      <c r="Y77" s="18"/>
      <c r="Z77" s="18"/>
      <c r="AA77" s="18"/>
      <c r="AB77" s="18"/>
      <c r="AC77" s="18"/>
      <c r="AD77" s="18"/>
      <c r="AE77" s="18"/>
      <c r="AF77" s="18"/>
      <c r="AG77" s="18"/>
      <c r="AH77" s="18"/>
      <c r="AI77" s="18"/>
      <c r="AJ77" s="18"/>
      <c r="AK77" s="18"/>
      <c r="AL77" s="18"/>
      <c r="AM77" s="18"/>
      <c r="AN77" s="18"/>
      <c r="AO77" s="18"/>
      <c r="AP77" s="18"/>
      <c r="AQ77" s="18"/>
      <c r="AR77" s="18"/>
      <c r="AS77" s="18"/>
      <c r="AT77" s="18"/>
      <c r="AU77" s="18"/>
      <c r="AV77" s="18"/>
      <c r="AW77" s="18"/>
      <c r="AX77" s="18"/>
      <c r="AY77" s="18"/>
      <c r="AZ77" s="18"/>
      <c r="BA77" s="18"/>
      <c r="BB77" s="18"/>
      <c r="BC77" s="18"/>
      <c r="BD77" s="18"/>
      <c r="BE77" s="18"/>
      <c r="BF77" s="18"/>
      <c r="BG77" s="18"/>
      <c r="BH77" s="18"/>
      <c r="BI77" s="18"/>
      <c r="BJ77" s="18"/>
      <c r="BK77" s="18"/>
      <c r="BL77" s="18"/>
      <c r="BM77" s="18"/>
      <c r="BN77" s="18"/>
      <c r="BO77" s="18"/>
      <c r="BP77" s="18"/>
      <c r="BQ77" s="18"/>
      <c r="BR77" s="29" t="str">
        <f>C77</f>
        <v>Электроустановочные изделия</v>
      </c>
      <c r="BS77" s="18"/>
      <c r="BT77" s="18"/>
      <c r="BU77" s="18"/>
      <c r="BV77" s="18"/>
      <c r="BW77" s="18"/>
      <c r="BX77" s="18"/>
      <c r="BY77" s="18"/>
      <c r="BZ77" s="18"/>
      <c r="CA77" s="18"/>
      <c r="CB77" s="18"/>
      <c r="CC77" s="18"/>
      <c r="CD77" s="18"/>
      <c r="CE77" s="18"/>
      <c r="CF77" s="18"/>
      <c r="CG77" s="18"/>
      <c r="CH77" s="18"/>
      <c r="CI77" s="18"/>
      <c r="CJ77" s="18"/>
      <c r="CK77" s="18"/>
      <c r="CL77" s="18"/>
      <c r="CM77" s="18"/>
      <c r="CN77" s="18"/>
      <c r="CO77" s="18"/>
      <c r="CP77" s="18"/>
      <c r="CQ77" s="18"/>
      <c r="CR77" s="18"/>
      <c r="CS77" s="18"/>
      <c r="CT77" s="18"/>
      <c r="CU77" s="18"/>
      <c r="CV77" s="18"/>
      <c r="CW77" s="18"/>
      <c r="CX77" s="18"/>
      <c r="CY77" s="18"/>
      <c r="CZ77" s="18"/>
      <c r="DA77" s="18"/>
      <c r="DB77" s="18"/>
      <c r="DC77" s="18"/>
      <c r="DD77" s="18"/>
      <c r="DE77" s="18"/>
      <c r="DF77" s="18"/>
      <c r="DG77" s="18"/>
      <c r="DH77" s="18"/>
      <c r="DI77" s="18"/>
      <c r="DJ77" s="18"/>
      <c r="DK77" s="18"/>
      <c r="DL77" s="18"/>
      <c r="DM77" s="18"/>
      <c r="DN77" s="18"/>
      <c r="DO77" s="18"/>
      <c r="DP77" s="18"/>
      <c r="DQ77" s="18"/>
      <c r="DR77" s="18"/>
      <c r="DS77" s="18"/>
      <c r="DT77" s="18"/>
      <c r="DU77" s="18"/>
      <c r="DV77" s="18"/>
      <c r="DW77" s="18"/>
      <c r="DX77" s="18"/>
      <c r="DY77" s="18"/>
      <c r="DZ77" s="18"/>
      <c r="EA77" s="18"/>
      <c r="EB77" s="18"/>
      <c r="EC77" s="18"/>
      <c r="ED77" s="18"/>
      <c r="EE77" s="18"/>
      <c r="EF77" s="18"/>
      <c r="EG77" s="18"/>
      <c r="EH77" s="18"/>
      <c r="EI77" s="18"/>
      <c r="EJ77" s="18"/>
      <c r="EK77" s="18"/>
      <c r="EL77" s="18"/>
      <c r="EM77" s="18"/>
      <c r="EN77" s="18"/>
      <c r="EO77" s="18"/>
      <c r="EP77" s="18"/>
      <c r="EQ77" s="18"/>
      <c r="ER77" s="18"/>
      <c r="ES77" s="18"/>
      <c r="ET77" s="18"/>
      <c r="EU77" s="18"/>
      <c r="EV77" s="18"/>
      <c r="EW77" s="18"/>
      <c r="EX77" s="18"/>
      <c r="EY77" s="18"/>
      <c r="EZ77" s="18"/>
      <c r="FA77" s="18"/>
      <c r="FB77" s="18"/>
      <c r="FC77" s="18"/>
      <c r="FD77" s="18"/>
      <c r="FE77" s="18"/>
      <c r="FF77" s="18"/>
      <c r="FG77" s="18"/>
      <c r="FH77" s="18"/>
      <c r="FI77" s="18"/>
      <c r="FJ77" s="18"/>
      <c r="FK77" s="18"/>
      <c r="FL77" s="18"/>
      <c r="FM77" s="18"/>
      <c r="FN77" s="18"/>
      <c r="FO77" s="18"/>
      <c r="FP77" s="18"/>
      <c r="FQ77" s="18"/>
      <c r="FR77" s="18"/>
      <c r="FS77" s="18"/>
      <c r="FT77" s="18"/>
      <c r="FU77" s="18"/>
      <c r="FV77" s="18"/>
      <c r="FW77" s="18"/>
      <c r="FX77" s="18"/>
      <c r="FY77" s="18"/>
      <c r="FZ77" s="18"/>
      <c r="GA77" s="18"/>
      <c r="GB77" s="18"/>
      <c r="GC77" s="18"/>
      <c r="GD77" s="18"/>
      <c r="GE77" s="18"/>
      <c r="GF77" s="18"/>
      <c r="GG77" s="18"/>
      <c r="GH77" s="18"/>
      <c r="GI77" s="18"/>
      <c r="GJ77" s="18"/>
      <c r="GK77" s="18"/>
      <c r="GL77" s="18"/>
      <c r="GM77" s="18"/>
      <c r="GN77" s="18"/>
      <c r="GO77" s="18"/>
      <c r="GP77" s="18"/>
      <c r="GQ77" s="18"/>
      <c r="GR77" s="18"/>
      <c r="GS77" s="18"/>
      <c r="GT77" s="18"/>
      <c r="GU77" s="18"/>
      <c r="GV77" s="18"/>
      <c r="GW77" s="18"/>
      <c r="GX77" s="18"/>
      <c r="GY77" s="18"/>
      <c r="GZ77" s="18"/>
      <c r="HA77" s="18"/>
      <c r="HB77" s="18"/>
      <c r="HC77" s="18"/>
      <c r="HD77" s="18"/>
      <c r="HE77" s="18"/>
      <c r="HF77" s="18"/>
      <c r="HG77" s="18"/>
      <c r="HH77" s="18"/>
      <c r="HI77" s="18"/>
      <c r="HJ77" s="18"/>
      <c r="HK77" s="18"/>
      <c r="HL77" s="18"/>
      <c r="HM77" s="18"/>
      <c r="HN77" s="18"/>
      <c r="HO77" s="18"/>
      <c r="HP77" s="18"/>
      <c r="HQ77" s="18"/>
      <c r="HR77" s="18"/>
      <c r="HS77" s="18"/>
      <c r="HT77" s="18"/>
      <c r="HU77" s="18"/>
      <c r="HV77" s="18"/>
      <c r="HW77" s="18"/>
      <c r="HX77" s="18"/>
      <c r="HY77" s="18"/>
      <c r="HZ77" s="18"/>
      <c r="IA77" s="18"/>
      <c r="IB77" s="18"/>
      <c r="IC77" s="18"/>
      <c r="ID77" s="18"/>
      <c r="IE77" s="18"/>
      <c r="IF77" s="18"/>
      <c r="IG77" s="18"/>
      <c r="IH77" s="18"/>
      <c r="II77" s="18"/>
      <c r="IJ77" s="18"/>
      <c r="IK77" s="18"/>
      <c r="IL77" s="18"/>
      <c r="IM77" s="18"/>
      <c r="IN77" s="18"/>
      <c r="IO77" s="18"/>
    </row>
    <row r="78" spans="1:258" s="88" customFormat="1" ht="13.8" thickBot="1" x14ac:dyDescent="0.3"/>
    <row r="79" spans="1:258" s="88" customFormat="1" ht="22.8" x14ac:dyDescent="0.25">
      <c r="A79" s="89">
        <v>35</v>
      </c>
      <c r="B79" s="92" t="s">
        <v>1253</v>
      </c>
      <c r="C79" s="90" t="s">
        <v>1254</v>
      </c>
      <c r="D79" s="91" t="s">
        <v>269</v>
      </c>
      <c r="E79" s="104">
        <v>0.06</v>
      </c>
      <c r="F79" s="18"/>
      <c r="G79" s="18"/>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1"/>
      <c r="AY79" s="101"/>
      <c r="AZ79" s="101"/>
      <c r="BA79" s="101"/>
      <c r="BB79" s="101"/>
      <c r="BC79" s="101"/>
      <c r="BD79" s="101"/>
      <c r="BE79" s="101"/>
      <c r="BF79" s="101"/>
      <c r="BG79" s="101"/>
      <c r="BH79" s="101"/>
      <c r="BI79" s="101"/>
      <c r="BJ79" s="101"/>
      <c r="BK79" s="101"/>
      <c r="BL79" s="101"/>
      <c r="BM79" s="101"/>
      <c r="BN79" s="101"/>
      <c r="BO79" s="101"/>
      <c r="BP79" s="101"/>
      <c r="BQ79" s="101"/>
      <c r="BR79" s="101"/>
      <c r="BS79" s="101"/>
      <c r="BT79" s="101"/>
      <c r="BU79" s="101"/>
      <c r="BV79" s="101"/>
      <c r="BW79" s="101"/>
      <c r="BX79" s="101"/>
      <c r="BY79" s="101"/>
      <c r="BZ79" s="101"/>
      <c r="CA79" s="101"/>
      <c r="CB79" s="101"/>
      <c r="CC79" s="101"/>
      <c r="CD79" s="101"/>
      <c r="CE79" s="101"/>
      <c r="CF79" s="101"/>
      <c r="CG79" s="101"/>
      <c r="CH79" s="101"/>
      <c r="CI79" s="101"/>
      <c r="CJ79" s="101"/>
      <c r="CK79" s="101"/>
      <c r="CL79" s="101"/>
      <c r="CM79" s="101"/>
      <c r="CN79" s="101"/>
      <c r="CO79" s="101"/>
      <c r="CP79" s="101"/>
      <c r="CQ79" s="101"/>
      <c r="CR79" s="101"/>
      <c r="CS79" s="101"/>
      <c r="CT79" s="101"/>
      <c r="CU79" s="101"/>
      <c r="CV79" s="101"/>
      <c r="CW79" s="101"/>
      <c r="CX79" s="101"/>
      <c r="CY79" s="101"/>
      <c r="CZ79" s="101"/>
      <c r="DA79" s="101"/>
      <c r="DB79" s="101"/>
      <c r="DC79" s="101"/>
      <c r="DD79" s="101"/>
      <c r="DE79" s="101"/>
      <c r="DF79" s="101"/>
      <c r="DG79" s="101"/>
      <c r="DH79" s="101"/>
      <c r="DI79" s="101"/>
      <c r="DJ79" s="101"/>
      <c r="DK79" s="101"/>
      <c r="DL79" s="101"/>
      <c r="DM79" s="101"/>
      <c r="DN79" s="101"/>
      <c r="DO79" s="101"/>
      <c r="DP79" s="101"/>
      <c r="DQ79" s="101"/>
      <c r="DR79" s="101"/>
      <c r="DS79" s="101"/>
      <c r="DT79" s="101"/>
      <c r="DU79" s="101"/>
      <c r="DV79" s="101"/>
      <c r="DW79" s="101"/>
      <c r="DX79" s="101"/>
      <c r="DY79" s="101"/>
      <c r="DZ79" s="101"/>
      <c r="EA79" s="101"/>
      <c r="EB79" s="101"/>
      <c r="EC79" s="101"/>
      <c r="ED79" s="101"/>
      <c r="EE79" s="101"/>
      <c r="EF79" s="101"/>
      <c r="EG79" s="101"/>
      <c r="EH79" s="101"/>
      <c r="EI79" s="101"/>
      <c r="EJ79" s="101"/>
      <c r="EK79" s="101"/>
      <c r="EL79" s="101"/>
      <c r="EM79" s="101"/>
      <c r="EN79" s="101"/>
      <c r="EO79" s="101"/>
      <c r="EP79" s="101"/>
      <c r="EQ79" s="101"/>
      <c r="ER79" s="101"/>
      <c r="ES79" s="101"/>
      <c r="ET79" s="101"/>
      <c r="EU79" s="101"/>
      <c r="EV79" s="101"/>
      <c r="EW79" s="101"/>
      <c r="EX79" s="101"/>
      <c r="EY79" s="101"/>
      <c r="EZ79" s="101"/>
      <c r="FA79" s="101"/>
      <c r="FB79" s="101"/>
      <c r="FC79" s="101"/>
      <c r="FD79" s="101"/>
      <c r="FE79" s="101"/>
      <c r="FF79" s="101"/>
      <c r="FG79" s="101"/>
      <c r="FH79" s="101"/>
      <c r="FI79" s="101"/>
      <c r="FJ79" s="101"/>
      <c r="FK79" s="101"/>
      <c r="FL79" s="101"/>
      <c r="FM79" s="101"/>
      <c r="FN79" s="101"/>
      <c r="FO79" s="101"/>
      <c r="FP79" s="101"/>
      <c r="FQ79" s="101"/>
      <c r="FR79" s="101"/>
      <c r="FS79" s="101"/>
      <c r="FT79" s="101"/>
      <c r="FU79" s="101"/>
      <c r="FV79" s="101"/>
      <c r="FW79" s="101"/>
      <c r="FX79" s="101"/>
      <c r="FY79" s="101"/>
      <c r="FZ79" s="101"/>
      <c r="GA79" s="101"/>
      <c r="GB79" s="101"/>
      <c r="GC79" s="101"/>
      <c r="GD79" s="101"/>
      <c r="GE79" s="101"/>
      <c r="GF79" s="101"/>
      <c r="GG79" s="101"/>
      <c r="GH79" s="101"/>
      <c r="GI79" s="101"/>
      <c r="GJ79" s="101"/>
      <c r="GK79" s="101"/>
      <c r="GL79" s="101"/>
      <c r="GM79" s="101"/>
      <c r="GN79" s="101"/>
      <c r="GO79" s="101"/>
      <c r="GP79" s="101"/>
      <c r="GQ79" s="101"/>
      <c r="GR79" s="101"/>
      <c r="GS79" s="101"/>
      <c r="GT79" s="101"/>
      <c r="GU79" s="101"/>
      <c r="GV79" s="101"/>
      <c r="GW79" s="101"/>
      <c r="GX79" s="101"/>
      <c r="GY79" s="101"/>
      <c r="GZ79" s="101"/>
      <c r="HA79" s="101"/>
      <c r="HB79" s="101"/>
      <c r="HC79" s="101"/>
      <c r="HD79" s="101"/>
      <c r="HE79" s="101"/>
      <c r="HF79" s="101"/>
      <c r="HG79" s="101"/>
      <c r="HH79" s="101"/>
      <c r="HI79" s="101"/>
      <c r="HJ79" s="101"/>
      <c r="HK79" s="101"/>
      <c r="HL79" s="101"/>
      <c r="HM79" s="101"/>
      <c r="HN79" s="101"/>
      <c r="HO79" s="101"/>
      <c r="HP79" s="101"/>
      <c r="HQ79" s="101"/>
      <c r="HR79" s="101"/>
      <c r="HS79" s="101"/>
      <c r="HT79" s="101"/>
      <c r="HU79" s="101"/>
      <c r="HV79" s="101"/>
      <c r="HW79" s="101"/>
      <c r="HX79" s="101"/>
      <c r="HY79" s="101"/>
      <c r="HZ79" s="101"/>
      <c r="IA79" s="101"/>
      <c r="IB79" s="101"/>
      <c r="IC79" s="101"/>
      <c r="ID79" s="101"/>
      <c r="IE79" s="101"/>
      <c r="IF79" s="101"/>
      <c r="IG79" s="101"/>
      <c r="IH79" s="101"/>
      <c r="II79" s="101"/>
      <c r="IJ79" s="101"/>
      <c r="IK79" s="101"/>
      <c r="IL79" s="101"/>
      <c r="IM79" s="101"/>
      <c r="IN79" s="101"/>
      <c r="IO79" s="101"/>
      <c r="IP79" s="97"/>
      <c r="IQ79" s="97"/>
      <c r="IR79" s="97"/>
      <c r="IS79" s="97"/>
      <c r="IT79" s="97"/>
      <c r="IU79" s="97"/>
      <c r="IV79" s="97"/>
      <c r="IW79" s="97"/>
      <c r="IX79" s="97"/>
    </row>
    <row r="80" spans="1:258" s="88" customFormat="1" ht="22.8" x14ac:dyDescent="0.25">
      <c r="A80" s="93">
        <v>36</v>
      </c>
      <c r="B80" s="96" t="s">
        <v>1255</v>
      </c>
      <c r="C80" s="94" t="s">
        <v>1256</v>
      </c>
      <c r="D80" s="95" t="s">
        <v>269</v>
      </c>
      <c r="E80" s="100">
        <v>0.2</v>
      </c>
      <c r="F80" s="18"/>
      <c r="G80" s="18"/>
      <c r="H80" s="101"/>
      <c r="I80" s="101"/>
      <c r="J80" s="101"/>
      <c r="K80" s="101"/>
      <c r="L80" s="101"/>
      <c r="M80" s="101"/>
      <c r="N80" s="101"/>
      <c r="O80" s="101"/>
      <c r="P80" s="101"/>
      <c r="Q80" s="101"/>
      <c r="R80" s="101"/>
      <c r="S80" s="101"/>
      <c r="T80" s="101"/>
      <c r="U80" s="101"/>
      <c r="V80" s="101"/>
      <c r="W80" s="101"/>
      <c r="X80" s="101"/>
      <c r="Y80" s="101"/>
      <c r="Z80" s="101"/>
      <c r="AA80" s="101"/>
      <c r="AB80" s="101"/>
      <c r="AC80" s="101"/>
      <c r="AD80" s="101"/>
      <c r="AE80" s="101"/>
      <c r="AF80" s="101"/>
      <c r="AG80" s="101"/>
      <c r="AH80" s="101"/>
      <c r="AI80" s="101"/>
      <c r="AJ80" s="101"/>
      <c r="AK80" s="101"/>
      <c r="AL80" s="101"/>
      <c r="AM80" s="101"/>
      <c r="AN80" s="101"/>
      <c r="AO80" s="101"/>
      <c r="AP80" s="101"/>
      <c r="AQ80" s="101"/>
      <c r="AR80" s="101"/>
      <c r="AS80" s="101"/>
      <c r="AT80" s="101"/>
      <c r="AU80" s="101"/>
      <c r="AV80" s="101"/>
      <c r="AW80" s="101"/>
      <c r="AX80" s="101"/>
      <c r="AY80" s="101"/>
      <c r="AZ80" s="101"/>
      <c r="BA80" s="101"/>
      <c r="BB80" s="101"/>
      <c r="BC80" s="101"/>
      <c r="BD80" s="101"/>
      <c r="BE80" s="101"/>
      <c r="BF80" s="101"/>
      <c r="BG80" s="101"/>
      <c r="BH80" s="101"/>
      <c r="BI80" s="101"/>
      <c r="BJ80" s="101"/>
      <c r="BK80" s="101"/>
      <c r="BL80" s="101"/>
      <c r="BM80" s="101"/>
      <c r="BN80" s="101"/>
      <c r="BO80" s="101"/>
      <c r="BP80" s="101"/>
      <c r="BQ80" s="101"/>
      <c r="BR80" s="101"/>
      <c r="BS80" s="101"/>
      <c r="BT80" s="101"/>
      <c r="BU80" s="101"/>
      <c r="BV80" s="101"/>
      <c r="BW80" s="101"/>
      <c r="BX80" s="101"/>
      <c r="BY80" s="101"/>
      <c r="BZ80" s="101"/>
      <c r="CA80" s="101"/>
      <c r="CB80" s="101"/>
      <c r="CC80" s="101"/>
      <c r="CD80" s="101"/>
      <c r="CE80" s="101"/>
      <c r="CF80" s="101"/>
      <c r="CG80" s="101"/>
      <c r="CH80" s="101"/>
      <c r="CI80" s="101"/>
      <c r="CJ80" s="101"/>
      <c r="CK80" s="101"/>
      <c r="CL80" s="101"/>
      <c r="CM80" s="101"/>
      <c r="CN80" s="101"/>
      <c r="CO80" s="101"/>
      <c r="CP80" s="101"/>
      <c r="CQ80" s="101"/>
      <c r="CR80" s="101"/>
      <c r="CS80" s="101"/>
      <c r="CT80" s="101"/>
      <c r="CU80" s="101"/>
      <c r="CV80" s="101"/>
      <c r="CW80" s="101"/>
      <c r="CX80" s="101"/>
      <c r="CY80" s="101"/>
      <c r="CZ80" s="101"/>
      <c r="DA80" s="101"/>
      <c r="DB80" s="101"/>
      <c r="DC80" s="101"/>
      <c r="DD80" s="101"/>
      <c r="DE80" s="101"/>
      <c r="DF80" s="101"/>
      <c r="DG80" s="101"/>
      <c r="DH80" s="101"/>
      <c r="DI80" s="101"/>
      <c r="DJ80" s="101"/>
      <c r="DK80" s="101"/>
      <c r="DL80" s="101"/>
      <c r="DM80" s="101"/>
      <c r="DN80" s="101"/>
      <c r="DO80" s="101"/>
      <c r="DP80" s="101"/>
      <c r="DQ80" s="101"/>
      <c r="DR80" s="101"/>
      <c r="DS80" s="101"/>
      <c r="DT80" s="101"/>
      <c r="DU80" s="101"/>
      <c r="DV80" s="101"/>
      <c r="DW80" s="101"/>
      <c r="DX80" s="101"/>
      <c r="DY80" s="101"/>
      <c r="DZ80" s="101"/>
      <c r="EA80" s="101"/>
      <c r="EB80" s="101"/>
      <c r="EC80" s="101"/>
      <c r="ED80" s="101"/>
      <c r="EE80" s="101"/>
      <c r="EF80" s="101"/>
      <c r="EG80" s="101"/>
      <c r="EH80" s="101"/>
      <c r="EI80" s="101"/>
      <c r="EJ80" s="101"/>
      <c r="EK80" s="101"/>
      <c r="EL80" s="101"/>
      <c r="EM80" s="101"/>
      <c r="EN80" s="101"/>
      <c r="EO80" s="101"/>
      <c r="EP80" s="101"/>
      <c r="EQ80" s="101"/>
      <c r="ER80" s="101"/>
      <c r="ES80" s="101"/>
      <c r="ET80" s="101"/>
      <c r="EU80" s="101"/>
      <c r="EV80" s="101"/>
      <c r="EW80" s="101"/>
      <c r="EX80" s="101"/>
      <c r="EY80" s="101"/>
      <c r="EZ80" s="101"/>
      <c r="FA80" s="101"/>
      <c r="FB80" s="101"/>
      <c r="FC80" s="101"/>
      <c r="FD80" s="101"/>
      <c r="FE80" s="101"/>
      <c r="FF80" s="101"/>
      <c r="FG80" s="101"/>
      <c r="FH80" s="101"/>
      <c r="FI80" s="101"/>
      <c r="FJ80" s="101"/>
      <c r="FK80" s="101"/>
      <c r="FL80" s="101"/>
      <c r="FM80" s="101"/>
      <c r="FN80" s="101"/>
      <c r="FO80" s="101"/>
      <c r="FP80" s="101"/>
      <c r="FQ80" s="101"/>
      <c r="FR80" s="101"/>
      <c r="FS80" s="101"/>
      <c r="FT80" s="101"/>
      <c r="FU80" s="101"/>
      <c r="FV80" s="101"/>
      <c r="FW80" s="101"/>
      <c r="FX80" s="101"/>
      <c r="FY80" s="101"/>
      <c r="FZ80" s="101"/>
      <c r="GA80" s="101"/>
      <c r="GB80" s="101"/>
      <c r="GC80" s="101"/>
      <c r="GD80" s="101"/>
      <c r="GE80" s="101"/>
      <c r="GF80" s="101"/>
      <c r="GG80" s="101"/>
      <c r="GH80" s="101"/>
      <c r="GI80" s="101"/>
      <c r="GJ80" s="101"/>
      <c r="GK80" s="101"/>
      <c r="GL80" s="101"/>
      <c r="GM80" s="101"/>
      <c r="GN80" s="101"/>
      <c r="GO80" s="101"/>
      <c r="GP80" s="101"/>
      <c r="GQ80" s="101"/>
      <c r="GR80" s="101"/>
      <c r="GS80" s="101"/>
      <c r="GT80" s="101"/>
      <c r="GU80" s="101"/>
      <c r="GV80" s="101"/>
      <c r="GW80" s="101"/>
      <c r="GX80" s="101"/>
      <c r="GY80" s="101"/>
      <c r="GZ80" s="101"/>
      <c r="HA80" s="101"/>
      <c r="HB80" s="101"/>
      <c r="HC80" s="101"/>
      <c r="HD80" s="101"/>
      <c r="HE80" s="101"/>
      <c r="HF80" s="101"/>
      <c r="HG80" s="101"/>
      <c r="HH80" s="101"/>
      <c r="HI80" s="101"/>
      <c r="HJ80" s="101"/>
      <c r="HK80" s="101"/>
      <c r="HL80" s="101"/>
      <c r="HM80" s="101"/>
      <c r="HN80" s="101"/>
      <c r="HO80" s="101"/>
      <c r="HP80" s="101"/>
      <c r="HQ80" s="101"/>
      <c r="HR80" s="101"/>
      <c r="HS80" s="101"/>
      <c r="HT80" s="101"/>
      <c r="HU80" s="101"/>
      <c r="HV80" s="101"/>
      <c r="HW80" s="101"/>
      <c r="HX80" s="101"/>
      <c r="HY80" s="101"/>
      <c r="HZ80" s="101"/>
      <c r="IA80" s="101"/>
      <c r="IB80" s="101"/>
      <c r="IC80" s="101"/>
      <c r="ID80" s="101"/>
      <c r="IE80" s="101"/>
      <c r="IF80" s="101"/>
      <c r="IG80" s="101"/>
      <c r="IH80" s="101"/>
      <c r="II80" s="101"/>
      <c r="IJ80" s="101"/>
      <c r="IK80" s="101"/>
      <c r="IL80" s="101"/>
      <c r="IM80" s="101"/>
      <c r="IN80" s="101"/>
      <c r="IO80" s="101"/>
      <c r="IP80" s="97"/>
      <c r="IQ80" s="97"/>
      <c r="IR80" s="97"/>
      <c r="IS80" s="97"/>
      <c r="IT80" s="97"/>
      <c r="IU80" s="97"/>
      <c r="IV80" s="97"/>
      <c r="IW80" s="97"/>
      <c r="IX80" s="97"/>
    </row>
    <row r="81" spans="1:258" s="88" customFormat="1" ht="22.8" x14ac:dyDescent="0.25">
      <c r="A81" s="93">
        <v>37</v>
      </c>
      <c r="B81" s="96" t="s">
        <v>1257</v>
      </c>
      <c r="C81" s="94" t="s">
        <v>1258</v>
      </c>
      <c r="D81" s="95" t="s">
        <v>269</v>
      </c>
      <c r="E81" s="100">
        <v>0.04</v>
      </c>
      <c r="F81" s="18"/>
      <c r="G81" s="18"/>
      <c r="H81" s="18"/>
      <c r="I81" s="18"/>
      <c r="J81" s="18"/>
      <c r="K81" s="18"/>
      <c r="L81" s="18"/>
      <c r="M81" s="18"/>
      <c r="N81" s="18"/>
      <c r="O81" s="18"/>
      <c r="P81" s="18"/>
      <c r="Q81" s="18"/>
      <c r="R81" s="18"/>
      <c r="S81" s="18"/>
      <c r="T81" s="18"/>
      <c r="U81" s="18"/>
      <c r="V81" s="18"/>
      <c r="W81" s="18"/>
      <c r="X81" s="18"/>
      <c r="Y81" s="18"/>
      <c r="Z81" s="18"/>
      <c r="AA81" s="18"/>
      <c r="AB81" s="18"/>
      <c r="AC81" s="18"/>
      <c r="AD81" s="18"/>
      <c r="AE81" s="18"/>
      <c r="AF81" s="18"/>
      <c r="AG81" s="18"/>
      <c r="AH81" s="18"/>
      <c r="AI81" s="18"/>
      <c r="AJ81" s="18"/>
      <c r="AK81" s="18"/>
      <c r="AL81" s="18"/>
      <c r="AM81" s="18"/>
      <c r="AN81" s="18"/>
      <c r="AO81" s="18"/>
      <c r="AP81" s="18"/>
      <c r="AQ81" s="18"/>
      <c r="AR81" s="18"/>
      <c r="AS81" s="18"/>
      <c r="AT81" s="18"/>
      <c r="AU81" s="18"/>
      <c r="AV81" s="18"/>
      <c r="AW81" s="18"/>
      <c r="AX81" s="18"/>
      <c r="AY81" s="18"/>
      <c r="AZ81" s="18"/>
      <c r="BA81" s="18"/>
      <c r="BB81" s="18"/>
      <c r="BC81" s="18"/>
      <c r="BD81" s="18"/>
      <c r="BE81" s="18"/>
      <c r="BF81" s="18"/>
      <c r="BG81" s="18"/>
      <c r="BH81" s="18"/>
      <c r="BI81" s="18"/>
      <c r="BJ81" s="18"/>
      <c r="BK81" s="18"/>
      <c r="BL81" s="18"/>
      <c r="BM81" s="18"/>
      <c r="BN81" s="18"/>
      <c r="BO81" s="18"/>
      <c r="BP81" s="18"/>
      <c r="BQ81" s="18"/>
      <c r="BR81" s="18"/>
      <c r="BS81" s="18"/>
      <c r="BT81" s="18"/>
      <c r="BU81" s="18"/>
      <c r="BV81" s="18"/>
      <c r="BW81" s="18"/>
      <c r="BX81" s="18"/>
      <c r="BY81" s="18"/>
      <c r="BZ81" s="18"/>
      <c r="CA81" s="18"/>
      <c r="CB81" s="18"/>
      <c r="CC81" s="18"/>
      <c r="CD81" s="18"/>
      <c r="CE81" s="18"/>
      <c r="CF81" s="18"/>
      <c r="CG81" s="18"/>
      <c r="CH81" s="18"/>
      <c r="CI81" s="18"/>
      <c r="CJ81" s="18"/>
      <c r="CK81" s="18"/>
      <c r="CL81" s="18"/>
      <c r="CM81" s="18"/>
      <c r="CN81" s="18"/>
      <c r="CO81" s="18"/>
      <c r="CP81" s="18"/>
      <c r="CQ81" s="18"/>
      <c r="CR81" s="18"/>
      <c r="CS81" s="18"/>
      <c r="CT81" s="18"/>
      <c r="CU81" s="18"/>
      <c r="CV81" s="18"/>
      <c r="CW81" s="18"/>
      <c r="CX81" s="18"/>
      <c r="CY81" s="18"/>
      <c r="CZ81" s="18"/>
      <c r="DA81" s="18"/>
      <c r="DB81" s="18"/>
      <c r="DC81" s="18"/>
      <c r="DD81" s="18"/>
      <c r="DE81" s="18"/>
      <c r="DF81" s="18"/>
      <c r="DG81" s="18"/>
      <c r="DH81" s="18"/>
      <c r="DI81" s="18"/>
      <c r="DJ81" s="18"/>
      <c r="DK81" s="18"/>
      <c r="DL81" s="18"/>
      <c r="DM81" s="18"/>
      <c r="DN81" s="18"/>
      <c r="DO81" s="18"/>
      <c r="DP81" s="18"/>
      <c r="DQ81" s="18"/>
      <c r="DR81" s="18"/>
      <c r="DS81" s="18"/>
      <c r="DT81" s="18"/>
      <c r="DU81" s="18"/>
      <c r="DV81" s="18"/>
      <c r="DW81" s="18"/>
      <c r="DX81" s="18"/>
      <c r="DY81" s="18"/>
      <c r="DZ81" s="18"/>
      <c r="EA81" s="18"/>
      <c r="EB81" s="18"/>
      <c r="EC81" s="18"/>
      <c r="ED81" s="18"/>
      <c r="EE81" s="18"/>
      <c r="EF81" s="18"/>
      <c r="EG81" s="18"/>
      <c r="EH81" s="18"/>
      <c r="EI81" s="18"/>
      <c r="EJ81" s="18"/>
      <c r="EK81" s="18"/>
      <c r="EL81" s="18"/>
      <c r="EM81" s="18"/>
      <c r="EN81" s="18"/>
      <c r="EO81" s="18"/>
      <c r="EP81" s="18"/>
      <c r="EQ81" s="18"/>
      <c r="ER81" s="18"/>
      <c r="ES81" s="18"/>
      <c r="ET81" s="18"/>
      <c r="EU81" s="18"/>
      <c r="EV81" s="18"/>
      <c r="EW81" s="18"/>
      <c r="EX81" s="18"/>
      <c r="EY81" s="18"/>
      <c r="EZ81" s="18"/>
      <c r="FA81" s="18"/>
      <c r="FB81" s="18"/>
      <c r="FC81" s="18"/>
      <c r="FD81" s="18"/>
      <c r="FE81" s="18"/>
      <c r="FF81" s="18"/>
      <c r="FG81" s="18"/>
      <c r="FH81" s="18"/>
      <c r="FI81" s="18"/>
      <c r="FJ81" s="18"/>
      <c r="FK81" s="18"/>
      <c r="FL81" s="18"/>
      <c r="FM81" s="18"/>
      <c r="FN81" s="18"/>
      <c r="FO81" s="18"/>
      <c r="FP81" s="18"/>
      <c r="FQ81" s="18"/>
      <c r="FR81" s="18"/>
      <c r="FS81" s="18"/>
      <c r="FT81" s="18"/>
      <c r="FU81" s="18"/>
      <c r="FV81" s="18"/>
      <c r="FW81" s="18"/>
      <c r="FX81" s="18"/>
      <c r="FY81" s="18"/>
      <c r="FZ81" s="18"/>
      <c r="GA81" s="18"/>
      <c r="GB81" s="18"/>
      <c r="GC81" s="18"/>
      <c r="GD81" s="18"/>
      <c r="GE81" s="18"/>
      <c r="GF81" s="18"/>
      <c r="GG81" s="18"/>
      <c r="GH81" s="18"/>
      <c r="GI81" s="18"/>
      <c r="GJ81" s="18"/>
      <c r="GK81" s="18"/>
      <c r="GL81" s="18"/>
      <c r="GM81" s="18"/>
      <c r="GN81" s="18"/>
      <c r="GO81" s="18"/>
      <c r="GP81" s="18"/>
      <c r="GQ81" s="18"/>
      <c r="GR81" s="18"/>
      <c r="GS81" s="18"/>
      <c r="GT81" s="18"/>
      <c r="GU81" s="18"/>
      <c r="GV81" s="18"/>
      <c r="GW81" s="18"/>
      <c r="GX81" s="18"/>
      <c r="GY81" s="18"/>
      <c r="GZ81" s="18"/>
      <c r="HA81" s="18"/>
      <c r="HB81" s="18"/>
      <c r="HC81" s="18"/>
      <c r="HD81" s="18"/>
      <c r="HE81" s="18"/>
      <c r="HF81" s="18"/>
      <c r="HG81" s="18"/>
      <c r="HH81" s="18"/>
      <c r="HI81" s="18"/>
      <c r="HJ81" s="18"/>
      <c r="HK81" s="18"/>
      <c r="HL81" s="18"/>
      <c r="HM81" s="18"/>
      <c r="HN81" s="18"/>
      <c r="HO81" s="18"/>
      <c r="HP81" s="18"/>
      <c r="HQ81" s="18"/>
      <c r="HR81" s="18"/>
      <c r="HS81" s="18"/>
      <c r="HT81" s="18"/>
      <c r="HU81" s="18"/>
      <c r="HV81" s="18"/>
      <c r="HW81" s="18"/>
      <c r="HX81" s="18"/>
      <c r="HY81" s="18"/>
      <c r="HZ81" s="18"/>
      <c r="IA81" s="18"/>
      <c r="IB81" s="18"/>
      <c r="IC81" s="18"/>
      <c r="ID81" s="18"/>
      <c r="IE81" s="18"/>
      <c r="IF81" s="18"/>
      <c r="IG81" s="18"/>
      <c r="IH81" s="18"/>
      <c r="II81" s="18"/>
      <c r="IJ81" s="18"/>
      <c r="IK81" s="18"/>
      <c r="IL81" s="18"/>
      <c r="IM81" s="18"/>
      <c r="IN81" s="18"/>
      <c r="IO81" s="18"/>
    </row>
    <row r="82" spans="1:258" s="88" customFormat="1" x14ac:dyDescent="0.25">
      <c r="A82" s="93">
        <v>38</v>
      </c>
      <c r="B82" s="96" t="s">
        <v>1259</v>
      </c>
      <c r="C82" s="94" t="s">
        <v>1260</v>
      </c>
      <c r="D82" s="95" t="s">
        <v>269</v>
      </c>
      <c r="E82" s="100">
        <v>0.84</v>
      </c>
      <c r="F82" s="18"/>
      <c r="G82" s="18"/>
      <c r="H82" s="18"/>
      <c r="I82" s="18"/>
      <c r="J82" s="18"/>
      <c r="K82" s="18"/>
      <c r="L82" s="18"/>
      <c r="M82" s="18"/>
      <c r="N82" s="18"/>
      <c r="O82" s="18"/>
      <c r="P82" s="18"/>
      <c r="Q82" s="18"/>
      <c r="R82" s="18"/>
      <c r="S82" s="18"/>
      <c r="T82" s="18"/>
      <c r="U82" s="18"/>
      <c r="V82" s="18"/>
      <c r="W82" s="18"/>
      <c r="X82" s="18"/>
      <c r="Y82" s="18"/>
      <c r="Z82" s="18"/>
      <c r="AA82" s="18"/>
      <c r="AB82" s="18"/>
      <c r="AC82" s="18"/>
      <c r="AD82" s="18"/>
      <c r="AE82" s="18"/>
      <c r="AF82" s="18"/>
      <c r="AG82" s="18"/>
      <c r="AH82" s="18"/>
      <c r="AI82" s="18"/>
      <c r="AJ82" s="18"/>
      <c r="AK82" s="18"/>
      <c r="AL82" s="18"/>
      <c r="AM82" s="18"/>
      <c r="AN82" s="18"/>
      <c r="AO82" s="18"/>
      <c r="AP82" s="18"/>
      <c r="AQ82" s="18"/>
      <c r="AR82" s="18"/>
      <c r="AS82" s="18"/>
      <c r="AT82" s="18"/>
      <c r="AU82" s="18"/>
      <c r="AV82" s="18"/>
      <c r="AW82" s="18"/>
      <c r="AX82" s="18"/>
      <c r="AY82" s="18"/>
      <c r="AZ82" s="18"/>
      <c r="BA82" s="18"/>
      <c r="BB82" s="18"/>
      <c r="BC82" s="18"/>
      <c r="BD82" s="18"/>
      <c r="BE82" s="18"/>
      <c r="BF82" s="18"/>
      <c r="BG82" s="18"/>
      <c r="BH82" s="18"/>
      <c r="BI82" s="18"/>
      <c r="BJ82" s="18"/>
      <c r="BK82" s="18"/>
      <c r="BL82" s="18"/>
      <c r="BM82" s="18"/>
      <c r="BN82" s="18"/>
      <c r="BO82" s="18"/>
      <c r="BP82" s="18"/>
      <c r="BQ82" s="18"/>
      <c r="BR82" s="18"/>
      <c r="BS82" s="18"/>
      <c r="BT82" s="18"/>
      <c r="BU82" s="18"/>
      <c r="BV82" s="18"/>
      <c r="BW82" s="18"/>
      <c r="BX82" s="18"/>
      <c r="BY82" s="18"/>
      <c r="BZ82" s="18"/>
      <c r="CA82" s="18"/>
      <c r="CB82" s="18"/>
      <c r="CC82" s="18"/>
      <c r="CD82" s="18"/>
      <c r="CE82" s="18"/>
      <c r="CF82" s="18"/>
      <c r="CG82" s="18"/>
      <c r="CH82" s="18"/>
      <c r="CI82" s="18"/>
      <c r="CJ82" s="18"/>
      <c r="CK82" s="18"/>
      <c r="CL82" s="18"/>
      <c r="CM82" s="18"/>
      <c r="CN82" s="18"/>
      <c r="CO82" s="18"/>
      <c r="CP82" s="18"/>
      <c r="CQ82" s="18"/>
      <c r="CR82" s="18"/>
      <c r="CS82" s="18"/>
      <c r="CT82" s="18"/>
      <c r="CU82" s="18"/>
      <c r="CV82" s="18"/>
      <c r="CW82" s="18"/>
      <c r="CX82" s="18"/>
      <c r="CY82" s="18"/>
      <c r="CZ82" s="18"/>
      <c r="DA82" s="18"/>
      <c r="DB82" s="18"/>
      <c r="DC82" s="18"/>
      <c r="DD82" s="18"/>
      <c r="DE82" s="18"/>
      <c r="DF82" s="18"/>
      <c r="DG82" s="18"/>
      <c r="DH82" s="18"/>
      <c r="DI82" s="18"/>
      <c r="DJ82" s="18"/>
      <c r="DK82" s="18"/>
      <c r="DL82" s="18"/>
      <c r="DM82" s="18"/>
      <c r="DN82" s="18"/>
      <c r="DO82" s="18"/>
      <c r="DP82" s="18"/>
      <c r="DQ82" s="18"/>
      <c r="DR82" s="18"/>
      <c r="DS82" s="18"/>
      <c r="DT82" s="18"/>
      <c r="DU82" s="18"/>
      <c r="DV82" s="18"/>
      <c r="DW82" s="18"/>
      <c r="DX82" s="18"/>
      <c r="DY82" s="18"/>
      <c r="DZ82" s="18"/>
      <c r="EA82" s="18"/>
      <c r="EB82" s="18"/>
      <c r="EC82" s="18"/>
      <c r="ED82" s="18"/>
      <c r="EE82" s="18"/>
      <c r="EF82" s="18"/>
      <c r="EG82" s="18"/>
      <c r="EH82" s="18"/>
      <c r="EI82" s="18"/>
      <c r="EJ82" s="18"/>
      <c r="EK82" s="18"/>
      <c r="EL82" s="18"/>
      <c r="EM82" s="18"/>
      <c r="EN82" s="18"/>
      <c r="EO82" s="18"/>
      <c r="EP82" s="18"/>
      <c r="EQ82" s="18"/>
      <c r="ER82" s="18"/>
      <c r="ES82" s="18"/>
      <c r="ET82" s="18"/>
      <c r="EU82" s="18"/>
      <c r="EV82" s="18"/>
      <c r="EW82" s="18"/>
      <c r="EX82" s="18"/>
      <c r="EY82" s="18"/>
      <c r="EZ82" s="18"/>
      <c r="FA82" s="18"/>
      <c r="FB82" s="18"/>
      <c r="FC82" s="18"/>
      <c r="FD82" s="18"/>
      <c r="FE82" s="18"/>
      <c r="FF82" s="18"/>
      <c r="FG82" s="18"/>
      <c r="FH82" s="18"/>
      <c r="FI82" s="18"/>
      <c r="FJ82" s="18"/>
      <c r="FK82" s="18"/>
      <c r="FL82" s="18"/>
      <c r="FM82" s="18"/>
      <c r="FN82" s="18"/>
      <c r="FO82" s="18"/>
      <c r="FP82" s="18"/>
      <c r="FQ82" s="18"/>
      <c r="FR82" s="18"/>
      <c r="FS82" s="18"/>
      <c r="FT82" s="18"/>
      <c r="FU82" s="18"/>
      <c r="FV82" s="18"/>
      <c r="FW82" s="18"/>
      <c r="FX82" s="18"/>
      <c r="FY82" s="18"/>
      <c r="FZ82" s="18"/>
      <c r="GA82" s="18"/>
      <c r="GB82" s="18"/>
      <c r="GC82" s="18"/>
      <c r="GD82" s="18"/>
      <c r="GE82" s="18"/>
      <c r="GF82" s="18"/>
      <c r="GG82" s="18"/>
      <c r="GH82" s="18"/>
      <c r="GI82" s="18"/>
      <c r="GJ82" s="18"/>
      <c r="GK82" s="18"/>
      <c r="GL82" s="18"/>
      <c r="GM82" s="18"/>
      <c r="GN82" s="18"/>
      <c r="GO82" s="18"/>
      <c r="GP82" s="18"/>
      <c r="GQ82" s="18"/>
      <c r="GR82" s="18"/>
      <c r="GS82" s="18"/>
      <c r="GT82" s="18"/>
      <c r="GU82" s="18"/>
      <c r="GV82" s="18"/>
      <c r="GW82" s="18"/>
      <c r="GX82" s="18"/>
      <c r="GY82" s="18"/>
      <c r="GZ82" s="18"/>
      <c r="HA82" s="18"/>
      <c r="HB82" s="18"/>
      <c r="HC82" s="18"/>
      <c r="HD82" s="18"/>
      <c r="HE82" s="18"/>
      <c r="HF82" s="18"/>
      <c r="HG82" s="18"/>
      <c r="HH82" s="18"/>
      <c r="HI82" s="18"/>
      <c r="HJ82" s="18"/>
      <c r="HK82" s="18"/>
      <c r="HL82" s="18"/>
      <c r="HM82" s="18"/>
      <c r="HN82" s="18"/>
      <c r="HO82" s="18"/>
      <c r="HP82" s="18"/>
      <c r="HQ82" s="18"/>
      <c r="HR82" s="18"/>
      <c r="HS82" s="18"/>
      <c r="HT82" s="18"/>
      <c r="HU82" s="18"/>
      <c r="HV82" s="18"/>
      <c r="HW82" s="18"/>
      <c r="HX82" s="18"/>
      <c r="HY82" s="18"/>
      <c r="HZ82" s="18"/>
      <c r="IA82" s="18"/>
      <c r="IB82" s="18"/>
      <c r="IC82" s="18"/>
      <c r="ID82" s="18"/>
      <c r="IE82" s="18"/>
      <c r="IF82" s="18"/>
      <c r="IG82" s="18"/>
      <c r="IH82" s="18"/>
      <c r="II82" s="18"/>
      <c r="IJ82" s="18"/>
      <c r="IK82" s="18"/>
      <c r="IL82" s="18"/>
      <c r="IM82" s="18"/>
      <c r="IN82" s="18"/>
      <c r="IO82" s="18"/>
    </row>
    <row r="83" spans="1:258" s="88" customFormat="1" ht="13.8" thickBot="1" x14ac:dyDescent="0.3">
      <c r="A83" s="93">
        <v>39</v>
      </c>
      <c r="B83" s="96" t="s">
        <v>1261</v>
      </c>
      <c r="C83" s="94" t="s">
        <v>1262</v>
      </c>
      <c r="D83" s="95" t="s">
        <v>269</v>
      </c>
      <c r="E83" s="100">
        <v>0.08</v>
      </c>
      <c r="F83" s="18"/>
      <c r="G83" s="18"/>
      <c r="H83" s="18"/>
      <c r="I83" s="18"/>
      <c r="J83" s="18"/>
      <c r="K83" s="18"/>
      <c r="L83" s="18"/>
      <c r="M83" s="18"/>
      <c r="N83" s="18"/>
      <c r="O83" s="18"/>
      <c r="P83" s="18"/>
      <c r="Q83" s="18"/>
      <c r="R83" s="18"/>
      <c r="S83" s="18"/>
      <c r="T83" s="18"/>
      <c r="U83" s="18"/>
      <c r="V83" s="18"/>
      <c r="W83" s="18"/>
      <c r="X83" s="18"/>
      <c r="Y83" s="18"/>
      <c r="Z83" s="18"/>
      <c r="AA83" s="18"/>
      <c r="AB83" s="18"/>
      <c r="AC83" s="18"/>
      <c r="AD83" s="18"/>
      <c r="AE83" s="18"/>
      <c r="AF83" s="18"/>
      <c r="AG83" s="18"/>
      <c r="AH83" s="18"/>
      <c r="AI83" s="18"/>
      <c r="AJ83" s="18"/>
      <c r="AK83" s="18"/>
      <c r="AL83" s="18"/>
      <c r="AM83" s="18"/>
      <c r="AN83" s="18"/>
      <c r="AO83" s="18"/>
      <c r="AP83" s="18"/>
      <c r="AQ83" s="18"/>
      <c r="AR83" s="18"/>
      <c r="AS83" s="18"/>
      <c r="AT83" s="18"/>
      <c r="AU83" s="18"/>
      <c r="AV83" s="18"/>
      <c r="AW83" s="18"/>
      <c r="AX83" s="18"/>
      <c r="AY83" s="18"/>
      <c r="AZ83" s="18"/>
      <c r="BA83" s="18"/>
      <c r="BB83" s="18"/>
      <c r="BC83" s="18"/>
      <c r="BD83" s="18"/>
      <c r="BE83" s="18"/>
      <c r="BF83" s="18"/>
      <c r="BG83" s="18"/>
      <c r="BH83" s="18"/>
      <c r="BI83" s="18"/>
      <c r="BJ83" s="18"/>
      <c r="BK83" s="18"/>
      <c r="BL83" s="18"/>
      <c r="BM83" s="18"/>
      <c r="BN83" s="18"/>
      <c r="BO83" s="18"/>
      <c r="BP83" s="18"/>
      <c r="BQ83" s="18"/>
      <c r="BR83" s="18"/>
      <c r="BS83" s="18"/>
      <c r="BT83" s="18"/>
      <c r="BU83" s="18"/>
      <c r="BV83" s="18"/>
      <c r="BW83" s="18"/>
      <c r="BX83" s="18"/>
      <c r="BY83" s="18"/>
      <c r="BZ83" s="18"/>
      <c r="CA83" s="18"/>
      <c r="CB83" s="18"/>
      <c r="CC83" s="18"/>
      <c r="CD83" s="18"/>
      <c r="CE83" s="18"/>
      <c r="CF83" s="18"/>
      <c r="CG83" s="18"/>
      <c r="CH83" s="18"/>
      <c r="CI83" s="18"/>
      <c r="CJ83" s="18"/>
      <c r="CK83" s="18"/>
      <c r="CL83" s="18"/>
      <c r="CM83" s="18"/>
      <c r="CN83" s="18"/>
      <c r="CO83" s="18"/>
      <c r="CP83" s="18"/>
      <c r="CQ83" s="18"/>
      <c r="CR83" s="18"/>
      <c r="CS83" s="18"/>
      <c r="CT83" s="18"/>
      <c r="CU83" s="18"/>
      <c r="CV83" s="18"/>
      <c r="CW83" s="18"/>
      <c r="CX83" s="18"/>
      <c r="CY83" s="18"/>
      <c r="CZ83" s="18"/>
      <c r="DA83" s="18"/>
      <c r="DB83" s="18"/>
      <c r="DC83" s="18"/>
      <c r="DD83" s="18"/>
      <c r="DE83" s="18"/>
      <c r="DF83" s="18"/>
      <c r="DG83" s="18"/>
      <c r="DH83" s="18"/>
      <c r="DI83" s="18"/>
      <c r="DJ83" s="18"/>
      <c r="DK83" s="18"/>
      <c r="DL83" s="18"/>
      <c r="DM83" s="18"/>
      <c r="DN83" s="18"/>
      <c r="DO83" s="18"/>
      <c r="DP83" s="18"/>
      <c r="DQ83" s="18"/>
      <c r="DR83" s="18"/>
      <c r="DS83" s="18"/>
      <c r="DT83" s="18"/>
      <c r="DU83" s="18"/>
      <c r="DV83" s="18"/>
      <c r="DW83" s="18"/>
      <c r="DX83" s="18"/>
      <c r="DY83" s="18"/>
      <c r="DZ83" s="18"/>
      <c r="EA83" s="18"/>
      <c r="EB83" s="18"/>
      <c r="EC83" s="18"/>
      <c r="ED83" s="18"/>
      <c r="EE83" s="18"/>
      <c r="EF83" s="18"/>
      <c r="EG83" s="18"/>
      <c r="EH83" s="18"/>
      <c r="EI83" s="18"/>
      <c r="EJ83" s="18"/>
      <c r="EK83" s="18"/>
      <c r="EL83" s="18"/>
      <c r="EM83" s="18"/>
      <c r="EN83" s="18"/>
      <c r="EO83" s="18"/>
      <c r="EP83" s="18"/>
      <c r="EQ83" s="18"/>
      <c r="ER83" s="18"/>
      <c r="ES83" s="18"/>
      <c r="ET83" s="18"/>
      <c r="EU83" s="18"/>
      <c r="EV83" s="18"/>
      <c r="EW83" s="18"/>
      <c r="EX83" s="18"/>
      <c r="EY83" s="18"/>
      <c r="EZ83" s="18"/>
      <c r="FA83" s="18"/>
      <c r="FB83" s="18"/>
      <c r="FC83" s="18"/>
      <c r="FD83" s="18"/>
      <c r="FE83" s="18"/>
      <c r="FF83" s="18"/>
      <c r="FG83" s="18"/>
      <c r="FH83" s="18"/>
      <c r="FI83" s="18"/>
      <c r="FJ83" s="18"/>
      <c r="FK83" s="18"/>
      <c r="FL83" s="18"/>
      <c r="FM83" s="18"/>
      <c r="FN83" s="18"/>
      <c r="FO83" s="18"/>
      <c r="FP83" s="18"/>
      <c r="FQ83" s="18"/>
      <c r="FR83" s="18"/>
      <c r="FS83" s="18"/>
      <c r="FT83" s="18"/>
      <c r="FU83" s="18"/>
      <c r="FV83" s="18"/>
      <c r="FW83" s="18"/>
      <c r="FX83" s="18"/>
      <c r="FY83" s="18"/>
      <c r="FZ83" s="18"/>
      <c r="GA83" s="18"/>
      <c r="GB83" s="18"/>
      <c r="GC83" s="18"/>
      <c r="GD83" s="18"/>
      <c r="GE83" s="18"/>
      <c r="GF83" s="18"/>
      <c r="GG83" s="18"/>
      <c r="GH83" s="18"/>
      <c r="GI83" s="18"/>
      <c r="GJ83" s="18"/>
      <c r="GK83" s="18"/>
      <c r="GL83" s="18"/>
      <c r="GM83" s="18"/>
      <c r="GN83" s="18"/>
      <c r="GO83" s="18"/>
      <c r="GP83" s="18"/>
      <c r="GQ83" s="18"/>
      <c r="GR83" s="18"/>
      <c r="GS83" s="18"/>
      <c r="GT83" s="18"/>
      <c r="GU83" s="18"/>
      <c r="GV83" s="18"/>
      <c r="GW83" s="18"/>
      <c r="GX83" s="18"/>
      <c r="GY83" s="18"/>
      <c r="GZ83" s="18"/>
      <c r="HA83" s="18"/>
      <c r="HB83" s="18"/>
      <c r="HC83" s="18"/>
      <c r="HD83" s="18"/>
      <c r="HE83" s="18"/>
      <c r="HF83" s="18"/>
      <c r="HG83" s="18"/>
      <c r="HH83" s="18"/>
      <c r="HI83" s="18"/>
      <c r="HJ83" s="18"/>
      <c r="HK83" s="18"/>
      <c r="HL83" s="18"/>
      <c r="HM83" s="18"/>
      <c r="HN83" s="18"/>
      <c r="HO83" s="18"/>
      <c r="HP83" s="18"/>
      <c r="HQ83" s="18"/>
      <c r="HR83" s="18"/>
      <c r="HS83" s="18"/>
      <c r="HT83" s="18"/>
      <c r="HU83" s="18"/>
      <c r="HV83" s="18"/>
      <c r="HW83" s="18"/>
      <c r="HX83" s="18"/>
      <c r="HY83" s="18"/>
      <c r="HZ83" s="18"/>
      <c r="IA83" s="18"/>
      <c r="IB83" s="18"/>
      <c r="IC83" s="18"/>
      <c r="ID83" s="18"/>
      <c r="IE83" s="18"/>
      <c r="IF83" s="18"/>
      <c r="IG83" s="18"/>
      <c r="IH83" s="18"/>
      <c r="II83" s="18"/>
      <c r="IJ83" s="18"/>
      <c r="IK83" s="18"/>
      <c r="IL83" s="18"/>
      <c r="IM83" s="18"/>
      <c r="IN83" s="18"/>
      <c r="IO83" s="18"/>
    </row>
    <row r="84" spans="1:258" s="88" customFormat="1" x14ac:dyDescent="0.25">
      <c r="A84" s="26"/>
      <c r="B84" s="26"/>
      <c r="C84" s="26"/>
      <c r="D84" s="26"/>
      <c r="E84" s="26"/>
    </row>
    <row r="85" spans="1:258" s="88" customFormat="1" x14ac:dyDescent="0.25">
      <c r="A85" s="186"/>
      <c r="B85" s="186"/>
      <c r="C85" s="187" t="s">
        <v>1263</v>
      </c>
      <c r="D85" s="187"/>
      <c r="E85" s="187"/>
      <c r="F85" s="187"/>
      <c r="G85" s="187"/>
      <c r="H85" s="187"/>
      <c r="I85" s="187"/>
      <c r="J85" s="187"/>
      <c r="K85" s="187"/>
      <c r="R85" s="18"/>
      <c r="S85" s="18"/>
      <c r="T85" s="18"/>
      <c r="U85" s="18"/>
      <c r="V85" s="18"/>
      <c r="W85" s="18"/>
      <c r="X85" s="18"/>
      <c r="Y85" s="18"/>
      <c r="Z85" s="18"/>
      <c r="AA85" s="18"/>
      <c r="AB85" s="18"/>
      <c r="AC85" s="18"/>
      <c r="AD85" s="18"/>
      <c r="AE85" s="18"/>
      <c r="AF85" s="18"/>
      <c r="AG85" s="18"/>
      <c r="AH85" s="18"/>
      <c r="AI85" s="18"/>
      <c r="AJ85" s="18"/>
      <c r="AK85" s="18"/>
      <c r="AL85" s="18"/>
      <c r="AM85" s="18"/>
      <c r="AN85" s="18"/>
      <c r="AO85" s="18"/>
      <c r="AP85" s="18"/>
      <c r="AQ85" s="18"/>
      <c r="AR85" s="18"/>
      <c r="AS85" s="18"/>
      <c r="AT85" s="18"/>
      <c r="AU85" s="18"/>
      <c r="AV85" s="18"/>
      <c r="AW85" s="18"/>
      <c r="AX85" s="18"/>
      <c r="AY85" s="18"/>
      <c r="AZ85" s="18"/>
      <c r="BA85" s="18"/>
      <c r="BB85" s="18"/>
      <c r="BC85" s="18"/>
      <c r="BD85" s="18"/>
      <c r="BE85" s="18"/>
      <c r="BF85" s="18"/>
      <c r="BG85" s="18"/>
      <c r="BH85" s="18"/>
      <c r="BI85" s="18"/>
      <c r="BJ85" s="18"/>
      <c r="BK85" s="18"/>
      <c r="BL85" s="18"/>
      <c r="BM85" s="18"/>
      <c r="BN85" s="18"/>
      <c r="BO85" s="18"/>
      <c r="BP85" s="18"/>
      <c r="BQ85" s="18"/>
      <c r="BR85" s="29" t="str">
        <f>C85</f>
        <v>Лотки кабельные</v>
      </c>
      <c r="BS85" s="18"/>
      <c r="BT85" s="18"/>
      <c r="BU85" s="18"/>
      <c r="BV85" s="18"/>
      <c r="BW85" s="18"/>
      <c r="BX85" s="18"/>
      <c r="BY85" s="18"/>
      <c r="BZ85" s="18"/>
      <c r="CA85" s="18"/>
      <c r="CB85" s="18"/>
      <c r="CC85" s="18"/>
      <c r="CD85" s="18"/>
      <c r="CE85" s="18"/>
      <c r="CF85" s="18"/>
      <c r="CG85" s="18"/>
      <c r="CH85" s="18"/>
      <c r="CI85" s="18"/>
      <c r="CJ85" s="18"/>
      <c r="CK85" s="18"/>
      <c r="CL85" s="18"/>
      <c r="CM85" s="18"/>
      <c r="CN85" s="18"/>
      <c r="CO85" s="18"/>
      <c r="CP85" s="18"/>
      <c r="CQ85" s="18"/>
      <c r="CR85" s="18"/>
      <c r="CS85" s="18"/>
      <c r="CT85" s="18"/>
      <c r="CU85" s="18"/>
      <c r="CV85" s="18"/>
      <c r="CW85" s="18"/>
      <c r="CX85" s="18"/>
      <c r="CY85" s="18"/>
      <c r="CZ85" s="18"/>
      <c r="DA85" s="18"/>
      <c r="DB85" s="18"/>
      <c r="DC85" s="18"/>
      <c r="DD85" s="18"/>
      <c r="DE85" s="18"/>
      <c r="DF85" s="18"/>
      <c r="DG85" s="18"/>
      <c r="DH85" s="18"/>
      <c r="DI85" s="18"/>
      <c r="DJ85" s="18"/>
      <c r="DK85" s="18"/>
      <c r="DL85" s="18"/>
      <c r="DM85" s="18"/>
      <c r="DN85" s="18"/>
      <c r="DO85" s="18"/>
      <c r="DP85" s="18"/>
      <c r="DQ85" s="18"/>
      <c r="DR85" s="18"/>
      <c r="DS85" s="18"/>
      <c r="DT85" s="18"/>
      <c r="DU85" s="18"/>
      <c r="DV85" s="18"/>
      <c r="DW85" s="18"/>
      <c r="DX85" s="18"/>
      <c r="DY85" s="18"/>
      <c r="DZ85" s="18"/>
      <c r="EA85" s="18"/>
      <c r="EB85" s="18"/>
      <c r="EC85" s="18"/>
      <c r="ED85" s="18"/>
      <c r="EE85" s="18"/>
      <c r="EF85" s="18"/>
      <c r="EG85" s="18"/>
      <c r="EH85" s="18"/>
      <c r="EI85" s="18"/>
      <c r="EJ85" s="18"/>
      <c r="EK85" s="18"/>
      <c r="EL85" s="18"/>
      <c r="EM85" s="18"/>
      <c r="EN85" s="18"/>
      <c r="EO85" s="18"/>
      <c r="EP85" s="18"/>
      <c r="EQ85" s="18"/>
      <c r="ER85" s="18"/>
      <c r="ES85" s="18"/>
      <c r="ET85" s="18"/>
      <c r="EU85" s="18"/>
      <c r="EV85" s="18"/>
      <c r="EW85" s="18"/>
      <c r="EX85" s="18"/>
      <c r="EY85" s="18"/>
      <c r="EZ85" s="18"/>
      <c r="FA85" s="18"/>
      <c r="FB85" s="18"/>
      <c r="FC85" s="18"/>
      <c r="FD85" s="18"/>
      <c r="FE85" s="18"/>
      <c r="FF85" s="18"/>
      <c r="FG85" s="18"/>
      <c r="FH85" s="18"/>
      <c r="FI85" s="18"/>
      <c r="FJ85" s="18"/>
      <c r="FK85" s="18"/>
      <c r="FL85" s="18"/>
      <c r="FM85" s="18"/>
      <c r="FN85" s="18"/>
      <c r="FO85" s="18"/>
      <c r="FP85" s="18"/>
      <c r="FQ85" s="18"/>
      <c r="FR85" s="18"/>
      <c r="FS85" s="18"/>
      <c r="FT85" s="18"/>
      <c r="FU85" s="18"/>
      <c r="FV85" s="18"/>
      <c r="FW85" s="18"/>
      <c r="FX85" s="18"/>
      <c r="FY85" s="18"/>
      <c r="FZ85" s="18"/>
      <c r="GA85" s="18"/>
      <c r="GB85" s="18"/>
      <c r="GC85" s="18"/>
      <c r="GD85" s="18"/>
      <c r="GE85" s="18"/>
      <c r="GF85" s="18"/>
      <c r="GG85" s="18"/>
      <c r="GH85" s="18"/>
      <c r="GI85" s="18"/>
      <c r="GJ85" s="18"/>
      <c r="GK85" s="18"/>
      <c r="GL85" s="18"/>
      <c r="GM85" s="18"/>
      <c r="GN85" s="18"/>
      <c r="GO85" s="18"/>
      <c r="GP85" s="18"/>
      <c r="GQ85" s="18"/>
      <c r="GR85" s="18"/>
      <c r="GS85" s="18"/>
      <c r="GT85" s="18"/>
      <c r="GU85" s="18"/>
      <c r="GV85" s="18"/>
      <c r="GW85" s="18"/>
      <c r="GX85" s="18"/>
      <c r="GY85" s="18"/>
      <c r="GZ85" s="18"/>
      <c r="HA85" s="18"/>
      <c r="HB85" s="18"/>
      <c r="HC85" s="18"/>
      <c r="HD85" s="18"/>
      <c r="HE85" s="18"/>
      <c r="HF85" s="18"/>
      <c r="HG85" s="18"/>
      <c r="HH85" s="18"/>
      <c r="HI85" s="18"/>
      <c r="HJ85" s="18"/>
      <c r="HK85" s="18"/>
      <c r="HL85" s="18"/>
      <c r="HM85" s="18"/>
      <c r="HN85" s="18"/>
      <c r="HO85" s="18"/>
      <c r="HP85" s="18"/>
      <c r="HQ85" s="18"/>
      <c r="HR85" s="18"/>
      <c r="HS85" s="18"/>
      <c r="HT85" s="18"/>
      <c r="HU85" s="18"/>
      <c r="HV85" s="18"/>
      <c r="HW85" s="18"/>
      <c r="HX85" s="18"/>
      <c r="HY85" s="18"/>
      <c r="HZ85" s="18"/>
      <c r="IA85" s="18"/>
      <c r="IB85" s="18"/>
      <c r="IC85" s="18"/>
      <c r="ID85" s="18"/>
      <c r="IE85" s="18"/>
      <c r="IF85" s="18"/>
      <c r="IG85" s="18"/>
      <c r="IH85" s="18"/>
      <c r="II85" s="18"/>
      <c r="IJ85" s="18"/>
      <c r="IK85" s="18"/>
      <c r="IL85" s="18"/>
      <c r="IM85" s="18"/>
      <c r="IN85" s="18"/>
      <c r="IO85" s="18"/>
    </row>
    <row r="86" spans="1:258" s="88" customFormat="1" ht="13.8" thickBot="1" x14ac:dyDescent="0.3"/>
    <row r="87" spans="1:258" s="88" customFormat="1" ht="22.8" x14ac:dyDescent="0.25">
      <c r="A87" s="89">
        <v>40</v>
      </c>
      <c r="B87" s="92" t="s">
        <v>1264</v>
      </c>
      <c r="C87" s="90" t="s">
        <v>1265</v>
      </c>
      <c r="D87" s="91" t="s">
        <v>169</v>
      </c>
      <c r="E87" s="104">
        <v>1.89</v>
      </c>
      <c r="F87" s="18"/>
      <c r="G87" s="18"/>
      <c r="H87" s="18"/>
      <c r="I87" s="18"/>
      <c r="J87" s="18"/>
      <c r="K87" s="18"/>
      <c r="L87" s="18"/>
      <c r="M87" s="18"/>
      <c r="N87" s="18"/>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c r="BC87" s="18"/>
      <c r="BD87" s="18"/>
      <c r="BE87" s="18"/>
      <c r="BF87" s="18"/>
      <c r="BG87" s="18"/>
      <c r="BH87" s="18"/>
      <c r="BI87" s="18"/>
      <c r="BJ87" s="18"/>
      <c r="BK87" s="18"/>
      <c r="BL87" s="18"/>
      <c r="BM87" s="18"/>
      <c r="BN87" s="18"/>
      <c r="BO87" s="18"/>
      <c r="BP87" s="18"/>
      <c r="BQ87" s="18"/>
      <c r="BR87" s="18"/>
      <c r="BS87" s="18"/>
      <c r="BT87" s="18"/>
      <c r="BU87" s="18"/>
      <c r="BV87" s="18"/>
      <c r="BW87" s="18"/>
      <c r="BX87" s="18"/>
      <c r="BY87" s="18"/>
      <c r="BZ87" s="18"/>
      <c r="CA87" s="18"/>
      <c r="CB87" s="18"/>
      <c r="CC87" s="18"/>
      <c r="CD87" s="18"/>
      <c r="CE87" s="18"/>
      <c r="CF87" s="18"/>
      <c r="CG87" s="18"/>
      <c r="CH87" s="18"/>
      <c r="CI87" s="18"/>
      <c r="CJ87" s="18"/>
      <c r="CK87" s="18"/>
      <c r="CL87" s="18"/>
      <c r="CM87" s="18"/>
      <c r="CN87" s="18"/>
      <c r="CO87" s="18"/>
      <c r="CP87" s="18"/>
      <c r="CQ87" s="18"/>
      <c r="CR87" s="18"/>
      <c r="CS87" s="18"/>
      <c r="CT87" s="18"/>
      <c r="CU87" s="18"/>
      <c r="CV87" s="18"/>
      <c r="CW87" s="18"/>
      <c r="CX87" s="18"/>
      <c r="CY87" s="18"/>
      <c r="CZ87" s="18"/>
      <c r="DA87" s="18"/>
      <c r="DB87" s="18"/>
      <c r="DC87" s="18"/>
      <c r="DD87" s="18"/>
      <c r="DE87" s="18"/>
      <c r="DF87" s="18"/>
      <c r="DG87" s="18"/>
      <c r="DH87" s="18"/>
      <c r="DI87" s="18"/>
      <c r="DJ87" s="18"/>
      <c r="DK87" s="18"/>
      <c r="DL87" s="18"/>
      <c r="DM87" s="18"/>
      <c r="DN87" s="18"/>
      <c r="DO87" s="18"/>
      <c r="DP87" s="18"/>
      <c r="DQ87" s="18"/>
      <c r="DR87" s="18"/>
      <c r="DS87" s="18"/>
      <c r="DT87" s="18"/>
      <c r="DU87" s="18"/>
      <c r="DV87" s="18"/>
      <c r="DW87" s="18"/>
      <c r="DX87" s="18"/>
      <c r="DY87" s="18"/>
      <c r="DZ87" s="18"/>
      <c r="EA87" s="18"/>
      <c r="EB87" s="18"/>
      <c r="EC87" s="18"/>
      <c r="ED87" s="18"/>
      <c r="EE87" s="18"/>
      <c r="EF87" s="18"/>
      <c r="EG87" s="18"/>
      <c r="EH87" s="18"/>
      <c r="EI87" s="18"/>
      <c r="EJ87" s="18"/>
      <c r="EK87" s="18"/>
      <c r="EL87" s="18"/>
      <c r="EM87" s="18"/>
      <c r="EN87" s="18"/>
      <c r="EO87" s="18"/>
      <c r="EP87" s="18"/>
      <c r="EQ87" s="18"/>
      <c r="ER87" s="18"/>
      <c r="ES87" s="18"/>
      <c r="ET87" s="18"/>
      <c r="EU87" s="18"/>
      <c r="EV87" s="18"/>
      <c r="EW87" s="18"/>
      <c r="EX87" s="18"/>
      <c r="EY87" s="18"/>
      <c r="EZ87" s="18"/>
      <c r="FA87" s="18"/>
      <c r="FB87" s="18"/>
      <c r="FC87" s="18"/>
      <c r="FD87" s="18"/>
      <c r="FE87" s="18"/>
      <c r="FF87" s="18"/>
      <c r="FG87" s="18"/>
      <c r="FH87" s="18"/>
      <c r="FI87" s="18"/>
      <c r="FJ87" s="18"/>
      <c r="FK87" s="18"/>
      <c r="FL87" s="18"/>
      <c r="FM87" s="18"/>
      <c r="FN87" s="18"/>
      <c r="FO87" s="18"/>
      <c r="FP87" s="18"/>
      <c r="FQ87" s="18"/>
      <c r="FR87" s="18"/>
      <c r="FS87" s="18"/>
      <c r="FT87" s="18"/>
      <c r="FU87" s="18"/>
      <c r="FV87" s="18"/>
      <c r="FW87" s="18"/>
      <c r="FX87" s="18"/>
      <c r="FY87" s="18"/>
      <c r="FZ87" s="18"/>
      <c r="GA87" s="18"/>
      <c r="GB87" s="18"/>
      <c r="GC87" s="18"/>
      <c r="GD87" s="18"/>
      <c r="GE87" s="18"/>
      <c r="GF87" s="18"/>
      <c r="GG87" s="18"/>
      <c r="GH87" s="18"/>
      <c r="GI87" s="18"/>
      <c r="GJ87" s="18"/>
      <c r="GK87" s="18"/>
      <c r="GL87" s="18"/>
      <c r="GM87" s="18"/>
      <c r="GN87" s="18"/>
      <c r="GO87" s="18"/>
      <c r="GP87" s="18"/>
      <c r="GQ87" s="18"/>
      <c r="GR87" s="18"/>
      <c r="GS87" s="18"/>
      <c r="GT87" s="18"/>
      <c r="GU87" s="18"/>
      <c r="GV87" s="18"/>
      <c r="GW87" s="18"/>
      <c r="GX87" s="18"/>
      <c r="GY87" s="18"/>
      <c r="GZ87" s="18"/>
      <c r="HA87" s="18"/>
      <c r="HB87" s="18"/>
      <c r="HC87" s="18"/>
      <c r="HD87" s="18"/>
      <c r="HE87" s="18"/>
      <c r="HF87" s="18"/>
      <c r="HG87" s="18"/>
      <c r="HH87" s="18"/>
      <c r="HI87" s="18"/>
      <c r="HJ87" s="18"/>
      <c r="HK87" s="18"/>
      <c r="HL87" s="18"/>
      <c r="HM87" s="18"/>
      <c r="HN87" s="18"/>
      <c r="HO87" s="18"/>
      <c r="HP87" s="18"/>
      <c r="HQ87" s="18"/>
      <c r="HR87" s="18"/>
      <c r="HS87" s="18"/>
      <c r="HT87" s="18"/>
      <c r="HU87" s="18"/>
      <c r="HV87" s="18"/>
      <c r="HW87" s="18"/>
      <c r="HX87" s="18"/>
      <c r="HY87" s="18"/>
      <c r="HZ87" s="18"/>
      <c r="IA87" s="18"/>
      <c r="IB87" s="18"/>
      <c r="IC87" s="18"/>
      <c r="ID87" s="18"/>
      <c r="IE87" s="18"/>
      <c r="IF87" s="18"/>
      <c r="IG87" s="18"/>
      <c r="IH87" s="18"/>
      <c r="II87" s="18"/>
      <c r="IJ87" s="18"/>
      <c r="IK87" s="18"/>
      <c r="IL87" s="18"/>
      <c r="IM87" s="18"/>
      <c r="IN87" s="18"/>
      <c r="IO87" s="18"/>
    </row>
    <row r="88" spans="1:258" s="88" customFormat="1" x14ac:dyDescent="0.25"/>
    <row r="89" spans="1:258" s="88" customFormat="1" x14ac:dyDescent="0.25">
      <c r="A89" s="28"/>
      <c r="B89" s="105"/>
      <c r="C89" s="185" t="s">
        <v>1266</v>
      </c>
      <c r="D89" s="185"/>
      <c r="E89" s="185"/>
      <c r="R89" s="18"/>
      <c r="S89" s="18"/>
      <c r="T89" s="18"/>
      <c r="U89" s="18"/>
      <c r="V89" s="18"/>
      <c r="W89" s="18"/>
      <c r="X89" s="18"/>
      <c r="Y89" s="18"/>
      <c r="Z89" s="18"/>
      <c r="AA89" s="18"/>
      <c r="AB89" s="18"/>
      <c r="AC89" s="18"/>
      <c r="AD89" s="18"/>
      <c r="AE89" s="18"/>
      <c r="AF89" s="18"/>
      <c r="AG89" s="18"/>
      <c r="AH89" s="18"/>
      <c r="AI89" s="18"/>
      <c r="AJ89" s="18"/>
      <c r="AK89" s="18"/>
      <c r="AL89" s="18"/>
      <c r="AM89" s="18"/>
      <c r="AN89" s="18"/>
      <c r="AO89" s="18"/>
      <c r="AP89" s="18"/>
      <c r="AQ89" s="18"/>
      <c r="AR89" s="18"/>
      <c r="AS89" s="18"/>
      <c r="AT89" s="18"/>
      <c r="AU89" s="18"/>
      <c r="AV89" s="18"/>
      <c r="AW89" s="18"/>
      <c r="AX89" s="18"/>
      <c r="AY89" s="18"/>
      <c r="AZ89" s="18"/>
      <c r="BA89" s="18"/>
      <c r="BB89" s="18"/>
      <c r="BC89" s="18"/>
      <c r="BD89" s="18"/>
      <c r="BE89" s="18"/>
      <c r="BF89" s="18"/>
      <c r="BG89" s="18"/>
      <c r="BH89" s="18"/>
      <c r="BI89" s="18"/>
      <c r="BJ89" s="18"/>
      <c r="BK89" s="18"/>
      <c r="BL89" s="18"/>
      <c r="BM89" s="18"/>
      <c r="BN89" s="18"/>
      <c r="BO89" s="18"/>
      <c r="BP89" s="18"/>
      <c r="BQ89" s="18"/>
      <c r="BR89" s="29" t="str">
        <f>C89</f>
        <v>трубы</v>
      </c>
      <c r="BS89" s="18"/>
      <c r="BT89" s="18"/>
      <c r="BU89" s="18"/>
      <c r="BV89" s="18"/>
      <c r="BW89" s="18"/>
      <c r="BX89" s="18"/>
      <c r="BY89" s="18"/>
      <c r="BZ89" s="18"/>
      <c r="CA89" s="18"/>
      <c r="CB89" s="18"/>
      <c r="CC89" s="18"/>
      <c r="CD89" s="18"/>
      <c r="CE89" s="18"/>
      <c r="CF89" s="18"/>
      <c r="CG89" s="18"/>
      <c r="CH89" s="18"/>
      <c r="CI89" s="18"/>
      <c r="CJ89" s="18"/>
      <c r="CK89" s="18"/>
      <c r="CL89" s="18"/>
      <c r="CM89" s="18"/>
      <c r="CN89" s="18"/>
      <c r="CO89" s="18"/>
      <c r="CP89" s="18"/>
      <c r="CQ89" s="18"/>
      <c r="CR89" s="18"/>
      <c r="CS89" s="18"/>
      <c r="CT89" s="18"/>
      <c r="CU89" s="18"/>
      <c r="CV89" s="18"/>
      <c r="CW89" s="18"/>
      <c r="CX89" s="18"/>
      <c r="CY89" s="18"/>
      <c r="CZ89" s="18"/>
      <c r="DA89" s="18"/>
      <c r="DB89" s="18"/>
      <c r="DC89" s="18"/>
      <c r="DD89" s="18"/>
      <c r="DE89" s="18"/>
      <c r="DF89" s="18"/>
      <c r="DG89" s="18"/>
      <c r="DH89" s="18"/>
      <c r="DI89" s="18"/>
      <c r="DJ89" s="18"/>
      <c r="DK89" s="18"/>
      <c r="DL89" s="18"/>
      <c r="DM89" s="18"/>
      <c r="DN89" s="18"/>
      <c r="DO89" s="18"/>
      <c r="DP89" s="18"/>
      <c r="DQ89" s="18"/>
      <c r="DR89" s="18"/>
      <c r="DS89" s="18"/>
      <c r="DT89" s="18"/>
      <c r="DU89" s="18"/>
      <c r="DV89" s="18"/>
      <c r="DW89" s="18"/>
      <c r="DX89" s="18"/>
      <c r="DY89" s="18"/>
      <c r="DZ89" s="18"/>
      <c r="EA89" s="18"/>
      <c r="EB89" s="18"/>
      <c r="EC89" s="18"/>
      <c r="ED89" s="18"/>
      <c r="EE89" s="18"/>
      <c r="EF89" s="18"/>
      <c r="EG89" s="18"/>
      <c r="EH89" s="18"/>
      <c r="EI89" s="18"/>
      <c r="EJ89" s="18"/>
      <c r="EK89" s="18"/>
      <c r="EL89" s="18"/>
      <c r="EM89" s="18"/>
      <c r="EN89" s="18"/>
      <c r="EO89" s="18"/>
      <c r="EP89" s="18"/>
      <c r="EQ89" s="18"/>
      <c r="ER89" s="18"/>
      <c r="ES89" s="18"/>
      <c r="ET89" s="18"/>
      <c r="EU89" s="18"/>
      <c r="EV89" s="18"/>
      <c r="EW89" s="18"/>
      <c r="EX89" s="18"/>
      <c r="EY89" s="18"/>
      <c r="EZ89" s="18"/>
      <c r="FA89" s="18"/>
      <c r="FB89" s="18"/>
      <c r="FC89" s="18"/>
      <c r="FD89" s="18"/>
      <c r="FE89" s="18"/>
      <c r="FF89" s="18"/>
      <c r="FG89" s="18"/>
      <c r="FH89" s="18"/>
      <c r="FI89" s="18"/>
      <c r="FJ89" s="18"/>
      <c r="FK89" s="18"/>
      <c r="FL89" s="18"/>
      <c r="FM89" s="18"/>
      <c r="FN89" s="18"/>
      <c r="FO89" s="18"/>
      <c r="FP89" s="18"/>
      <c r="FQ89" s="18"/>
      <c r="FR89" s="18"/>
      <c r="FS89" s="18"/>
      <c r="FT89" s="18"/>
      <c r="FU89" s="18"/>
      <c r="FV89" s="18"/>
      <c r="FW89" s="18"/>
      <c r="FX89" s="18"/>
      <c r="FY89" s="18"/>
      <c r="FZ89" s="18"/>
      <c r="GA89" s="18"/>
      <c r="GB89" s="18"/>
      <c r="GC89" s="18"/>
      <c r="GD89" s="18"/>
      <c r="GE89" s="18"/>
      <c r="GF89" s="18"/>
      <c r="GG89" s="18"/>
      <c r="GH89" s="18"/>
      <c r="GI89" s="18"/>
      <c r="GJ89" s="18"/>
      <c r="GK89" s="18"/>
      <c r="GL89" s="18"/>
      <c r="GM89" s="18"/>
      <c r="GN89" s="18"/>
      <c r="GO89" s="18"/>
      <c r="GP89" s="18"/>
      <c r="GQ89" s="18"/>
      <c r="GR89" s="18"/>
      <c r="GS89" s="18"/>
      <c r="GT89" s="18"/>
      <c r="GU89" s="18"/>
      <c r="GV89" s="18"/>
      <c r="GW89" s="18"/>
      <c r="GX89" s="18"/>
      <c r="GY89" s="18"/>
      <c r="GZ89" s="18"/>
      <c r="HA89" s="18"/>
      <c r="HB89" s="18"/>
      <c r="HC89" s="18"/>
      <c r="HD89" s="18"/>
      <c r="HE89" s="18"/>
      <c r="HF89" s="18"/>
      <c r="HG89" s="18"/>
      <c r="HH89" s="18"/>
      <c r="HI89" s="18"/>
      <c r="HJ89" s="18"/>
      <c r="HK89" s="18"/>
      <c r="HL89" s="18"/>
      <c r="HM89" s="18"/>
      <c r="HN89" s="18"/>
      <c r="HO89" s="18"/>
      <c r="HP89" s="18"/>
      <c r="HQ89" s="18"/>
      <c r="HR89" s="18"/>
      <c r="HS89" s="18"/>
      <c r="HT89" s="18"/>
      <c r="HU89" s="18"/>
      <c r="HV89" s="18"/>
      <c r="HW89" s="18"/>
      <c r="HX89" s="18"/>
      <c r="HY89" s="18"/>
      <c r="HZ89" s="18"/>
      <c r="IA89" s="18"/>
      <c r="IB89" s="18"/>
      <c r="IC89" s="18"/>
      <c r="ID89" s="18"/>
      <c r="IE89" s="18"/>
      <c r="IF89" s="18"/>
      <c r="IG89" s="18"/>
      <c r="IH89" s="18"/>
      <c r="II89" s="18"/>
      <c r="IJ89" s="18"/>
      <c r="IK89" s="18"/>
      <c r="IL89" s="18"/>
      <c r="IM89" s="18"/>
      <c r="IN89" s="18"/>
      <c r="IO89" s="18"/>
    </row>
    <row r="90" spans="1:258" s="88" customFormat="1" ht="13.8" thickBot="1" x14ac:dyDescent="0.3"/>
    <row r="91" spans="1:258" s="88" customFormat="1" ht="45.6" x14ac:dyDescent="0.25">
      <c r="A91" s="89">
        <v>41</v>
      </c>
      <c r="B91" s="92" t="s">
        <v>1267</v>
      </c>
      <c r="C91" s="90" t="s">
        <v>1268</v>
      </c>
      <c r="D91" s="91" t="s">
        <v>169</v>
      </c>
      <c r="E91" s="104">
        <v>108.83</v>
      </c>
      <c r="F91" s="18"/>
      <c r="G91" s="18"/>
      <c r="H91" s="101"/>
      <c r="I91" s="101"/>
      <c r="J91" s="101"/>
      <c r="K91" s="101"/>
      <c r="L91" s="101"/>
      <c r="M91" s="101"/>
      <c r="N91" s="101"/>
      <c r="O91" s="101"/>
      <c r="P91" s="101"/>
      <c r="Q91" s="101"/>
      <c r="R91" s="101"/>
      <c r="S91" s="101"/>
      <c r="T91" s="101"/>
      <c r="U91" s="101"/>
      <c r="V91" s="101"/>
      <c r="W91" s="101"/>
      <c r="X91" s="101"/>
      <c r="Y91" s="101"/>
      <c r="Z91" s="101"/>
      <c r="AA91" s="101"/>
      <c r="AB91" s="101"/>
      <c r="AC91" s="101"/>
      <c r="AD91" s="101"/>
      <c r="AE91" s="101"/>
      <c r="AF91" s="101"/>
      <c r="AG91" s="101"/>
      <c r="AH91" s="101"/>
      <c r="AI91" s="101"/>
      <c r="AJ91" s="101"/>
      <c r="AK91" s="101"/>
      <c r="AL91" s="101"/>
      <c r="AM91" s="101"/>
      <c r="AN91" s="101"/>
      <c r="AO91" s="101"/>
      <c r="AP91" s="101"/>
      <c r="AQ91" s="101"/>
      <c r="AR91" s="101"/>
      <c r="AS91" s="101"/>
      <c r="AT91" s="101"/>
      <c r="AU91" s="101"/>
      <c r="AV91" s="101"/>
      <c r="AW91" s="101"/>
      <c r="AX91" s="101"/>
      <c r="AY91" s="101"/>
      <c r="AZ91" s="101"/>
      <c r="BA91" s="101"/>
      <c r="BB91" s="101"/>
      <c r="BC91" s="101"/>
      <c r="BD91" s="101"/>
      <c r="BE91" s="101"/>
      <c r="BF91" s="101"/>
      <c r="BG91" s="101"/>
      <c r="BH91" s="101"/>
      <c r="BI91" s="101"/>
      <c r="BJ91" s="101"/>
      <c r="BK91" s="101"/>
      <c r="BL91" s="101"/>
      <c r="BM91" s="101"/>
      <c r="BN91" s="101"/>
      <c r="BO91" s="101"/>
      <c r="BP91" s="101"/>
      <c r="BQ91" s="101"/>
      <c r="BR91" s="101"/>
      <c r="BS91" s="101"/>
      <c r="BT91" s="101"/>
      <c r="BU91" s="101"/>
      <c r="BV91" s="101"/>
      <c r="BW91" s="101"/>
      <c r="BX91" s="101"/>
      <c r="BY91" s="101"/>
      <c r="BZ91" s="101"/>
      <c r="CA91" s="101"/>
      <c r="CB91" s="101"/>
      <c r="CC91" s="101"/>
      <c r="CD91" s="101"/>
      <c r="CE91" s="101"/>
      <c r="CF91" s="101"/>
      <c r="CG91" s="101"/>
      <c r="CH91" s="101"/>
      <c r="CI91" s="101"/>
      <c r="CJ91" s="101"/>
      <c r="CK91" s="101"/>
      <c r="CL91" s="101"/>
      <c r="CM91" s="101"/>
      <c r="CN91" s="101"/>
      <c r="CO91" s="101"/>
      <c r="CP91" s="101"/>
      <c r="CQ91" s="101"/>
      <c r="CR91" s="101"/>
      <c r="CS91" s="101"/>
      <c r="CT91" s="101"/>
      <c r="CU91" s="101"/>
      <c r="CV91" s="101"/>
      <c r="CW91" s="101"/>
      <c r="CX91" s="101"/>
      <c r="CY91" s="101"/>
      <c r="CZ91" s="101"/>
      <c r="DA91" s="101"/>
      <c r="DB91" s="101"/>
      <c r="DC91" s="101"/>
      <c r="DD91" s="101"/>
      <c r="DE91" s="101"/>
      <c r="DF91" s="101"/>
      <c r="DG91" s="101"/>
      <c r="DH91" s="101"/>
      <c r="DI91" s="101"/>
      <c r="DJ91" s="101"/>
      <c r="DK91" s="101"/>
      <c r="DL91" s="101"/>
      <c r="DM91" s="101"/>
      <c r="DN91" s="101"/>
      <c r="DO91" s="101"/>
      <c r="DP91" s="101"/>
      <c r="DQ91" s="101"/>
      <c r="DR91" s="101"/>
      <c r="DS91" s="101"/>
      <c r="DT91" s="101"/>
      <c r="DU91" s="101"/>
      <c r="DV91" s="101"/>
      <c r="DW91" s="101"/>
      <c r="DX91" s="101"/>
      <c r="DY91" s="101"/>
      <c r="DZ91" s="101"/>
      <c r="EA91" s="101"/>
      <c r="EB91" s="101"/>
      <c r="EC91" s="101"/>
      <c r="ED91" s="101"/>
      <c r="EE91" s="101"/>
      <c r="EF91" s="101"/>
      <c r="EG91" s="101"/>
      <c r="EH91" s="101"/>
      <c r="EI91" s="101"/>
      <c r="EJ91" s="101"/>
      <c r="EK91" s="101"/>
      <c r="EL91" s="101"/>
      <c r="EM91" s="101"/>
      <c r="EN91" s="101"/>
      <c r="EO91" s="101"/>
      <c r="EP91" s="101"/>
      <c r="EQ91" s="101"/>
      <c r="ER91" s="101"/>
      <c r="ES91" s="101"/>
      <c r="ET91" s="101"/>
      <c r="EU91" s="101"/>
      <c r="EV91" s="101"/>
      <c r="EW91" s="101"/>
      <c r="EX91" s="101"/>
      <c r="EY91" s="101"/>
      <c r="EZ91" s="101"/>
      <c r="FA91" s="101"/>
      <c r="FB91" s="101"/>
      <c r="FC91" s="101"/>
      <c r="FD91" s="101"/>
      <c r="FE91" s="101"/>
      <c r="FF91" s="101"/>
      <c r="FG91" s="101"/>
      <c r="FH91" s="101"/>
      <c r="FI91" s="101"/>
      <c r="FJ91" s="101"/>
      <c r="FK91" s="101"/>
      <c r="FL91" s="101"/>
      <c r="FM91" s="101"/>
      <c r="FN91" s="101"/>
      <c r="FO91" s="101"/>
      <c r="FP91" s="101"/>
      <c r="FQ91" s="101"/>
      <c r="FR91" s="101"/>
      <c r="FS91" s="101"/>
      <c r="FT91" s="101"/>
      <c r="FU91" s="101"/>
      <c r="FV91" s="101"/>
      <c r="FW91" s="101"/>
      <c r="FX91" s="101"/>
      <c r="FY91" s="101"/>
      <c r="FZ91" s="101"/>
      <c r="GA91" s="101"/>
      <c r="GB91" s="101"/>
      <c r="GC91" s="101"/>
      <c r="GD91" s="101"/>
      <c r="GE91" s="101"/>
      <c r="GF91" s="101"/>
      <c r="GG91" s="101"/>
      <c r="GH91" s="101"/>
      <c r="GI91" s="101"/>
      <c r="GJ91" s="101"/>
      <c r="GK91" s="101"/>
      <c r="GL91" s="101"/>
      <c r="GM91" s="101"/>
      <c r="GN91" s="101"/>
      <c r="GO91" s="101"/>
      <c r="GP91" s="101"/>
      <c r="GQ91" s="101"/>
      <c r="GR91" s="101"/>
      <c r="GS91" s="101"/>
      <c r="GT91" s="101"/>
      <c r="GU91" s="101"/>
      <c r="GV91" s="101"/>
      <c r="GW91" s="101"/>
      <c r="GX91" s="101"/>
      <c r="GY91" s="101"/>
      <c r="GZ91" s="101"/>
      <c r="HA91" s="101"/>
      <c r="HB91" s="101"/>
      <c r="HC91" s="101"/>
      <c r="HD91" s="101"/>
      <c r="HE91" s="101"/>
      <c r="HF91" s="101"/>
      <c r="HG91" s="101"/>
      <c r="HH91" s="101"/>
      <c r="HI91" s="101"/>
      <c r="HJ91" s="101"/>
      <c r="HK91" s="101"/>
      <c r="HL91" s="101"/>
      <c r="HM91" s="101"/>
      <c r="HN91" s="101"/>
      <c r="HO91" s="101"/>
      <c r="HP91" s="101"/>
      <c r="HQ91" s="101"/>
      <c r="HR91" s="101"/>
      <c r="HS91" s="101"/>
      <c r="HT91" s="101"/>
      <c r="HU91" s="101"/>
      <c r="HV91" s="101"/>
      <c r="HW91" s="101"/>
      <c r="HX91" s="101"/>
      <c r="HY91" s="101"/>
      <c r="HZ91" s="101"/>
      <c r="IA91" s="101"/>
      <c r="IB91" s="101"/>
      <c r="IC91" s="101"/>
      <c r="ID91" s="101"/>
      <c r="IE91" s="101"/>
      <c r="IF91" s="101"/>
      <c r="IG91" s="101"/>
      <c r="IH91" s="101"/>
      <c r="II91" s="101"/>
      <c r="IJ91" s="101"/>
      <c r="IK91" s="101"/>
      <c r="IL91" s="101"/>
      <c r="IM91" s="101"/>
      <c r="IN91" s="101"/>
      <c r="IO91" s="101"/>
      <c r="IP91" s="97"/>
      <c r="IQ91" s="97"/>
      <c r="IR91" s="97"/>
      <c r="IS91" s="97"/>
      <c r="IT91" s="97"/>
      <c r="IU91" s="97"/>
      <c r="IV91" s="97"/>
      <c r="IW91" s="97"/>
      <c r="IX91" s="97"/>
    </row>
    <row r="92" spans="1:258" s="88" customFormat="1" ht="34.200000000000003" x14ac:dyDescent="0.25">
      <c r="A92" s="93">
        <v>42</v>
      </c>
      <c r="B92" s="96" t="s">
        <v>1269</v>
      </c>
      <c r="C92" s="94" t="s">
        <v>1270</v>
      </c>
      <c r="D92" s="95" t="s">
        <v>169</v>
      </c>
      <c r="E92" s="100">
        <v>28.32</v>
      </c>
      <c r="F92" s="18"/>
      <c r="G92" s="18"/>
      <c r="H92" s="101"/>
      <c r="I92" s="101"/>
      <c r="J92" s="101"/>
      <c r="K92" s="101"/>
      <c r="L92" s="101"/>
      <c r="M92" s="101"/>
      <c r="N92" s="101"/>
      <c r="O92" s="101"/>
      <c r="P92" s="101"/>
      <c r="Q92" s="101"/>
      <c r="R92" s="101"/>
      <c r="S92" s="101"/>
      <c r="T92" s="101"/>
      <c r="U92" s="101"/>
      <c r="V92" s="101"/>
      <c r="W92" s="101"/>
      <c r="X92" s="101"/>
      <c r="Y92" s="101"/>
      <c r="Z92" s="101"/>
      <c r="AA92" s="101"/>
      <c r="AB92" s="101"/>
      <c r="AC92" s="101"/>
      <c r="AD92" s="101"/>
      <c r="AE92" s="101"/>
      <c r="AF92" s="101"/>
      <c r="AG92" s="101"/>
      <c r="AH92" s="101"/>
      <c r="AI92" s="101"/>
      <c r="AJ92" s="101"/>
      <c r="AK92" s="101"/>
      <c r="AL92" s="101"/>
      <c r="AM92" s="101"/>
      <c r="AN92" s="101"/>
      <c r="AO92" s="101"/>
      <c r="AP92" s="101"/>
      <c r="AQ92" s="101"/>
      <c r="AR92" s="101"/>
      <c r="AS92" s="101"/>
      <c r="AT92" s="101"/>
      <c r="AU92" s="101"/>
      <c r="AV92" s="101"/>
      <c r="AW92" s="101"/>
      <c r="AX92" s="101"/>
      <c r="AY92" s="101"/>
      <c r="AZ92" s="101"/>
      <c r="BA92" s="101"/>
      <c r="BB92" s="101"/>
      <c r="BC92" s="101"/>
      <c r="BD92" s="101"/>
      <c r="BE92" s="101"/>
      <c r="BF92" s="101"/>
      <c r="BG92" s="101"/>
      <c r="BH92" s="101"/>
      <c r="BI92" s="101"/>
      <c r="BJ92" s="101"/>
      <c r="BK92" s="101"/>
      <c r="BL92" s="101"/>
      <c r="BM92" s="101"/>
      <c r="BN92" s="101"/>
      <c r="BO92" s="101"/>
      <c r="BP92" s="101"/>
      <c r="BQ92" s="101"/>
      <c r="BR92" s="101"/>
      <c r="BS92" s="101"/>
      <c r="BT92" s="101"/>
      <c r="BU92" s="101"/>
      <c r="BV92" s="101"/>
      <c r="BW92" s="101"/>
      <c r="BX92" s="101"/>
      <c r="BY92" s="101"/>
      <c r="BZ92" s="101"/>
      <c r="CA92" s="101"/>
      <c r="CB92" s="101"/>
      <c r="CC92" s="101"/>
      <c r="CD92" s="101"/>
      <c r="CE92" s="101"/>
      <c r="CF92" s="101"/>
      <c r="CG92" s="101"/>
      <c r="CH92" s="101"/>
      <c r="CI92" s="101"/>
      <c r="CJ92" s="101"/>
      <c r="CK92" s="101"/>
      <c r="CL92" s="101"/>
      <c r="CM92" s="101"/>
      <c r="CN92" s="101"/>
      <c r="CO92" s="101"/>
      <c r="CP92" s="101"/>
      <c r="CQ92" s="101"/>
      <c r="CR92" s="101"/>
      <c r="CS92" s="101"/>
      <c r="CT92" s="101"/>
      <c r="CU92" s="101"/>
      <c r="CV92" s="101"/>
      <c r="CW92" s="101"/>
      <c r="CX92" s="101"/>
      <c r="CY92" s="101"/>
      <c r="CZ92" s="101"/>
      <c r="DA92" s="101"/>
      <c r="DB92" s="101"/>
      <c r="DC92" s="101"/>
      <c r="DD92" s="101"/>
      <c r="DE92" s="101"/>
      <c r="DF92" s="101"/>
      <c r="DG92" s="101"/>
      <c r="DH92" s="101"/>
      <c r="DI92" s="101"/>
      <c r="DJ92" s="101"/>
      <c r="DK92" s="101"/>
      <c r="DL92" s="101"/>
      <c r="DM92" s="101"/>
      <c r="DN92" s="101"/>
      <c r="DO92" s="101"/>
      <c r="DP92" s="101"/>
      <c r="DQ92" s="101"/>
      <c r="DR92" s="101"/>
      <c r="DS92" s="101"/>
      <c r="DT92" s="101"/>
      <c r="DU92" s="101"/>
      <c r="DV92" s="101"/>
      <c r="DW92" s="101"/>
      <c r="DX92" s="101"/>
      <c r="DY92" s="101"/>
      <c r="DZ92" s="101"/>
      <c r="EA92" s="101"/>
      <c r="EB92" s="101"/>
      <c r="EC92" s="101"/>
      <c r="ED92" s="101"/>
      <c r="EE92" s="101"/>
      <c r="EF92" s="101"/>
      <c r="EG92" s="101"/>
      <c r="EH92" s="101"/>
      <c r="EI92" s="101"/>
      <c r="EJ92" s="101"/>
      <c r="EK92" s="101"/>
      <c r="EL92" s="101"/>
      <c r="EM92" s="101"/>
      <c r="EN92" s="101"/>
      <c r="EO92" s="101"/>
      <c r="EP92" s="101"/>
      <c r="EQ92" s="101"/>
      <c r="ER92" s="101"/>
      <c r="ES92" s="101"/>
      <c r="ET92" s="101"/>
      <c r="EU92" s="101"/>
      <c r="EV92" s="101"/>
      <c r="EW92" s="101"/>
      <c r="EX92" s="101"/>
      <c r="EY92" s="101"/>
      <c r="EZ92" s="101"/>
      <c r="FA92" s="101"/>
      <c r="FB92" s="101"/>
      <c r="FC92" s="101"/>
      <c r="FD92" s="101"/>
      <c r="FE92" s="101"/>
      <c r="FF92" s="101"/>
      <c r="FG92" s="101"/>
      <c r="FH92" s="101"/>
      <c r="FI92" s="101"/>
      <c r="FJ92" s="101"/>
      <c r="FK92" s="101"/>
      <c r="FL92" s="101"/>
      <c r="FM92" s="101"/>
      <c r="FN92" s="101"/>
      <c r="FO92" s="101"/>
      <c r="FP92" s="101"/>
      <c r="FQ92" s="101"/>
      <c r="FR92" s="101"/>
      <c r="FS92" s="101"/>
      <c r="FT92" s="101"/>
      <c r="FU92" s="101"/>
      <c r="FV92" s="101"/>
      <c r="FW92" s="101"/>
      <c r="FX92" s="101"/>
      <c r="FY92" s="101"/>
      <c r="FZ92" s="101"/>
      <c r="GA92" s="101"/>
      <c r="GB92" s="101"/>
      <c r="GC92" s="101"/>
      <c r="GD92" s="101"/>
      <c r="GE92" s="101"/>
      <c r="GF92" s="101"/>
      <c r="GG92" s="101"/>
      <c r="GH92" s="101"/>
      <c r="GI92" s="101"/>
      <c r="GJ92" s="101"/>
      <c r="GK92" s="101"/>
      <c r="GL92" s="101"/>
      <c r="GM92" s="101"/>
      <c r="GN92" s="101"/>
      <c r="GO92" s="101"/>
      <c r="GP92" s="101"/>
      <c r="GQ92" s="101"/>
      <c r="GR92" s="101"/>
      <c r="GS92" s="101"/>
      <c r="GT92" s="101"/>
      <c r="GU92" s="101"/>
      <c r="GV92" s="101"/>
      <c r="GW92" s="101"/>
      <c r="GX92" s="101"/>
      <c r="GY92" s="101"/>
      <c r="GZ92" s="101"/>
      <c r="HA92" s="101"/>
      <c r="HB92" s="101"/>
      <c r="HC92" s="101"/>
      <c r="HD92" s="101"/>
      <c r="HE92" s="101"/>
      <c r="HF92" s="101"/>
      <c r="HG92" s="101"/>
      <c r="HH92" s="101"/>
      <c r="HI92" s="101"/>
      <c r="HJ92" s="101"/>
      <c r="HK92" s="101"/>
      <c r="HL92" s="101"/>
      <c r="HM92" s="101"/>
      <c r="HN92" s="101"/>
      <c r="HO92" s="101"/>
      <c r="HP92" s="101"/>
      <c r="HQ92" s="101"/>
      <c r="HR92" s="101"/>
      <c r="HS92" s="101"/>
      <c r="HT92" s="101"/>
      <c r="HU92" s="101"/>
      <c r="HV92" s="101"/>
      <c r="HW92" s="101"/>
      <c r="HX92" s="101"/>
      <c r="HY92" s="101"/>
      <c r="HZ92" s="101"/>
      <c r="IA92" s="101"/>
      <c r="IB92" s="101"/>
      <c r="IC92" s="101"/>
      <c r="ID92" s="101"/>
      <c r="IE92" s="101"/>
      <c r="IF92" s="101"/>
      <c r="IG92" s="101"/>
      <c r="IH92" s="101"/>
      <c r="II92" s="101"/>
      <c r="IJ92" s="101"/>
      <c r="IK92" s="101"/>
      <c r="IL92" s="101"/>
      <c r="IM92" s="101"/>
      <c r="IN92" s="101"/>
      <c r="IO92" s="101"/>
      <c r="IP92" s="97"/>
      <c r="IQ92" s="97"/>
      <c r="IR92" s="97"/>
      <c r="IS92" s="97"/>
      <c r="IT92" s="97"/>
      <c r="IU92" s="97"/>
      <c r="IV92" s="97"/>
      <c r="IW92" s="97"/>
      <c r="IX92" s="97"/>
    </row>
    <row r="93" spans="1:258" s="88" customFormat="1" ht="34.200000000000003" x14ac:dyDescent="0.25">
      <c r="A93" s="93">
        <v>43</v>
      </c>
      <c r="B93" s="96" t="s">
        <v>1271</v>
      </c>
      <c r="C93" s="94" t="s">
        <v>1272</v>
      </c>
      <c r="D93" s="95" t="s">
        <v>169</v>
      </c>
      <c r="E93" s="100">
        <v>4.8</v>
      </c>
      <c r="F93" s="18"/>
      <c r="G93" s="18"/>
      <c r="H93" s="18"/>
      <c r="I93" s="18"/>
      <c r="J93" s="18"/>
      <c r="K93" s="18"/>
      <c r="L93" s="18"/>
      <c r="M93" s="18"/>
      <c r="N93" s="18"/>
      <c r="O93" s="18"/>
      <c r="P93" s="18"/>
      <c r="Q93" s="18"/>
      <c r="R93" s="18"/>
      <c r="S93" s="18"/>
      <c r="T93" s="18"/>
      <c r="U93" s="18"/>
      <c r="V93" s="18"/>
      <c r="W93" s="18"/>
      <c r="X93" s="18"/>
      <c r="Y93" s="18"/>
      <c r="Z93" s="18"/>
      <c r="AA93" s="18"/>
      <c r="AB93" s="18"/>
      <c r="AC93" s="18"/>
      <c r="AD93" s="18"/>
      <c r="AE93" s="18"/>
      <c r="AF93" s="18"/>
      <c r="AG93" s="18"/>
      <c r="AH93" s="18"/>
      <c r="AI93" s="18"/>
      <c r="AJ93" s="18"/>
      <c r="AK93" s="18"/>
      <c r="AL93" s="18"/>
      <c r="AM93" s="18"/>
      <c r="AN93" s="18"/>
      <c r="AO93" s="18"/>
      <c r="AP93" s="18"/>
      <c r="AQ93" s="18"/>
      <c r="AR93" s="18"/>
      <c r="AS93" s="18"/>
      <c r="AT93" s="18"/>
      <c r="AU93" s="18"/>
      <c r="AV93" s="18"/>
      <c r="AW93" s="18"/>
      <c r="AX93" s="18"/>
      <c r="AY93" s="18"/>
      <c r="AZ93" s="18"/>
      <c r="BA93" s="18"/>
      <c r="BB93" s="18"/>
      <c r="BC93" s="18"/>
      <c r="BD93" s="18"/>
      <c r="BE93" s="18"/>
      <c r="BF93" s="18"/>
      <c r="BG93" s="18"/>
      <c r="BH93" s="18"/>
      <c r="BI93" s="18"/>
      <c r="BJ93" s="18"/>
      <c r="BK93" s="18"/>
      <c r="BL93" s="18"/>
      <c r="BM93" s="18"/>
      <c r="BN93" s="18"/>
      <c r="BO93" s="18"/>
      <c r="BP93" s="18"/>
      <c r="BQ93" s="18"/>
      <c r="BR93" s="18"/>
      <c r="BS93" s="18"/>
      <c r="BT93" s="18"/>
      <c r="BU93" s="18"/>
      <c r="BV93" s="18"/>
      <c r="BW93" s="18"/>
      <c r="BX93" s="18"/>
      <c r="BY93" s="18"/>
      <c r="BZ93" s="18"/>
      <c r="CA93" s="18"/>
      <c r="CB93" s="18"/>
      <c r="CC93" s="18"/>
      <c r="CD93" s="18"/>
      <c r="CE93" s="18"/>
      <c r="CF93" s="18"/>
      <c r="CG93" s="18"/>
      <c r="CH93" s="18"/>
      <c r="CI93" s="18"/>
      <c r="CJ93" s="18"/>
      <c r="CK93" s="18"/>
      <c r="CL93" s="18"/>
      <c r="CM93" s="18"/>
      <c r="CN93" s="18"/>
      <c r="CO93" s="18"/>
      <c r="CP93" s="18"/>
      <c r="CQ93" s="18"/>
      <c r="CR93" s="18"/>
      <c r="CS93" s="18"/>
      <c r="CT93" s="18"/>
      <c r="CU93" s="18"/>
      <c r="CV93" s="18"/>
      <c r="CW93" s="18"/>
      <c r="CX93" s="18"/>
      <c r="CY93" s="18"/>
      <c r="CZ93" s="18"/>
      <c r="DA93" s="18"/>
      <c r="DB93" s="18"/>
      <c r="DC93" s="18"/>
      <c r="DD93" s="18"/>
      <c r="DE93" s="18"/>
      <c r="DF93" s="18"/>
      <c r="DG93" s="18"/>
      <c r="DH93" s="18"/>
      <c r="DI93" s="18"/>
      <c r="DJ93" s="18"/>
      <c r="DK93" s="18"/>
      <c r="DL93" s="18"/>
      <c r="DM93" s="18"/>
      <c r="DN93" s="18"/>
      <c r="DO93" s="18"/>
      <c r="DP93" s="18"/>
      <c r="DQ93" s="18"/>
      <c r="DR93" s="18"/>
      <c r="DS93" s="18"/>
      <c r="DT93" s="18"/>
      <c r="DU93" s="18"/>
      <c r="DV93" s="18"/>
      <c r="DW93" s="18"/>
      <c r="DX93" s="18"/>
      <c r="DY93" s="18"/>
      <c r="DZ93" s="18"/>
      <c r="EA93" s="18"/>
      <c r="EB93" s="18"/>
      <c r="EC93" s="18"/>
      <c r="ED93" s="18"/>
      <c r="EE93" s="18"/>
      <c r="EF93" s="18"/>
      <c r="EG93" s="18"/>
      <c r="EH93" s="18"/>
      <c r="EI93" s="18"/>
      <c r="EJ93" s="18"/>
      <c r="EK93" s="18"/>
      <c r="EL93" s="18"/>
      <c r="EM93" s="18"/>
      <c r="EN93" s="18"/>
      <c r="EO93" s="18"/>
      <c r="EP93" s="18"/>
      <c r="EQ93" s="18"/>
      <c r="ER93" s="18"/>
      <c r="ES93" s="18"/>
      <c r="ET93" s="18"/>
      <c r="EU93" s="18"/>
      <c r="EV93" s="18"/>
      <c r="EW93" s="18"/>
      <c r="EX93" s="18"/>
      <c r="EY93" s="18"/>
      <c r="EZ93" s="18"/>
      <c r="FA93" s="18"/>
      <c r="FB93" s="18"/>
      <c r="FC93" s="18"/>
      <c r="FD93" s="18"/>
      <c r="FE93" s="18"/>
      <c r="FF93" s="18"/>
      <c r="FG93" s="18"/>
      <c r="FH93" s="18"/>
      <c r="FI93" s="18"/>
      <c r="FJ93" s="18"/>
      <c r="FK93" s="18"/>
      <c r="FL93" s="18"/>
      <c r="FM93" s="18"/>
      <c r="FN93" s="18"/>
      <c r="FO93" s="18"/>
      <c r="FP93" s="18"/>
      <c r="FQ93" s="18"/>
      <c r="FR93" s="18"/>
      <c r="FS93" s="18"/>
      <c r="FT93" s="18"/>
      <c r="FU93" s="18"/>
      <c r="FV93" s="18"/>
      <c r="FW93" s="18"/>
      <c r="FX93" s="18"/>
      <c r="FY93" s="18"/>
      <c r="FZ93" s="18"/>
      <c r="GA93" s="18"/>
      <c r="GB93" s="18"/>
      <c r="GC93" s="18"/>
      <c r="GD93" s="18"/>
      <c r="GE93" s="18"/>
      <c r="GF93" s="18"/>
      <c r="GG93" s="18"/>
      <c r="GH93" s="18"/>
      <c r="GI93" s="18"/>
      <c r="GJ93" s="18"/>
      <c r="GK93" s="18"/>
      <c r="GL93" s="18"/>
      <c r="GM93" s="18"/>
      <c r="GN93" s="18"/>
      <c r="GO93" s="18"/>
      <c r="GP93" s="18"/>
      <c r="GQ93" s="18"/>
      <c r="GR93" s="18"/>
      <c r="GS93" s="18"/>
      <c r="GT93" s="18"/>
      <c r="GU93" s="18"/>
      <c r="GV93" s="18"/>
      <c r="GW93" s="18"/>
      <c r="GX93" s="18"/>
      <c r="GY93" s="18"/>
      <c r="GZ93" s="18"/>
      <c r="HA93" s="18"/>
      <c r="HB93" s="18"/>
      <c r="HC93" s="18"/>
      <c r="HD93" s="18"/>
      <c r="HE93" s="18"/>
      <c r="HF93" s="18"/>
      <c r="HG93" s="18"/>
      <c r="HH93" s="18"/>
      <c r="HI93" s="18"/>
      <c r="HJ93" s="18"/>
      <c r="HK93" s="18"/>
      <c r="HL93" s="18"/>
      <c r="HM93" s="18"/>
      <c r="HN93" s="18"/>
      <c r="HO93" s="18"/>
      <c r="HP93" s="18"/>
      <c r="HQ93" s="18"/>
      <c r="HR93" s="18"/>
      <c r="HS93" s="18"/>
      <c r="HT93" s="18"/>
      <c r="HU93" s="18"/>
      <c r="HV93" s="18"/>
      <c r="HW93" s="18"/>
      <c r="HX93" s="18"/>
      <c r="HY93" s="18"/>
      <c r="HZ93" s="18"/>
      <c r="IA93" s="18"/>
      <c r="IB93" s="18"/>
      <c r="IC93" s="18"/>
      <c r="ID93" s="18"/>
      <c r="IE93" s="18"/>
      <c r="IF93" s="18"/>
      <c r="IG93" s="18"/>
      <c r="IH93" s="18"/>
      <c r="II93" s="18"/>
      <c r="IJ93" s="18"/>
      <c r="IK93" s="18"/>
      <c r="IL93" s="18"/>
      <c r="IM93" s="18"/>
      <c r="IN93" s="18"/>
      <c r="IO93" s="18"/>
    </row>
    <row r="94" spans="1:258" s="88" customFormat="1" ht="34.200000000000003" x14ac:dyDescent="0.25">
      <c r="A94" s="93">
        <v>44</v>
      </c>
      <c r="B94" s="96" t="s">
        <v>1220</v>
      </c>
      <c r="C94" s="94" t="s">
        <v>1221</v>
      </c>
      <c r="D94" s="95" t="s">
        <v>169</v>
      </c>
      <c r="E94" s="100">
        <v>2.52</v>
      </c>
      <c r="F94" s="18"/>
      <c r="G94" s="18"/>
      <c r="H94" s="18"/>
      <c r="I94" s="18"/>
      <c r="J94" s="18"/>
      <c r="K94" s="18"/>
      <c r="L94" s="18"/>
      <c r="M94" s="18"/>
      <c r="N94" s="18"/>
      <c r="O94" s="18"/>
      <c r="P94" s="18"/>
      <c r="Q94" s="18"/>
      <c r="R94" s="18"/>
      <c r="S94" s="18"/>
      <c r="T94" s="18"/>
      <c r="U94" s="18"/>
      <c r="V94" s="18"/>
      <c r="W94" s="18"/>
      <c r="X94" s="18"/>
      <c r="Y94" s="18"/>
      <c r="Z94" s="18"/>
      <c r="AA94" s="18"/>
      <c r="AB94" s="18"/>
      <c r="AC94" s="18"/>
      <c r="AD94" s="18"/>
      <c r="AE94" s="18"/>
      <c r="AF94" s="18"/>
      <c r="AG94" s="18"/>
      <c r="AH94" s="18"/>
      <c r="AI94" s="18"/>
      <c r="AJ94" s="18"/>
      <c r="AK94" s="18"/>
      <c r="AL94" s="18"/>
      <c r="AM94" s="18"/>
      <c r="AN94" s="18"/>
      <c r="AO94" s="18"/>
      <c r="AP94" s="18"/>
      <c r="AQ94" s="18"/>
      <c r="AR94" s="18"/>
      <c r="AS94" s="18"/>
      <c r="AT94" s="18"/>
      <c r="AU94" s="18"/>
      <c r="AV94" s="18"/>
      <c r="AW94" s="18"/>
      <c r="AX94" s="18"/>
      <c r="AY94" s="18"/>
      <c r="AZ94" s="18"/>
      <c r="BA94" s="18"/>
      <c r="BB94" s="18"/>
      <c r="BC94" s="18"/>
      <c r="BD94" s="18"/>
      <c r="BE94" s="18"/>
      <c r="BF94" s="18"/>
      <c r="BG94" s="18"/>
      <c r="BH94" s="18"/>
      <c r="BI94" s="18"/>
      <c r="BJ94" s="18"/>
      <c r="BK94" s="18"/>
      <c r="BL94" s="18"/>
      <c r="BM94" s="18"/>
      <c r="BN94" s="18"/>
      <c r="BO94" s="18"/>
      <c r="BP94" s="18"/>
      <c r="BQ94" s="18"/>
      <c r="BR94" s="18"/>
      <c r="BS94" s="18"/>
      <c r="BT94" s="18"/>
      <c r="BU94" s="18"/>
      <c r="BV94" s="18"/>
      <c r="BW94" s="18"/>
      <c r="BX94" s="18"/>
      <c r="BY94" s="18"/>
      <c r="BZ94" s="18"/>
      <c r="CA94" s="18"/>
      <c r="CB94" s="18"/>
      <c r="CC94" s="18"/>
      <c r="CD94" s="18"/>
      <c r="CE94" s="18"/>
      <c r="CF94" s="18"/>
      <c r="CG94" s="18"/>
      <c r="CH94" s="18"/>
      <c r="CI94" s="18"/>
      <c r="CJ94" s="18"/>
      <c r="CK94" s="18"/>
      <c r="CL94" s="18"/>
      <c r="CM94" s="18"/>
      <c r="CN94" s="18"/>
      <c r="CO94" s="18"/>
      <c r="CP94" s="18"/>
      <c r="CQ94" s="18"/>
      <c r="CR94" s="18"/>
      <c r="CS94" s="18"/>
      <c r="CT94" s="18"/>
      <c r="CU94" s="18"/>
      <c r="CV94" s="18"/>
      <c r="CW94" s="18"/>
      <c r="CX94" s="18"/>
      <c r="CY94" s="18"/>
      <c r="CZ94" s="18"/>
      <c r="DA94" s="18"/>
      <c r="DB94" s="18"/>
      <c r="DC94" s="18"/>
      <c r="DD94" s="18"/>
      <c r="DE94" s="18"/>
      <c r="DF94" s="18"/>
      <c r="DG94" s="18"/>
      <c r="DH94" s="18"/>
      <c r="DI94" s="18"/>
      <c r="DJ94" s="18"/>
      <c r="DK94" s="18"/>
      <c r="DL94" s="18"/>
      <c r="DM94" s="18"/>
      <c r="DN94" s="18"/>
      <c r="DO94" s="18"/>
      <c r="DP94" s="18"/>
      <c r="DQ94" s="18"/>
      <c r="DR94" s="18"/>
      <c r="DS94" s="18"/>
      <c r="DT94" s="18"/>
      <c r="DU94" s="18"/>
      <c r="DV94" s="18"/>
      <c r="DW94" s="18"/>
      <c r="DX94" s="18"/>
      <c r="DY94" s="18"/>
      <c r="DZ94" s="18"/>
      <c r="EA94" s="18"/>
      <c r="EB94" s="18"/>
      <c r="EC94" s="18"/>
      <c r="ED94" s="18"/>
      <c r="EE94" s="18"/>
      <c r="EF94" s="18"/>
      <c r="EG94" s="18"/>
      <c r="EH94" s="18"/>
      <c r="EI94" s="18"/>
      <c r="EJ94" s="18"/>
      <c r="EK94" s="18"/>
      <c r="EL94" s="18"/>
      <c r="EM94" s="18"/>
      <c r="EN94" s="18"/>
      <c r="EO94" s="18"/>
      <c r="EP94" s="18"/>
      <c r="EQ94" s="18"/>
      <c r="ER94" s="18"/>
      <c r="ES94" s="18"/>
      <c r="ET94" s="18"/>
      <c r="EU94" s="18"/>
      <c r="EV94" s="18"/>
      <c r="EW94" s="18"/>
      <c r="EX94" s="18"/>
      <c r="EY94" s="18"/>
      <c r="EZ94" s="18"/>
      <c r="FA94" s="18"/>
      <c r="FB94" s="18"/>
      <c r="FC94" s="18"/>
      <c r="FD94" s="18"/>
      <c r="FE94" s="18"/>
      <c r="FF94" s="18"/>
      <c r="FG94" s="18"/>
      <c r="FH94" s="18"/>
      <c r="FI94" s="18"/>
      <c r="FJ94" s="18"/>
      <c r="FK94" s="18"/>
      <c r="FL94" s="18"/>
      <c r="FM94" s="18"/>
      <c r="FN94" s="18"/>
      <c r="FO94" s="18"/>
      <c r="FP94" s="18"/>
      <c r="FQ94" s="18"/>
      <c r="FR94" s="18"/>
      <c r="FS94" s="18"/>
      <c r="FT94" s="18"/>
      <c r="FU94" s="18"/>
      <c r="FV94" s="18"/>
      <c r="FW94" s="18"/>
      <c r="FX94" s="18"/>
      <c r="FY94" s="18"/>
      <c r="FZ94" s="18"/>
      <c r="GA94" s="18"/>
      <c r="GB94" s="18"/>
      <c r="GC94" s="18"/>
      <c r="GD94" s="18"/>
      <c r="GE94" s="18"/>
      <c r="GF94" s="18"/>
      <c r="GG94" s="18"/>
      <c r="GH94" s="18"/>
      <c r="GI94" s="18"/>
      <c r="GJ94" s="18"/>
      <c r="GK94" s="18"/>
      <c r="GL94" s="18"/>
      <c r="GM94" s="18"/>
      <c r="GN94" s="18"/>
      <c r="GO94" s="18"/>
      <c r="GP94" s="18"/>
      <c r="GQ94" s="18"/>
      <c r="GR94" s="18"/>
      <c r="GS94" s="18"/>
      <c r="GT94" s="18"/>
      <c r="GU94" s="18"/>
      <c r="GV94" s="18"/>
      <c r="GW94" s="18"/>
      <c r="GX94" s="18"/>
      <c r="GY94" s="18"/>
      <c r="GZ94" s="18"/>
      <c r="HA94" s="18"/>
      <c r="HB94" s="18"/>
      <c r="HC94" s="18"/>
      <c r="HD94" s="18"/>
      <c r="HE94" s="18"/>
      <c r="HF94" s="18"/>
      <c r="HG94" s="18"/>
      <c r="HH94" s="18"/>
      <c r="HI94" s="18"/>
      <c r="HJ94" s="18"/>
      <c r="HK94" s="18"/>
      <c r="HL94" s="18"/>
      <c r="HM94" s="18"/>
      <c r="HN94" s="18"/>
      <c r="HO94" s="18"/>
      <c r="HP94" s="18"/>
      <c r="HQ94" s="18"/>
      <c r="HR94" s="18"/>
      <c r="HS94" s="18"/>
      <c r="HT94" s="18"/>
      <c r="HU94" s="18"/>
      <c r="HV94" s="18"/>
      <c r="HW94" s="18"/>
      <c r="HX94" s="18"/>
      <c r="HY94" s="18"/>
      <c r="HZ94" s="18"/>
      <c r="IA94" s="18"/>
      <c r="IB94" s="18"/>
      <c r="IC94" s="18"/>
      <c r="ID94" s="18"/>
      <c r="IE94" s="18"/>
      <c r="IF94" s="18"/>
      <c r="IG94" s="18"/>
      <c r="IH94" s="18"/>
      <c r="II94" s="18"/>
      <c r="IJ94" s="18"/>
      <c r="IK94" s="18"/>
      <c r="IL94" s="18"/>
      <c r="IM94" s="18"/>
      <c r="IN94" s="18"/>
      <c r="IO94" s="18"/>
    </row>
    <row r="95" spans="1:258" s="88" customFormat="1" ht="34.200000000000003" x14ac:dyDescent="0.25">
      <c r="A95" s="93">
        <v>45</v>
      </c>
      <c r="B95" s="96" t="s">
        <v>1273</v>
      </c>
      <c r="C95" s="94" t="s">
        <v>1274</v>
      </c>
      <c r="D95" s="95" t="s">
        <v>169</v>
      </c>
      <c r="E95" s="100">
        <v>0.34</v>
      </c>
      <c r="F95" s="18"/>
      <c r="G95" s="18"/>
      <c r="H95" s="18"/>
      <c r="I95" s="18"/>
      <c r="J95" s="18"/>
      <c r="K95" s="18"/>
      <c r="L95" s="18"/>
      <c r="M95" s="18"/>
      <c r="N95" s="18"/>
      <c r="O95" s="18"/>
      <c r="P95" s="18"/>
      <c r="Q95" s="18"/>
      <c r="R95" s="18"/>
      <c r="S95" s="18"/>
      <c r="T95" s="18"/>
      <c r="U95" s="18"/>
      <c r="V95" s="18"/>
      <c r="W95" s="18"/>
      <c r="X95" s="18"/>
      <c r="Y95" s="18"/>
      <c r="Z95" s="18"/>
      <c r="AA95" s="18"/>
      <c r="AB95" s="18"/>
      <c r="AC95" s="18"/>
      <c r="AD95" s="18"/>
      <c r="AE95" s="18"/>
      <c r="AF95" s="18"/>
      <c r="AG95" s="18"/>
      <c r="AH95" s="18"/>
      <c r="AI95" s="18"/>
      <c r="AJ95" s="18"/>
      <c r="AK95" s="18"/>
      <c r="AL95" s="18"/>
      <c r="AM95" s="18"/>
      <c r="AN95" s="18"/>
      <c r="AO95" s="18"/>
      <c r="AP95" s="18"/>
      <c r="AQ95" s="18"/>
      <c r="AR95" s="18"/>
      <c r="AS95" s="18"/>
      <c r="AT95" s="18"/>
      <c r="AU95" s="18"/>
      <c r="AV95" s="18"/>
      <c r="AW95" s="18"/>
      <c r="AX95" s="18"/>
      <c r="AY95" s="18"/>
      <c r="AZ95" s="18"/>
      <c r="BA95" s="18"/>
      <c r="BB95" s="18"/>
      <c r="BC95" s="18"/>
      <c r="BD95" s="18"/>
      <c r="BE95" s="18"/>
      <c r="BF95" s="18"/>
      <c r="BG95" s="18"/>
      <c r="BH95" s="18"/>
      <c r="BI95" s="18"/>
      <c r="BJ95" s="18"/>
      <c r="BK95" s="18"/>
      <c r="BL95" s="18"/>
      <c r="BM95" s="18"/>
      <c r="BN95" s="18"/>
      <c r="BO95" s="18"/>
      <c r="BP95" s="18"/>
      <c r="BQ95" s="18"/>
      <c r="BR95" s="18"/>
      <c r="BS95" s="18"/>
      <c r="BT95" s="18"/>
      <c r="BU95" s="18"/>
      <c r="BV95" s="18"/>
      <c r="BW95" s="18"/>
      <c r="BX95" s="18"/>
      <c r="BY95" s="18"/>
      <c r="BZ95" s="18"/>
      <c r="CA95" s="18"/>
      <c r="CB95" s="18"/>
      <c r="CC95" s="18"/>
      <c r="CD95" s="18"/>
      <c r="CE95" s="18"/>
      <c r="CF95" s="18"/>
      <c r="CG95" s="18"/>
      <c r="CH95" s="18"/>
      <c r="CI95" s="18"/>
      <c r="CJ95" s="18"/>
      <c r="CK95" s="18"/>
      <c r="CL95" s="18"/>
      <c r="CM95" s="18"/>
      <c r="CN95" s="18"/>
      <c r="CO95" s="18"/>
      <c r="CP95" s="18"/>
      <c r="CQ95" s="18"/>
      <c r="CR95" s="18"/>
      <c r="CS95" s="18"/>
      <c r="CT95" s="18"/>
      <c r="CU95" s="18"/>
      <c r="CV95" s="18"/>
      <c r="CW95" s="18"/>
      <c r="CX95" s="18"/>
      <c r="CY95" s="18"/>
      <c r="CZ95" s="18"/>
      <c r="DA95" s="18"/>
      <c r="DB95" s="18"/>
      <c r="DC95" s="18"/>
      <c r="DD95" s="18"/>
      <c r="DE95" s="18"/>
      <c r="DF95" s="18"/>
      <c r="DG95" s="18"/>
      <c r="DH95" s="18"/>
      <c r="DI95" s="18"/>
      <c r="DJ95" s="18"/>
      <c r="DK95" s="18"/>
      <c r="DL95" s="18"/>
      <c r="DM95" s="18"/>
      <c r="DN95" s="18"/>
      <c r="DO95" s="18"/>
      <c r="DP95" s="18"/>
      <c r="DQ95" s="18"/>
      <c r="DR95" s="18"/>
      <c r="DS95" s="18"/>
      <c r="DT95" s="18"/>
      <c r="DU95" s="18"/>
      <c r="DV95" s="18"/>
      <c r="DW95" s="18"/>
      <c r="DX95" s="18"/>
      <c r="DY95" s="18"/>
      <c r="DZ95" s="18"/>
      <c r="EA95" s="18"/>
      <c r="EB95" s="18"/>
      <c r="EC95" s="18"/>
      <c r="ED95" s="18"/>
      <c r="EE95" s="18"/>
      <c r="EF95" s="18"/>
      <c r="EG95" s="18"/>
      <c r="EH95" s="18"/>
      <c r="EI95" s="18"/>
      <c r="EJ95" s="18"/>
      <c r="EK95" s="18"/>
      <c r="EL95" s="18"/>
      <c r="EM95" s="18"/>
      <c r="EN95" s="18"/>
      <c r="EO95" s="18"/>
      <c r="EP95" s="18"/>
      <c r="EQ95" s="18"/>
      <c r="ER95" s="18"/>
      <c r="ES95" s="18"/>
      <c r="ET95" s="18"/>
      <c r="EU95" s="18"/>
      <c r="EV95" s="18"/>
      <c r="EW95" s="18"/>
      <c r="EX95" s="18"/>
      <c r="EY95" s="18"/>
      <c r="EZ95" s="18"/>
      <c r="FA95" s="18"/>
      <c r="FB95" s="18"/>
      <c r="FC95" s="18"/>
      <c r="FD95" s="18"/>
      <c r="FE95" s="18"/>
      <c r="FF95" s="18"/>
      <c r="FG95" s="18"/>
      <c r="FH95" s="18"/>
      <c r="FI95" s="18"/>
      <c r="FJ95" s="18"/>
      <c r="FK95" s="18"/>
      <c r="FL95" s="18"/>
      <c r="FM95" s="18"/>
      <c r="FN95" s="18"/>
      <c r="FO95" s="18"/>
      <c r="FP95" s="18"/>
      <c r="FQ95" s="18"/>
      <c r="FR95" s="18"/>
      <c r="FS95" s="18"/>
      <c r="FT95" s="18"/>
      <c r="FU95" s="18"/>
      <c r="FV95" s="18"/>
      <c r="FW95" s="18"/>
      <c r="FX95" s="18"/>
      <c r="FY95" s="18"/>
      <c r="FZ95" s="18"/>
      <c r="GA95" s="18"/>
      <c r="GB95" s="18"/>
      <c r="GC95" s="18"/>
      <c r="GD95" s="18"/>
      <c r="GE95" s="18"/>
      <c r="GF95" s="18"/>
      <c r="GG95" s="18"/>
      <c r="GH95" s="18"/>
      <c r="GI95" s="18"/>
      <c r="GJ95" s="18"/>
      <c r="GK95" s="18"/>
      <c r="GL95" s="18"/>
      <c r="GM95" s="18"/>
      <c r="GN95" s="18"/>
      <c r="GO95" s="18"/>
      <c r="GP95" s="18"/>
      <c r="GQ95" s="18"/>
      <c r="GR95" s="18"/>
      <c r="GS95" s="18"/>
      <c r="GT95" s="18"/>
      <c r="GU95" s="18"/>
      <c r="GV95" s="18"/>
      <c r="GW95" s="18"/>
      <c r="GX95" s="18"/>
      <c r="GY95" s="18"/>
      <c r="GZ95" s="18"/>
      <c r="HA95" s="18"/>
      <c r="HB95" s="18"/>
      <c r="HC95" s="18"/>
      <c r="HD95" s="18"/>
      <c r="HE95" s="18"/>
      <c r="HF95" s="18"/>
      <c r="HG95" s="18"/>
      <c r="HH95" s="18"/>
      <c r="HI95" s="18"/>
      <c r="HJ95" s="18"/>
      <c r="HK95" s="18"/>
      <c r="HL95" s="18"/>
      <c r="HM95" s="18"/>
      <c r="HN95" s="18"/>
      <c r="HO95" s="18"/>
      <c r="HP95" s="18"/>
      <c r="HQ95" s="18"/>
      <c r="HR95" s="18"/>
      <c r="HS95" s="18"/>
      <c r="HT95" s="18"/>
      <c r="HU95" s="18"/>
      <c r="HV95" s="18"/>
      <c r="HW95" s="18"/>
      <c r="HX95" s="18"/>
      <c r="HY95" s="18"/>
      <c r="HZ95" s="18"/>
      <c r="IA95" s="18"/>
      <c r="IB95" s="18"/>
      <c r="IC95" s="18"/>
      <c r="ID95" s="18"/>
      <c r="IE95" s="18"/>
      <c r="IF95" s="18"/>
      <c r="IG95" s="18"/>
      <c r="IH95" s="18"/>
      <c r="II95" s="18"/>
      <c r="IJ95" s="18"/>
      <c r="IK95" s="18"/>
      <c r="IL95" s="18"/>
      <c r="IM95" s="18"/>
      <c r="IN95" s="18"/>
      <c r="IO95" s="18"/>
    </row>
    <row r="96" spans="1:258" s="88" customFormat="1" ht="22.8" x14ac:dyDescent="0.25">
      <c r="A96" s="93">
        <v>46</v>
      </c>
      <c r="B96" s="96" t="s">
        <v>1222</v>
      </c>
      <c r="C96" s="94" t="s">
        <v>1223</v>
      </c>
      <c r="D96" s="95" t="s">
        <v>147</v>
      </c>
      <c r="E96" s="100">
        <v>0.02</v>
      </c>
      <c r="F96" s="18"/>
      <c r="G96" s="18"/>
      <c r="H96" s="18"/>
      <c r="I96" s="18"/>
      <c r="J96" s="18"/>
      <c r="K96" s="18"/>
      <c r="L96" s="18"/>
      <c r="M96" s="18"/>
      <c r="N96" s="18"/>
      <c r="O96" s="18"/>
      <c r="P96" s="18"/>
      <c r="Q96" s="18"/>
      <c r="R96" s="18"/>
      <c r="S96" s="18"/>
      <c r="T96" s="18"/>
      <c r="U96" s="18"/>
      <c r="V96" s="18"/>
      <c r="W96" s="18"/>
      <c r="X96" s="18"/>
      <c r="Y96" s="18"/>
      <c r="Z96" s="18"/>
      <c r="AA96" s="18"/>
      <c r="AB96" s="18"/>
      <c r="AC96" s="18"/>
      <c r="AD96" s="18"/>
      <c r="AE96" s="18"/>
      <c r="AF96" s="18"/>
      <c r="AG96" s="18"/>
      <c r="AH96" s="18"/>
      <c r="AI96" s="18"/>
      <c r="AJ96" s="18"/>
      <c r="AK96" s="18"/>
      <c r="AL96" s="18"/>
      <c r="AM96" s="18"/>
      <c r="AN96" s="18"/>
      <c r="AO96" s="18"/>
      <c r="AP96" s="18"/>
      <c r="AQ96" s="18"/>
      <c r="AR96" s="18"/>
      <c r="AS96" s="18"/>
      <c r="AT96" s="18"/>
      <c r="AU96" s="18"/>
      <c r="AV96" s="18"/>
      <c r="AW96" s="18"/>
      <c r="AX96" s="18"/>
      <c r="AY96" s="18"/>
      <c r="AZ96" s="18"/>
      <c r="BA96" s="18"/>
      <c r="BB96" s="18"/>
      <c r="BC96" s="18"/>
      <c r="BD96" s="18"/>
      <c r="BE96" s="18"/>
      <c r="BF96" s="18"/>
      <c r="BG96" s="18"/>
      <c r="BH96" s="18"/>
      <c r="BI96" s="18"/>
      <c r="BJ96" s="18"/>
      <c r="BK96" s="18"/>
      <c r="BL96" s="18"/>
      <c r="BM96" s="18"/>
      <c r="BN96" s="18"/>
      <c r="BO96" s="18"/>
      <c r="BP96" s="18"/>
      <c r="BQ96" s="18"/>
      <c r="BR96" s="18"/>
      <c r="BS96" s="18"/>
      <c r="BT96" s="18"/>
      <c r="BU96" s="18"/>
      <c r="BV96" s="18"/>
      <c r="BW96" s="18"/>
      <c r="BX96" s="18"/>
      <c r="BY96" s="18"/>
      <c r="BZ96" s="18"/>
      <c r="CA96" s="18"/>
      <c r="CB96" s="18"/>
      <c r="CC96" s="18"/>
      <c r="CD96" s="18"/>
      <c r="CE96" s="18"/>
      <c r="CF96" s="18"/>
      <c r="CG96" s="18"/>
      <c r="CH96" s="18"/>
      <c r="CI96" s="18"/>
      <c r="CJ96" s="18"/>
      <c r="CK96" s="18"/>
      <c r="CL96" s="18"/>
      <c r="CM96" s="18"/>
      <c r="CN96" s="18"/>
      <c r="CO96" s="18"/>
      <c r="CP96" s="18"/>
      <c r="CQ96" s="18"/>
      <c r="CR96" s="18"/>
      <c r="CS96" s="18"/>
      <c r="CT96" s="18"/>
      <c r="CU96" s="18"/>
      <c r="CV96" s="18"/>
      <c r="CW96" s="18"/>
      <c r="CX96" s="18"/>
      <c r="CY96" s="18"/>
      <c r="CZ96" s="18"/>
      <c r="DA96" s="18"/>
      <c r="DB96" s="18"/>
      <c r="DC96" s="18"/>
      <c r="DD96" s="18"/>
      <c r="DE96" s="18"/>
      <c r="DF96" s="18"/>
      <c r="DG96" s="18"/>
      <c r="DH96" s="18"/>
      <c r="DI96" s="18"/>
      <c r="DJ96" s="18"/>
      <c r="DK96" s="18"/>
      <c r="DL96" s="18"/>
      <c r="DM96" s="18"/>
      <c r="DN96" s="18"/>
      <c r="DO96" s="18"/>
      <c r="DP96" s="18"/>
      <c r="DQ96" s="18"/>
      <c r="DR96" s="18"/>
      <c r="DS96" s="18"/>
      <c r="DT96" s="18"/>
      <c r="DU96" s="18"/>
      <c r="DV96" s="18"/>
      <c r="DW96" s="18"/>
      <c r="DX96" s="18"/>
      <c r="DY96" s="18"/>
      <c r="DZ96" s="18"/>
      <c r="EA96" s="18"/>
      <c r="EB96" s="18"/>
      <c r="EC96" s="18"/>
      <c r="ED96" s="18"/>
      <c r="EE96" s="18"/>
      <c r="EF96" s="18"/>
      <c r="EG96" s="18"/>
      <c r="EH96" s="18"/>
      <c r="EI96" s="18"/>
      <c r="EJ96" s="18"/>
      <c r="EK96" s="18"/>
      <c r="EL96" s="18"/>
      <c r="EM96" s="18"/>
      <c r="EN96" s="18"/>
      <c r="EO96" s="18"/>
      <c r="EP96" s="18"/>
      <c r="EQ96" s="18"/>
      <c r="ER96" s="18"/>
      <c r="ES96" s="18"/>
      <c r="ET96" s="18"/>
      <c r="EU96" s="18"/>
      <c r="EV96" s="18"/>
      <c r="EW96" s="18"/>
      <c r="EX96" s="18"/>
      <c r="EY96" s="18"/>
      <c r="EZ96" s="18"/>
      <c r="FA96" s="18"/>
      <c r="FB96" s="18"/>
      <c r="FC96" s="18"/>
      <c r="FD96" s="18"/>
      <c r="FE96" s="18"/>
      <c r="FF96" s="18"/>
      <c r="FG96" s="18"/>
      <c r="FH96" s="18"/>
      <c r="FI96" s="18"/>
      <c r="FJ96" s="18"/>
      <c r="FK96" s="18"/>
      <c r="FL96" s="18"/>
      <c r="FM96" s="18"/>
      <c r="FN96" s="18"/>
      <c r="FO96" s="18"/>
      <c r="FP96" s="18"/>
      <c r="FQ96" s="18"/>
      <c r="FR96" s="18"/>
      <c r="FS96" s="18"/>
      <c r="FT96" s="18"/>
      <c r="FU96" s="18"/>
      <c r="FV96" s="18"/>
      <c r="FW96" s="18"/>
      <c r="FX96" s="18"/>
      <c r="FY96" s="18"/>
      <c r="FZ96" s="18"/>
      <c r="GA96" s="18"/>
      <c r="GB96" s="18"/>
      <c r="GC96" s="18"/>
      <c r="GD96" s="18"/>
      <c r="GE96" s="18"/>
      <c r="GF96" s="18"/>
      <c r="GG96" s="18"/>
      <c r="GH96" s="18"/>
      <c r="GI96" s="18"/>
      <c r="GJ96" s="18"/>
      <c r="GK96" s="18"/>
      <c r="GL96" s="18"/>
      <c r="GM96" s="18"/>
      <c r="GN96" s="18"/>
      <c r="GO96" s="18"/>
      <c r="GP96" s="18"/>
      <c r="GQ96" s="18"/>
      <c r="GR96" s="18"/>
      <c r="GS96" s="18"/>
      <c r="GT96" s="18"/>
      <c r="GU96" s="18"/>
      <c r="GV96" s="18"/>
      <c r="GW96" s="18"/>
      <c r="GX96" s="18"/>
      <c r="GY96" s="18"/>
      <c r="GZ96" s="18"/>
      <c r="HA96" s="18"/>
      <c r="HB96" s="18"/>
      <c r="HC96" s="18"/>
      <c r="HD96" s="18"/>
      <c r="HE96" s="18"/>
      <c r="HF96" s="18"/>
      <c r="HG96" s="18"/>
      <c r="HH96" s="18"/>
      <c r="HI96" s="18"/>
      <c r="HJ96" s="18"/>
      <c r="HK96" s="18"/>
      <c r="HL96" s="18"/>
      <c r="HM96" s="18"/>
      <c r="HN96" s="18"/>
      <c r="HO96" s="18"/>
      <c r="HP96" s="18"/>
      <c r="HQ96" s="18"/>
      <c r="HR96" s="18"/>
      <c r="HS96" s="18"/>
      <c r="HT96" s="18"/>
      <c r="HU96" s="18"/>
      <c r="HV96" s="18"/>
      <c r="HW96" s="18"/>
      <c r="HX96" s="18"/>
      <c r="HY96" s="18"/>
      <c r="HZ96" s="18"/>
      <c r="IA96" s="18"/>
      <c r="IB96" s="18"/>
      <c r="IC96" s="18"/>
      <c r="ID96" s="18"/>
      <c r="IE96" s="18"/>
      <c r="IF96" s="18"/>
      <c r="IG96" s="18"/>
      <c r="IH96" s="18"/>
      <c r="II96" s="18"/>
      <c r="IJ96" s="18"/>
      <c r="IK96" s="18"/>
      <c r="IL96" s="18"/>
      <c r="IM96" s="18"/>
      <c r="IN96" s="18"/>
      <c r="IO96" s="18"/>
    </row>
    <row r="97" spans="1:258" s="88" customFormat="1" ht="45.6" x14ac:dyDescent="0.25">
      <c r="A97" s="93">
        <v>47</v>
      </c>
      <c r="B97" s="96" t="s">
        <v>1267</v>
      </c>
      <c r="C97" s="94" t="s">
        <v>1268</v>
      </c>
      <c r="D97" s="95" t="s">
        <v>169</v>
      </c>
      <c r="E97" s="100">
        <v>0.2</v>
      </c>
      <c r="F97" s="18"/>
      <c r="G97" s="18"/>
      <c r="H97" s="18"/>
      <c r="I97" s="18"/>
      <c r="J97" s="18"/>
      <c r="K97" s="18"/>
      <c r="L97" s="18"/>
      <c r="M97" s="18"/>
      <c r="N97" s="18"/>
      <c r="O97" s="18"/>
      <c r="P97" s="18"/>
      <c r="Q97" s="18"/>
      <c r="R97" s="18"/>
      <c r="S97" s="18"/>
      <c r="T97" s="18"/>
      <c r="U97" s="18"/>
      <c r="V97" s="18"/>
      <c r="W97" s="18"/>
      <c r="X97" s="18"/>
      <c r="Y97" s="18"/>
      <c r="Z97" s="18"/>
      <c r="AA97" s="18"/>
      <c r="AB97" s="18"/>
      <c r="AC97" s="18"/>
      <c r="AD97" s="18"/>
      <c r="AE97" s="18"/>
      <c r="AF97" s="18"/>
      <c r="AG97" s="18"/>
      <c r="AH97" s="18"/>
      <c r="AI97" s="18"/>
      <c r="AJ97" s="18"/>
      <c r="AK97" s="18"/>
      <c r="AL97" s="18"/>
      <c r="AM97" s="18"/>
      <c r="AN97" s="18"/>
      <c r="AO97" s="18"/>
      <c r="AP97" s="18"/>
      <c r="AQ97" s="18"/>
      <c r="AR97" s="18"/>
      <c r="AS97" s="18"/>
      <c r="AT97" s="18"/>
      <c r="AU97" s="18"/>
      <c r="AV97" s="18"/>
      <c r="AW97" s="18"/>
      <c r="AX97" s="18"/>
      <c r="AY97" s="18"/>
      <c r="AZ97" s="18"/>
      <c r="BA97" s="18"/>
      <c r="BB97" s="18"/>
      <c r="BC97" s="18"/>
      <c r="BD97" s="18"/>
      <c r="BE97" s="18"/>
      <c r="BF97" s="18"/>
      <c r="BG97" s="18"/>
      <c r="BH97" s="18"/>
      <c r="BI97" s="18"/>
      <c r="BJ97" s="18"/>
      <c r="BK97" s="18"/>
      <c r="BL97" s="18"/>
      <c r="BM97" s="18"/>
      <c r="BN97" s="18"/>
      <c r="BO97" s="18"/>
      <c r="BP97" s="18"/>
      <c r="BQ97" s="18"/>
      <c r="BR97" s="18"/>
      <c r="BS97" s="18"/>
      <c r="BT97" s="18"/>
      <c r="BU97" s="18"/>
      <c r="BV97" s="18"/>
      <c r="BW97" s="18"/>
      <c r="BX97" s="18"/>
      <c r="BY97" s="18"/>
      <c r="BZ97" s="18"/>
      <c r="CA97" s="18"/>
      <c r="CB97" s="18"/>
      <c r="CC97" s="18"/>
      <c r="CD97" s="18"/>
      <c r="CE97" s="18"/>
      <c r="CF97" s="18"/>
      <c r="CG97" s="18"/>
      <c r="CH97" s="18"/>
      <c r="CI97" s="18"/>
      <c r="CJ97" s="18"/>
      <c r="CK97" s="18"/>
      <c r="CL97" s="18"/>
      <c r="CM97" s="18"/>
      <c r="CN97" s="18"/>
      <c r="CO97" s="18"/>
      <c r="CP97" s="18"/>
      <c r="CQ97" s="18"/>
      <c r="CR97" s="18"/>
      <c r="CS97" s="18"/>
      <c r="CT97" s="18"/>
      <c r="CU97" s="18"/>
      <c r="CV97" s="18"/>
      <c r="CW97" s="18"/>
      <c r="CX97" s="18"/>
      <c r="CY97" s="18"/>
      <c r="CZ97" s="18"/>
      <c r="DA97" s="18"/>
      <c r="DB97" s="18"/>
      <c r="DC97" s="18"/>
      <c r="DD97" s="18"/>
      <c r="DE97" s="18"/>
      <c r="DF97" s="18"/>
      <c r="DG97" s="18"/>
      <c r="DH97" s="18"/>
      <c r="DI97" s="18"/>
      <c r="DJ97" s="18"/>
      <c r="DK97" s="18"/>
      <c r="DL97" s="18"/>
      <c r="DM97" s="18"/>
      <c r="DN97" s="18"/>
      <c r="DO97" s="18"/>
      <c r="DP97" s="18"/>
      <c r="DQ97" s="18"/>
      <c r="DR97" s="18"/>
      <c r="DS97" s="18"/>
      <c r="DT97" s="18"/>
      <c r="DU97" s="18"/>
      <c r="DV97" s="18"/>
      <c r="DW97" s="18"/>
      <c r="DX97" s="18"/>
      <c r="DY97" s="18"/>
      <c r="DZ97" s="18"/>
      <c r="EA97" s="18"/>
      <c r="EB97" s="18"/>
      <c r="EC97" s="18"/>
      <c r="ED97" s="18"/>
      <c r="EE97" s="18"/>
      <c r="EF97" s="18"/>
      <c r="EG97" s="18"/>
      <c r="EH97" s="18"/>
      <c r="EI97" s="18"/>
      <c r="EJ97" s="18"/>
      <c r="EK97" s="18"/>
      <c r="EL97" s="18"/>
      <c r="EM97" s="18"/>
      <c r="EN97" s="18"/>
      <c r="EO97" s="18"/>
      <c r="EP97" s="18"/>
      <c r="EQ97" s="18"/>
      <c r="ER97" s="18"/>
      <c r="ES97" s="18"/>
      <c r="ET97" s="18"/>
      <c r="EU97" s="18"/>
      <c r="EV97" s="18"/>
      <c r="EW97" s="18"/>
      <c r="EX97" s="18"/>
      <c r="EY97" s="18"/>
      <c r="EZ97" s="18"/>
      <c r="FA97" s="18"/>
      <c r="FB97" s="18"/>
      <c r="FC97" s="18"/>
      <c r="FD97" s="18"/>
      <c r="FE97" s="18"/>
      <c r="FF97" s="18"/>
      <c r="FG97" s="18"/>
      <c r="FH97" s="18"/>
      <c r="FI97" s="18"/>
      <c r="FJ97" s="18"/>
      <c r="FK97" s="18"/>
      <c r="FL97" s="18"/>
      <c r="FM97" s="18"/>
      <c r="FN97" s="18"/>
      <c r="FO97" s="18"/>
      <c r="FP97" s="18"/>
      <c r="FQ97" s="18"/>
      <c r="FR97" s="18"/>
      <c r="FS97" s="18"/>
      <c r="FT97" s="18"/>
      <c r="FU97" s="18"/>
      <c r="FV97" s="18"/>
      <c r="FW97" s="18"/>
      <c r="FX97" s="18"/>
      <c r="FY97" s="18"/>
      <c r="FZ97" s="18"/>
      <c r="GA97" s="18"/>
      <c r="GB97" s="18"/>
      <c r="GC97" s="18"/>
      <c r="GD97" s="18"/>
      <c r="GE97" s="18"/>
      <c r="GF97" s="18"/>
      <c r="GG97" s="18"/>
      <c r="GH97" s="18"/>
      <c r="GI97" s="18"/>
      <c r="GJ97" s="18"/>
      <c r="GK97" s="18"/>
      <c r="GL97" s="18"/>
      <c r="GM97" s="18"/>
      <c r="GN97" s="18"/>
      <c r="GO97" s="18"/>
      <c r="GP97" s="18"/>
      <c r="GQ97" s="18"/>
      <c r="GR97" s="18"/>
      <c r="GS97" s="18"/>
      <c r="GT97" s="18"/>
      <c r="GU97" s="18"/>
      <c r="GV97" s="18"/>
      <c r="GW97" s="18"/>
      <c r="GX97" s="18"/>
      <c r="GY97" s="18"/>
      <c r="GZ97" s="18"/>
      <c r="HA97" s="18"/>
      <c r="HB97" s="18"/>
      <c r="HC97" s="18"/>
      <c r="HD97" s="18"/>
      <c r="HE97" s="18"/>
      <c r="HF97" s="18"/>
      <c r="HG97" s="18"/>
      <c r="HH97" s="18"/>
      <c r="HI97" s="18"/>
      <c r="HJ97" s="18"/>
      <c r="HK97" s="18"/>
      <c r="HL97" s="18"/>
      <c r="HM97" s="18"/>
      <c r="HN97" s="18"/>
      <c r="HO97" s="18"/>
      <c r="HP97" s="18"/>
      <c r="HQ97" s="18"/>
      <c r="HR97" s="18"/>
      <c r="HS97" s="18"/>
      <c r="HT97" s="18"/>
      <c r="HU97" s="18"/>
      <c r="HV97" s="18"/>
      <c r="HW97" s="18"/>
      <c r="HX97" s="18"/>
      <c r="HY97" s="18"/>
      <c r="HZ97" s="18"/>
      <c r="IA97" s="18"/>
      <c r="IB97" s="18"/>
      <c r="IC97" s="18"/>
      <c r="ID97" s="18"/>
      <c r="IE97" s="18"/>
      <c r="IF97" s="18"/>
      <c r="IG97" s="18"/>
      <c r="IH97" s="18"/>
      <c r="II97" s="18"/>
      <c r="IJ97" s="18"/>
      <c r="IK97" s="18"/>
      <c r="IL97" s="18"/>
      <c r="IM97" s="18"/>
      <c r="IN97" s="18"/>
      <c r="IO97" s="18"/>
    </row>
    <row r="98" spans="1:258" s="88" customFormat="1" ht="34.200000000000003" x14ac:dyDescent="0.25">
      <c r="A98" s="93">
        <v>48</v>
      </c>
      <c r="B98" s="96" t="s">
        <v>1286</v>
      </c>
      <c r="C98" s="94" t="s">
        <v>1287</v>
      </c>
      <c r="D98" s="95" t="s">
        <v>278</v>
      </c>
      <c r="E98" s="100">
        <v>200</v>
      </c>
    </row>
    <row r="99" spans="1:258" s="88" customFormat="1" x14ac:dyDescent="0.25">
      <c r="A99" s="28"/>
      <c r="B99" s="105"/>
      <c r="C99" s="185" t="s">
        <v>1275</v>
      </c>
      <c r="D99" s="185"/>
      <c r="E99" s="185"/>
      <c r="R99" s="18"/>
      <c r="S99" s="18"/>
      <c r="T99" s="18"/>
      <c r="U99" s="18"/>
      <c r="V99" s="18"/>
      <c r="W99" s="18"/>
      <c r="X99" s="18"/>
      <c r="Y99" s="18"/>
      <c r="Z99" s="18"/>
      <c r="AA99" s="18"/>
      <c r="AB99" s="18"/>
      <c r="AC99" s="18"/>
      <c r="AD99" s="18"/>
      <c r="AE99" s="18"/>
      <c r="AF99" s="18"/>
      <c r="AG99" s="18"/>
      <c r="AH99" s="18"/>
      <c r="AI99" s="18"/>
      <c r="AJ99" s="18"/>
      <c r="AK99" s="18"/>
      <c r="AL99" s="18"/>
      <c r="AM99" s="18"/>
      <c r="AN99" s="18"/>
      <c r="AO99" s="18"/>
      <c r="AP99" s="18"/>
      <c r="AQ99" s="18"/>
      <c r="AR99" s="18"/>
      <c r="AS99" s="18"/>
      <c r="AT99" s="18"/>
      <c r="AU99" s="18"/>
      <c r="AV99" s="18"/>
      <c r="AW99" s="18"/>
      <c r="AX99" s="18"/>
      <c r="AY99" s="18"/>
      <c r="AZ99" s="18"/>
      <c r="BA99" s="18"/>
      <c r="BB99" s="18"/>
      <c r="BC99" s="18"/>
      <c r="BD99" s="18"/>
      <c r="BE99" s="18"/>
      <c r="BF99" s="18"/>
      <c r="BG99" s="18"/>
      <c r="BH99" s="18"/>
      <c r="BI99" s="18"/>
      <c r="BJ99" s="18"/>
      <c r="BK99" s="18"/>
      <c r="BL99" s="18"/>
      <c r="BM99" s="18"/>
      <c r="BN99" s="18"/>
      <c r="BO99" s="18"/>
      <c r="BP99" s="18"/>
      <c r="BQ99" s="18"/>
      <c r="BR99" s="29" t="str">
        <f>C99</f>
        <v>Прокат черных металлов</v>
      </c>
      <c r="BS99" s="18"/>
      <c r="BT99" s="18"/>
      <c r="BU99" s="18"/>
      <c r="BV99" s="18"/>
      <c r="BW99" s="18"/>
      <c r="BX99" s="18"/>
      <c r="BY99" s="18"/>
      <c r="BZ99" s="18"/>
      <c r="CA99" s="18"/>
      <c r="CB99" s="18"/>
      <c r="CC99" s="18"/>
      <c r="CD99" s="18"/>
      <c r="CE99" s="18"/>
      <c r="CF99" s="18"/>
      <c r="CG99" s="18"/>
      <c r="CH99" s="18"/>
      <c r="CI99" s="18"/>
      <c r="CJ99" s="18"/>
      <c r="CK99" s="18"/>
      <c r="CL99" s="18"/>
      <c r="CM99" s="18"/>
      <c r="CN99" s="18"/>
      <c r="CO99" s="18"/>
      <c r="CP99" s="18"/>
      <c r="CQ99" s="18"/>
      <c r="CR99" s="18"/>
      <c r="CS99" s="18"/>
      <c r="CT99" s="18"/>
      <c r="CU99" s="18"/>
      <c r="CV99" s="18"/>
      <c r="CW99" s="18"/>
      <c r="CX99" s="18"/>
      <c r="CY99" s="18"/>
      <c r="CZ99" s="18"/>
      <c r="DA99" s="18"/>
      <c r="DB99" s="18"/>
      <c r="DC99" s="18"/>
      <c r="DD99" s="18"/>
      <c r="DE99" s="18"/>
      <c r="DF99" s="18"/>
      <c r="DG99" s="18"/>
      <c r="DH99" s="18"/>
      <c r="DI99" s="18"/>
      <c r="DJ99" s="18"/>
      <c r="DK99" s="18"/>
      <c r="DL99" s="18"/>
      <c r="DM99" s="18"/>
      <c r="DN99" s="18"/>
      <c r="DO99" s="18"/>
      <c r="DP99" s="18"/>
      <c r="DQ99" s="18"/>
      <c r="DR99" s="18"/>
      <c r="DS99" s="18"/>
      <c r="DT99" s="18"/>
      <c r="DU99" s="18"/>
      <c r="DV99" s="18"/>
      <c r="DW99" s="18"/>
      <c r="DX99" s="18"/>
      <c r="DY99" s="18"/>
      <c r="DZ99" s="18"/>
      <c r="EA99" s="18"/>
      <c r="EB99" s="18"/>
      <c r="EC99" s="18"/>
      <c r="ED99" s="18"/>
      <c r="EE99" s="18"/>
      <c r="EF99" s="18"/>
      <c r="EG99" s="18"/>
      <c r="EH99" s="18"/>
      <c r="EI99" s="18"/>
      <c r="EJ99" s="18"/>
      <c r="EK99" s="18"/>
      <c r="EL99" s="18"/>
      <c r="EM99" s="18"/>
      <c r="EN99" s="18"/>
      <c r="EO99" s="18"/>
      <c r="EP99" s="18"/>
      <c r="EQ99" s="18"/>
      <c r="ER99" s="18"/>
      <c r="ES99" s="18"/>
      <c r="ET99" s="18"/>
      <c r="EU99" s="18"/>
      <c r="EV99" s="18"/>
      <c r="EW99" s="18"/>
      <c r="EX99" s="18"/>
      <c r="EY99" s="18"/>
      <c r="EZ99" s="18"/>
      <c r="FA99" s="18"/>
      <c r="FB99" s="18"/>
      <c r="FC99" s="18"/>
      <c r="FD99" s="18"/>
      <c r="FE99" s="18"/>
      <c r="FF99" s="18"/>
      <c r="FG99" s="18"/>
      <c r="FH99" s="18"/>
      <c r="FI99" s="18"/>
      <c r="FJ99" s="18"/>
      <c r="FK99" s="18"/>
      <c r="FL99" s="18"/>
      <c r="FM99" s="18"/>
      <c r="FN99" s="18"/>
      <c r="FO99" s="18"/>
      <c r="FP99" s="18"/>
      <c r="FQ99" s="18"/>
      <c r="FR99" s="18"/>
      <c r="FS99" s="18"/>
      <c r="FT99" s="18"/>
      <c r="FU99" s="18"/>
      <c r="FV99" s="18"/>
      <c r="FW99" s="18"/>
      <c r="FX99" s="18"/>
      <c r="FY99" s="18"/>
      <c r="FZ99" s="18"/>
      <c r="GA99" s="18"/>
      <c r="GB99" s="18"/>
      <c r="GC99" s="18"/>
      <c r="GD99" s="18"/>
      <c r="GE99" s="18"/>
      <c r="GF99" s="18"/>
      <c r="GG99" s="18"/>
      <c r="GH99" s="18"/>
      <c r="GI99" s="18"/>
      <c r="GJ99" s="18"/>
      <c r="GK99" s="18"/>
      <c r="GL99" s="18"/>
      <c r="GM99" s="18"/>
      <c r="GN99" s="18"/>
      <c r="GO99" s="18"/>
      <c r="GP99" s="18"/>
      <c r="GQ99" s="18"/>
      <c r="GR99" s="18"/>
      <c r="GS99" s="18"/>
      <c r="GT99" s="18"/>
      <c r="GU99" s="18"/>
      <c r="GV99" s="18"/>
      <c r="GW99" s="18"/>
      <c r="GX99" s="18"/>
      <c r="GY99" s="18"/>
      <c r="GZ99" s="18"/>
      <c r="HA99" s="18"/>
      <c r="HB99" s="18"/>
      <c r="HC99" s="18"/>
      <c r="HD99" s="18"/>
      <c r="HE99" s="18"/>
      <c r="HF99" s="18"/>
      <c r="HG99" s="18"/>
      <c r="HH99" s="18"/>
      <c r="HI99" s="18"/>
      <c r="HJ99" s="18"/>
      <c r="HK99" s="18"/>
      <c r="HL99" s="18"/>
      <c r="HM99" s="18"/>
      <c r="HN99" s="18"/>
      <c r="HO99" s="18"/>
      <c r="HP99" s="18"/>
      <c r="HQ99" s="18"/>
      <c r="HR99" s="18"/>
      <c r="HS99" s="18"/>
      <c r="HT99" s="18"/>
      <c r="HU99" s="18"/>
      <c r="HV99" s="18"/>
      <c r="HW99" s="18"/>
      <c r="HX99" s="18"/>
      <c r="HY99" s="18"/>
      <c r="HZ99" s="18"/>
      <c r="IA99" s="18"/>
      <c r="IB99" s="18"/>
      <c r="IC99" s="18"/>
      <c r="ID99" s="18"/>
      <c r="IE99" s="18"/>
      <c r="IF99" s="18"/>
      <c r="IG99" s="18"/>
      <c r="IH99" s="18"/>
      <c r="II99" s="18"/>
      <c r="IJ99" s="18"/>
      <c r="IK99" s="18"/>
      <c r="IL99" s="18"/>
      <c r="IM99" s="18"/>
      <c r="IN99" s="18"/>
      <c r="IO99" s="18"/>
    </row>
    <row r="100" spans="1:258" s="88" customFormat="1" ht="13.8" thickBot="1" x14ac:dyDescent="0.3"/>
    <row r="101" spans="1:258" s="88" customFormat="1" ht="34.200000000000003" x14ac:dyDescent="0.25">
      <c r="A101" s="89">
        <v>49</v>
      </c>
      <c r="B101" s="92" t="s">
        <v>1276</v>
      </c>
      <c r="C101" s="90" t="s">
        <v>1277</v>
      </c>
      <c r="D101" s="91" t="s">
        <v>169</v>
      </c>
      <c r="E101" s="104">
        <v>0.11</v>
      </c>
      <c r="F101" s="18"/>
      <c r="G101" s="18"/>
      <c r="H101" s="101"/>
      <c r="I101" s="101"/>
      <c r="J101" s="101"/>
      <c r="K101" s="101"/>
      <c r="L101" s="101"/>
      <c r="M101" s="101"/>
      <c r="N101" s="101"/>
      <c r="O101" s="101"/>
      <c r="P101" s="101"/>
      <c r="Q101" s="101"/>
      <c r="R101" s="101"/>
      <c r="S101" s="101"/>
      <c r="T101" s="101"/>
      <c r="U101" s="101"/>
      <c r="V101" s="101"/>
      <c r="W101" s="101"/>
      <c r="X101" s="101"/>
      <c r="Y101" s="101"/>
      <c r="Z101" s="101"/>
      <c r="AA101" s="101"/>
      <c r="AB101" s="101"/>
      <c r="AC101" s="101"/>
      <c r="AD101" s="101"/>
      <c r="AE101" s="101"/>
      <c r="AF101" s="101"/>
      <c r="AG101" s="101"/>
      <c r="AH101" s="101"/>
      <c r="AI101" s="101"/>
      <c r="AJ101" s="101"/>
      <c r="AK101" s="101"/>
      <c r="AL101" s="101"/>
      <c r="AM101" s="101"/>
      <c r="AN101" s="101"/>
      <c r="AO101" s="101"/>
      <c r="AP101" s="101"/>
      <c r="AQ101" s="101"/>
      <c r="AR101" s="101"/>
      <c r="AS101" s="101"/>
      <c r="AT101" s="101"/>
      <c r="AU101" s="101"/>
      <c r="AV101" s="101"/>
      <c r="AW101" s="101"/>
      <c r="AX101" s="101"/>
      <c r="AY101" s="101"/>
      <c r="AZ101" s="101"/>
      <c r="BA101" s="101"/>
      <c r="BB101" s="101"/>
      <c r="BC101" s="101"/>
      <c r="BD101" s="101"/>
      <c r="BE101" s="101"/>
      <c r="BF101" s="101"/>
      <c r="BG101" s="101"/>
      <c r="BH101" s="101"/>
      <c r="BI101" s="101"/>
      <c r="BJ101" s="101"/>
      <c r="BK101" s="101"/>
      <c r="BL101" s="101"/>
      <c r="BM101" s="101"/>
      <c r="BN101" s="101"/>
      <c r="BO101" s="101"/>
      <c r="BP101" s="101"/>
      <c r="BQ101" s="101"/>
      <c r="BR101" s="101"/>
      <c r="BS101" s="101"/>
      <c r="BT101" s="101"/>
      <c r="BU101" s="101"/>
      <c r="BV101" s="101"/>
      <c r="BW101" s="101"/>
      <c r="BX101" s="101"/>
      <c r="BY101" s="101"/>
      <c r="BZ101" s="101"/>
      <c r="CA101" s="101"/>
      <c r="CB101" s="101"/>
      <c r="CC101" s="101"/>
      <c r="CD101" s="101"/>
      <c r="CE101" s="101"/>
      <c r="CF101" s="101"/>
      <c r="CG101" s="101"/>
      <c r="CH101" s="101"/>
      <c r="CI101" s="101"/>
      <c r="CJ101" s="101"/>
      <c r="CK101" s="101"/>
      <c r="CL101" s="101"/>
      <c r="CM101" s="101"/>
      <c r="CN101" s="101"/>
      <c r="CO101" s="101"/>
      <c r="CP101" s="101"/>
      <c r="CQ101" s="101"/>
      <c r="CR101" s="101"/>
      <c r="CS101" s="101"/>
      <c r="CT101" s="101"/>
      <c r="CU101" s="101"/>
      <c r="CV101" s="101"/>
      <c r="CW101" s="101"/>
      <c r="CX101" s="101"/>
      <c r="CY101" s="101"/>
      <c r="CZ101" s="101"/>
      <c r="DA101" s="101"/>
      <c r="DB101" s="101"/>
      <c r="DC101" s="101"/>
      <c r="DD101" s="101"/>
      <c r="DE101" s="101"/>
      <c r="DF101" s="101"/>
      <c r="DG101" s="101"/>
      <c r="DH101" s="101"/>
      <c r="DI101" s="101"/>
      <c r="DJ101" s="101"/>
      <c r="DK101" s="101"/>
      <c r="DL101" s="101"/>
      <c r="DM101" s="101"/>
      <c r="DN101" s="101"/>
      <c r="DO101" s="101"/>
      <c r="DP101" s="101"/>
      <c r="DQ101" s="101"/>
      <c r="DR101" s="101"/>
      <c r="DS101" s="101"/>
      <c r="DT101" s="101"/>
      <c r="DU101" s="101"/>
      <c r="DV101" s="101"/>
      <c r="DW101" s="101"/>
      <c r="DX101" s="101"/>
      <c r="DY101" s="101"/>
      <c r="DZ101" s="101"/>
      <c r="EA101" s="101"/>
      <c r="EB101" s="101"/>
      <c r="EC101" s="101"/>
      <c r="ED101" s="101"/>
      <c r="EE101" s="101"/>
      <c r="EF101" s="101"/>
      <c r="EG101" s="101"/>
      <c r="EH101" s="101"/>
      <c r="EI101" s="101"/>
      <c r="EJ101" s="101"/>
      <c r="EK101" s="101"/>
      <c r="EL101" s="101"/>
      <c r="EM101" s="101"/>
      <c r="EN101" s="101"/>
      <c r="EO101" s="101"/>
      <c r="EP101" s="101"/>
      <c r="EQ101" s="101"/>
      <c r="ER101" s="101"/>
      <c r="ES101" s="101"/>
      <c r="ET101" s="101"/>
      <c r="EU101" s="101"/>
      <c r="EV101" s="101"/>
      <c r="EW101" s="101"/>
      <c r="EX101" s="101"/>
      <c r="EY101" s="101"/>
      <c r="EZ101" s="101"/>
      <c r="FA101" s="101"/>
      <c r="FB101" s="101"/>
      <c r="FC101" s="101"/>
      <c r="FD101" s="101"/>
      <c r="FE101" s="101"/>
      <c r="FF101" s="101"/>
      <c r="FG101" s="101"/>
      <c r="FH101" s="101"/>
      <c r="FI101" s="101"/>
      <c r="FJ101" s="101"/>
      <c r="FK101" s="101"/>
      <c r="FL101" s="101"/>
      <c r="FM101" s="101"/>
      <c r="FN101" s="101"/>
      <c r="FO101" s="101"/>
      <c r="FP101" s="101"/>
      <c r="FQ101" s="101"/>
      <c r="FR101" s="101"/>
      <c r="FS101" s="101"/>
      <c r="FT101" s="101"/>
      <c r="FU101" s="101"/>
      <c r="FV101" s="101"/>
      <c r="FW101" s="101"/>
      <c r="FX101" s="101"/>
      <c r="FY101" s="101"/>
      <c r="FZ101" s="101"/>
      <c r="GA101" s="101"/>
      <c r="GB101" s="101"/>
      <c r="GC101" s="101"/>
      <c r="GD101" s="101"/>
      <c r="GE101" s="101"/>
      <c r="GF101" s="101"/>
      <c r="GG101" s="101"/>
      <c r="GH101" s="101"/>
      <c r="GI101" s="101"/>
      <c r="GJ101" s="101"/>
      <c r="GK101" s="101"/>
      <c r="GL101" s="101"/>
      <c r="GM101" s="101"/>
      <c r="GN101" s="101"/>
      <c r="GO101" s="101"/>
      <c r="GP101" s="101"/>
      <c r="GQ101" s="101"/>
      <c r="GR101" s="101"/>
      <c r="GS101" s="101"/>
      <c r="GT101" s="101"/>
      <c r="GU101" s="101"/>
      <c r="GV101" s="101"/>
      <c r="GW101" s="101"/>
      <c r="GX101" s="101"/>
      <c r="GY101" s="101"/>
      <c r="GZ101" s="101"/>
      <c r="HA101" s="101"/>
      <c r="HB101" s="101"/>
      <c r="HC101" s="101"/>
      <c r="HD101" s="101"/>
      <c r="HE101" s="101"/>
      <c r="HF101" s="101"/>
      <c r="HG101" s="101"/>
      <c r="HH101" s="101"/>
      <c r="HI101" s="101"/>
      <c r="HJ101" s="101"/>
      <c r="HK101" s="101"/>
      <c r="HL101" s="101"/>
      <c r="HM101" s="101"/>
      <c r="HN101" s="101"/>
      <c r="HO101" s="101"/>
      <c r="HP101" s="101"/>
      <c r="HQ101" s="101"/>
      <c r="HR101" s="101"/>
      <c r="HS101" s="101"/>
      <c r="HT101" s="101"/>
      <c r="HU101" s="101"/>
      <c r="HV101" s="101"/>
      <c r="HW101" s="101"/>
      <c r="HX101" s="101"/>
      <c r="HY101" s="101"/>
      <c r="HZ101" s="101"/>
      <c r="IA101" s="101"/>
      <c r="IB101" s="101"/>
      <c r="IC101" s="101"/>
      <c r="ID101" s="101"/>
      <c r="IE101" s="101"/>
      <c r="IF101" s="101"/>
      <c r="IG101" s="101"/>
      <c r="IH101" s="101"/>
      <c r="II101" s="101"/>
      <c r="IJ101" s="101"/>
      <c r="IK101" s="101"/>
      <c r="IL101" s="101"/>
      <c r="IM101" s="101"/>
      <c r="IN101" s="101"/>
      <c r="IO101" s="101"/>
      <c r="IP101" s="97"/>
      <c r="IQ101" s="97"/>
      <c r="IR101" s="97"/>
      <c r="IS101" s="97"/>
      <c r="IT101" s="97"/>
      <c r="IU101" s="97"/>
      <c r="IV101" s="97"/>
      <c r="IW101" s="97"/>
      <c r="IX101" s="97"/>
    </row>
    <row r="102" spans="1:258" s="88" customFormat="1" ht="22.8" x14ac:dyDescent="0.25">
      <c r="A102" s="93">
        <v>50</v>
      </c>
      <c r="B102" s="96" t="s">
        <v>1278</v>
      </c>
      <c r="C102" s="94" t="s">
        <v>1279</v>
      </c>
      <c r="D102" s="95" t="s">
        <v>169</v>
      </c>
      <c r="E102" s="100">
        <v>4.7</v>
      </c>
      <c r="F102" s="18"/>
      <c r="G102" s="18"/>
      <c r="H102" s="101"/>
      <c r="I102" s="101"/>
      <c r="J102" s="101"/>
      <c r="K102" s="101"/>
      <c r="L102" s="101"/>
      <c r="M102" s="101"/>
      <c r="N102" s="101"/>
      <c r="O102" s="101"/>
      <c r="P102" s="101"/>
      <c r="Q102" s="101"/>
      <c r="R102" s="101"/>
      <c r="S102" s="101"/>
      <c r="T102" s="101"/>
      <c r="U102" s="101"/>
      <c r="V102" s="101"/>
      <c r="W102" s="101"/>
      <c r="X102" s="101"/>
      <c r="Y102" s="101"/>
      <c r="Z102" s="101"/>
      <c r="AA102" s="101"/>
      <c r="AB102" s="101"/>
      <c r="AC102" s="101"/>
      <c r="AD102" s="101"/>
      <c r="AE102" s="101"/>
      <c r="AF102" s="101"/>
      <c r="AG102" s="101"/>
      <c r="AH102" s="101"/>
      <c r="AI102" s="101"/>
      <c r="AJ102" s="101"/>
      <c r="AK102" s="101"/>
      <c r="AL102" s="101"/>
      <c r="AM102" s="101"/>
      <c r="AN102" s="101"/>
      <c r="AO102" s="101"/>
      <c r="AP102" s="101"/>
      <c r="AQ102" s="101"/>
      <c r="AR102" s="101"/>
      <c r="AS102" s="101"/>
      <c r="AT102" s="101"/>
      <c r="AU102" s="101"/>
      <c r="AV102" s="101"/>
      <c r="AW102" s="101"/>
      <c r="AX102" s="101"/>
      <c r="AY102" s="101"/>
      <c r="AZ102" s="101"/>
      <c r="BA102" s="101"/>
      <c r="BB102" s="101"/>
      <c r="BC102" s="101"/>
      <c r="BD102" s="101"/>
      <c r="BE102" s="101"/>
      <c r="BF102" s="101"/>
      <c r="BG102" s="101"/>
      <c r="BH102" s="101"/>
      <c r="BI102" s="101"/>
      <c r="BJ102" s="101"/>
      <c r="BK102" s="101"/>
      <c r="BL102" s="101"/>
      <c r="BM102" s="101"/>
      <c r="BN102" s="101"/>
      <c r="BO102" s="101"/>
      <c r="BP102" s="101"/>
      <c r="BQ102" s="101"/>
      <c r="BR102" s="101"/>
      <c r="BS102" s="101"/>
      <c r="BT102" s="101"/>
      <c r="BU102" s="101"/>
      <c r="BV102" s="101"/>
      <c r="BW102" s="101"/>
      <c r="BX102" s="101"/>
      <c r="BY102" s="101"/>
      <c r="BZ102" s="101"/>
      <c r="CA102" s="101"/>
      <c r="CB102" s="101"/>
      <c r="CC102" s="101"/>
      <c r="CD102" s="101"/>
      <c r="CE102" s="101"/>
      <c r="CF102" s="101"/>
      <c r="CG102" s="101"/>
      <c r="CH102" s="101"/>
      <c r="CI102" s="101"/>
      <c r="CJ102" s="101"/>
      <c r="CK102" s="101"/>
      <c r="CL102" s="101"/>
      <c r="CM102" s="101"/>
      <c r="CN102" s="101"/>
      <c r="CO102" s="101"/>
      <c r="CP102" s="101"/>
      <c r="CQ102" s="101"/>
      <c r="CR102" s="101"/>
      <c r="CS102" s="101"/>
      <c r="CT102" s="101"/>
      <c r="CU102" s="101"/>
      <c r="CV102" s="101"/>
      <c r="CW102" s="101"/>
      <c r="CX102" s="101"/>
      <c r="CY102" s="101"/>
      <c r="CZ102" s="101"/>
      <c r="DA102" s="101"/>
      <c r="DB102" s="101"/>
      <c r="DC102" s="101"/>
      <c r="DD102" s="101"/>
      <c r="DE102" s="101"/>
      <c r="DF102" s="101"/>
      <c r="DG102" s="101"/>
      <c r="DH102" s="101"/>
      <c r="DI102" s="101"/>
      <c r="DJ102" s="101"/>
      <c r="DK102" s="101"/>
      <c r="DL102" s="101"/>
      <c r="DM102" s="101"/>
      <c r="DN102" s="101"/>
      <c r="DO102" s="101"/>
      <c r="DP102" s="101"/>
      <c r="DQ102" s="101"/>
      <c r="DR102" s="101"/>
      <c r="DS102" s="101"/>
      <c r="DT102" s="101"/>
      <c r="DU102" s="101"/>
      <c r="DV102" s="101"/>
      <c r="DW102" s="101"/>
      <c r="DX102" s="101"/>
      <c r="DY102" s="101"/>
      <c r="DZ102" s="101"/>
      <c r="EA102" s="101"/>
      <c r="EB102" s="101"/>
      <c r="EC102" s="101"/>
      <c r="ED102" s="101"/>
      <c r="EE102" s="101"/>
      <c r="EF102" s="101"/>
      <c r="EG102" s="101"/>
      <c r="EH102" s="101"/>
      <c r="EI102" s="101"/>
      <c r="EJ102" s="101"/>
      <c r="EK102" s="101"/>
      <c r="EL102" s="101"/>
      <c r="EM102" s="101"/>
      <c r="EN102" s="101"/>
      <c r="EO102" s="101"/>
      <c r="EP102" s="101"/>
      <c r="EQ102" s="101"/>
      <c r="ER102" s="101"/>
      <c r="ES102" s="101"/>
      <c r="ET102" s="101"/>
      <c r="EU102" s="101"/>
      <c r="EV102" s="101"/>
      <c r="EW102" s="101"/>
      <c r="EX102" s="101"/>
      <c r="EY102" s="101"/>
      <c r="EZ102" s="101"/>
      <c r="FA102" s="101"/>
      <c r="FB102" s="101"/>
      <c r="FC102" s="101"/>
      <c r="FD102" s="101"/>
      <c r="FE102" s="101"/>
      <c r="FF102" s="101"/>
      <c r="FG102" s="101"/>
      <c r="FH102" s="101"/>
      <c r="FI102" s="101"/>
      <c r="FJ102" s="101"/>
      <c r="FK102" s="101"/>
      <c r="FL102" s="101"/>
      <c r="FM102" s="101"/>
      <c r="FN102" s="101"/>
      <c r="FO102" s="101"/>
      <c r="FP102" s="101"/>
      <c r="FQ102" s="101"/>
      <c r="FR102" s="101"/>
      <c r="FS102" s="101"/>
      <c r="FT102" s="101"/>
      <c r="FU102" s="101"/>
      <c r="FV102" s="101"/>
      <c r="FW102" s="101"/>
      <c r="FX102" s="101"/>
      <c r="FY102" s="101"/>
      <c r="FZ102" s="101"/>
      <c r="GA102" s="101"/>
      <c r="GB102" s="101"/>
      <c r="GC102" s="101"/>
      <c r="GD102" s="101"/>
      <c r="GE102" s="101"/>
      <c r="GF102" s="101"/>
      <c r="GG102" s="101"/>
      <c r="GH102" s="101"/>
      <c r="GI102" s="101"/>
      <c r="GJ102" s="101"/>
      <c r="GK102" s="101"/>
      <c r="GL102" s="101"/>
      <c r="GM102" s="101"/>
      <c r="GN102" s="101"/>
      <c r="GO102" s="101"/>
      <c r="GP102" s="101"/>
      <c r="GQ102" s="101"/>
      <c r="GR102" s="101"/>
      <c r="GS102" s="101"/>
      <c r="GT102" s="101"/>
      <c r="GU102" s="101"/>
      <c r="GV102" s="101"/>
      <c r="GW102" s="101"/>
      <c r="GX102" s="101"/>
      <c r="GY102" s="101"/>
      <c r="GZ102" s="101"/>
      <c r="HA102" s="101"/>
      <c r="HB102" s="101"/>
      <c r="HC102" s="101"/>
      <c r="HD102" s="101"/>
      <c r="HE102" s="101"/>
      <c r="HF102" s="101"/>
      <c r="HG102" s="101"/>
      <c r="HH102" s="101"/>
      <c r="HI102" s="101"/>
      <c r="HJ102" s="101"/>
      <c r="HK102" s="101"/>
      <c r="HL102" s="101"/>
      <c r="HM102" s="101"/>
      <c r="HN102" s="101"/>
      <c r="HO102" s="101"/>
      <c r="HP102" s="101"/>
      <c r="HQ102" s="101"/>
      <c r="HR102" s="101"/>
      <c r="HS102" s="101"/>
      <c r="HT102" s="101"/>
      <c r="HU102" s="101"/>
      <c r="HV102" s="101"/>
      <c r="HW102" s="101"/>
      <c r="HX102" s="101"/>
      <c r="HY102" s="101"/>
      <c r="HZ102" s="101"/>
      <c r="IA102" s="101"/>
      <c r="IB102" s="101"/>
      <c r="IC102" s="101"/>
      <c r="ID102" s="101"/>
      <c r="IE102" s="101"/>
      <c r="IF102" s="101"/>
      <c r="IG102" s="101"/>
      <c r="IH102" s="101"/>
      <c r="II102" s="101"/>
      <c r="IJ102" s="101"/>
      <c r="IK102" s="101"/>
      <c r="IL102" s="101"/>
      <c r="IM102" s="101"/>
      <c r="IN102" s="101"/>
      <c r="IO102" s="101"/>
      <c r="IP102" s="97"/>
      <c r="IQ102" s="97"/>
      <c r="IR102" s="97"/>
      <c r="IS102" s="97"/>
      <c r="IT102" s="97"/>
      <c r="IU102" s="97"/>
      <c r="IV102" s="97"/>
      <c r="IW102" s="97"/>
      <c r="IX102" s="97"/>
    </row>
    <row r="103" spans="1:258" s="88" customFormat="1" ht="34.200000000000003" x14ac:dyDescent="0.25">
      <c r="A103" s="93">
        <v>51</v>
      </c>
      <c r="B103" s="96" t="s">
        <v>1280</v>
      </c>
      <c r="C103" s="94" t="s">
        <v>1281</v>
      </c>
      <c r="D103" s="95" t="s">
        <v>169</v>
      </c>
      <c r="E103" s="100">
        <v>0.45</v>
      </c>
      <c r="F103" s="18"/>
      <c r="G103" s="18"/>
      <c r="H103" s="18"/>
      <c r="I103" s="18"/>
      <c r="J103" s="18"/>
      <c r="K103" s="18"/>
      <c r="L103" s="18"/>
      <c r="M103" s="18"/>
      <c r="N103" s="18"/>
      <c r="O103" s="18"/>
      <c r="P103" s="18"/>
      <c r="Q103" s="18"/>
      <c r="R103" s="18"/>
      <c r="S103" s="18"/>
      <c r="T103" s="18"/>
      <c r="U103" s="18"/>
      <c r="V103" s="18"/>
      <c r="W103" s="18"/>
      <c r="X103" s="18"/>
      <c r="Y103" s="18"/>
      <c r="Z103" s="18"/>
      <c r="AA103" s="18"/>
      <c r="AB103" s="18"/>
      <c r="AC103" s="18"/>
      <c r="AD103" s="18"/>
      <c r="AE103" s="18"/>
      <c r="AF103" s="18"/>
      <c r="AG103" s="18"/>
      <c r="AH103" s="18"/>
      <c r="AI103" s="18"/>
      <c r="AJ103" s="18"/>
      <c r="AK103" s="18"/>
      <c r="AL103" s="18"/>
      <c r="AM103" s="18"/>
      <c r="AN103" s="18"/>
      <c r="AO103" s="18"/>
      <c r="AP103" s="18"/>
      <c r="AQ103" s="18"/>
      <c r="AR103" s="18"/>
      <c r="AS103" s="18"/>
      <c r="AT103" s="18"/>
      <c r="AU103" s="18"/>
      <c r="AV103" s="18"/>
      <c r="AW103" s="18"/>
      <c r="AX103" s="18"/>
      <c r="AY103" s="18"/>
      <c r="AZ103" s="18"/>
      <c r="BA103" s="18"/>
      <c r="BB103" s="18"/>
      <c r="BC103" s="18"/>
      <c r="BD103" s="18"/>
      <c r="BE103" s="18"/>
      <c r="BF103" s="18"/>
      <c r="BG103" s="18"/>
      <c r="BH103" s="18"/>
      <c r="BI103" s="18"/>
      <c r="BJ103" s="18"/>
      <c r="BK103" s="18"/>
      <c r="BL103" s="18"/>
      <c r="BM103" s="18"/>
      <c r="BN103" s="18"/>
      <c r="BO103" s="18"/>
      <c r="BP103" s="18"/>
      <c r="BQ103" s="18"/>
      <c r="BR103" s="18"/>
      <c r="BS103" s="18"/>
      <c r="BT103" s="18"/>
      <c r="BU103" s="18"/>
      <c r="BV103" s="18"/>
      <c r="BW103" s="18"/>
      <c r="BX103" s="18"/>
      <c r="BY103" s="18"/>
      <c r="BZ103" s="18"/>
      <c r="CA103" s="18"/>
      <c r="CB103" s="18"/>
      <c r="CC103" s="18"/>
      <c r="CD103" s="18"/>
      <c r="CE103" s="18"/>
      <c r="CF103" s="18"/>
      <c r="CG103" s="18"/>
      <c r="CH103" s="18"/>
      <c r="CI103" s="18"/>
      <c r="CJ103" s="18"/>
      <c r="CK103" s="18"/>
      <c r="CL103" s="18"/>
      <c r="CM103" s="18"/>
      <c r="CN103" s="18"/>
      <c r="CO103" s="18"/>
      <c r="CP103" s="18"/>
      <c r="CQ103" s="18"/>
      <c r="CR103" s="18"/>
      <c r="CS103" s="18"/>
      <c r="CT103" s="18"/>
      <c r="CU103" s="18"/>
      <c r="CV103" s="18"/>
      <c r="CW103" s="18"/>
      <c r="CX103" s="18"/>
      <c r="CY103" s="18"/>
      <c r="CZ103" s="18"/>
      <c r="DA103" s="18"/>
      <c r="DB103" s="18"/>
      <c r="DC103" s="18"/>
      <c r="DD103" s="18"/>
      <c r="DE103" s="18"/>
      <c r="DF103" s="18"/>
      <c r="DG103" s="18"/>
      <c r="DH103" s="18"/>
      <c r="DI103" s="18"/>
      <c r="DJ103" s="18"/>
      <c r="DK103" s="18"/>
      <c r="DL103" s="18"/>
      <c r="DM103" s="18"/>
      <c r="DN103" s="18"/>
      <c r="DO103" s="18"/>
      <c r="DP103" s="18"/>
      <c r="DQ103" s="18"/>
      <c r="DR103" s="18"/>
      <c r="DS103" s="18"/>
      <c r="DT103" s="18"/>
      <c r="DU103" s="18"/>
      <c r="DV103" s="18"/>
      <c r="DW103" s="18"/>
      <c r="DX103" s="18"/>
      <c r="DY103" s="18"/>
      <c r="DZ103" s="18"/>
      <c r="EA103" s="18"/>
      <c r="EB103" s="18"/>
      <c r="EC103" s="18"/>
      <c r="ED103" s="18"/>
      <c r="EE103" s="18"/>
      <c r="EF103" s="18"/>
      <c r="EG103" s="18"/>
      <c r="EH103" s="18"/>
      <c r="EI103" s="18"/>
      <c r="EJ103" s="18"/>
      <c r="EK103" s="18"/>
      <c r="EL103" s="18"/>
      <c r="EM103" s="18"/>
      <c r="EN103" s="18"/>
      <c r="EO103" s="18"/>
      <c r="EP103" s="18"/>
      <c r="EQ103" s="18"/>
      <c r="ER103" s="18"/>
      <c r="ES103" s="18"/>
      <c r="ET103" s="18"/>
      <c r="EU103" s="18"/>
      <c r="EV103" s="18"/>
      <c r="EW103" s="18"/>
      <c r="EX103" s="18"/>
      <c r="EY103" s="18"/>
      <c r="EZ103" s="18"/>
      <c r="FA103" s="18"/>
      <c r="FB103" s="18"/>
      <c r="FC103" s="18"/>
      <c r="FD103" s="18"/>
      <c r="FE103" s="18"/>
      <c r="FF103" s="18"/>
      <c r="FG103" s="18"/>
      <c r="FH103" s="18"/>
      <c r="FI103" s="18"/>
      <c r="FJ103" s="18"/>
      <c r="FK103" s="18"/>
      <c r="FL103" s="18"/>
      <c r="FM103" s="18"/>
      <c r="FN103" s="18"/>
      <c r="FO103" s="18"/>
      <c r="FP103" s="18"/>
      <c r="FQ103" s="18"/>
      <c r="FR103" s="18"/>
      <c r="FS103" s="18"/>
      <c r="FT103" s="18"/>
      <c r="FU103" s="18"/>
      <c r="FV103" s="18"/>
      <c r="FW103" s="18"/>
      <c r="FX103" s="18"/>
      <c r="FY103" s="18"/>
      <c r="FZ103" s="18"/>
      <c r="GA103" s="18"/>
      <c r="GB103" s="18"/>
      <c r="GC103" s="18"/>
      <c r="GD103" s="18"/>
      <c r="GE103" s="18"/>
      <c r="GF103" s="18"/>
      <c r="GG103" s="18"/>
      <c r="GH103" s="18"/>
      <c r="GI103" s="18"/>
      <c r="GJ103" s="18"/>
      <c r="GK103" s="18"/>
      <c r="GL103" s="18"/>
      <c r="GM103" s="18"/>
      <c r="GN103" s="18"/>
      <c r="GO103" s="18"/>
      <c r="GP103" s="18"/>
      <c r="GQ103" s="18"/>
      <c r="GR103" s="18"/>
      <c r="GS103" s="18"/>
      <c r="GT103" s="18"/>
      <c r="GU103" s="18"/>
      <c r="GV103" s="18"/>
      <c r="GW103" s="18"/>
      <c r="GX103" s="18"/>
      <c r="GY103" s="18"/>
      <c r="GZ103" s="18"/>
      <c r="HA103" s="18"/>
      <c r="HB103" s="18"/>
      <c r="HC103" s="18"/>
      <c r="HD103" s="18"/>
      <c r="HE103" s="18"/>
      <c r="HF103" s="18"/>
      <c r="HG103" s="18"/>
      <c r="HH103" s="18"/>
      <c r="HI103" s="18"/>
      <c r="HJ103" s="18"/>
      <c r="HK103" s="18"/>
      <c r="HL103" s="18"/>
      <c r="HM103" s="18"/>
      <c r="HN103" s="18"/>
      <c r="HO103" s="18"/>
      <c r="HP103" s="18"/>
      <c r="HQ103" s="18"/>
      <c r="HR103" s="18"/>
      <c r="HS103" s="18"/>
      <c r="HT103" s="18"/>
      <c r="HU103" s="18"/>
      <c r="HV103" s="18"/>
      <c r="HW103" s="18"/>
      <c r="HX103" s="18"/>
      <c r="HY103" s="18"/>
      <c r="HZ103" s="18"/>
      <c r="IA103" s="18"/>
      <c r="IB103" s="18"/>
      <c r="IC103" s="18"/>
      <c r="ID103" s="18"/>
      <c r="IE103" s="18"/>
      <c r="IF103" s="18"/>
      <c r="IG103" s="18"/>
      <c r="IH103" s="18"/>
      <c r="II103" s="18"/>
      <c r="IJ103" s="18"/>
      <c r="IK103" s="18"/>
      <c r="IL103" s="18"/>
      <c r="IM103" s="18"/>
      <c r="IN103" s="18"/>
      <c r="IO103" s="18"/>
    </row>
    <row r="104" spans="1:258" s="88" customFormat="1" ht="34.200000000000003" x14ac:dyDescent="0.25">
      <c r="A104" s="93">
        <v>52</v>
      </c>
      <c r="B104" s="96" t="s">
        <v>1276</v>
      </c>
      <c r="C104" s="94" t="s">
        <v>1277</v>
      </c>
      <c r="D104" s="95" t="s">
        <v>169</v>
      </c>
      <c r="E104" s="100">
        <v>2.8</v>
      </c>
      <c r="F104" s="18"/>
      <c r="G104" s="18"/>
      <c r="H104" s="18"/>
      <c r="I104" s="18"/>
      <c r="J104" s="18"/>
      <c r="K104" s="18"/>
      <c r="L104" s="18"/>
      <c r="M104" s="18"/>
      <c r="N104" s="18"/>
      <c r="O104" s="18"/>
      <c r="P104" s="18"/>
      <c r="Q104" s="18"/>
      <c r="R104" s="18"/>
      <c r="S104" s="18"/>
      <c r="T104" s="18"/>
      <c r="U104" s="18"/>
      <c r="V104" s="18"/>
      <c r="W104" s="18"/>
      <c r="X104" s="18"/>
      <c r="Y104" s="18"/>
      <c r="Z104" s="18"/>
      <c r="AA104" s="18"/>
      <c r="AB104" s="18"/>
      <c r="AC104" s="18"/>
      <c r="AD104" s="18"/>
      <c r="AE104" s="18"/>
      <c r="AF104" s="18"/>
      <c r="AG104" s="18"/>
      <c r="AH104" s="18"/>
      <c r="AI104" s="18"/>
      <c r="AJ104" s="18"/>
      <c r="AK104" s="18"/>
      <c r="AL104" s="18"/>
      <c r="AM104" s="18"/>
      <c r="AN104" s="18"/>
      <c r="AO104" s="18"/>
      <c r="AP104" s="18"/>
      <c r="AQ104" s="18"/>
      <c r="AR104" s="18"/>
      <c r="AS104" s="18"/>
      <c r="AT104" s="18"/>
      <c r="AU104" s="18"/>
      <c r="AV104" s="18"/>
      <c r="AW104" s="18"/>
      <c r="AX104" s="18"/>
      <c r="AY104" s="18"/>
      <c r="AZ104" s="18"/>
      <c r="BA104" s="18"/>
      <c r="BB104" s="18"/>
      <c r="BC104" s="18"/>
      <c r="BD104" s="18"/>
      <c r="BE104" s="18"/>
      <c r="BF104" s="18"/>
      <c r="BG104" s="18"/>
      <c r="BH104" s="18"/>
      <c r="BI104" s="18"/>
      <c r="BJ104" s="18"/>
      <c r="BK104" s="18"/>
      <c r="BL104" s="18"/>
      <c r="BM104" s="18"/>
      <c r="BN104" s="18"/>
      <c r="BO104" s="18"/>
      <c r="BP104" s="18"/>
      <c r="BQ104" s="18"/>
      <c r="BR104" s="18"/>
      <c r="BS104" s="18"/>
      <c r="BT104" s="18"/>
      <c r="BU104" s="18"/>
      <c r="BV104" s="18"/>
      <c r="BW104" s="18"/>
      <c r="BX104" s="18"/>
      <c r="BY104" s="18"/>
      <c r="BZ104" s="18"/>
      <c r="CA104" s="18"/>
      <c r="CB104" s="18"/>
      <c r="CC104" s="18"/>
      <c r="CD104" s="18"/>
      <c r="CE104" s="18"/>
      <c r="CF104" s="18"/>
      <c r="CG104" s="18"/>
      <c r="CH104" s="18"/>
      <c r="CI104" s="18"/>
      <c r="CJ104" s="18"/>
      <c r="CK104" s="18"/>
      <c r="CL104" s="18"/>
      <c r="CM104" s="18"/>
      <c r="CN104" s="18"/>
      <c r="CO104" s="18"/>
      <c r="CP104" s="18"/>
      <c r="CQ104" s="18"/>
      <c r="CR104" s="18"/>
      <c r="CS104" s="18"/>
      <c r="CT104" s="18"/>
      <c r="CU104" s="18"/>
      <c r="CV104" s="18"/>
      <c r="CW104" s="18"/>
      <c r="CX104" s="18"/>
      <c r="CY104" s="18"/>
      <c r="CZ104" s="18"/>
      <c r="DA104" s="18"/>
      <c r="DB104" s="18"/>
      <c r="DC104" s="18"/>
      <c r="DD104" s="18"/>
      <c r="DE104" s="18"/>
      <c r="DF104" s="18"/>
      <c r="DG104" s="18"/>
      <c r="DH104" s="18"/>
      <c r="DI104" s="18"/>
      <c r="DJ104" s="18"/>
      <c r="DK104" s="18"/>
      <c r="DL104" s="18"/>
      <c r="DM104" s="18"/>
      <c r="DN104" s="18"/>
      <c r="DO104" s="18"/>
      <c r="DP104" s="18"/>
      <c r="DQ104" s="18"/>
      <c r="DR104" s="18"/>
      <c r="DS104" s="18"/>
      <c r="DT104" s="18"/>
      <c r="DU104" s="18"/>
      <c r="DV104" s="18"/>
      <c r="DW104" s="18"/>
      <c r="DX104" s="18"/>
      <c r="DY104" s="18"/>
      <c r="DZ104" s="18"/>
      <c r="EA104" s="18"/>
      <c r="EB104" s="18"/>
      <c r="EC104" s="18"/>
      <c r="ED104" s="18"/>
      <c r="EE104" s="18"/>
      <c r="EF104" s="18"/>
      <c r="EG104" s="18"/>
      <c r="EH104" s="18"/>
      <c r="EI104" s="18"/>
      <c r="EJ104" s="18"/>
      <c r="EK104" s="18"/>
      <c r="EL104" s="18"/>
      <c r="EM104" s="18"/>
      <c r="EN104" s="18"/>
      <c r="EO104" s="18"/>
      <c r="EP104" s="18"/>
      <c r="EQ104" s="18"/>
      <c r="ER104" s="18"/>
      <c r="ES104" s="18"/>
      <c r="ET104" s="18"/>
      <c r="EU104" s="18"/>
      <c r="EV104" s="18"/>
      <c r="EW104" s="18"/>
      <c r="EX104" s="18"/>
      <c r="EY104" s="18"/>
      <c r="EZ104" s="18"/>
      <c r="FA104" s="18"/>
      <c r="FB104" s="18"/>
      <c r="FC104" s="18"/>
      <c r="FD104" s="18"/>
      <c r="FE104" s="18"/>
      <c r="FF104" s="18"/>
      <c r="FG104" s="18"/>
      <c r="FH104" s="18"/>
      <c r="FI104" s="18"/>
      <c r="FJ104" s="18"/>
      <c r="FK104" s="18"/>
      <c r="FL104" s="18"/>
      <c r="FM104" s="18"/>
      <c r="FN104" s="18"/>
      <c r="FO104" s="18"/>
      <c r="FP104" s="18"/>
      <c r="FQ104" s="18"/>
      <c r="FR104" s="18"/>
      <c r="FS104" s="18"/>
      <c r="FT104" s="18"/>
      <c r="FU104" s="18"/>
      <c r="FV104" s="18"/>
      <c r="FW104" s="18"/>
      <c r="FX104" s="18"/>
      <c r="FY104" s="18"/>
      <c r="FZ104" s="18"/>
      <c r="GA104" s="18"/>
      <c r="GB104" s="18"/>
      <c r="GC104" s="18"/>
      <c r="GD104" s="18"/>
      <c r="GE104" s="18"/>
      <c r="GF104" s="18"/>
      <c r="GG104" s="18"/>
      <c r="GH104" s="18"/>
      <c r="GI104" s="18"/>
      <c r="GJ104" s="18"/>
      <c r="GK104" s="18"/>
      <c r="GL104" s="18"/>
      <c r="GM104" s="18"/>
      <c r="GN104" s="18"/>
      <c r="GO104" s="18"/>
      <c r="GP104" s="18"/>
      <c r="GQ104" s="18"/>
      <c r="GR104" s="18"/>
      <c r="GS104" s="18"/>
      <c r="GT104" s="18"/>
      <c r="GU104" s="18"/>
      <c r="GV104" s="18"/>
      <c r="GW104" s="18"/>
      <c r="GX104" s="18"/>
      <c r="GY104" s="18"/>
      <c r="GZ104" s="18"/>
      <c r="HA104" s="18"/>
      <c r="HB104" s="18"/>
      <c r="HC104" s="18"/>
      <c r="HD104" s="18"/>
      <c r="HE104" s="18"/>
      <c r="HF104" s="18"/>
      <c r="HG104" s="18"/>
      <c r="HH104" s="18"/>
      <c r="HI104" s="18"/>
      <c r="HJ104" s="18"/>
      <c r="HK104" s="18"/>
      <c r="HL104" s="18"/>
      <c r="HM104" s="18"/>
      <c r="HN104" s="18"/>
      <c r="HO104" s="18"/>
      <c r="HP104" s="18"/>
      <c r="HQ104" s="18"/>
      <c r="HR104" s="18"/>
      <c r="HS104" s="18"/>
      <c r="HT104" s="18"/>
      <c r="HU104" s="18"/>
      <c r="HV104" s="18"/>
      <c r="HW104" s="18"/>
      <c r="HX104" s="18"/>
      <c r="HY104" s="18"/>
      <c r="HZ104" s="18"/>
      <c r="IA104" s="18"/>
      <c r="IB104" s="18"/>
      <c r="IC104" s="18"/>
      <c r="ID104" s="18"/>
      <c r="IE104" s="18"/>
      <c r="IF104" s="18"/>
      <c r="IG104" s="18"/>
      <c r="IH104" s="18"/>
      <c r="II104" s="18"/>
      <c r="IJ104" s="18"/>
      <c r="IK104" s="18"/>
      <c r="IL104" s="18"/>
      <c r="IM104" s="18"/>
      <c r="IN104" s="18"/>
      <c r="IO104" s="18"/>
    </row>
    <row r="105" spans="1:258" s="88" customFormat="1" ht="34.200000000000003" x14ac:dyDescent="0.25">
      <c r="A105" s="93">
        <v>53</v>
      </c>
      <c r="B105" s="96" t="s">
        <v>1282</v>
      </c>
      <c r="C105" s="94" t="s">
        <v>1283</v>
      </c>
      <c r="D105" s="95" t="s">
        <v>169</v>
      </c>
      <c r="E105" s="100">
        <v>23.7</v>
      </c>
      <c r="F105" s="18"/>
      <c r="G105" s="18"/>
      <c r="H105" s="18"/>
      <c r="I105" s="18"/>
      <c r="J105" s="18"/>
      <c r="K105" s="18"/>
      <c r="L105" s="18"/>
      <c r="M105" s="18"/>
      <c r="N105" s="18"/>
      <c r="O105" s="18"/>
      <c r="P105" s="18"/>
      <c r="Q105" s="18"/>
      <c r="R105" s="18"/>
      <c r="S105" s="18"/>
      <c r="T105" s="18"/>
      <c r="U105" s="18"/>
      <c r="V105" s="18"/>
      <c r="W105" s="18"/>
      <c r="X105" s="18"/>
      <c r="Y105" s="18"/>
      <c r="Z105" s="18"/>
      <c r="AA105" s="18"/>
      <c r="AB105" s="18"/>
      <c r="AC105" s="18"/>
      <c r="AD105" s="18"/>
      <c r="AE105" s="18"/>
      <c r="AF105" s="18"/>
      <c r="AG105" s="18"/>
      <c r="AH105" s="18"/>
      <c r="AI105" s="18"/>
      <c r="AJ105" s="18"/>
      <c r="AK105" s="18"/>
      <c r="AL105" s="18"/>
      <c r="AM105" s="18"/>
      <c r="AN105" s="18"/>
      <c r="AO105" s="18"/>
      <c r="AP105" s="18"/>
      <c r="AQ105" s="18"/>
      <c r="AR105" s="18"/>
      <c r="AS105" s="18"/>
      <c r="AT105" s="18"/>
      <c r="AU105" s="18"/>
      <c r="AV105" s="18"/>
      <c r="AW105" s="18"/>
      <c r="AX105" s="18"/>
      <c r="AY105" s="18"/>
      <c r="AZ105" s="18"/>
      <c r="BA105" s="18"/>
      <c r="BB105" s="18"/>
      <c r="BC105" s="18"/>
      <c r="BD105" s="18"/>
      <c r="BE105" s="18"/>
      <c r="BF105" s="18"/>
      <c r="BG105" s="18"/>
      <c r="BH105" s="18"/>
      <c r="BI105" s="18"/>
      <c r="BJ105" s="18"/>
      <c r="BK105" s="18"/>
      <c r="BL105" s="18"/>
      <c r="BM105" s="18"/>
      <c r="BN105" s="18"/>
      <c r="BO105" s="18"/>
      <c r="BP105" s="18"/>
      <c r="BQ105" s="18"/>
      <c r="BR105" s="18"/>
      <c r="BS105" s="18"/>
      <c r="BT105" s="18"/>
      <c r="BU105" s="18"/>
      <c r="BV105" s="18"/>
      <c r="BW105" s="18"/>
      <c r="BX105" s="18"/>
      <c r="BY105" s="18"/>
      <c r="BZ105" s="18"/>
      <c r="CA105" s="18"/>
      <c r="CB105" s="18"/>
      <c r="CC105" s="18"/>
      <c r="CD105" s="18"/>
      <c r="CE105" s="18"/>
      <c r="CF105" s="18"/>
      <c r="CG105" s="18"/>
      <c r="CH105" s="18"/>
      <c r="CI105" s="18"/>
      <c r="CJ105" s="18"/>
      <c r="CK105" s="18"/>
      <c r="CL105" s="18"/>
      <c r="CM105" s="18"/>
      <c r="CN105" s="18"/>
      <c r="CO105" s="18"/>
      <c r="CP105" s="18"/>
      <c r="CQ105" s="18"/>
      <c r="CR105" s="18"/>
      <c r="CS105" s="18"/>
      <c r="CT105" s="18"/>
      <c r="CU105" s="18"/>
      <c r="CV105" s="18"/>
      <c r="CW105" s="18"/>
      <c r="CX105" s="18"/>
      <c r="CY105" s="18"/>
      <c r="CZ105" s="18"/>
      <c r="DA105" s="18"/>
      <c r="DB105" s="18"/>
      <c r="DC105" s="18"/>
      <c r="DD105" s="18"/>
      <c r="DE105" s="18"/>
      <c r="DF105" s="18"/>
      <c r="DG105" s="18"/>
      <c r="DH105" s="18"/>
      <c r="DI105" s="18"/>
      <c r="DJ105" s="18"/>
      <c r="DK105" s="18"/>
      <c r="DL105" s="18"/>
      <c r="DM105" s="18"/>
      <c r="DN105" s="18"/>
      <c r="DO105" s="18"/>
      <c r="DP105" s="18"/>
      <c r="DQ105" s="18"/>
      <c r="DR105" s="18"/>
      <c r="DS105" s="18"/>
      <c r="DT105" s="18"/>
      <c r="DU105" s="18"/>
      <c r="DV105" s="18"/>
      <c r="DW105" s="18"/>
      <c r="DX105" s="18"/>
      <c r="DY105" s="18"/>
      <c r="DZ105" s="18"/>
      <c r="EA105" s="18"/>
      <c r="EB105" s="18"/>
      <c r="EC105" s="18"/>
      <c r="ED105" s="18"/>
      <c r="EE105" s="18"/>
      <c r="EF105" s="18"/>
      <c r="EG105" s="18"/>
      <c r="EH105" s="18"/>
      <c r="EI105" s="18"/>
      <c r="EJ105" s="18"/>
      <c r="EK105" s="18"/>
      <c r="EL105" s="18"/>
      <c r="EM105" s="18"/>
      <c r="EN105" s="18"/>
      <c r="EO105" s="18"/>
      <c r="EP105" s="18"/>
      <c r="EQ105" s="18"/>
      <c r="ER105" s="18"/>
      <c r="ES105" s="18"/>
      <c r="ET105" s="18"/>
      <c r="EU105" s="18"/>
      <c r="EV105" s="18"/>
      <c r="EW105" s="18"/>
      <c r="EX105" s="18"/>
      <c r="EY105" s="18"/>
      <c r="EZ105" s="18"/>
      <c r="FA105" s="18"/>
      <c r="FB105" s="18"/>
      <c r="FC105" s="18"/>
      <c r="FD105" s="18"/>
      <c r="FE105" s="18"/>
      <c r="FF105" s="18"/>
      <c r="FG105" s="18"/>
      <c r="FH105" s="18"/>
      <c r="FI105" s="18"/>
      <c r="FJ105" s="18"/>
      <c r="FK105" s="18"/>
      <c r="FL105" s="18"/>
      <c r="FM105" s="18"/>
      <c r="FN105" s="18"/>
      <c r="FO105" s="18"/>
      <c r="FP105" s="18"/>
      <c r="FQ105" s="18"/>
      <c r="FR105" s="18"/>
      <c r="FS105" s="18"/>
      <c r="FT105" s="18"/>
      <c r="FU105" s="18"/>
      <c r="FV105" s="18"/>
      <c r="FW105" s="18"/>
      <c r="FX105" s="18"/>
      <c r="FY105" s="18"/>
      <c r="FZ105" s="18"/>
      <c r="GA105" s="18"/>
      <c r="GB105" s="18"/>
      <c r="GC105" s="18"/>
      <c r="GD105" s="18"/>
      <c r="GE105" s="18"/>
      <c r="GF105" s="18"/>
      <c r="GG105" s="18"/>
      <c r="GH105" s="18"/>
      <c r="GI105" s="18"/>
      <c r="GJ105" s="18"/>
      <c r="GK105" s="18"/>
      <c r="GL105" s="18"/>
      <c r="GM105" s="18"/>
      <c r="GN105" s="18"/>
      <c r="GO105" s="18"/>
      <c r="GP105" s="18"/>
      <c r="GQ105" s="18"/>
      <c r="GR105" s="18"/>
      <c r="GS105" s="18"/>
      <c r="GT105" s="18"/>
      <c r="GU105" s="18"/>
      <c r="GV105" s="18"/>
      <c r="GW105" s="18"/>
      <c r="GX105" s="18"/>
      <c r="GY105" s="18"/>
      <c r="GZ105" s="18"/>
      <c r="HA105" s="18"/>
      <c r="HB105" s="18"/>
      <c r="HC105" s="18"/>
      <c r="HD105" s="18"/>
      <c r="HE105" s="18"/>
      <c r="HF105" s="18"/>
      <c r="HG105" s="18"/>
      <c r="HH105" s="18"/>
      <c r="HI105" s="18"/>
      <c r="HJ105" s="18"/>
      <c r="HK105" s="18"/>
      <c r="HL105" s="18"/>
      <c r="HM105" s="18"/>
      <c r="HN105" s="18"/>
      <c r="HO105" s="18"/>
      <c r="HP105" s="18"/>
      <c r="HQ105" s="18"/>
      <c r="HR105" s="18"/>
      <c r="HS105" s="18"/>
      <c r="HT105" s="18"/>
      <c r="HU105" s="18"/>
      <c r="HV105" s="18"/>
      <c r="HW105" s="18"/>
      <c r="HX105" s="18"/>
      <c r="HY105" s="18"/>
      <c r="HZ105" s="18"/>
      <c r="IA105" s="18"/>
      <c r="IB105" s="18"/>
      <c r="IC105" s="18"/>
      <c r="ID105" s="18"/>
      <c r="IE105" s="18"/>
      <c r="IF105" s="18"/>
      <c r="IG105" s="18"/>
      <c r="IH105" s="18"/>
      <c r="II105" s="18"/>
      <c r="IJ105" s="18"/>
      <c r="IK105" s="18"/>
      <c r="IL105" s="18"/>
      <c r="IM105" s="18"/>
      <c r="IN105" s="18"/>
      <c r="IO105" s="18"/>
    </row>
    <row r="106" spans="1:258" s="88" customFormat="1" ht="34.200000000000003" x14ac:dyDescent="0.25">
      <c r="A106" s="93">
        <v>54</v>
      </c>
      <c r="B106" s="96" t="s">
        <v>1284</v>
      </c>
      <c r="C106" s="94" t="s">
        <v>1285</v>
      </c>
      <c r="D106" s="95" t="s">
        <v>169</v>
      </c>
      <c r="E106" s="100">
        <v>0.42</v>
      </c>
      <c r="F106" s="18"/>
      <c r="G106" s="18"/>
      <c r="H106" s="101"/>
      <c r="I106" s="101"/>
      <c r="J106" s="101"/>
      <c r="K106" s="101"/>
      <c r="L106" s="101"/>
      <c r="M106" s="101"/>
      <c r="N106" s="101"/>
      <c r="O106" s="101"/>
      <c r="P106" s="101"/>
      <c r="Q106" s="101"/>
      <c r="R106" s="101"/>
      <c r="S106" s="101"/>
      <c r="T106" s="101"/>
      <c r="U106" s="101"/>
      <c r="V106" s="101"/>
      <c r="W106" s="101"/>
      <c r="X106" s="101"/>
      <c r="Y106" s="101"/>
      <c r="Z106" s="101"/>
      <c r="AA106" s="101"/>
      <c r="AB106" s="101"/>
      <c r="AC106" s="101"/>
      <c r="AD106" s="101"/>
      <c r="AE106" s="101"/>
      <c r="AF106" s="101"/>
      <c r="AG106" s="101"/>
      <c r="AH106" s="101"/>
      <c r="AI106" s="101"/>
      <c r="AJ106" s="101"/>
      <c r="AK106" s="101"/>
      <c r="AL106" s="101"/>
      <c r="AM106" s="101"/>
      <c r="AN106" s="101"/>
      <c r="AO106" s="101"/>
      <c r="AP106" s="101"/>
      <c r="AQ106" s="101"/>
      <c r="AR106" s="101"/>
      <c r="AS106" s="101"/>
      <c r="AT106" s="101"/>
      <c r="AU106" s="101"/>
      <c r="AV106" s="101"/>
      <c r="AW106" s="101"/>
      <c r="AX106" s="101"/>
      <c r="AY106" s="101"/>
      <c r="AZ106" s="101"/>
      <c r="BA106" s="101"/>
      <c r="BB106" s="101"/>
      <c r="BC106" s="101"/>
      <c r="BD106" s="101"/>
      <c r="BE106" s="101"/>
      <c r="BF106" s="101"/>
      <c r="BG106" s="101"/>
      <c r="BH106" s="101"/>
      <c r="BI106" s="101"/>
      <c r="BJ106" s="101"/>
      <c r="BK106" s="101"/>
      <c r="BL106" s="101"/>
      <c r="BM106" s="101"/>
      <c r="BN106" s="101"/>
      <c r="BO106" s="101"/>
      <c r="BP106" s="101"/>
      <c r="BQ106" s="101"/>
      <c r="BR106" s="101"/>
      <c r="BS106" s="101"/>
      <c r="BT106" s="101"/>
      <c r="BU106" s="101"/>
      <c r="BV106" s="101"/>
      <c r="BW106" s="101"/>
      <c r="BX106" s="101"/>
      <c r="BY106" s="101"/>
      <c r="BZ106" s="101"/>
      <c r="CA106" s="101"/>
      <c r="CB106" s="101"/>
      <c r="CC106" s="101"/>
      <c r="CD106" s="101"/>
      <c r="CE106" s="101"/>
      <c r="CF106" s="101"/>
      <c r="CG106" s="101"/>
      <c r="CH106" s="101"/>
      <c r="CI106" s="101"/>
      <c r="CJ106" s="101"/>
      <c r="CK106" s="101"/>
      <c r="CL106" s="101"/>
      <c r="CM106" s="101"/>
      <c r="CN106" s="101"/>
      <c r="CO106" s="101"/>
      <c r="CP106" s="101"/>
      <c r="CQ106" s="101"/>
      <c r="CR106" s="101"/>
      <c r="CS106" s="101"/>
      <c r="CT106" s="101"/>
      <c r="CU106" s="101"/>
      <c r="CV106" s="101"/>
      <c r="CW106" s="101"/>
      <c r="CX106" s="101"/>
      <c r="CY106" s="101"/>
      <c r="CZ106" s="101"/>
      <c r="DA106" s="101"/>
      <c r="DB106" s="101"/>
      <c r="DC106" s="101"/>
      <c r="DD106" s="101"/>
      <c r="DE106" s="101"/>
      <c r="DF106" s="101"/>
      <c r="DG106" s="101"/>
      <c r="DH106" s="101"/>
      <c r="DI106" s="101"/>
      <c r="DJ106" s="101"/>
      <c r="DK106" s="101"/>
      <c r="DL106" s="101"/>
      <c r="DM106" s="101"/>
      <c r="DN106" s="101"/>
      <c r="DO106" s="101"/>
      <c r="DP106" s="101"/>
      <c r="DQ106" s="101"/>
      <c r="DR106" s="101"/>
      <c r="DS106" s="101"/>
      <c r="DT106" s="101"/>
      <c r="DU106" s="101"/>
      <c r="DV106" s="101"/>
      <c r="DW106" s="101"/>
      <c r="DX106" s="101"/>
      <c r="DY106" s="101"/>
      <c r="DZ106" s="101"/>
      <c r="EA106" s="101"/>
      <c r="EB106" s="101"/>
      <c r="EC106" s="101"/>
      <c r="ED106" s="101"/>
      <c r="EE106" s="101"/>
      <c r="EF106" s="101"/>
      <c r="EG106" s="101"/>
      <c r="EH106" s="101"/>
      <c r="EI106" s="101"/>
      <c r="EJ106" s="101"/>
      <c r="EK106" s="101"/>
      <c r="EL106" s="101"/>
      <c r="EM106" s="101"/>
      <c r="EN106" s="101"/>
      <c r="EO106" s="101"/>
      <c r="EP106" s="101"/>
      <c r="EQ106" s="101"/>
      <c r="ER106" s="101"/>
      <c r="ES106" s="101"/>
      <c r="ET106" s="101"/>
      <c r="EU106" s="101"/>
      <c r="EV106" s="101"/>
      <c r="EW106" s="101"/>
      <c r="EX106" s="101"/>
      <c r="EY106" s="101"/>
      <c r="EZ106" s="101"/>
      <c r="FA106" s="101"/>
      <c r="FB106" s="101"/>
      <c r="FC106" s="101"/>
      <c r="FD106" s="101"/>
      <c r="FE106" s="101"/>
      <c r="FF106" s="101"/>
      <c r="FG106" s="101"/>
      <c r="FH106" s="101"/>
      <c r="FI106" s="101"/>
      <c r="FJ106" s="101"/>
      <c r="FK106" s="101"/>
      <c r="FL106" s="101"/>
      <c r="FM106" s="101"/>
      <c r="FN106" s="101"/>
      <c r="FO106" s="101"/>
      <c r="FP106" s="101"/>
      <c r="FQ106" s="101"/>
      <c r="FR106" s="101"/>
      <c r="FS106" s="101"/>
      <c r="FT106" s="101"/>
      <c r="FU106" s="101"/>
      <c r="FV106" s="101"/>
      <c r="FW106" s="101"/>
      <c r="FX106" s="101"/>
      <c r="FY106" s="101"/>
      <c r="FZ106" s="101"/>
      <c r="GA106" s="101"/>
      <c r="GB106" s="101"/>
      <c r="GC106" s="101"/>
      <c r="GD106" s="101"/>
      <c r="GE106" s="101"/>
      <c r="GF106" s="101"/>
      <c r="GG106" s="101"/>
      <c r="GH106" s="101"/>
      <c r="GI106" s="101"/>
      <c r="GJ106" s="101"/>
      <c r="GK106" s="101"/>
      <c r="GL106" s="101"/>
      <c r="GM106" s="101"/>
      <c r="GN106" s="101"/>
      <c r="GO106" s="101"/>
      <c r="GP106" s="101"/>
      <c r="GQ106" s="101"/>
      <c r="GR106" s="101"/>
      <c r="GS106" s="101"/>
      <c r="GT106" s="101"/>
      <c r="GU106" s="101"/>
      <c r="GV106" s="101"/>
      <c r="GW106" s="101"/>
      <c r="GX106" s="101"/>
      <c r="GY106" s="101"/>
      <c r="GZ106" s="101"/>
      <c r="HA106" s="101"/>
      <c r="HB106" s="101"/>
      <c r="HC106" s="101"/>
      <c r="HD106" s="101"/>
      <c r="HE106" s="101"/>
      <c r="HF106" s="101"/>
      <c r="HG106" s="101"/>
      <c r="HH106" s="101"/>
      <c r="HI106" s="101"/>
      <c r="HJ106" s="101"/>
      <c r="HK106" s="101"/>
      <c r="HL106" s="101"/>
      <c r="HM106" s="101"/>
      <c r="HN106" s="101"/>
      <c r="HO106" s="101"/>
      <c r="HP106" s="101"/>
      <c r="HQ106" s="101"/>
      <c r="HR106" s="101"/>
      <c r="HS106" s="101"/>
      <c r="HT106" s="101"/>
      <c r="HU106" s="101"/>
      <c r="HV106" s="101"/>
      <c r="HW106" s="101"/>
      <c r="HX106" s="101"/>
      <c r="HY106" s="101"/>
      <c r="HZ106" s="101"/>
      <c r="IA106" s="101"/>
      <c r="IB106" s="101"/>
      <c r="IC106" s="101"/>
      <c r="ID106" s="101"/>
      <c r="IE106" s="101"/>
      <c r="IF106" s="101"/>
      <c r="IG106" s="101"/>
      <c r="IH106" s="101"/>
      <c r="II106" s="101"/>
      <c r="IJ106" s="101"/>
      <c r="IK106" s="101"/>
      <c r="IL106" s="101"/>
      <c r="IM106" s="101"/>
      <c r="IN106" s="101"/>
      <c r="IO106" s="101"/>
      <c r="IP106" s="97"/>
      <c r="IQ106" s="97"/>
      <c r="IR106" s="97"/>
      <c r="IS106" s="97"/>
      <c r="IT106" s="97"/>
      <c r="IU106" s="97"/>
      <c r="IV106" s="97"/>
      <c r="IW106" s="97"/>
      <c r="IX106" s="97"/>
    </row>
    <row r="107" spans="1:258" s="88" customFormat="1" x14ac:dyDescent="0.25"/>
    <row r="108" spans="1:258" s="88" customFormat="1" x14ac:dyDescent="0.25">
      <c r="A108" s="28"/>
      <c r="B108" s="105" t="s">
        <v>1184</v>
      </c>
      <c r="C108" s="185" t="s">
        <v>1288</v>
      </c>
      <c r="D108" s="185"/>
      <c r="E108" s="185"/>
      <c r="R108" s="18"/>
      <c r="S108" s="18"/>
      <c r="T108" s="18"/>
      <c r="U108" s="18"/>
      <c r="V108" s="18"/>
      <c r="W108" s="18"/>
      <c r="X108" s="18"/>
      <c r="Y108" s="18"/>
      <c r="Z108" s="18"/>
      <c r="AA108" s="18"/>
      <c r="AB108" s="18"/>
      <c r="AC108" s="18"/>
      <c r="AD108" s="18"/>
      <c r="AE108" s="18"/>
      <c r="AF108" s="18"/>
      <c r="AG108" s="18"/>
      <c r="AH108" s="18"/>
      <c r="AI108" s="18"/>
      <c r="AJ108" s="18"/>
      <c r="AK108" s="18"/>
      <c r="AL108" s="18"/>
      <c r="AM108" s="18"/>
      <c r="AN108" s="18"/>
      <c r="AO108" s="18"/>
      <c r="AP108" s="18"/>
      <c r="AQ108" s="18"/>
      <c r="AR108" s="18"/>
      <c r="AS108" s="18"/>
      <c r="AT108" s="18"/>
      <c r="AU108" s="18"/>
      <c r="AV108" s="18"/>
      <c r="AW108" s="18"/>
      <c r="AX108" s="18"/>
      <c r="AY108" s="18"/>
      <c r="AZ108" s="18"/>
      <c r="BA108" s="18"/>
      <c r="BB108" s="18"/>
      <c r="BC108" s="18"/>
      <c r="BD108" s="18"/>
      <c r="BE108" s="18"/>
      <c r="BF108" s="18"/>
      <c r="BG108" s="18"/>
      <c r="BH108" s="18"/>
      <c r="BI108" s="18"/>
      <c r="BJ108" s="18"/>
      <c r="BK108" s="18"/>
      <c r="BL108" s="18"/>
      <c r="BM108" s="18"/>
      <c r="BN108" s="18"/>
      <c r="BO108" s="18"/>
      <c r="BP108" s="18"/>
      <c r="BQ108" s="18"/>
      <c r="BR108" s="29" t="str">
        <f>C108</f>
        <v xml:space="preserve"> Жилая часть здания</v>
      </c>
      <c r="BS108" s="18"/>
      <c r="BT108" s="18"/>
      <c r="BU108" s="18"/>
      <c r="BV108" s="18"/>
      <c r="BW108" s="18"/>
      <c r="BX108" s="18"/>
      <c r="BY108" s="18"/>
      <c r="BZ108" s="18"/>
      <c r="CA108" s="18"/>
      <c r="CB108" s="18"/>
      <c r="CC108" s="18"/>
      <c r="CD108" s="18"/>
      <c r="CE108" s="18"/>
      <c r="CF108" s="18"/>
      <c r="CG108" s="18"/>
      <c r="CH108" s="18"/>
      <c r="CI108" s="18"/>
      <c r="CJ108" s="18"/>
      <c r="CK108" s="18"/>
      <c r="CL108" s="18"/>
      <c r="CM108" s="18"/>
      <c r="CN108" s="18"/>
      <c r="CO108" s="18"/>
      <c r="CP108" s="18"/>
      <c r="CQ108" s="18"/>
      <c r="CR108" s="18"/>
      <c r="CS108" s="18"/>
      <c r="CT108" s="18"/>
      <c r="CU108" s="18"/>
      <c r="CV108" s="18"/>
      <c r="CW108" s="18"/>
      <c r="CX108" s="18"/>
      <c r="CY108" s="18"/>
      <c r="CZ108" s="18"/>
      <c r="DA108" s="18"/>
      <c r="DB108" s="18"/>
      <c r="DC108" s="18"/>
      <c r="DD108" s="18"/>
      <c r="DE108" s="18"/>
      <c r="DF108" s="18"/>
      <c r="DG108" s="18"/>
      <c r="DH108" s="18"/>
      <c r="DI108" s="18"/>
      <c r="DJ108" s="18"/>
      <c r="DK108" s="18"/>
      <c r="DL108" s="18"/>
      <c r="DM108" s="18"/>
      <c r="DN108" s="18"/>
      <c r="DO108" s="18"/>
      <c r="DP108" s="18"/>
      <c r="DQ108" s="18"/>
      <c r="DR108" s="18"/>
      <c r="DS108" s="18"/>
      <c r="DT108" s="18"/>
      <c r="DU108" s="18"/>
      <c r="DV108" s="18"/>
      <c r="DW108" s="18"/>
      <c r="DX108" s="18"/>
      <c r="DY108" s="18"/>
      <c r="DZ108" s="18"/>
      <c r="EA108" s="18"/>
      <c r="EB108" s="18"/>
      <c r="EC108" s="18"/>
      <c r="ED108" s="18"/>
      <c r="EE108" s="18"/>
      <c r="EF108" s="18"/>
      <c r="EG108" s="18"/>
      <c r="EH108" s="18"/>
      <c r="EI108" s="18"/>
      <c r="EJ108" s="18"/>
      <c r="EK108" s="18"/>
      <c r="EL108" s="18"/>
      <c r="EM108" s="18"/>
      <c r="EN108" s="18"/>
      <c r="EO108" s="18"/>
      <c r="EP108" s="18"/>
      <c r="EQ108" s="18"/>
      <c r="ER108" s="18"/>
      <c r="ES108" s="18"/>
      <c r="ET108" s="18"/>
      <c r="EU108" s="18"/>
      <c r="EV108" s="18"/>
      <c r="EW108" s="18"/>
      <c r="EX108" s="18"/>
      <c r="EY108" s="18"/>
      <c r="EZ108" s="18"/>
      <c r="FA108" s="18"/>
      <c r="FB108" s="18"/>
      <c r="FC108" s="18"/>
      <c r="FD108" s="18"/>
      <c r="FE108" s="18"/>
      <c r="FF108" s="18"/>
      <c r="FG108" s="18"/>
      <c r="FH108" s="18"/>
      <c r="FI108" s="18"/>
      <c r="FJ108" s="18"/>
      <c r="FK108" s="18"/>
      <c r="FL108" s="18"/>
      <c r="FM108" s="18"/>
      <c r="FN108" s="18"/>
      <c r="FO108" s="18"/>
      <c r="FP108" s="18"/>
      <c r="FQ108" s="18"/>
      <c r="FR108" s="18"/>
      <c r="FS108" s="18"/>
      <c r="FT108" s="18"/>
      <c r="FU108" s="18"/>
      <c r="FV108" s="18"/>
      <c r="FW108" s="18"/>
      <c r="FX108" s="18"/>
      <c r="FY108" s="18"/>
      <c r="FZ108" s="18"/>
      <c r="GA108" s="18"/>
      <c r="GB108" s="18"/>
      <c r="GC108" s="18"/>
      <c r="GD108" s="18"/>
      <c r="GE108" s="18"/>
      <c r="GF108" s="18"/>
      <c r="GG108" s="18"/>
      <c r="GH108" s="18"/>
      <c r="GI108" s="18"/>
      <c r="GJ108" s="18"/>
      <c r="GK108" s="18"/>
      <c r="GL108" s="18"/>
      <c r="GM108" s="18"/>
      <c r="GN108" s="18"/>
      <c r="GO108" s="18"/>
      <c r="GP108" s="18"/>
      <c r="GQ108" s="18"/>
      <c r="GR108" s="18"/>
      <c r="GS108" s="18"/>
      <c r="GT108" s="18"/>
      <c r="GU108" s="18"/>
      <c r="GV108" s="18"/>
      <c r="GW108" s="18"/>
      <c r="GX108" s="18"/>
      <c r="GY108" s="18"/>
      <c r="GZ108" s="18"/>
      <c r="HA108" s="18"/>
      <c r="HB108" s="18"/>
      <c r="HC108" s="18"/>
      <c r="HD108" s="18"/>
      <c r="HE108" s="18"/>
      <c r="HF108" s="18"/>
      <c r="HG108" s="18"/>
      <c r="HH108" s="18"/>
      <c r="HI108" s="18"/>
      <c r="HJ108" s="18"/>
      <c r="HK108" s="18"/>
      <c r="HL108" s="18"/>
      <c r="HM108" s="18"/>
      <c r="HN108" s="18"/>
      <c r="HO108" s="18"/>
      <c r="HP108" s="18"/>
      <c r="HQ108" s="18"/>
      <c r="HR108" s="18"/>
      <c r="HS108" s="18"/>
      <c r="HT108" s="18"/>
      <c r="HU108" s="18"/>
      <c r="HV108" s="18"/>
      <c r="HW108" s="18"/>
      <c r="HX108" s="18"/>
      <c r="HY108" s="18"/>
      <c r="HZ108" s="18"/>
      <c r="IA108" s="18"/>
      <c r="IB108" s="18"/>
      <c r="IC108" s="18"/>
      <c r="ID108" s="18"/>
      <c r="IE108" s="18"/>
      <c r="IF108" s="18"/>
      <c r="IG108" s="18"/>
      <c r="IH108" s="18"/>
      <c r="II108" s="18"/>
      <c r="IJ108" s="18"/>
      <c r="IK108" s="18"/>
      <c r="IL108" s="18"/>
      <c r="IM108" s="18"/>
      <c r="IN108" s="18"/>
      <c r="IO108" s="18"/>
    </row>
    <row r="109" spans="1:258" s="88" customFormat="1" x14ac:dyDescent="0.25"/>
    <row r="110" spans="1:258" s="88" customFormat="1" x14ac:dyDescent="0.25">
      <c r="A110" s="28"/>
      <c r="B110" s="105"/>
      <c r="C110" s="185" t="s">
        <v>1289</v>
      </c>
      <c r="D110" s="185"/>
      <c r="E110" s="185"/>
      <c r="R110" s="18"/>
      <c r="S110" s="18"/>
      <c r="T110" s="18"/>
      <c r="U110" s="18"/>
      <c r="V110" s="18"/>
      <c r="W110" s="18"/>
      <c r="X110" s="18"/>
      <c r="Y110" s="18"/>
      <c r="Z110" s="18"/>
      <c r="AA110" s="18"/>
      <c r="AB110" s="18"/>
      <c r="AC110" s="18"/>
      <c r="AD110" s="18"/>
      <c r="AE110" s="18"/>
      <c r="AF110" s="18"/>
      <c r="AG110" s="18"/>
      <c r="AH110" s="18"/>
      <c r="AI110" s="18"/>
      <c r="AJ110" s="18"/>
      <c r="AK110" s="18"/>
      <c r="AL110" s="18"/>
      <c r="AM110" s="18"/>
      <c r="AN110" s="18"/>
      <c r="AO110" s="18"/>
      <c r="AP110" s="18"/>
      <c r="AQ110" s="18"/>
      <c r="AR110" s="18"/>
      <c r="AS110" s="18"/>
      <c r="AT110" s="18"/>
      <c r="AU110" s="18"/>
      <c r="AV110" s="18"/>
      <c r="AW110" s="18"/>
      <c r="AX110" s="18"/>
      <c r="AY110" s="18"/>
      <c r="AZ110" s="18"/>
      <c r="BA110" s="18"/>
      <c r="BB110" s="18"/>
      <c r="BC110" s="18"/>
      <c r="BD110" s="18"/>
      <c r="BE110" s="18"/>
      <c r="BF110" s="18"/>
      <c r="BG110" s="18"/>
      <c r="BH110" s="18"/>
      <c r="BI110" s="18"/>
      <c r="BJ110" s="18"/>
      <c r="BK110" s="18"/>
      <c r="BL110" s="18"/>
      <c r="BM110" s="18"/>
      <c r="BN110" s="18"/>
      <c r="BO110" s="18"/>
      <c r="BP110" s="18"/>
      <c r="BQ110" s="18"/>
      <c r="BR110" s="29" t="str">
        <f>C110</f>
        <v>Аппараты напряжением до 1000 В</v>
      </c>
      <c r="BS110" s="18"/>
      <c r="BT110" s="18"/>
      <c r="BU110" s="18"/>
      <c r="BV110" s="18"/>
      <c r="BW110" s="18"/>
      <c r="BX110" s="18"/>
      <c r="BY110" s="18"/>
      <c r="BZ110" s="18"/>
      <c r="CA110" s="18"/>
      <c r="CB110" s="18"/>
      <c r="CC110" s="18"/>
      <c r="CD110" s="18"/>
      <c r="CE110" s="18"/>
      <c r="CF110" s="18"/>
      <c r="CG110" s="18"/>
      <c r="CH110" s="18"/>
      <c r="CI110" s="18"/>
      <c r="CJ110" s="18"/>
      <c r="CK110" s="18"/>
      <c r="CL110" s="18"/>
      <c r="CM110" s="18"/>
      <c r="CN110" s="18"/>
      <c r="CO110" s="18"/>
      <c r="CP110" s="18"/>
      <c r="CQ110" s="18"/>
      <c r="CR110" s="18"/>
      <c r="CS110" s="18"/>
      <c r="CT110" s="18"/>
      <c r="CU110" s="18"/>
      <c r="CV110" s="18"/>
      <c r="CW110" s="18"/>
      <c r="CX110" s="18"/>
      <c r="CY110" s="18"/>
      <c r="CZ110" s="18"/>
      <c r="DA110" s="18"/>
      <c r="DB110" s="18"/>
      <c r="DC110" s="18"/>
      <c r="DD110" s="18"/>
      <c r="DE110" s="18"/>
      <c r="DF110" s="18"/>
      <c r="DG110" s="18"/>
      <c r="DH110" s="18"/>
      <c r="DI110" s="18"/>
      <c r="DJ110" s="18"/>
      <c r="DK110" s="18"/>
      <c r="DL110" s="18"/>
      <c r="DM110" s="18"/>
      <c r="DN110" s="18"/>
      <c r="DO110" s="18"/>
      <c r="DP110" s="18"/>
      <c r="DQ110" s="18"/>
      <c r="DR110" s="18"/>
      <c r="DS110" s="18"/>
      <c r="DT110" s="18"/>
      <c r="DU110" s="18"/>
      <c r="DV110" s="18"/>
      <c r="DW110" s="18"/>
      <c r="DX110" s="18"/>
      <c r="DY110" s="18"/>
      <c r="DZ110" s="18"/>
      <c r="EA110" s="18"/>
      <c r="EB110" s="18"/>
      <c r="EC110" s="18"/>
      <c r="ED110" s="18"/>
      <c r="EE110" s="18"/>
      <c r="EF110" s="18"/>
      <c r="EG110" s="18"/>
      <c r="EH110" s="18"/>
      <c r="EI110" s="18"/>
      <c r="EJ110" s="18"/>
      <c r="EK110" s="18"/>
      <c r="EL110" s="18"/>
      <c r="EM110" s="18"/>
      <c r="EN110" s="18"/>
      <c r="EO110" s="18"/>
      <c r="EP110" s="18"/>
      <c r="EQ110" s="18"/>
      <c r="ER110" s="18"/>
      <c r="ES110" s="18"/>
      <c r="ET110" s="18"/>
      <c r="EU110" s="18"/>
      <c r="EV110" s="18"/>
      <c r="EW110" s="18"/>
      <c r="EX110" s="18"/>
      <c r="EY110" s="18"/>
      <c r="EZ110" s="18"/>
      <c r="FA110" s="18"/>
      <c r="FB110" s="18"/>
      <c r="FC110" s="18"/>
      <c r="FD110" s="18"/>
      <c r="FE110" s="18"/>
      <c r="FF110" s="18"/>
      <c r="FG110" s="18"/>
      <c r="FH110" s="18"/>
      <c r="FI110" s="18"/>
      <c r="FJ110" s="18"/>
      <c r="FK110" s="18"/>
      <c r="FL110" s="18"/>
      <c r="FM110" s="18"/>
      <c r="FN110" s="18"/>
      <c r="FO110" s="18"/>
      <c r="FP110" s="18"/>
      <c r="FQ110" s="18"/>
      <c r="FR110" s="18"/>
      <c r="FS110" s="18"/>
      <c r="FT110" s="18"/>
      <c r="FU110" s="18"/>
      <c r="FV110" s="18"/>
      <c r="FW110" s="18"/>
      <c r="FX110" s="18"/>
      <c r="FY110" s="18"/>
      <c r="FZ110" s="18"/>
      <c r="GA110" s="18"/>
      <c r="GB110" s="18"/>
      <c r="GC110" s="18"/>
      <c r="GD110" s="18"/>
      <c r="GE110" s="18"/>
      <c r="GF110" s="18"/>
      <c r="GG110" s="18"/>
      <c r="GH110" s="18"/>
      <c r="GI110" s="18"/>
      <c r="GJ110" s="18"/>
      <c r="GK110" s="18"/>
      <c r="GL110" s="18"/>
      <c r="GM110" s="18"/>
      <c r="GN110" s="18"/>
      <c r="GO110" s="18"/>
      <c r="GP110" s="18"/>
      <c r="GQ110" s="18"/>
      <c r="GR110" s="18"/>
      <c r="GS110" s="18"/>
      <c r="GT110" s="18"/>
      <c r="GU110" s="18"/>
      <c r="GV110" s="18"/>
      <c r="GW110" s="18"/>
      <c r="GX110" s="18"/>
      <c r="GY110" s="18"/>
      <c r="GZ110" s="18"/>
      <c r="HA110" s="18"/>
      <c r="HB110" s="18"/>
      <c r="HC110" s="18"/>
      <c r="HD110" s="18"/>
      <c r="HE110" s="18"/>
      <c r="HF110" s="18"/>
      <c r="HG110" s="18"/>
      <c r="HH110" s="18"/>
      <c r="HI110" s="18"/>
      <c r="HJ110" s="18"/>
      <c r="HK110" s="18"/>
      <c r="HL110" s="18"/>
      <c r="HM110" s="18"/>
      <c r="HN110" s="18"/>
      <c r="HO110" s="18"/>
      <c r="HP110" s="18"/>
      <c r="HQ110" s="18"/>
      <c r="HR110" s="18"/>
      <c r="HS110" s="18"/>
      <c r="HT110" s="18"/>
      <c r="HU110" s="18"/>
      <c r="HV110" s="18"/>
      <c r="HW110" s="18"/>
      <c r="HX110" s="18"/>
      <c r="HY110" s="18"/>
      <c r="HZ110" s="18"/>
      <c r="IA110" s="18"/>
      <c r="IB110" s="18"/>
      <c r="IC110" s="18"/>
      <c r="ID110" s="18"/>
      <c r="IE110" s="18"/>
      <c r="IF110" s="18"/>
      <c r="IG110" s="18"/>
      <c r="IH110" s="18"/>
      <c r="II110" s="18"/>
      <c r="IJ110" s="18"/>
      <c r="IK110" s="18"/>
      <c r="IL110" s="18"/>
      <c r="IM110" s="18"/>
      <c r="IN110" s="18"/>
      <c r="IO110" s="18"/>
    </row>
    <row r="111" spans="1:258" s="88" customFormat="1" ht="13.8" thickBot="1" x14ac:dyDescent="0.3"/>
    <row r="112" spans="1:258" s="88" customFormat="1" ht="13.8" thickBot="1" x14ac:dyDescent="0.3">
      <c r="A112" s="89">
        <v>55</v>
      </c>
      <c r="B112" s="92" t="s">
        <v>1290</v>
      </c>
      <c r="C112" s="90" t="s">
        <v>1291</v>
      </c>
      <c r="D112" s="91" t="s">
        <v>1292</v>
      </c>
      <c r="E112" s="104">
        <v>2.71</v>
      </c>
      <c r="F112" s="18"/>
      <c r="G112" s="18"/>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1"/>
      <c r="AY112" s="101"/>
      <c r="AZ112" s="101"/>
      <c r="BA112" s="101"/>
      <c r="BB112" s="101"/>
      <c r="BC112" s="101"/>
      <c r="BD112" s="101"/>
      <c r="BE112" s="101"/>
      <c r="BF112" s="101"/>
      <c r="BG112" s="101"/>
      <c r="BH112" s="101"/>
      <c r="BI112" s="101"/>
      <c r="BJ112" s="101"/>
      <c r="BK112" s="101"/>
      <c r="BL112" s="101"/>
      <c r="BM112" s="101"/>
      <c r="BN112" s="101"/>
      <c r="BO112" s="101"/>
      <c r="BP112" s="101"/>
      <c r="BQ112" s="101"/>
      <c r="BR112" s="101"/>
      <c r="BS112" s="101"/>
      <c r="BT112" s="101"/>
      <c r="BU112" s="101"/>
      <c r="BV112" s="101"/>
      <c r="BW112" s="101"/>
      <c r="BX112" s="101"/>
      <c r="BY112" s="101"/>
      <c r="BZ112" s="101"/>
      <c r="CA112" s="101"/>
      <c r="CB112" s="101"/>
      <c r="CC112" s="101"/>
      <c r="CD112" s="101"/>
      <c r="CE112" s="101"/>
      <c r="CF112" s="101"/>
      <c r="CG112" s="101"/>
      <c r="CH112" s="101"/>
      <c r="CI112" s="101"/>
      <c r="CJ112" s="101"/>
      <c r="CK112" s="101"/>
      <c r="CL112" s="101"/>
      <c r="CM112" s="101"/>
      <c r="CN112" s="101"/>
      <c r="CO112" s="101"/>
      <c r="CP112" s="101"/>
      <c r="CQ112" s="101"/>
      <c r="CR112" s="101"/>
      <c r="CS112" s="101"/>
      <c r="CT112" s="101"/>
      <c r="CU112" s="101"/>
      <c r="CV112" s="101"/>
      <c r="CW112" s="101"/>
      <c r="CX112" s="101"/>
      <c r="CY112" s="101"/>
      <c r="CZ112" s="101"/>
      <c r="DA112" s="101"/>
      <c r="DB112" s="101"/>
      <c r="DC112" s="101"/>
      <c r="DD112" s="101"/>
      <c r="DE112" s="101"/>
      <c r="DF112" s="101"/>
      <c r="DG112" s="101"/>
      <c r="DH112" s="101"/>
      <c r="DI112" s="101"/>
      <c r="DJ112" s="101"/>
      <c r="DK112" s="101"/>
      <c r="DL112" s="101"/>
      <c r="DM112" s="101"/>
      <c r="DN112" s="101"/>
      <c r="DO112" s="101"/>
      <c r="DP112" s="101"/>
      <c r="DQ112" s="101"/>
      <c r="DR112" s="101"/>
      <c r="DS112" s="101"/>
      <c r="DT112" s="101"/>
      <c r="DU112" s="101"/>
      <c r="DV112" s="101"/>
      <c r="DW112" s="101"/>
      <c r="DX112" s="101"/>
      <c r="DY112" s="101"/>
      <c r="DZ112" s="101"/>
      <c r="EA112" s="101"/>
      <c r="EB112" s="101"/>
      <c r="EC112" s="101"/>
      <c r="ED112" s="101"/>
      <c r="EE112" s="101"/>
      <c r="EF112" s="101"/>
      <c r="EG112" s="101"/>
      <c r="EH112" s="101"/>
      <c r="EI112" s="101"/>
      <c r="EJ112" s="101"/>
      <c r="EK112" s="101"/>
      <c r="EL112" s="101"/>
      <c r="EM112" s="101"/>
      <c r="EN112" s="101"/>
      <c r="EO112" s="101"/>
      <c r="EP112" s="101"/>
      <c r="EQ112" s="101"/>
      <c r="ER112" s="101"/>
      <c r="ES112" s="101"/>
      <c r="ET112" s="101"/>
      <c r="EU112" s="101"/>
      <c r="EV112" s="101"/>
      <c r="EW112" s="101"/>
      <c r="EX112" s="101"/>
      <c r="EY112" s="101"/>
      <c r="EZ112" s="101"/>
      <c r="FA112" s="101"/>
      <c r="FB112" s="101"/>
      <c r="FC112" s="101"/>
      <c r="FD112" s="101"/>
      <c r="FE112" s="101"/>
      <c r="FF112" s="101"/>
      <c r="FG112" s="101"/>
      <c r="FH112" s="101"/>
      <c r="FI112" s="101"/>
      <c r="FJ112" s="101"/>
      <c r="FK112" s="101"/>
      <c r="FL112" s="101"/>
      <c r="FM112" s="101"/>
      <c r="FN112" s="101"/>
      <c r="FO112" s="101"/>
      <c r="FP112" s="101"/>
      <c r="FQ112" s="101"/>
      <c r="FR112" s="101"/>
      <c r="FS112" s="101"/>
      <c r="FT112" s="101"/>
      <c r="FU112" s="101"/>
      <c r="FV112" s="101"/>
      <c r="FW112" s="101"/>
      <c r="FX112" s="101"/>
      <c r="FY112" s="101"/>
      <c r="FZ112" s="101"/>
      <c r="GA112" s="101"/>
      <c r="GB112" s="101"/>
      <c r="GC112" s="101"/>
      <c r="GD112" s="101"/>
      <c r="GE112" s="101"/>
      <c r="GF112" s="101"/>
      <c r="GG112" s="101"/>
      <c r="GH112" s="101"/>
      <c r="GI112" s="101"/>
      <c r="GJ112" s="101"/>
      <c r="GK112" s="101"/>
      <c r="GL112" s="101"/>
      <c r="GM112" s="101"/>
      <c r="GN112" s="101"/>
      <c r="GO112" s="101"/>
      <c r="GP112" s="101"/>
      <c r="GQ112" s="101"/>
      <c r="GR112" s="101"/>
      <c r="GS112" s="101"/>
      <c r="GT112" s="101"/>
      <c r="GU112" s="101"/>
      <c r="GV112" s="101"/>
      <c r="GW112" s="101"/>
      <c r="GX112" s="101"/>
      <c r="GY112" s="101"/>
      <c r="GZ112" s="101"/>
      <c r="HA112" s="101"/>
      <c r="HB112" s="101"/>
      <c r="HC112" s="101"/>
      <c r="HD112" s="101"/>
      <c r="HE112" s="101"/>
      <c r="HF112" s="101"/>
      <c r="HG112" s="101"/>
      <c r="HH112" s="101"/>
      <c r="HI112" s="101"/>
      <c r="HJ112" s="101"/>
      <c r="HK112" s="101"/>
      <c r="HL112" s="101"/>
      <c r="HM112" s="101"/>
      <c r="HN112" s="101"/>
      <c r="HO112" s="101"/>
      <c r="HP112" s="101"/>
      <c r="HQ112" s="101"/>
      <c r="HR112" s="101"/>
      <c r="HS112" s="101"/>
      <c r="HT112" s="101"/>
      <c r="HU112" s="101"/>
      <c r="HV112" s="101"/>
      <c r="HW112" s="101"/>
      <c r="HX112" s="101"/>
      <c r="HY112" s="101"/>
      <c r="HZ112" s="101"/>
      <c r="IA112" s="101"/>
      <c r="IB112" s="101"/>
      <c r="IC112" s="101"/>
      <c r="ID112" s="101"/>
      <c r="IE112" s="101"/>
      <c r="IF112" s="101"/>
      <c r="IG112" s="101"/>
      <c r="IH112" s="101"/>
      <c r="II112" s="101"/>
      <c r="IJ112" s="101"/>
      <c r="IK112" s="101"/>
      <c r="IL112" s="101"/>
      <c r="IM112" s="101"/>
      <c r="IN112" s="101"/>
      <c r="IO112" s="101"/>
      <c r="IP112" s="97"/>
      <c r="IQ112" s="97"/>
      <c r="IR112" s="97"/>
      <c r="IS112" s="97"/>
      <c r="IT112" s="97"/>
      <c r="IU112" s="97"/>
      <c r="IV112" s="97"/>
      <c r="IW112" s="97"/>
      <c r="IX112" s="97"/>
    </row>
    <row r="113" spans="1:258" s="88" customFormat="1" x14ac:dyDescent="0.25">
      <c r="A113" s="26"/>
      <c r="B113" s="26"/>
      <c r="C113" s="26"/>
      <c r="D113" s="26"/>
      <c r="E113" s="26"/>
    </row>
    <row r="114" spans="1:258" s="88" customFormat="1" ht="12.75" customHeight="1" x14ac:dyDescent="0.25">
      <c r="A114" s="186"/>
      <c r="B114" s="186"/>
      <c r="C114" s="187" t="s">
        <v>1293</v>
      </c>
      <c r="D114" s="187"/>
      <c r="E114" s="187"/>
      <c r="F114" s="124"/>
      <c r="G114" s="124"/>
      <c r="H114" s="124"/>
      <c r="I114" s="124"/>
      <c r="J114" s="124"/>
      <c r="K114" s="124"/>
      <c r="R114" s="18"/>
      <c r="S114" s="18"/>
      <c r="T114" s="18"/>
      <c r="U114" s="18"/>
      <c r="V114" s="18"/>
      <c r="W114" s="18"/>
      <c r="X114" s="18"/>
      <c r="Y114" s="18"/>
      <c r="Z114" s="18"/>
      <c r="AA114" s="18"/>
      <c r="AB114" s="18"/>
      <c r="AC114" s="18"/>
      <c r="AD114" s="18"/>
      <c r="AE114" s="18"/>
      <c r="AF114" s="18"/>
      <c r="AG114" s="18"/>
      <c r="AH114" s="18"/>
      <c r="AI114" s="18"/>
      <c r="AJ114" s="18"/>
      <c r="AK114" s="18"/>
      <c r="AL114" s="18"/>
      <c r="AM114" s="18"/>
      <c r="AN114" s="18"/>
      <c r="AO114" s="18"/>
      <c r="AP114" s="18"/>
      <c r="AQ114" s="18"/>
      <c r="AR114" s="18"/>
      <c r="AS114" s="18"/>
      <c r="AT114" s="18"/>
      <c r="AU114" s="18"/>
      <c r="AV114" s="18"/>
      <c r="AW114" s="18"/>
      <c r="AX114" s="18"/>
      <c r="AY114" s="18"/>
      <c r="AZ114" s="18"/>
      <c r="BA114" s="18"/>
      <c r="BB114" s="18"/>
      <c r="BC114" s="18"/>
      <c r="BD114" s="18"/>
      <c r="BE114" s="18"/>
      <c r="BF114" s="18"/>
      <c r="BG114" s="18"/>
      <c r="BH114" s="18"/>
      <c r="BI114" s="18"/>
      <c r="BJ114" s="18"/>
      <c r="BK114" s="18"/>
      <c r="BL114" s="18"/>
      <c r="BM114" s="18"/>
      <c r="BN114" s="18"/>
      <c r="BO114" s="18"/>
      <c r="BP114" s="18"/>
      <c r="BQ114" s="18"/>
      <c r="BR114" s="29" t="str">
        <f>C114</f>
        <v>Комплектные устройства для распределения электроэнергии напряжением до 1000 В</v>
      </c>
      <c r="BS114" s="18"/>
      <c r="BT114" s="18"/>
      <c r="BU114" s="18"/>
      <c r="BV114" s="18"/>
      <c r="BW114" s="18"/>
      <c r="BX114" s="18"/>
      <c r="BY114" s="18"/>
      <c r="BZ114" s="18"/>
      <c r="CA114" s="18"/>
      <c r="CB114" s="18"/>
      <c r="CC114" s="18"/>
      <c r="CD114" s="18"/>
      <c r="CE114" s="18"/>
      <c r="CF114" s="18"/>
      <c r="CG114" s="18"/>
      <c r="CH114" s="18"/>
      <c r="CI114" s="18"/>
      <c r="CJ114" s="18"/>
      <c r="CK114" s="18"/>
      <c r="CL114" s="18"/>
      <c r="CM114" s="18"/>
      <c r="CN114" s="18"/>
      <c r="CO114" s="18"/>
      <c r="CP114" s="18"/>
      <c r="CQ114" s="18"/>
      <c r="CR114" s="18"/>
      <c r="CS114" s="18"/>
      <c r="CT114" s="18"/>
      <c r="CU114" s="18"/>
      <c r="CV114" s="18"/>
      <c r="CW114" s="18"/>
      <c r="CX114" s="18"/>
      <c r="CY114" s="18"/>
      <c r="CZ114" s="18"/>
      <c r="DA114" s="18"/>
      <c r="DB114" s="18"/>
      <c r="DC114" s="18"/>
      <c r="DD114" s="18"/>
      <c r="DE114" s="18"/>
      <c r="DF114" s="18"/>
      <c r="DG114" s="18"/>
      <c r="DH114" s="18"/>
      <c r="DI114" s="18"/>
      <c r="DJ114" s="18"/>
      <c r="DK114" s="18"/>
      <c r="DL114" s="18"/>
      <c r="DM114" s="18"/>
      <c r="DN114" s="18"/>
      <c r="DO114" s="18"/>
      <c r="DP114" s="18"/>
      <c r="DQ114" s="18"/>
      <c r="DR114" s="18"/>
      <c r="DS114" s="18"/>
      <c r="DT114" s="18"/>
      <c r="DU114" s="18"/>
      <c r="DV114" s="18"/>
      <c r="DW114" s="18"/>
      <c r="DX114" s="18"/>
      <c r="DY114" s="18"/>
      <c r="DZ114" s="18"/>
      <c r="EA114" s="18"/>
      <c r="EB114" s="18"/>
      <c r="EC114" s="18"/>
      <c r="ED114" s="18"/>
      <c r="EE114" s="18"/>
      <c r="EF114" s="18"/>
      <c r="EG114" s="18"/>
      <c r="EH114" s="18"/>
      <c r="EI114" s="18"/>
      <c r="EJ114" s="18"/>
      <c r="EK114" s="18"/>
      <c r="EL114" s="18"/>
      <c r="EM114" s="18"/>
      <c r="EN114" s="18"/>
      <c r="EO114" s="18"/>
      <c r="EP114" s="18"/>
      <c r="EQ114" s="18"/>
      <c r="ER114" s="18"/>
      <c r="ES114" s="18"/>
      <c r="ET114" s="18"/>
      <c r="EU114" s="18"/>
      <c r="EV114" s="18"/>
      <c r="EW114" s="18"/>
      <c r="EX114" s="18"/>
      <c r="EY114" s="18"/>
      <c r="EZ114" s="18"/>
      <c r="FA114" s="18"/>
      <c r="FB114" s="18"/>
      <c r="FC114" s="18"/>
      <c r="FD114" s="18"/>
      <c r="FE114" s="18"/>
      <c r="FF114" s="18"/>
      <c r="FG114" s="18"/>
      <c r="FH114" s="18"/>
      <c r="FI114" s="18"/>
      <c r="FJ114" s="18"/>
      <c r="FK114" s="18"/>
      <c r="FL114" s="18"/>
      <c r="FM114" s="18"/>
      <c r="FN114" s="18"/>
      <c r="FO114" s="18"/>
      <c r="FP114" s="18"/>
      <c r="FQ114" s="18"/>
      <c r="FR114" s="18"/>
      <c r="FS114" s="18"/>
      <c r="FT114" s="18"/>
      <c r="FU114" s="18"/>
      <c r="FV114" s="18"/>
      <c r="FW114" s="18"/>
      <c r="FX114" s="18"/>
      <c r="FY114" s="18"/>
      <c r="FZ114" s="18"/>
      <c r="GA114" s="18"/>
      <c r="GB114" s="18"/>
      <c r="GC114" s="18"/>
      <c r="GD114" s="18"/>
      <c r="GE114" s="18"/>
      <c r="GF114" s="18"/>
      <c r="GG114" s="18"/>
      <c r="GH114" s="18"/>
      <c r="GI114" s="18"/>
      <c r="GJ114" s="18"/>
      <c r="GK114" s="18"/>
      <c r="GL114" s="18"/>
      <c r="GM114" s="18"/>
      <c r="GN114" s="18"/>
      <c r="GO114" s="18"/>
      <c r="GP114" s="18"/>
      <c r="GQ114" s="18"/>
      <c r="GR114" s="18"/>
      <c r="GS114" s="18"/>
      <c r="GT114" s="18"/>
      <c r="GU114" s="18"/>
      <c r="GV114" s="18"/>
      <c r="GW114" s="18"/>
      <c r="GX114" s="18"/>
      <c r="GY114" s="18"/>
      <c r="GZ114" s="18"/>
      <c r="HA114" s="18"/>
      <c r="HB114" s="18"/>
      <c r="HC114" s="18"/>
      <c r="HD114" s="18"/>
      <c r="HE114" s="18"/>
      <c r="HF114" s="18"/>
      <c r="HG114" s="18"/>
      <c r="HH114" s="18"/>
      <c r="HI114" s="18"/>
      <c r="HJ114" s="18"/>
      <c r="HK114" s="18"/>
      <c r="HL114" s="18"/>
      <c r="HM114" s="18"/>
      <c r="HN114" s="18"/>
      <c r="HO114" s="18"/>
      <c r="HP114" s="18"/>
      <c r="HQ114" s="18"/>
      <c r="HR114" s="18"/>
      <c r="HS114" s="18"/>
      <c r="HT114" s="18"/>
      <c r="HU114" s="18"/>
      <c r="HV114" s="18"/>
      <c r="HW114" s="18"/>
      <c r="HX114" s="18"/>
      <c r="HY114" s="18"/>
      <c r="HZ114" s="18"/>
      <c r="IA114" s="18"/>
      <c r="IB114" s="18"/>
      <c r="IC114" s="18"/>
      <c r="ID114" s="18"/>
      <c r="IE114" s="18"/>
      <c r="IF114" s="18"/>
      <c r="IG114" s="18"/>
      <c r="IH114" s="18"/>
      <c r="II114" s="18"/>
      <c r="IJ114" s="18"/>
      <c r="IK114" s="18"/>
      <c r="IL114" s="18"/>
      <c r="IM114" s="18"/>
      <c r="IN114" s="18"/>
      <c r="IO114" s="18"/>
    </row>
    <row r="115" spans="1:258" s="88" customFormat="1" x14ac:dyDescent="0.25">
      <c r="C115" s="187"/>
      <c r="D115" s="187"/>
      <c r="E115" s="187"/>
    </row>
    <row r="116" spans="1:258" s="88" customFormat="1" ht="13.8" thickBot="1" x14ac:dyDescent="0.3"/>
    <row r="117" spans="1:258" s="88" customFormat="1" ht="22.8" x14ac:dyDescent="0.25">
      <c r="A117" s="89">
        <v>56</v>
      </c>
      <c r="B117" s="92" t="s">
        <v>1209</v>
      </c>
      <c r="C117" s="90" t="s">
        <v>1210</v>
      </c>
      <c r="D117" s="91" t="s">
        <v>278</v>
      </c>
      <c r="E117" s="104">
        <v>271</v>
      </c>
      <c r="F117" s="18"/>
      <c r="G117" s="18"/>
      <c r="H117" s="18"/>
      <c r="I117" s="18"/>
      <c r="J117" s="18"/>
      <c r="K117" s="18"/>
      <c r="L117" s="18"/>
      <c r="M117" s="18"/>
      <c r="N117" s="18"/>
      <c r="O117" s="18"/>
      <c r="P117" s="18"/>
      <c r="Q117" s="18"/>
      <c r="R117" s="18"/>
      <c r="S117" s="18"/>
      <c r="T117" s="18"/>
      <c r="U117" s="18"/>
      <c r="V117" s="18"/>
      <c r="W117" s="18"/>
      <c r="X117" s="18"/>
      <c r="Y117" s="18"/>
      <c r="Z117" s="18"/>
      <c r="AA117" s="18"/>
      <c r="AB117" s="18"/>
      <c r="AC117" s="18"/>
      <c r="AD117" s="18"/>
      <c r="AE117" s="18"/>
      <c r="AF117" s="18"/>
      <c r="AG117" s="18"/>
      <c r="AH117" s="18"/>
      <c r="AI117" s="18"/>
      <c r="AJ117" s="18"/>
      <c r="AK117" s="18"/>
      <c r="AL117" s="18"/>
      <c r="AM117" s="18"/>
      <c r="AN117" s="18"/>
      <c r="AO117" s="18"/>
      <c r="AP117" s="18"/>
      <c r="AQ117" s="18"/>
      <c r="AR117" s="18"/>
      <c r="AS117" s="18"/>
      <c r="AT117" s="18"/>
      <c r="AU117" s="18"/>
      <c r="AV117" s="18"/>
      <c r="AW117" s="18"/>
      <c r="AX117" s="18"/>
      <c r="AY117" s="18"/>
      <c r="AZ117" s="18"/>
      <c r="BA117" s="18"/>
      <c r="BB117" s="18"/>
      <c r="BC117" s="18"/>
      <c r="BD117" s="18"/>
      <c r="BE117" s="18"/>
      <c r="BF117" s="18"/>
      <c r="BG117" s="18"/>
      <c r="BH117" s="18"/>
      <c r="BI117" s="18"/>
      <c r="BJ117" s="18"/>
      <c r="BK117" s="18"/>
      <c r="BL117" s="18"/>
      <c r="BM117" s="18"/>
      <c r="BN117" s="18"/>
      <c r="BO117" s="18"/>
      <c r="BP117" s="18"/>
      <c r="BQ117" s="18"/>
      <c r="BR117" s="18"/>
      <c r="BS117" s="18"/>
      <c r="BT117" s="18"/>
      <c r="BU117" s="18"/>
      <c r="BV117" s="18"/>
      <c r="BW117" s="18"/>
      <c r="BX117" s="18"/>
      <c r="BY117" s="18"/>
      <c r="BZ117" s="18"/>
      <c r="CA117" s="18"/>
      <c r="CB117" s="18"/>
      <c r="CC117" s="18"/>
      <c r="CD117" s="18"/>
      <c r="CE117" s="18"/>
      <c r="CF117" s="18"/>
      <c r="CG117" s="18"/>
      <c r="CH117" s="18"/>
      <c r="CI117" s="18"/>
      <c r="CJ117" s="18"/>
      <c r="CK117" s="18"/>
      <c r="CL117" s="18"/>
      <c r="CM117" s="18"/>
      <c r="CN117" s="18"/>
      <c r="CO117" s="18"/>
      <c r="CP117" s="18"/>
      <c r="CQ117" s="18"/>
      <c r="CR117" s="18"/>
      <c r="CS117" s="18"/>
      <c r="CT117" s="18"/>
      <c r="CU117" s="18"/>
      <c r="CV117" s="18"/>
      <c r="CW117" s="18"/>
      <c r="CX117" s="18"/>
      <c r="CY117" s="18"/>
      <c r="CZ117" s="18"/>
      <c r="DA117" s="18"/>
      <c r="DB117" s="18"/>
      <c r="DC117" s="18"/>
      <c r="DD117" s="18"/>
      <c r="DE117" s="18"/>
      <c r="DF117" s="18"/>
      <c r="DG117" s="18"/>
      <c r="DH117" s="18"/>
      <c r="DI117" s="18"/>
      <c r="DJ117" s="18"/>
      <c r="DK117" s="18"/>
      <c r="DL117" s="18"/>
      <c r="DM117" s="18"/>
      <c r="DN117" s="18"/>
      <c r="DO117" s="18"/>
      <c r="DP117" s="18"/>
      <c r="DQ117" s="18"/>
      <c r="DR117" s="18"/>
      <c r="DS117" s="18"/>
      <c r="DT117" s="18"/>
      <c r="DU117" s="18"/>
      <c r="DV117" s="18"/>
      <c r="DW117" s="18"/>
      <c r="DX117" s="18"/>
      <c r="DY117" s="18"/>
      <c r="DZ117" s="18"/>
      <c r="EA117" s="18"/>
      <c r="EB117" s="18"/>
      <c r="EC117" s="18"/>
      <c r="ED117" s="18"/>
      <c r="EE117" s="18"/>
      <c r="EF117" s="18"/>
      <c r="EG117" s="18"/>
      <c r="EH117" s="18"/>
      <c r="EI117" s="18"/>
      <c r="EJ117" s="18"/>
      <c r="EK117" s="18"/>
      <c r="EL117" s="18"/>
      <c r="EM117" s="18"/>
      <c r="EN117" s="18"/>
      <c r="EO117" s="18"/>
      <c r="EP117" s="18"/>
      <c r="EQ117" s="18"/>
      <c r="ER117" s="18"/>
      <c r="ES117" s="18"/>
      <c r="ET117" s="18"/>
      <c r="EU117" s="18"/>
      <c r="EV117" s="18"/>
      <c r="EW117" s="18"/>
      <c r="EX117" s="18"/>
      <c r="EY117" s="18"/>
      <c r="EZ117" s="18"/>
      <c r="FA117" s="18"/>
      <c r="FB117" s="18"/>
      <c r="FC117" s="18"/>
      <c r="FD117" s="18"/>
      <c r="FE117" s="18"/>
      <c r="FF117" s="18"/>
      <c r="FG117" s="18"/>
      <c r="FH117" s="18"/>
      <c r="FI117" s="18"/>
      <c r="FJ117" s="18"/>
      <c r="FK117" s="18"/>
      <c r="FL117" s="18"/>
      <c r="FM117" s="18"/>
      <c r="FN117" s="18"/>
      <c r="FO117" s="18"/>
      <c r="FP117" s="18"/>
      <c r="FQ117" s="18"/>
      <c r="FR117" s="18"/>
      <c r="FS117" s="18"/>
      <c r="FT117" s="18"/>
      <c r="FU117" s="18"/>
      <c r="FV117" s="18"/>
      <c r="FW117" s="18"/>
      <c r="FX117" s="18"/>
      <c r="FY117" s="18"/>
      <c r="FZ117" s="18"/>
      <c r="GA117" s="18"/>
      <c r="GB117" s="18"/>
      <c r="GC117" s="18"/>
      <c r="GD117" s="18"/>
      <c r="GE117" s="18"/>
      <c r="GF117" s="18"/>
      <c r="GG117" s="18"/>
      <c r="GH117" s="18"/>
      <c r="GI117" s="18"/>
      <c r="GJ117" s="18"/>
      <c r="GK117" s="18"/>
      <c r="GL117" s="18"/>
      <c r="GM117" s="18"/>
      <c r="GN117" s="18"/>
      <c r="GO117" s="18"/>
      <c r="GP117" s="18"/>
      <c r="GQ117" s="18"/>
      <c r="GR117" s="18"/>
      <c r="GS117" s="18"/>
      <c r="GT117" s="18"/>
      <c r="GU117" s="18"/>
      <c r="GV117" s="18"/>
      <c r="GW117" s="18"/>
      <c r="GX117" s="18"/>
      <c r="GY117" s="18"/>
      <c r="GZ117" s="18"/>
      <c r="HA117" s="18"/>
      <c r="HB117" s="18"/>
      <c r="HC117" s="18"/>
      <c r="HD117" s="18"/>
      <c r="HE117" s="18"/>
      <c r="HF117" s="18"/>
      <c r="HG117" s="18"/>
      <c r="HH117" s="18"/>
      <c r="HI117" s="18"/>
      <c r="HJ117" s="18"/>
      <c r="HK117" s="18"/>
      <c r="HL117" s="18"/>
      <c r="HM117" s="18"/>
      <c r="HN117" s="18"/>
      <c r="HO117" s="18"/>
      <c r="HP117" s="18"/>
      <c r="HQ117" s="18"/>
      <c r="HR117" s="18"/>
      <c r="HS117" s="18"/>
      <c r="HT117" s="18"/>
      <c r="HU117" s="18"/>
      <c r="HV117" s="18"/>
      <c r="HW117" s="18"/>
      <c r="HX117" s="18"/>
      <c r="HY117" s="18"/>
      <c r="HZ117" s="18"/>
      <c r="IA117" s="18"/>
      <c r="IB117" s="18"/>
      <c r="IC117" s="18"/>
      <c r="ID117" s="18"/>
      <c r="IE117" s="18"/>
      <c r="IF117" s="18"/>
      <c r="IG117" s="18"/>
      <c r="IH117" s="18"/>
      <c r="II117" s="18"/>
      <c r="IJ117" s="18"/>
      <c r="IK117" s="18"/>
      <c r="IL117" s="18"/>
      <c r="IM117" s="18"/>
      <c r="IN117" s="18"/>
      <c r="IO117" s="18"/>
    </row>
    <row r="118" spans="1:258" s="88" customFormat="1" x14ac:dyDescent="0.25">
      <c r="A118" s="93">
        <v>57</v>
      </c>
      <c r="B118" s="96" t="s">
        <v>1205</v>
      </c>
      <c r="C118" s="94" t="s">
        <v>1206</v>
      </c>
      <c r="D118" s="95" t="s">
        <v>278</v>
      </c>
      <c r="E118" s="100">
        <v>1938</v>
      </c>
      <c r="F118" s="18"/>
      <c r="G118" s="18"/>
      <c r="H118" s="18"/>
      <c r="I118" s="18"/>
      <c r="J118" s="18"/>
      <c r="K118" s="18"/>
      <c r="L118" s="18"/>
      <c r="M118" s="18"/>
      <c r="N118" s="18"/>
      <c r="O118" s="18"/>
      <c r="P118" s="18"/>
      <c r="Q118" s="18"/>
      <c r="R118" s="18"/>
      <c r="S118" s="18"/>
      <c r="T118" s="18"/>
      <c r="U118" s="18"/>
      <c r="V118" s="18"/>
      <c r="W118" s="18"/>
      <c r="X118" s="18"/>
      <c r="Y118" s="18"/>
      <c r="Z118" s="18"/>
      <c r="AA118" s="18"/>
      <c r="AB118" s="18"/>
      <c r="AC118" s="18"/>
      <c r="AD118" s="18"/>
      <c r="AE118" s="18"/>
      <c r="AF118" s="18"/>
      <c r="AG118" s="18"/>
      <c r="AH118" s="18"/>
      <c r="AI118" s="18"/>
      <c r="AJ118" s="18"/>
      <c r="AK118" s="18"/>
      <c r="AL118" s="18"/>
      <c r="AM118" s="18"/>
      <c r="AN118" s="18"/>
      <c r="AO118" s="18"/>
      <c r="AP118" s="18"/>
      <c r="AQ118" s="18"/>
      <c r="AR118" s="18"/>
      <c r="AS118" s="18"/>
      <c r="AT118" s="18"/>
      <c r="AU118" s="18"/>
      <c r="AV118" s="18"/>
      <c r="AW118" s="18"/>
      <c r="AX118" s="18"/>
      <c r="AY118" s="18"/>
      <c r="AZ118" s="18"/>
      <c r="BA118" s="18"/>
      <c r="BB118" s="18"/>
      <c r="BC118" s="18"/>
      <c r="BD118" s="18"/>
      <c r="BE118" s="18"/>
      <c r="BF118" s="18"/>
      <c r="BG118" s="18"/>
      <c r="BH118" s="18"/>
      <c r="BI118" s="18"/>
      <c r="BJ118" s="18"/>
      <c r="BK118" s="18"/>
      <c r="BL118" s="18"/>
      <c r="BM118" s="18"/>
      <c r="BN118" s="18"/>
      <c r="BO118" s="18"/>
      <c r="BP118" s="18"/>
      <c r="BQ118" s="18"/>
      <c r="BR118" s="18"/>
      <c r="BS118" s="18"/>
      <c r="BT118" s="18"/>
      <c r="BU118" s="18"/>
      <c r="BV118" s="18"/>
      <c r="BW118" s="18"/>
      <c r="BX118" s="18"/>
      <c r="BY118" s="18"/>
      <c r="BZ118" s="18"/>
      <c r="CA118" s="18"/>
      <c r="CB118" s="18"/>
      <c r="CC118" s="18"/>
      <c r="CD118" s="18"/>
      <c r="CE118" s="18"/>
      <c r="CF118" s="18"/>
      <c r="CG118" s="18"/>
      <c r="CH118" s="18"/>
      <c r="CI118" s="18"/>
      <c r="CJ118" s="18"/>
      <c r="CK118" s="18"/>
      <c r="CL118" s="18"/>
      <c r="CM118" s="18"/>
      <c r="CN118" s="18"/>
      <c r="CO118" s="18"/>
      <c r="CP118" s="18"/>
      <c r="CQ118" s="18"/>
      <c r="CR118" s="18"/>
      <c r="CS118" s="18"/>
      <c r="CT118" s="18"/>
      <c r="CU118" s="18"/>
      <c r="CV118" s="18"/>
      <c r="CW118" s="18"/>
      <c r="CX118" s="18"/>
      <c r="CY118" s="18"/>
      <c r="CZ118" s="18"/>
      <c r="DA118" s="18"/>
      <c r="DB118" s="18"/>
      <c r="DC118" s="18"/>
      <c r="DD118" s="18"/>
      <c r="DE118" s="18"/>
      <c r="DF118" s="18"/>
      <c r="DG118" s="18"/>
      <c r="DH118" s="18"/>
      <c r="DI118" s="18"/>
      <c r="DJ118" s="18"/>
      <c r="DK118" s="18"/>
      <c r="DL118" s="18"/>
      <c r="DM118" s="18"/>
      <c r="DN118" s="18"/>
      <c r="DO118" s="18"/>
      <c r="DP118" s="18"/>
      <c r="DQ118" s="18"/>
      <c r="DR118" s="18"/>
      <c r="DS118" s="18"/>
      <c r="DT118" s="18"/>
      <c r="DU118" s="18"/>
      <c r="DV118" s="18"/>
      <c r="DW118" s="18"/>
      <c r="DX118" s="18"/>
      <c r="DY118" s="18"/>
      <c r="DZ118" s="18"/>
      <c r="EA118" s="18"/>
      <c r="EB118" s="18"/>
      <c r="EC118" s="18"/>
      <c r="ED118" s="18"/>
      <c r="EE118" s="18"/>
      <c r="EF118" s="18"/>
      <c r="EG118" s="18"/>
      <c r="EH118" s="18"/>
      <c r="EI118" s="18"/>
      <c r="EJ118" s="18"/>
      <c r="EK118" s="18"/>
      <c r="EL118" s="18"/>
      <c r="EM118" s="18"/>
      <c r="EN118" s="18"/>
      <c r="EO118" s="18"/>
      <c r="EP118" s="18"/>
      <c r="EQ118" s="18"/>
      <c r="ER118" s="18"/>
      <c r="ES118" s="18"/>
      <c r="ET118" s="18"/>
      <c r="EU118" s="18"/>
      <c r="EV118" s="18"/>
      <c r="EW118" s="18"/>
      <c r="EX118" s="18"/>
      <c r="EY118" s="18"/>
      <c r="EZ118" s="18"/>
      <c r="FA118" s="18"/>
      <c r="FB118" s="18"/>
      <c r="FC118" s="18"/>
      <c r="FD118" s="18"/>
      <c r="FE118" s="18"/>
      <c r="FF118" s="18"/>
      <c r="FG118" s="18"/>
      <c r="FH118" s="18"/>
      <c r="FI118" s="18"/>
      <c r="FJ118" s="18"/>
      <c r="FK118" s="18"/>
      <c r="FL118" s="18"/>
      <c r="FM118" s="18"/>
      <c r="FN118" s="18"/>
      <c r="FO118" s="18"/>
      <c r="FP118" s="18"/>
      <c r="FQ118" s="18"/>
      <c r="FR118" s="18"/>
      <c r="FS118" s="18"/>
      <c r="FT118" s="18"/>
      <c r="FU118" s="18"/>
      <c r="FV118" s="18"/>
      <c r="FW118" s="18"/>
      <c r="FX118" s="18"/>
      <c r="FY118" s="18"/>
      <c r="FZ118" s="18"/>
      <c r="GA118" s="18"/>
      <c r="GB118" s="18"/>
      <c r="GC118" s="18"/>
      <c r="GD118" s="18"/>
      <c r="GE118" s="18"/>
      <c r="GF118" s="18"/>
      <c r="GG118" s="18"/>
      <c r="GH118" s="18"/>
      <c r="GI118" s="18"/>
      <c r="GJ118" s="18"/>
      <c r="GK118" s="18"/>
      <c r="GL118" s="18"/>
      <c r="GM118" s="18"/>
      <c r="GN118" s="18"/>
      <c r="GO118" s="18"/>
      <c r="GP118" s="18"/>
      <c r="GQ118" s="18"/>
      <c r="GR118" s="18"/>
      <c r="GS118" s="18"/>
      <c r="GT118" s="18"/>
      <c r="GU118" s="18"/>
      <c r="GV118" s="18"/>
      <c r="GW118" s="18"/>
      <c r="GX118" s="18"/>
      <c r="GY118" s="18"/>
      <c r="GZ118" s="18"/>
      <c r="HA118" s="18"/>
      <c r="HB118" s="18"/>
      <c r="HC118" s="18"/>
      <c r="HD118" s="18"/>
      <c r="HE118" s="18"/>
      <c r="HF118" s="18"/>
      <c r="HG118" s="18"/>
      <c r="HH118" s="18"/>
      <c r="HI118" s="18"/>
      <c r="HJ118" s="18"/>
      <c r="HK118" s="18"/>
      <c r="HL118" s="18"/>
      <c r="HM118" s="18"/>
      <c r="HN118" s="18"/>
      <c r="HO118" s="18"/>
      <c r="HP118" s="18"/>
      <c r="HQ118" s="18"/>
      <c r="HR118" s="18"/>
      <c r="HS118" s="18"/>
      <c r="HT118" s="18"/>
      <c r="HU118" s="18"/>
      <c r="HV118" s="18"/>
      <c r="HW118" s="18"/>
      <c r="HX118" s="18"/>
      <c r="HY118" s="18"/>
      <c r="HZ118" s="18"/>
      <c r="IA118" s="18"/>
      <c r="IB118" s="18"/>
      <c r="IC118" s="18"/>
      <c r="ID118" s="18"/>
      <c r="IE118" s="18"/>
      <c r="IF118" s="18"/>
      <c r="IG118" s="18"/>
      <c r="IH118" s="18"/>
      <c r="II118" s="18"/>
      <c r="IJ118" s="18"/>
      <c r="IK118" s="18"/>
      <c r="IL118" s="18"/>
      <c r="IM118" s="18"/>
      <c r="IN118" s="18"/>
      <c r="IO118" s="18"/>
    </row>
    <row r="119" spans="1:258" s="88" customFormat="1" x14ac:dyDescent="0.25"/>
    <row r="120" spans="1:258" s="88" customFormat="1" x14ac:dyDescent="0.25">
      <c r="A120" s="28"/>
      <c r="B120" s="105"/>
      <c r="C120" s="185" t="s">
        <v>1228</v>
      </c>
      <c r="D120" s="185"/>
      <c r="E120" s="185"/>
      <c r="R120" s="18"/>
      <c r="S120" s="18"/>
      <c r="T120" s="18"/>
      <c r="U120" s="18"/>
      <c r="V120" s="18"/>
      <c r="W120" s="18"/>
      <c r="X120" s="18"/>
      <c r="Y120" s="18"/>
      <c r="Z120" s="18"/>
      <c r="AA120" s="18"/>
      <c r="AB120" s="18"/>
      <c r="AC120" s="18"/>
      <c r="AD120" s="18"/>
      <c r="AE120" s="18"/>
      <c r="AF120" s="18"/>
      <c r="AG120" s="18"/>
      <c r="AH120" s="18"/>
      <c r="AI120" s="18"/>
      <c r="AJ120" s="18"/>
      <c r="AK120" s="18"/>
      <c r="AL120" s="18"/>
      <c r="AM120" s="18"/>
      <c r="AN120" s="18"/>
      <c r="AO120" s="18"/>
      <c r="AP120" s="18"/>
      <c r="AQ120" s="18"/>
      <c r="AR120" s="18"/>
      <c r="AS120" s="18"/>
      <c r="AT120" s="18"/>
      <c r="AU120" s="18"/>
      <c r="AV120" s="18"/>
      <c r="AW120" s="18"/>
      <c r="AX120" s="18"/>
      <c r="AY120" s="18"/>
      <c r="AZ120" s="18"/>
      <c r="BA120" s="18"/>
      <c r="BB120" s="18"/>
      <c r="BC120" s="18"/>
      <c r="BD120" s="18"/>
      <c r="BE120" s="18"/>
      <c r="BF120" s="18"/>
      <c r="BG120" s="18"/>
      <c r="BH120" s="18"/>
      <c r="BI120" s="18"/>
      <c r="BJ120" s="18"/>
      <c r="BK120" s="18"/>
      <c r="BL120" s="18"/>
      <c r="BM120" s="18"/>
      <c r="BN120" s="18"/>
      <c r="BO120" s="18"/>
      <c r="BP120" s="18"/>
      <c r="BQ120" s="18"/>
      <c r="BR120" s="29" t="str">
        <f>C120</f>
        <v>Оборудование светотехническое</v>
      </c>
      <c r="BS120" s="18"/>
      <c r="BT120" s="18"/>
      <c r="BU120" s="18"/>
      <c r="BV120" s="18"/>
      <c r="BW120" s="18"/>
      <c r="BX120" s="18"/>
      <c r="BY120" s="18"/>
      <c r="BZ120" s="18"/>
      <c r="CA120" s="18"/>
      <c r="CB120" s="18"/>
      <c r="CC120" s="18"/>
      <c r="CD120" s="18"/>
      <c r="CE120" s="18"/>
      <c r="CF120" s="18"/>
      <c r="CG120" s="18"/>
      <c r="CH120" s="18"/>
      <c r="CI120" s="18"/>
      <c r="CJ120" s="18"/>
      <c r="CK120" s="18"/>
      <c r="CL120" s="18"/>
      <c r="CM120" s="18"/>
      <c r="CN120" s="18"/>
      <c r="CO120" s="18"/>
      <c r="CP120" s="18"/>
      <c r="CQ120" s="18"/>
      <c r="CR120" s="18"/>
      <c r="CS120" s="18"/>
      <c r="CT120" s="18"/>
      <c r="CU120" s="18"/>
      <c r="CV120" s="18"/>
      <c r="CW120" s="18"/>
      <c r="CX120" s="18"/>
      <c r="CY120" s="18"/>
      <c r="CZ120" s="18"/>
      <c r="DA120" s="18"/>
      <c r="DB120" s="18"/>
      <c r="DC120" s="18"/>
      <c r="DD120" s="18"/>
      <c r="DE120" s="18"/>
      <c r="DF120" s="18"/>
      <c r="DG120" s="18"/>
      <c r="DH120" s="18"/>
      <c r="DI120" s="18"/>
      <c r="DJ120" s="18"/>
      <c r="DK120" s="18"/>
      <c r="DL120" s="18"/>
      <c r="DM120" s="18"/>
      <c r="DN120" s="18"/>
      <c r="DO120" s="18"/>
      <c r="DP120" s="18"/>
      <c r="DQ120" s="18"/>
      <c r="DR120" s="18"/>
      <c r="DS120" s="18"/>
      <c r="DT120" s="18"/>
      <c r="DU120" s="18"/>
      <c r="DV120" s="18"/>
      <c r="DW120" s="18"/>
      <c r="DX120" s="18"/>
      <c r="DY120" s="18"/>
      <c r="DZ120" s="18"/>
      <c r="EA120" s="18"/>
      <c r="EB120" s="18"/>
      <c r="EC120" s="18"/>
      <c r="ED120" s="18"/>
      <c r="EE120" s="18"/>
      <c r="EF120" s="18"/>
      <c r="EG120" s="18"/>
      <c r="EH120" s="18"/>
      <c r="EI120" s="18"/>
      <c r="EJ120" s="18"/>
      <c r="EK120" s="18"/>
      <c r="EL120" s="18"/>
      <c r="EM120" s="18"/>
      <c r="EN120" s="18"/>
      <c r="EO120" s="18"/>
      <c r="EP120" s="18"/>
      <c r="EQ120" s="18"/>
      <c r="ER120" s="18"/>
      <c r="ES120" s="18"/>
      <c r="ET120" s="18"/>
      <c r="EU120" s="18"/>
      <c r="EV120" s="18"/>
      <c r="EW120" s="18"/>
      <c r="EX120" s="18"/>
      <c r="EY120" s="18"/>
      <c r="EZ120" s="18"/>
      <c r="FA120" s="18"/>
      <c r="FB120" s="18"/>
      <c r="FC120" s="18"/>
      <c r="FD120" s="18"/>
      <c r="FE120" s="18"/>
      <c r="FF120" s="18"/>
      <c r="FG120" s="18"/>
      <c r="FH120" s="18"/>
      <c r="FI120" s="18"/>
      <c r="FJ120" s="18"/>
      <c r="FK120" s="18"/>
      <c r="FL120" s="18"/>
      <c r="FM120" s="18"/>
      <c r="FN120" s="18"/>
      <c r="FO120" s="18"/>
      <c r="FP120" s="18"/>
      <c r="FQ120" s="18"/>
      <c r="FR120" s="18"/>
      <c r="FS120" s="18"/>
      <c r="FT120" s="18"/>
      <c r="FU120" s="18"/>
      <c r="FV120" s="18"/>
      <c r="FW120" s="18"/>
      <c r="FX120" s="18"/>
      <c r="FY120" s="18"/>
      <c r="FZ120" s="18"/>
      <c r="GA120" s="18"/>
      <c r="GB120" s="18"/>
      <c r="GC120" s="18"/>
      <c r="GD120" s="18"/>
      <c r="GE120" s="18"/>
      <c r="GF120" s="18"/>
      <c r="GG120" s="18"/>
      <c r="GH120" s="18"/>
      <c r="GI120" s="18"/>
      <c r="GJ120" s="18"/>
      <c r="GK120" s="18"/>
      <c r="GL120" s="18"/>
      <c r="GM120" s="18"/>
      <c r="GN120" s="18"/>
      <c r="GO120" s="18"/>
      <c r="GP120" s="18"/>
      <c r="GQ120" s="18"/>
      <c r="GR120" s="18"/>
      <c r="GS120" s="18"/>
      <c r="GT120" s="18"/>
      <c r="GU120" s="18"/>
      <c r="GV120" s="18"/>
      <c r="GW120" s="18"/>
      <c r="GX120" s="18"/>
      <c r="GY120" s="18"/>
      <c r="GZ120" s="18"/>
      <c r="HA120" s="18"/>
      <c r="HB120" s="18"/>
      <c r="HC120" s="18"/>
      <c r="HD120" s="18"/>
      <c r="HE120" s="18"/>
      <c r="HF120" s="18"/>
      <c r="HG120" s="18"/>
      <c r="HH120" s="18"/>
      <c r="HI120" s="18"/>
      <c r="HJ120" s="18"/>
      <c r="HK120" s="18"/>
      <c r="HL120" s="18"/>
      <c r="HM120" s="18"/>
      <c r="HN120" s="18"/>
      <c r="HO120" s="18"/>
      <c r="HP120" s="18"/>
      <c r="HQ120" s="18"/>
      <c r="HR120" s="18"/>
      <c r="HS120" s="18"/>
      <c r="HT120" s="18"/>
      <c r="HU120" s="18"/>
      <c r="HV120" s="18"/>
      <c r="HW120" s="18"/>
      <c r="HX120" s="18"/>
      <c r="HY120" s="18"/>
      <c r="HZ120" s="18"/>
      <c r="IA120" s="18"/>
      <c r="IB120" s="18"/>
      <c r="IC120" s="18"/>
      <c r="ID120" s="18"/>
      <c r="IE120" s="18"/>
      <c r="IF120" s="18"/>
      <c r="IG120" s="18"/>
      <c r="IH120" s="18"/>
      <c r="II120" s="18"/>
      <c r="IJ120" s="18"/>
      <c r="IK120" s="18"/>
      <c r="IL120" s="18"/>
      <c r="IM120" s="18"/>
      <c r="IN120" s="18"/>
      <c r="IO120" s="18"/>
    </row>
    <row r="121" spans="1:258" s="88" customFormat="1" ht="13.8" thickBot="1" x14ac:dyDescent="0.3"/>
    <row r="122" spans="1:258" s="88" customFormat="1" ht="46.2" thickBot="1" x14ac:dyDescent="0.3">
      <c r="A122" s="89">
        <v>58</v>
      </c>
      <c r="B122" s="92" t="s">
        <v>1233</v>
      </c>
      <c r="C122" s="90" t="s">
        <v>1234</v>
      </c>
      <c r="D122" s="91" t="s">
        <v>269</v>
      </c>
      <c r="E122" s="104">
        <v>3.38</v>
      </c>
      <c r="F122" s="18"/>
      <c r="G122" s="18"/>
      <c r="H122" s="101"/>
      <c r="I122" s="101"/>
      <c r="J122" s="101"/>
      <c r="K122" s="101"/>
      <c r="L122" s="101"/>
      <c r="M122" s="101"/>
      <c r="N122" s="101"/>
      <c r="O122" s="101"/>
      <c r="P122" s="101"/>
      <c r="Q122" s="101"/>
      <c r="R122" s="101"/>
      <c r="S122" s="101"/>
      <c r="T122" s="101"/>
      <c r="U122" s="101"/>
      <c r="V122" s="101"/>
      <c r="W122" s="101"/>
      <c r="X122" s="101"/>
      <c r="Y122" s="101"/>
      <c r="Z122" s="101"/>
      <c r="AA122" s="101"/>
      <c r="AB122" s="101"/>
      <c r="AC122" s="101"/>
      <c r="AD122" s="101"/>
      <c r="AE122" s="101"/>
      <c r="AF122" s="101"/>
      <c r="AG122" s="101"/>
      <c r="AH122" s="101"/>
      <c r="AI122" s="101"/>
      <c r="AJ122" s="101"/>
      <c r="AK122" s="101"/>
      <c r="AL122" s="101"/>
      <c r="AM122" s="101"/>
      <c r="AN122" s="101"/>
      <c r="AO122" s="101"/>
      <c r="AP122" s="101"/>
      <c r="AQ122" s="101"/>
      <c r="AR122" s="101"/>
      <c r="AS122" s="101"/>
      <c r="AT122" s="101"/>
      <c r="AU122" s="101"/>
      <c r="AV122" s="101"/>
      <c r="AW122" s="101"/>
      <c r="AX122" s="101"/>
      <c r="AY122" s="101"/>
      <c r="AZ122" s="101"/>
      <c r="BA122" s="101"/>
      <c r="BB122" s="101"/>
      <c r="BC122" s="101"/>
      <c r="BD122" s="101"/>
      <c r="BE122" s="101"/>
      <c r="BF122" s="101"/>
      <c r="BG122" s="101"/>
      <c r="BH122" s="101"/>
      <c r="BI122" s="101"/>
      <c r="BJ122" s="101"/>
      <c r="BK122" s="101"/>
      <c r="BL122" s="101"/>
      <c r="BM122" s="101"/>
      <c r="BN122" s="101"/>
      <c r="BO122" s="101"/>
      <c r="BP122" s="101"/>
      <c r="BQ122" s="101"/>
      <c r="BR122" s="101"/>
      <c r="BS122" s="101"/>
      <c r="BT122" s="101"/>
      <c r="BU122" s="101"/>
      <c r="BV122" s="101"/>
      <c r="BW122" s="101"/>
      <c r="BX122" s="101"/>
      <c r="BY122" s="101"/>
      <c r="BZ122" s="101"/>
      <c r="CA122" s="101"/>
      <c r="CB122" s="101"/>
      <c r="CC122" s="101"/>
      <c r="CD122" s="101"/>
      <c r="CE122" s="101"/>
      <c r="CF122" s="101"/>
      <c r="CG122" s="101"/>
      <c r="CH122" s="101"/>
      <c r="CI122" s="101"/>
      <c r="CJ122" s="101"/>
      <c r="CK122" s="101"/>
      <c r="CL122" s="101"/>
      <c r="CM122" s="101"/>
      <c r="CN122" s="101"/>
      <c r="CO122" s="101"/>
      <c r="CP122" s="101"/>
      <c r="CQ122" s="101"/>
      <c r="CR122" s="101"/>
      <c r="CS122" s="101"/>
      <c r="CT122" s="101"/>
      <c r="CU122" s="101"/>
      <c r="CV122" s="101"/>
      <c r="CW122" s="101"/>
      <c r="CX122" s="101"/>
      <c r="CY122" s="101"/>
      <c r="CZ122" s="101"/>
      <c r="DA122" s="101"/>
      <c r="DB122" s="101"/>
      <c r="DC122" s="101"/>
      <c r="DD122" s="101"/>
      <c r="DE122" s="101"/>
      <c r="DF122" s="101"/>
      <c r="DG122" s="101"/>
      <c r="DH122" s="101"/>
      <c r="DI122" s="101"/>
      <c r="DJ122" s="101"/>
      <c r="DK122" s="101"/>
      <c r="DL122" s="101"/>
      <c r="DM122" s="101"/>
      <c r="DN122" s="101"/>
      <c r="DO122" s="101"/>
      <c r="DP122" s="101"/>
      <c r="DQ122" s="101"/>
      <c r="DR122" s="101"/>
      <c r="DS122" s="101"/>
      <c r="DT122" s="101"/>
      <c r="DU122" s="101"/>
      <c r="DV122" s="101"/>
      <c r="DW122" s="101"/>
      <c r="DX122" s="101"/>
      <c r="DY122" s="101"/>
      <c r="DZ122" s="101"/>
      <c r="EA122" s="101"/>
      <c r="EB122" s="101"/>
      <c r="EC122" s="101"/>
      <c r="ED122" s="101"/>
      <c r="EE122" s="101"/>
      <c r="EF122" s="101"/>
      <c r="EG122" s="101"/>
      <c r="EH122" s="101"/>
      <c r="EI122" s="101"/>
      <c r="EJ122" s="101"/>
      <c r="EK122" s="101"/>
      <c r="EL122" s="101"/>
      <c r="EM122" s="101"/>
      <c r="EN122" s="101"/>
      <c r="EO122" s="101"/>
      <c r="EP122" s="101"/>
      <c r="EQ122" s="101"/>
      <c r="ER122" s="101"/>
      <c r="ES122" s="101"/>
      <c r="ET122" s="101"/>
      <c r="EU122" s="101"/>
      <c r="EV122" s="101"/>
      <c r="EW122" s="101"/>
      <c r="EX122" s="101"/>
      <c r="EY122" s="101"/>
      <c r="EZ122" s="101"/>
      <c r="FA122" s="101"/>
      <c r="FB122" s="101"/>
      <c r="FC122" s="101"/>
      <c r="FD122" s="101"/>
      <c r="FE122" s="101"/>
      <c r="FF122" s="101"/>
      <c r="FG122" s="101"/>
      <c r="FH122" s="101"/>
      <c r="FI122" s="101"/>
      <c r="FJ122" s="101"/>
      <c r="FK122" s="101"/>
      <c r="FL122" s="101"/>
      <c r="FM122" s="101"/>
      <c r="FN122" s="101"/>
      <c r="FO122" s="101"/>
      <c r="FP122" s="101"/>
      <c r="FQ122" s="101"/>
      <c r="FR122" s="101"/>
      <c r="FS122" s="101"/>
      <c r="FT122" s="101"/>
      <c r="FU122" s="101"/>
      <c r="FV122" s="101"/>
      <c r="FW122" s="101"/>
      <c r="FX122" s="101"/>
      <c r="FY122" s="101"/>
      <c r="FZ122" s="101"/>
      <c r="GA122" s="101"/>
      <c r="GB122" s="101"/>
      <c r="GC122" s="101"/>
      <c r="GD122" s="101"/>
      <c r="GE122" s="101"/>
      <c r="GF122" s="101"/>
      <c r="GG122" s="101"/>
      <c r="GH122" s="101"/>
      <c r="GI122" s="101"/>
      <c r="GJ122" s="101"/>
      <c r="GK122" s="101"/>
      <c r="GL122" s="101"/>
      <c r="GM122" s="101"/>
      <c r="GN122" s="101"/>
      <c r="GO122" s="101"/>
      <c r="GP122" s="101"/>
      <c r="GQ122" s="101"/>
      <c r="GR122" s="101"/>
      <c r="GS122" s="101"/>
      <c r="GT122" s="101"/>
      <c r="GU122" s="101"/>
      <c r="GV122" s="101"/>
      <c r="GW122" s="101"/>
      <c r="GX122" s="101"/>
      <c r="GY122" s="101"/>
      <c r="GZ122" s="101"/>
      <c r="HA122" s="101"/>
      <c r="HB122" s="101"/>
      <c r="HC122" s="101"/>
      <c r="HD122" s="101"/>
      <c r="HE122" s="101"/>
      <c r="HF122" s="101"/>
      <c r="HG122" s="101"/>
      <c r="HH122" s="101"/>
      <c r="HI122" s="101"/>
      <c r="HJ122" s="101"/>
      <c r="HK122" s="101"/>
      <c r="HL122" s="101"/>
      <c r="HM122" s="101"/>
      <c r="HN122" s="101"/>
      <c r="HO122" s="101"/>
      <c r="HP122" s="101"/>
      <c r="HQ122" s="101"/>
      <c r="HR122" s="101"/>
      <c r="HS122" s="101"/>
      <c r="HT122" s="101"/>
      <c r="HU122" s="101"/>
      <c r="HV122" s="101"/>
      <c r="HW122" s="101"/>
      <c r="HX122" s="101"/>
      <c r="HY122" s="101"/>
      <c r="HZ122" s="101"/>
      <c r="IA122" s="101"/>
      <c r="IB122" s="101"/>
      <c r="IC122" s="101"/>
      <c r="ID122" s="101"/>
      <c r="IE122" s="101"/>
      <c r="IF122" s="101"/>
      <c r="IG122" s="101"/>
      <c r="IH122" s="101"/>
      <c r="II122" s="101"/>
      <c r="IJ122" s="101"/>
      <c r="IK122" s="101"/>
      <c r="IL122" s="101"/>
      <c r="IM122" s="101"/>
      <c r="IN122" s="101"/>
      <c r="IO122" s="101"/>
      <c r="IP122" s="97"/>
      <c r="IQ122" s="97"/>
      <c r="IR122" s="97"/>
      <c r="IS122" s="97"/>
      <c r="IT122" s="97"/>
      <c r="IU122" s="97"/>
      <c r="IV122" s="97"/>
      <c r="IW122" s="97"/>
      <c r="IX122" s="97"/>
    </row>
    <row r="123" spans="1:258" s="88" customFormat="1" x14ac:dyDescent="0.25">
      <c r="A123" s="26"/>
      <c r="B123" s="26"/>
      <c r="C123" s="26"/>
      <c r="D123" s="26"/>
      <c r="E123" s="26"/>
    </row>
    <row r="124" spans="1:258" s="88" customFormat="1" x14ac:dyDescent="0.25">
      <c r="A124" s="186"/>
      <c r="B124" s="186"/>
      <c r="C124" s="187" t="s">
        <v>1237</v>
      </c>
      <c r="D124" s="187"/>
      <c r="E124" s="187"/>
      <c r="F124" s="187"/>
      <c r="G124" s="187"/>
      <c r="H124" s="187"/>
      <c r="I124" s="187"/>
      <c r="J124" s="187"/>
      <c r="K124" s="187"/>
      <c r="R124" s="18"/>
      <c r="S124" s="18"/>
      <c r="T124" s="18"/>
      <c r="U124" s="18"/>
      <c r="V124" s="18"/>
      <c r="W124" s="18"/>
      <c r="X124" s="18"/>
      <c r="Y124" s="18"/>
      <c r="Z124" s="18"/>
      <c r="AA124" s="18"/>
      <c r="AB124" s="18"/>
      <c r="AC124" s="18"/>
      <c r="AD124" s="18"/>
      <c r="AE124" s="18"/>
      <c r="AF124" s="18"/>
      <c r="AG124" s="18"/>
      <c r="AH124" s="18"/>
      <c r="AI124" s="18"/>
      <c r="AJ124" s="18"/>
      <c r="AK124" s="18"/>
      <c r="AL124" s="18"/>
      <c r="AM124" s="18"/>
      <c r="AN124" s="18"/>
      <c r="AO124" s="18"/>
      <c r="AP124" s="18"/>
      <c r="AQ124" s="18"/>
      <c r="AR124" s="18"/>
      <c r="AS124" s="18"/>
      <c r="AT124" s="18"/>
      <c r="AU124" s="18"/>
      <c r="AV124" s="18"/>
      <c r="AW124" s="18"/>
      <c r="AX124" s="18"/>
      <c r="AY124" s="18"/>
      <c r="AZ124" s="18"/>
      <c r="BA124" s="18"/>
      <c r="BB124" s="18"/>
      <c r="BC124" s="18"/>
      <c r="BD124" s="18"/>
      <c r="BE124" s="18"/>
      <c r="BF124" s="18"/>
      <c r="BG124" s="18"/>
      <c r="BH124" s="18"/>
      <c r="BI124" s="18"/>
      <c r="BJ124" s="18"/>
      <c r="BK124" s="18"/>
      <c r="BL124" s="18"/>
      <c r="BM124" s="18"/>
      <c r="BN124" s="18"/>
      <c r="BO124" s="18"/>
      <c r="BP124" s="18"/>
      <c r="BQ124" s="18"/>
      <c r="BR124" s="29" t="str">
        <f>C124</f>
        <v>Кабели и провода</v>
      </c>
      <c r="BS124" s="18"/>
      <c r="BT124" s="18"/>
      <c r="BU124" s="18"/>
      <c r="BV124" s="18"/>
      <c r="BW124" s="18"/>
      <c r="BX124" s="18"/>
      <c r="BY124" s="18"/>
      <c r="BZ124" s="18"/>
      <c r="CA124" s="18"/>
      <c r="CB124" s="18"/>
      <c r="CC124" s="18"/>
      <c r="CD124" s="18"/>
      <c r="CE124" s="18"/>
      <c r="CF124" s="18"/>
      <c r="CG124" s="18"/>
      <c r="CH124" s="18"/>
      <c r="CI124" s="18"/>
      <c r="CJ124" s="18"/>
      <c r="CK124" s="18"/>
      <c r="CL124" s="18"/>
      <c r="CM124" s="18"/>
      <c r="CN124" s="18"/>
      <c r="CO124" s="18"/>
      <c r="CP124" s="18"/>
      <c r="CQ124" s="18"/>
      <c r="CR124" s="18"/>
      <c r="CS124" s="18"/>
      <c r="CT124" s="18"/>
      <c r="CU124" s="18"/>
      <c r="CV124" s="18"/>
      <c r="CW124" s="18"/>
      <c r="CX124" s="18"/>
      <c r="CY124" s="18"/>
      <c r="CZ124" s="18"/>
      <c r="DA124" s="18"/>
      <c r="DB124" s="18"/>
      <c r="DC124" s="18"/>
      <c r="DD124" s="18"/>
      <c r="DE124" s="18"/>
      <c r="DF124" s="18"/>
      <c r="DG124" s="18"/>
      <c r="DH124" s="18"/>
      <c r="DI124" s="18"/>
      <c r="DJ124" s="18"/>
      <c r="DK124" s="18"/>
      <c r="DL124" s="18"/>
      <c r="DM124" s="18"/>
      <c r="DN124" s="18"/>
      <c r="DO124" s="18"/>
      <c r="DP124" s="18"/>
      <c r="DQ124" s="18"/>
      <c r="DR124" s="18"/>
      <c r="DS124" s="18"/>
      <c r="DT124" s="18"/>
      <c r="DU124" s="18"/>
      <c r="DV124" s="18"/>
      <c r="DW124" s="18"/>
      <c r="DX124" s="18"/>
      <c r="DY124" s="18"/>
      <c r="DZ124" s="18"/>
      <c r="EA124" s="18"/>
      <c r="EB124" s="18"/>
      <c r="EC124" s="18"/>
      <c r="ED124" s="18"/>
      <c r="EE124" s="18"/>
      <c r="EF124" s="18"/>
      <c r="EG124" s="18"/>
      <c r="EH124" s="18"/>
      <c r="EI124" s="18"/>
      <c r="EJ124" s="18"/>
      <c r="EK124" s="18"/>
      <c r="EL124" s="18"/>
      <c r="EM124" s="18"/>
      <c r="EN124" s="18"/>
      <c r="EO124" s="18"/>
      <c r="EP124" s="18"/>
      <c r="EQ124" s="18"/>
      <c r="ER124" s="18"/>
      <c r="ES124" s="18"/>
      <c r="ET124" s="18"/>
      <c r="EU124" s="18"/>
      <c r="EV124" s="18"/>
      <c r="EW124" s="18"/>
      <c r="EX124" s="18"/>
      <c r="EY124" s="18"/>
      <c r="EZ124" s="18"/>
      <c r="FA124" s="18"/>
      <c r="FB124" s="18"/>
      <c r="FC124" s="18"/>
      <c r="FD124" s="18"/>
      <c r="FE124" s="18"/>
      <c r="FF124" s="18"/>
      <c r="FG124" s="18"/>
      <c r="FH124" s="18"/>
      <c r="FI124" s="18"/>
      <c r="FJ124" s="18"/>
      <c r="FK124" s="18"/>
      <c r="FL124" s="18"/>
      <c r="FM124" s="18"/>
      <c r="FN124" s="18"/>
      <c r="FO124" s="18"/>
      <c r="FP124" s="18"/>
      <c r="FQ124" s="18"/>
      <c r="FR124" s="18"/>
      <c r="FS124" s="18"/>
      <c r="FT124" s="18"/>
      <c r="FU124" s="18"/>
      <c r="FV124" s="18"/>
      <c r="FW124" s="18"/>
      <c r="FX124" s="18"/>
      <c r="FY124" s="18"/>
      <c r="FZ124" s="18"/>
      <c r="GA124" s="18"/>
      <c r="GB124" s="18"/>
      <c r="GC124" s="18"/>
      <c r="GD124" s="18"/>
      <c r="GE124" s="18"/>
      <c r="GF124" s="18"/>
      <c r="GG124" s="18"/>
      <c r="GH124" s="18"/>
      <c r="GI124" s="18"/>
      <c r="GJ124" s="18"/>
      <c r="GK124" s="18"/>
      <c r="GL124" s="18"/>
      <c r="GM124" s="18"/>
      <c r="GN124" s="18"/>
      <c r="GO124" s="18"/>
      <c r="GP124" s="18"/>
      <c r="GQ124" s="18"/>
      <c r="GR124" s="18"/>
      <c r="GS124" s="18"/>
      <c r="GT124" s="18"/>
      <c r="GU124" s="18"/>
      <c r="GV124" s="18"/>
      <c r="GW124" s="18"/>
      <c r="GX124" s="18"/>
      <c r="GY124" s="18"/>
      <c r="GZ124" s="18"/>
      <c r="HA124" s="18"/>
      <c r="HB124" s="18"/>
      <c r="HC124" s="18"/>
      <c r="HD124" s="18"/>
      <c r="HE124" s="18"/>
      <c r="HF124" s="18"/>
      <c r="HG124" s="18"/>
      <c r="HH124" s="18"/>
      <c r="HI124" s="18"/>
      <c r="HJ124" s="18"/>
      <c r="HK124" s="18"/>
      <c r="HL124" s="18"/>
      <c r="HM124" s="18"/>
      <c r="HN124" s="18"/>
      <c r="HO124" s="18"/>
      <c r="HP124" s="18"/>
      <c r="HQ124" s="18"/>
      <c r="HR124" s="18"/>
      <c r="HS124" s="18"/>
      <c r="HT124" s="18"/>
      <c r="HU124" s="18"/>
      <c r="HV124" s="18"/>
      <c r="HW124" s="18"/>
      <c r="HX124" s="18"/>
      <c r="HY124" s="18"/>
      <c r="HZ124" s="18"/>
      <c r="IA124" s="18"/>
      <c r="IB124" s="18"/>
      <c r="IC124" s="18"/>
      <c r="ID124" s="18"/>
      <c r="IE124" s="18"/>
      <c r="IF124" s="18"/>
      <c r="IG124" s="18"/>
      <c r="IH124" s="18"/>
      <c r="II124" s="18"/>
      <c r="IJ124" s="18"/>
      <c r="IK124" s="18"/>
      <c r="IL124" s="18"/>
      <c r="IM124" s="18"/>
      <c r="IN124" s="18"/>
      <c r="IO124" s="18"/>
    </row>
    <row r="125" spans="1:258" s="88" customFormat="1" ht="13.8" thickBot="1" x14ac:dyDescent="0.3"/>
    <row r="126" spans="1:258" s="88" customFormat="1" x14ac:dyDescent="0.25">
      <c r="A126" s="89">
        <v>59</v>
      </c>
      <c r="B126" s="92" t="s">
        <v>1294</v>
      </c>
      <c r="C126" s="90" t="s">
        <v>1295</v>
      </c>
      <c r="D126" s="91" t="s">
        <v>169</v>
      </c>
      <c r="E126" s="104">
        <v>1.47</v>
      </c>
      <c r="F126" s="18"/>
      <c r="G126" s="18"/>
      <c r="H126" s="18"/>
      <c r="I126" s="18"/>
      <c r="J126" s="18"/>
      <c r="K126" s="18"/>
      <c r="L126" s="18"/>
      <c r="M126" s="18"/>
      <c r="N126" s="18"/>
      <c r="O126" s="18"/>
      <c r="P126" s="18"/>
      <c r="Q126" s="18"/>
      <c r="R126" s="18"/>
      <c r="S126" s="18"/>
      <c r="T126" s="18"/>
      <c r="U126" s="18"/>
      <c r="V126" s="18"/>
      <c r="W126" s="18"/>
      <c r="X126" s="18"/>
      <c r="Y126" s="18"/>
      <c r="Z126" s="18"/>
      <c r="AA126" s="18"/>
      <c r="AB126" s="18"/>
      <c r="AC126" s="18"/>
      <c r="AD126" s="18"/>
      <c r="AE126" s="18"/>
      <c r="AF126" s="18"/>
      <c r="AG126" s="18"/>
      <c r="AH126" s="18"/>
      <c r="AI126" s="18"/>
      <c r="AJ126" s="18"/>
      <c r="AK126" s="18"/>
      <c r="AL126" s="18"/>
      <c r="AM126" s="18"/>
      <c r="AN126" s="18"/>
      <c r="AO126" s="18"/>
      <c r="AP126" s="18"/>
      <c r="AQ126" s="18"/>
      <c r="AR126" s="18"/>
      <c r="AS126" s="18"/>
      <c r="AT126" s="18"/>
      <c r="AU126" s="18"/>
      <c r="AV126" s="18"/>
      <c r="AW126" s="18"/>
      <c r="AX126" s="18"/>
      <c r="AY126" s="18"/>
      <c r="AZ126" s="18"/>
      <c r="BA126" s="18"/>
      <c r="BB126" s="18"/>
      <c r="BC126" s="18"/>
      <c r="BD126" s="18"/>
      <c r="BE126" s="18"/>
      <c r="BF126" s="18"/>
      <c r="BG126" s="18"/>
      <c r="BH126" s="18"/>
      <c r="BI126" s="18"/>
      <c r="BJ126" s="18"/>
      <c r="BK126" s="18"/>
      <c r="BL126" s="18"/>
      <c r="BM126" s="18"/>
      <c r="BN126" s="18"/>
      <c r="BO126" s="18"/>
      <c r="BP126" s="18"/>
      <c r="BQ126" s="18"/>
      <c r="BR126" s="18"/>
      <c r="BS126" s="18"/>
      <c r="BT126" s="18"/>
      <c r="BU126" s="18"/>
      <c r="BV126" s="18"/>
      <c r="BW126" s="18"/>
      <c r="BX126" s="18"/>
      <c r="BY126" s="18"/>
      <c r="BZ126" s="18"/>
      <c r="CA126" s="18"/>
      <c r="CB126" s="18"/>
      <c r="CC126" s="18"/>
      <c r="CD126" s="18"/>
      <c r="CE126" s="18"/>
      <c r="CF126" s="18"/>
      <c r="CG126" s="18"/>
      <c r="CH126" s="18"/>
      <c r="CI126" s="18"/>
      <c r="CJ126" s="18"/>
      <c r="CK126" s="18"/>
      <c r="CL126" s="18"/>
      <c r="CM126" s="18"/>
      <c r="CN126" s="18"/>
      <c r="CO126" s="18"/>
      <c r="CP126" s="18"/>
      <c r="CQ126" s="18"/>
      <c r="CR126" s="18"/>
      <c r="CS126" s="18"/>
      <c r="CT126" s="18"/>
      <c r="CU126" s="18"/>
      <c r="CV126" s="18"/>
      <c r="CW126" s="18"/>
      <c r="CX126" s="18"/>
      <c r="CY126" s="18"/>
      <c r="CZ126" s="18"/>
      <c r="DA126" s="18"/>
      <c r="DB126" s="18"/>
      <c r="DC126" s="18"/>
      <c r="DD126" s="18"/>
      <c r="DE126" s="18"/>
      <c r="DF126" s="18"/>
      <c r="DG126" s="18"/>
      <c r="DH126" s="18"/>
      <c r="DI126" s="18"/>
      <c r="DJ126" s="18"/>
      <c r="DK126" s="18"/>
      <c r="DL126" s="18"/>
      <c r="DM126" s="18"/>
      <c r="DN126" s="18"/>
      <c r="DO126" s="18"/>
      <c r="DP126" s="18"/>
      <c r="DQ126" s="18"/>
      <c r="DR126" s="18"/>
      <c r="DS126" s="18"/>
      <c r="DT126" s="18"/>
      <c r="DU126" s="18"/>
      <c r="DV126" s="18"/>
      <c r="DW126" s="18"/>
      <c r="DX126" s="18"/>
      <c r="DY126" s="18"/>
      <c r="DZ126" s="18"/>
      <c r="EA126" s="18"/>
      <c r="EB126" s="18"/>
      <c r="EC126" s="18"/>
      <c r="ED126" s="18"/>
      <c r="EE126" s="18"/>
      <c r="EF126" s="18"/>
      <c r="EG126" s="18"/>
      <c r="EH126" s="18"/>
      <c r="EI126" s="18"/>
      <c r="EJ126" s="18"/>
      <c r="EK126" s="18"/>
      <c r="EL126" s="18"/>
      <c r="EM126" s="18"/>
      <c r="EN126" s="18"/>
      <c r="EO126" s="18"/>
      <c r="EP126" s="18"/>
      <c r="EQ126" s="18"/>
      <c r="ER126" s="18"/>
      <c r="ES126" s="18"/>
      <c r="ET126" s="18"/>
      <c r="EU126" s="18"/>
      <c r="EV126" s="18"/>
      <c r="EW126" s="18"/>
      <c r="EX126" s="18"/>
      <c r="EY126" s="18"/>
      <c r="EZ126" s="18"/>
      <c r="FA126" s="18"/>
      <c r="FB126" s="18"/>
      <c r="FC126" s="18"/>
      <c r="FD126" s="18"/>
      <c r="FE126" s="18"/>
      <c r="FF126" s="18"/>
      <c r="FG126" s="18"/>
      <c r="FH126" s="18"/>
      <c r="FI126" s="18"/>
      <c r="FJ126" s="18"/>
      <c r="FK126" s="18"/>
      <c r="FL126" s="18"/>
      <c r="FM126" s="18"/>
      <c r="FN126" s="18"/>
      <c r="FO126" s="18"/>
      <c r="FP126" s="18"/>
      <c r="FQ126" s="18"/>
      <c r="FR126" s="18"/>
      <c r="FS126" s="18"/>
      <c r="FT126" s="18"/>
      <c r="FU126" s="18"/>
      <c r="FV126" s="18"/>
      <c r="FW126" s="18"/>
      <c r="FX126" s="18"/>
      <c r="FY126" s="18"/>
      <c r="FZ126" s="18"/>
      <c r="GA126" s="18"/>
      <c r="GB126" s="18"/>
      <c r="GC126" s="18"/>
      <c r="GD126" s="18"/>
      <c r="GE126" s="18"/>
      <c r="GF126" s="18"/>
      <c r="GG126" s="18"/>
      <c r="GH126" s="18"/>
      <c r="GI126" s="18"/>
      <c r="GJ126" s="18"/>
      <c r="GK126" s="18"/>
      <c r="GL126" s="18"/>
      <c r="GM126" s="18"/>
      <c r="GN126" s="18"/>
      <c r="GO126" s="18"/>
      <c r="GP126" s="18"/>
      <c r="GQ126" s="18"/>
      <c r="GR126" s="18"/>
      <c r="GS126" s="18"/>
      <c r="GT126" s="18"/>
      <c r="GU126" s="18"/>
      <c r="GV126" s="18"/>
      <c r="GW126" s="18"/>
      <c r="GX126" s="18"/>
      <c r="GY126" s="18"/>
      <c r="GZ126" s="18"/>
      <c r="HA126" s="18"/>
      <c r="HB126" s="18"/>
      <c r="HC126" s="18"/>
      <c r="HD126" s="18"/>
      <c r="HE126" s="18"/>
      <c r="HF126" s="18"/>
      <c r="HG126" s="18"/>
      <c r="HH126" s="18"/>
      <c r="HI126" s="18"/>
      <c r="HJ126" s="18"/>
      <c r="HK126" s="18"/>
      <c r="HL126" s="18"/>
      <c r="HM126" s="18"/>
      <c r="HN126" s="18"/>
      <c r="HO126" s="18"/>
      <c r="HP126" s="18"/>
      <c r="HQ126" s="18"/>
      <c r="HR126" s="18"/>
      <c r="HS126" s="18"/>
      <c r="HT126" s="18"/>
      <c r="HU126" s="18"/>
      <c r="HV126" s="18"/>
      <c r="HW126" s="18"/>
      <c r="HX126" s="18"/>
      <c r="HY126" s="18"/>
      <c r="HZ126" s="18"/>
      <c r="IA126" s="18"/>
      <c r="IB126" s="18"/>
      <c r="IC126" s="18"/>
      <c r="ID126" s="18"/>
      <c r="IE126" s="18"/>
      <c r="IF126" s="18"/>
      <c r="IG126" s="18"/>
      <c r="IH126" s="18"/>
      <c r="II126" s="18"/>
      <c r="IJ126" s="18"/>
      <c r="IK126" s="18"/>
      <c r="IL126" s="18"/>
      <c r="IM126" s="18"/>
      <c r="IN126" s="18"/>
      <c r="IO126" s="18"/>
    </row>
    <row r="127" spans="1:258" s="88" customFormat="1" ht="45.6" x14ac:dyDescent="0.25">
      <c r="A127" s="93">
        <v>60</v>
      </c>
      <c r="B127" s="96" t="s">
        <v>1296</v>
      </c>
      <c r="C127" s="94" t="s">
        <v>1297</v>
      </c>
      <c r="D127" s="95" t="s">
        <v>169</v>
      </c>
      <c r="E127" s="100">
        <v>40.18</v>
      </c>
      <c r="F127" s="18"/>
      <c r="G127" s="18"/>
      <c r="H127" s="18"/>
      <c r="I127" s="18"/>
      <c r="J127" s="18"/>
      <c r="K127" s="18"/>
      <c r="L127" s="18"/>
      <c r="M127" s="18"/>
      <c r="N127" s="18"/>
      <c r="O127" s="18"/>
      <c r="P127" s="18"/>
      <c r="Q127" s="18"/>
      <c r="R127" s="18"/>
      <c r="S127" s="18"/>
      <c r="T127" s="18"/>
      <c r="U127" s="18"/>
      <c r="V127" s="18"/>
      <c r="W127" s="18"/>
      <c r="X127" s="18"/>
      <c r="Y127" s="18"/>
      <c r="Z127" s="18"/>
      <c r="AA127" s="18"/>
      <c r="AB127" s="18"/>
      <c r="AC127" s="18"/>
      <c r="AD127" s="18"/>
      <c r="AE127" s="18"/>
      <c r="AF127" s="18"/>
      <c r="AG127" s="18"/>
      <c r="AH127" s="18"/>
      <c r="AI127" s="18"/>
      <c r="AJ127" s="18"/>
      <c r="AK127" s="18"/>
      <c r="AL127" s="18"/>
      <c r="AM127" s="18"/>
      <c r="AN127" s="18"/>
      <c r="AO127" s="18"/>
      <c r="AP127" s="18"/>
      <c r="AQ127" s="18"/>
      <c r="AR127" s="18"/>
      <c r="AS127" s="18"/>
      <c r="AT127" s="18"/>
      <c r="AU127" s="18"/>
      <c r="AV127" s="18"/>
      <c r="AW127" s="18"/>
      <c r="AX127" s="18"/>
      <c r="AY127" s="18"/>
      <c r="AZ127" s="18"/>
      <c r="BA127" s="18"/>
      <c r="BB127" s="18"/>
      <c r="BC127" s="18"/>
      <c r="BD127" s="18"/>
      <c r="BE127" s="18"/>
      <c r="BF127" s="18"/>
      <c r="BG127" s="18"/>
      <c r="BH127" s="18"/>
      <c r="BI127" s="18"/>
      <c r="BJ127" s="18"/>
      <c r="BK127" s="18"/>
      <c r="BL127" s="18"/>
      <c r="BM127" s="18"/>
      <c r="BN127" s="18"/>
      <c r="BO127" s="18"/>
      <c r="BP127" s="18"/>
      <c r="BQ127" s="18"/>
      <c r="BR127" s="18"/>
      <c r="BS127" s="18"/>
      <c r="BT127" s="18"/>
      <c r="BU127" s="18"/>
      <c r="BV127" s="18"/>
      <c r="BW127" s="18"/>
      <c r="BX127" s="18"/>
      <c r="BY127" s="18"/>
      <c r="BZ127" s="18"/>
      <c r="CA127" s="18"/>
      <c r="CB127" s="18"/>
      <c r="CC127" s="18"/>
      <c r="CD127" s="18"/>
      <c r="CE127" s="18"/>
      <c r="CF127" s="18"/>
      <c r="CG127" s="18"/>
      <c r="CH127" s="18"/>
      <c r="CI127" s="18"/>
      <c r="CJ127" s="18"/>
      <c r="CK127" s="18"/>
      <c r="CL127" s="18"/>
      <c r="CM127" s="18"/>
      <c r="CN127" s="18"/>
      <c r="CO127" s="18"/>
      <c r="CP127" s="18"/>
      <c r="CQ127" s="18"/>
      <c r="CR127" s="18"/>
      <c r="CS127" s="18"/>
      <c r="CT127" s="18"/>
      <c r="CU127" s="18"/>
      <c r="CV127" s="18"/>
      <c r="CW127" s="18"/>
      <c r="CX127" s="18"/>
      <c r="CY127" s="18"/>
      <c r="CZ127" s="18"/>
      <c r="DA127" s="18"/>
      <c r="DB127" s="18"/>
      <c r="DC127" s="18"/>
      <c r="DD127" s="18"/>
      <c r="DE127" s="18"/>
      <c r="DF127" s="18"/>
      <c r="DG127" s="18"/>
      <c r="DH127" s="18"/>
      <c r="DI127" s="18"/>
      <c r="DJ127" s="18"/>
      <c r="DK127" s="18"/>
      <c r="DL127" s="18"/>
      <c r="DM127" s="18"/>
      <c r="DN127" s="18"/>
      <c r="DO127" s="18"/>
      <c r="DP127" s="18"/>
      <c r="DQ127" s="18"/>
      <c r="DR127" s="18"/>
      <c r="DS127" s="18"/>
      <c r="DT127" s="18"/>
      <c r="DU127" s="18"/>
      <c r="DV127" s="18"/>
      <c r="DW127" s="18"/>
      <c r="DX127" s="18"/>
      <c r="DY127" s="18"/>
      <c r="DZ127" s="18"/>
      <c r="EA127" s="18"/>
      <c r="EB127" s="18"/>
      <c r="EC127" s="18"/>
      <c r="ED127" s="18"/>
      <c r="EE127" s="18"/>
      <c r="EF127" s="18"/>
      <c r="EG127" s="18"/>
      <c r="EH127" s="18"/>
      <c r="EI127" s="18"/>
      <c r="EJ127" s="18"/>
      <c r="EK127" s="18"/>
      <c r="EL127" s="18"/>
      <c r="EM127" s="18"/>
      <c r="EN127" s="18"/>
      <c r="EO127" s="18"/>
      <c r="EP127" s="18"/>
      <c r="EQ127" s="18"/>
      <c r="ER127" s="18"/>
      <c r="ES127" s="18"/>
      <c r="ET127" s="18"/>
      <c r="EU127" s="18"/>
      <c r="EV127" s="18"/>
      <c r="EW127" s="18"/>
      <c r="EX127" s="18"/>
      <c r="EY127" s="18"/>
      <c r="EZ127" s="18"/>
      <c r="FA127" s="18"/>
      <c r="FB127" s="18"/>
      <c r="FC127" s="18"/>
      <c r="FD127" s="18"/>
      <c r="FE127" s="18"/>
      <c r="FF127" s="18"/>
      <c r="FG127" s="18"/>
      <c r="FH127" s="18"/>
      <c r="FI127" s="18"/>
      <c r="FJ127" s="18"/>
      <c r="FK127" s="18"/>
      <c r="FL127" s="18"/>
      <c r="FM127" s="18"/>
      <c r="FN127" s="18"/>
      <c r="FO127" s="18"/>
      <c r="FP127" s="18"/>
      <c r="FQ127" s="18"/>
      <c r="FR127" s="18"/>
      <c r="FS127" s="18"/>
      <c r="FT127" s="18"/>
      <c r="FU127" s="18"/>
      <c r="FV127" s="18"/>
      <c r="FW127" s="18"/>
      <c r="FX127" s="18"/>
      <c r="FY127" s="18"/>
      <c r="FZ127" s="18"/>
      <c r="GA127" s="18"/>
      <c r="GB127" s="18"/>
      <c r="GC127" s="18"/>
      <c r="GD127" s="18"/>
      <c r="GE127" s="18"/>
      <c r="GF127" s="18"/>
      <c r="GG127" s="18"/>
      <c r="GH127" s="18"/>
      <c r="GI127" s="18"/>
      <c r="GJ127" s="18"/>
      <c r="GK127" s="18"/>
      <c r="GL127" s="18"/>
      <c r="GM127" s="18"/>
      <c r="GN127" s="18"/>
      <c r="GO127" s="18"/>
      <c r="GP127" s="18"/>
      <c r="GQ127" s="18"/>
      <c r="GR127" s="18"/>
      <c r="GS127" s="18"/>
      <c r="GT127" s="18"/>
      <c r="GU127" s="18"/>
      <c r="GV127" s="18"/>
      <c r="GW127" s="18"/>
      <c r="GX127" s="18"/>
      <c r="GY127" s="18"/>
      <c r="GZ127" s="18"/>
      <c r="HA127" s="18"/>
      <c r="HB127" s="18"/>
      <c r="HC127" s="18"/>
      <c r="HD127" s="18"/>
      <c r="HE127" s="18"/>
      <c r="HF127" s="18"/>
      <c r="HG127" s="18"/>
      <c r="HH127" s="18"/>
      <c r="HI127" s="18"/>
      <c r="HJ127" s="18"/>
      <c r="HK127" s="18"/>
      <c r="HL127" s="18"/>
      <c r="HM127" s="18"/>
      <c r="HN127" s="18"/>
      <c r="HO127" s="18"/>
      <c r="HP127" s="18"/>
      <c r="HQ127" s="18"/>
      <c r="HR127" s="18"/>
      <c r="HS127" s="18"/>
      <c r="HT127" s="18"/>
      <c r="HU127" s="18"/>
      <c r="HV127" s="18"/>
      <c r="HW127" s="18"/>
      <c r="HX127" s="18"/>
      <c r="HY127" s="18"/>
      <c r="HZ127" s="18"/>
      <c r="IA127" s="18"/>
      <c r="IB127" s="18"/>
      <c r="IC127" s="18"/>
      <c r="ID127" s="18"/>
      <c r="IE127" s="18"/>
      <c r="IF127" s="18"/>
      <c r="IG127" s="18"/>
      <c r="IH127" s="18"/>
      <c r="II127" s="18"/>
      <c r="IJ127" s="18"/>
      <c r="IK127" s="18"/>
      <c r="IL127" s="18"/>
      <c r="IM127" s="18"/>
      <c r="IN127" s="18"/>
      <c r="IO127" s="18"/>
    </row>
    <row r="128" spans="1:258" s="88" customFormat="1" ht="45.6" x14ac:dyDescent="0.25">
      <c r="A128" s="93">
        <v>61</v>
      </c>
      <c r="B128" s="96" t="s">
        <v>1224</v>
      </c>
      <c r="C128" s="94" t="s">
        <v>1225</v>
      </c>
      <c r="D128" s="95" t="s">
        <v>169</v>
      </c>
      <c r="E128" s="100">
        <v>192.26</v>
      </c>
      <c r="F128" s="18"/>
      <c r="G128" s="18"/>
      <c r="H128" s="18"/>
      <c r="I128" s="18"/>
      <c r="J128" s="18"/>
      <c r="K128" s="18"/>
      <c r="L128" s="18"/>
      <c r="M128" s="18"/>
      <c r="N128" s="18"/>
      <c r="O128" s="18"/>
      <c r="P128" s="18"/>
      <c r="Q128" s="18"/>
      <c r="R128" s="18"/>
      <c r="S128" s="18"/>
      <c r="T128" s="18"/>
      <c r="U128" s="18"/>
      <c r="V128" s="18"/>
      <c r="W128" s="18"/>
      <c r="X128" s="18"/>
      <c r="Y128" s="18"/>
      <c r="Z128" s="18"/>
      <c r="AA128" s="18"/>
      <c r="AB128" s="18"/>
      <c r="AC128" s="18"/>
      <c r="AD128" s="18"/>
      <c r="AE128" s="18"/>
      <c r="AF128" s="18"/>
      <c r="AG128" s="18"/>
      <c r="AH128" s="18"/>
      <c r="AI128" s="18"/>
      <c r="AJ128" s="18"/>
      <c r="AK128" s="18"/>
      <c r="AL128" s="18"/>
      <c r="AM128" s="18"/>
      <c r="AN128" s="18"/>
      <c r="AO128" s="18"/>
      <c r="AP128" s="18"/>
      <c r="AQ128" s="18"/>
      <c r="AR128" s="18"/>
      <c r="AS128" s="18"/>
      <c r="AT128" s="18"/>
      <c r="AU128" s="18"/>
      <c r="AV128" s="18"/>
      <c r="AW128" s="18"/>
      <c r="AX128" s="18"/>
      <c r="AY128" s="18"/>
      <c r="AZ128" s="18"/>
      <c r="BA128" s="18"/>
      <c r="BB128" s="18"/>
      <c r="BC128" s="18"/>
      <c r="BD128" s="18"/>
      <c r="BE128" s="18"/>
      <c r="BF128" s="18"/>
      <c r="BG128" s="18"/>
      <c r="BH128" s="18"/>
      <c r="BI128" s="18"/>
      <c r="BJ128" s="18"/>
      <c r="BK128" s="18"/>
      <c r="BL128" s="18"/>
      <c r="BM128" s="18"/>
      <c r="BN128" s="18"/>
      <c r="BO128" s="18"/>
      <c r="BP128" s="18"/>
      <c r="BQ128" s="18"/>
      <c r="BR128" s="18"/>
      <c r="BS128" s="18"/>
      <c r="BT128" s="18"/>
      <c r="BU128" s="18"/>
      <c r="BV128" s="18"/>
      <c r="BW128" s="18"/>
      <c r="BX128" s="18"/>
      <c r="BY128" s="18"/>
      <c r="BZ128" s="18"/>
      <c r="CA128" s="18"/>
      <c r="CB128" s="18"/>
      <c r="CC128" s="18"/>
      <c r="CD128" s="18"/>
      <c r="CE128" s="18"/>
      <c r="CF128" s="18"/>
      <c r="CG128" s="18"/>
      <c r="CH128" s="18"/>
      <c r="CI128" s="18"/>
      <c r="CJ128" s="18"/>
      <c r="CK128" s="18"/>
      <c r="CL128" s="18"/>
      <c r="CM128" s="18"/>
      <c r="CN128" s="18"/>
      <c r="CO128" s="18"/>
      <c r="CP128" s="18"/>
      <c r="CQ128" s="18"/>
      <c r="CR128" s="18"/>
      <c r="CS128" s="18"/>
      <c r="CT128" s="18"/>
      <c r="CU128" s="18"/>
      <c r="CV128" s="18"/>
      <c r="CW128" s="18"/>
      <c r="CX128" s="18"/>
      <c r="CY128" s="18"/>
      <c r="CZ128" s="18"/>
      <c r="DA128" s="18"/>
      <c r="DB128" s="18"/>
      <c r="DC128" s="18"/>
      <c r="DD128" s="18"/>
      <c r="DE128" s="18"/>
      <c r="DF128" s="18"/>
      <c r="DG128" s="18"/>
      <c r="DH128" s="18"/>
      <c r="DI128" s="18"/>
      <c r="DJ128" s="18"/>
      <c r="DK128" s="18"/>
      <c r="DL128" s="18"/>
      <c r="DM128" s="18"/>
      <c r="DN128" s="18"/>
      <c r="DO128" s="18"/>
      <c r="DP128" s="18"/>
      <c r="DQ128" s="18"/>
      <c r="DR128" s="18"/>
      <c r="DS128" s="18"/>
      <c r="DT128" s="18"/>
      <c r="DU128" s="18"/>
      <c r="DV128" s="18"/>
      <c r="DW128" s="18"/>
      <c r="DX128" s="18"/>
      <c r="DY128" s="18"/>
      <c r="DZ128" s="18"/>
      <c r="EA128" s="18"/>
      <c r="EB128" s="18"/>
      <c r="EC128" s="18"/>
      <c r="ED128" s="18"/>
      <c r="EE128" s="18"/>
      <c r="EF128" s="18"/>
      <c r="EG128" s="18"/>
      <c r="EH128" s="18"/>
      <c r="EI128" s="18"/>
      <c r="EJ128" s="18"/>
      <c r="EK128" s="18"/>
      <c r="EL128" s="18"/>
      <c r="EM128" s="18"/>
      <c r="EN128" s="18"/>
      <c r="EO128" s="18"/>
      <c r="EP128" s="18"/>
      <c r="EQ128" s="18"/>
      <c r="ER128" s="18"/>
      <c r="ES128" s="18"/>
      <c r="ET128" s="18"/>
      <c r="EU128" s="18"/>
      <c r="EV128" s="18"/>
      <c r="EW128" s="18"/>
      <c r="EX128" s="18"/>
      <c r="EY128" s="18"/>
      <c r="EZ128" s="18"/>
      <c r="FA128" s="18"/>
      <c r="FB128" s="18"/>
      <c r="FC128" s="18"/>
      <c r="FD128" s="18"/>
      <c r="FE128" s="18"/>
      <c r="FF128" s="18"/>
      <c r="FG128" s="18"/>
      <c r="FH128" s="18"/>
      <c r="FI128" s="18"/>
      <c r="FJ128" s="18"/>
      <c r="FK128" s="18"/>
      <c r="FL128" s="18"/>
      <c r="FM128" s="18"/>
      <c r="FN128" s="18"/>
      <c r="FO128" s="18"/>
      <c r="FP128" s="18"/>
      <c r="FQ128" s="18"/>
      <c r="FR128" s="18"/>
      <c r="FS128" s="18"/>
      <c r="FT128" s="18"/>
      <c r="FU128" s="18"/>
      <c r="FV128" s="18"/>
      <c r="FW128" s="18"/>
      <c r="FX128" s="18"/>
      <c r="FY128" s="18"/>
      <c r="FZ128" s="18"/>
      <c r="GA128" s="18"/>
      <c r="GB128" s="18"/>
      <c r="GC128" s="18"/>
      <c r="GD128" s="18"/>
      <c r="GE128" s="18"/>
      <c r="GF128" s="18"/>
      <c r="GG128" s="18"/>
      <c r="GH128" s="18"/>
      <c r="GI128" s="18"/>
      <c r="GJ128" s="18"/>
      <c r="GK128" s="18"/>
      <c r="GL128" s="18"/>
      <c r="GM128" s="18"/>
      <c r="GN128" s="18"/>
      <c r="GO128" s="18"/>
      <c r="GP128" s="18"/>
      <c r="GQ128" s="18"/>
      <c r="GR128" s="18"/>
      <c r="GS128" s="18"/>
      <c r="GT128" s="18"/>
      <c r="GU128" s="18"/>
      <c r="GV128" s="18"/>
      <c r="GW128" s="18"/>
      <c r="GX128" s="18"/>
      <c r="GY128" s="18"/>
      <c r="GZ128" s="18"/>
      <c r="HA128" s="18"/>
      <c r="HB128" s="18"/>
      <c r="HC128" s="18"/>
      <c r="HD128" s="18"/>
      <c r="HE128" s="18"/>
      <c r="HF128" s="18"/>
      <c r="HG128" s="18"/>
      <c r="HH128" s="18"/>
      <c r="HI128" s="18"/>
      <c r="HJ128" s="18"/>
      <c r="HK128" s="18"/>
      <c r="HL128" s="18"/>
      <c r="HM128" s="18"/>
      <c r="HN128" s="18"/>
      <c r="HO128" s="18"/>
      <c r="HP128" s="18"/>
      <c r="HQ128" s="18"/>
      <c r="HR128" s="18"/>
      <c r="HS128" s="18"/>
      <c r="HT128" s="18"/>
      <c r="HU128" s="18"/>
      <c r="HV128" s="18"/>
      <c r="HW128" s="18"/>
      <c r="HX128" s="18"/>
      <c r="HY128" s="18"/>
      <c r="HZ128" s="18"/>
      <c r="IA128" s="18"/>
      <c r="IB128" s="18"/>
      <c r="IC128" s="18"/>
      <c r="ID128" s="18"/>
      <c r="IE128" s="18"/>
      <c r="IF128" s="18"/>
      <c r="IG128" s="18"/>
      <c r="IH128" s="18"/>
      <c r="II128" s="18"/>
      <c r="IJ128" s="18"/>
      <c r="IK128" s="18"/>
      <c r="IL128" s="18"/>
      <c r="IM128" s="18"/>
      <c r="IN128" s="18"/>
      <c r="IO128" s="18"/>
    </row>
    <row r="129" spans="1:258" s="88" customFormat="1" ht="45.6" x14ac:dyDescent="0.25">
      <c r="A129" s="93">
        <v>62</v>
      </c>
      <c r="B129" s="96" t="s">
        <v>1226</v>
      </c>
      <c r="C129" s="94" t="s">
        <v>1227</v>
      </c>
      <c r="D129" s="95" t="s">
        <v>169</v>
      </c>
      <c r="E129" s="100">
        <v>94.37</v>
      </c>
      <c r="F129" s="18"/>
      <c r="G129" s="18"/>
      <c r="H129" s="18"/>
      <c r="I129" s="18"/>
      <c r="J129" s="18"/>
      <c r="K129" s="18"/>
      <c r="L129" s="18"/>
      <c r="M129" s="18"/>
      <c r="N129" s="18"/>
      <c r="O129" s="18"/>
      <c r="P129" s="18"/>
      <c r="Q129" s="18"/>
      <c r="R129" s="18"/>
      <c r="S129" s="18"/>
      <c r="T129" s="18"/>
      <c r="U129" s="18"/>
      <c r="V129" s="18"/>
      <c r="W129" s="18"/>
      <c r="X129" s="18"/>
      <c r="Y129" s="18"/>
      <c r="Z129" s="18"/>
      <c r="AA129" s="18"/>
      <c r="AB129" s="18"/>
      <c r="AC129" s="18"/>
      <c r="AD129" s="18"/>
      <c r="AE129" s="18"/>
      <c r="AF129" s="18"/>
      <c r="AG129" s="18"/>
      <c r="AH129" s="18"/>
      <c r="AI129" s="18"/>
      <c r="AJ129" s="18"/>
      <c r="AK129" s="18"/>
      <c r="AL129" s="18"/>
      <c r="AM129" s="18"/>
      <c r="AN129" s="18"/>
      <c r="AO129" s="18"/>
      <c r="AP129" s="18"/>
      <c r="AQ129" s="18"/>
      <c r="AR129" s="18"/>
      <c r="AS129" s="18"/>
      <c r="AT129" s="18"/>
      <c r="AU129" s="18"/>
      <c r="AV129" s="18"/>
      <c r="AW129" s="18"/>
      <c r="AX129" s="18"/>
      <c r="AY129" s="18"/>
      <c r="AZ129" s="18"/>
      <c r="BA129" s="18"/>
      <c r="BB129" s="18"/>
      <c r="BC129" s="18"/>
      <c r="BD129" s="18"/>
      <c r="BE129" s="18"/>
      <c r="BF129" s="18"/>
      <c r="BG129" s="18"/>
      <c r="BH129" s="18"/>
      <c r="BI129" s="18"/>
      <c r="BJ129" s="18"/>
      <c r="BK129" s="18"/>
      <c r="BL129" s="18"/>
      <c r="BM129" s="18"/>
      <c r="BN129" s="18"/>
      <c r="BO129" s="18"/>
      <c r="BP129" s="18"/>
      <c r="BQ129" s="18"/>
      <c r="BR129" s="18"/>
      <c r="BS129" s="18"/>
      <c r="BT129" s="18"/>
      <c r="BU129" s="18"/>
      <c r="BV129" s="18"/>
      <c r="BW129" s="18"/>
      <c r="BX129" s="18"/>
      <c r="BY129" s="18"/>
      <c r="BZ129" s="18"/>
      <c r="CA129" s="18"/>
      <c r="CB129" s="18"/>
      <c r="CC129" s="18"/>
      <c r="CD129" s="18"/>
      <c r="CE129" s="18"/>
      <c r="CF129" s="18"/>
      <c r="CG129" s="18"/>
      <c r="CH129" s="18"/>
      <c r="CI129" s="18"/>
      <c r="CJ129" s="18"/>
      <c r="CK129" s="18"/>
      <c r="CL129" s="18"/>
      <c r="CM129" s="18"/>
      <c r="CN129" s="18"/>
      <c r="CO129" s="18"/>
      <c r="CP129" s="18"/>
      <c r="CQ129" s="18"/>
      <c r="CR129" s="18"/>
      <c r="CS129" s="18"/>
      <c r="CT129" s="18"/>
      <c r="CU129" s="18"/>
      <c r="CV129" s="18"/>
      <c r="CW129" s="18"/>
      <c r="CX129" s="18"/>
      <c r="CY129" s="18"/>
      <c r="CZ129" s="18"/>
      <c r="DA129" s="18"/>
      <c r="DB129" s="18"/>
      <c r="DC129" s="18"/>
      <c r="DD129" s="18"/>
      <c r="DE129" s="18"/>
      <c r="DF129" s="18"/>
      <c r="DG129" s="18"/>
      <c r="DH129" s="18"/>
      <c r="DI129" s="18"/>
      <c r="DJ129" s="18"/>
      <c r="DK129" s="18"/>
      <c r="DL129" s="18"/>
      <c r="DM129" s="18"/>
      <c r="DN129" s="18"/>
      <c r="DO129" s="18"/>
      <c r="DP129" s="18"/>
      <c r="DQ129" s="18"/>
      <c r="DR129" s="18"/>
      <c r="DS129" s="18"/>
      <c r="DT129" s="18"/>
      <c r="DU129" s="18"/>
      <c r="DV129" s="18"/>
      <c r="DW129" s="18"/>
      <c r="DX129" s="18"/>
      <c r="DY129" s="18"/>
      <c r="DZ129" s="18"/>
      <c r="EA129" s="18"/>
      <c r="EB129" s="18"/>
      <c r="EC129" s="18"/>
      <c r="ED129" s="18"/>
      <c r="EE129" s="18"/>
      <c r="EF129" s="18"/>
      <c r="EG129" s="18"/>
      <c r="EH129" s="18"/>
      <c r="EI129" s="18"/>
      <c r="EJ129" s="18"/>
      <c r="EK129" s="18"/>
      <c r="EL129" s="18"/>
      <c r="EM129" s="18"/>
      <c r="EN129" s="18"/>
      <c r="EO129" s="18"/>
      <c r="EP129" s="18"/>
      <c r="EQ129" s="18"/>
      <c r="ER129" s="18"/>
      <c r="ES129" s="18"/>
      <c r="ET129" s="18"/>
      <c r="EU129" s="18"/>
      <c r="EV129" s="18"/>
      <c r="EW129" s="18"/>
      <c r="EX129" s="18"/>
      <c r="EY129" s="18"/>
      <c r="EZ129" s="18"/>
      <c r="FA129" s="18"/>
      <c r="FB129" s="18"/>
      <c r="FC129" s="18"/>
      <c r="FD129" s="18"/>
      <c r="FE129" s="18"/>
      <c r="FF129" s="18"/>
      <c r="FG129" s="18"/>
      <c r="FH129" s="18"/>
      <c r="FI129" s="18"/>
      <c r="FJ129" s="18"/>
      <c r="FK129" s="18"/>
      <c r="FL129" s="18"/>
      <c r="FM129" s="18"/>
      <c r="FN129" s="18"/>
      <c r="FO129" s="18"/>
      <c r="FP129" s="18"/>
      <c r="FQ129" s="18"/>
      <c r="FR129" s="18"/>
      <c r="FS129" s="18"/>
      <c r="FT129" s="18"/>
      <c r="FU129" s="18"/>
      <c r="FV129" s="18"/>
      <c r="FW129" s="18"/>
      <c r="FX129" s="18"/>
      <c r="FY129" s="18"/>
      <c r="FZ129" s="18"/>
      <c r="GA129" s="18"/>
      <c r="GB129" s="18"/>
      <c r="GC129" s="18"/>
      <c r="GD129" s="18"/>
      <c r="GE129" s="18"/>
      <c r="GF129" s="18"/>
      <c r="GG129" s="18"/>
      <c r="GH129" s="18"/>
      <c r="GI129" s="18"/>
      <c r="GJ129" s="18"/>
      <c r="GK129" s="18"/>
      <c r="GL129" s="18"/>
      <c r="GM129" s="18"/>
      <c r="GN129" s="18"/>
      <c r="GO129" s="18"/>
      <c r="GP129" s="18"/>
      <c r="GQ129" s="18"/>
      <c r="GR129" s="18"/>
      <c r="GS129" s="18"/>
      <c r="GT129" s="18"/>
      <c r="GU129" s="18"/>
      <c r="GV129" s="18"/>
      <c r="GW129" s="18"/>
      <c r="GX129" s="18"/>
      <c r="GY129" s="18"/>
      <c r="GZ129" s="18"/>
      <c r="HA129" s="18"/>
      <c r="HB129" s="18"/>
      <c r="HC129" s="18"/>
      <c r="HD129" s="18"/>
      <c r="HE129" s="18"/>
      <c r="HF129" s="18"/>
      <c r="HG129" s="18"/>
      <c r="HH129" s="18"/>
      <c r="HI129" s="18"/>
      <c r="HJ129" s="18"/>
      <c r="HK129" s="18"/>
      <c r="HL129" s="18"/>
      <c r="HM129" s="18"/>
      <c r="HN129" s="18"/>
      <c r="HO129" s="18"/>
      <c r="HP129" s="18"/>
      <c r="HQ129" s="18"/>
      <c r="HR129" s="18"/>
      <c r="HS129" s="18"/>
      <c r="HT129" s="18"/>
      <c r="HU129" s="18"/>
      <c r="HV129" s="18"/>
      <c r="HW129" s="18"/>
      <c r="HX129" s="18"/>
      <c r="HY129" s="18"/>
      <c r="HZ129" s="18"/>
      <c r="IA129" s="18"/>
      <c r="IB129" s="18"/>
      <c r="IC129" s="18"/>
      <c r="ID129" s="18"/>
      <c r="IE129" s="18"/>
      <c r="IF129" s="18"/>
      <c r="IG129" s="18"/>
      <c r="IH129" s="18"/>
      <c r="II129" s="18"/>
      <c r="IJ129" s="18"/>
      <c r="IK129" s="18"/>
      <c r="IL129" s="18"/>
      <c r="IM129" s="18"/>
      <c r="IN129" s="18"/>
      <c r="IO129" s="18"/>
    </row>
    <row r="130" spans="1:258" s="88" customFormat="1" ht="34.200000000000003" x14ac:dyDescent="0.25">
      <c r="A130" s="93">
        <v>63</v>
      </c>
      <c r="B130" s="96" t="s">
        <v>1298</v>
      </c>
      <c r="C130" s="94" t="s">
        <v>1299</v>
      </c>
      <c r="D130" s="95" t="s">
        <v>169</v>
      </c>
      <c r="E130" s="100">
        <v>23.47</v>
      </c>
      <c r="F130" s="18"/>
      <c r="G130" s="18"/>
      <c r="H130" s="18"/>
      <c r="I130" s="18"/>
      <c r="J130" s="18"/>
      <c r="K130" s="18"/>
      <c r="L130" s="18"/>
      <c r="M130" s="18"/>
      <c r="N130" s="18"/>
      <c r="O130" s="18"/>
      <c r="P130" s="18"/>
      <c r="Q130" s="18"/>
      <c r="R130" s="18"/>
      <c r="S130" s="18"/>
      <c r="T130" s="18"/>
      <c r="U130" s="18"/>
      <c r="V130" s="18"/>
      <c r="W130" s="18"/>
      <c r="X130" s="18"/>
      <c r="Y130" s="18"/>
      <c r="Z130" s="18"/>
      <c r="AA130" s="18"/>
      <c r="AB130" s="18"/>
      <c r="AC130" s="18"/>
      <c r="AD130" s="18"/>
      <c r="AE130" s="18"/>
      <c r="AF130" s="18"/>
      <c r="AG130" s="18"/>
      <c r="AH130" s="18"/>
      <c r="AI130" s="18"/>
      <c r="AJ130" s="18"/>
      <c r="AK130" s="18"/>
      <c r="AL130" s="18"/>
      <c r="AM130" s="18"/>
      <c r="AN130" s="18"/>
      <c r="AO130" s="18"/>
      <c r="AP130" s="18"/>
      <c r="AQ130" s="18"/>
      <c r="AR130" s="18"/>
      <c r="AS130" s="18"/>
      <c r="AT130" s="18"/>
      <c r="AU130" s="18"/>
      <c r="AV130" s="18"/>
      <c r="AW130" s="18"/>
      <c r="AX130" s="18"/>
      <c r="AY130" s="18"/>
      <c r="AZ130" s="18"/>
      <c r="BA130" s="18"/>
      <c r="BB130" s="18"/>
      <c r="BC130" s="18"/>
      <c r="BD130" s="18"/>
      <c r="BE130" s="18"/>
      <c r="BF130" s="18"/>
      <c r="BG130" s="18"/>
      <c r="BH130" s="18"/>
      <c r="BI130" s="18"/>
      <c r="BJ130" s="18"/>
      <c r="BK130" s="18"/>
      <c r="BL130" s="18"/>
      <c r="BM130" s="18"/>
      <c r="BN130" s="18"/>
      <c r="BO130" s="18"/>
      <c r="BP130" s="18"/>
      <c r="BQ130" s="18"/>
      <c r="BR130" s="18"/>
      <c r="BS130" s="18"/>
      <c r="BT130" s="18"/>
      <c r="BU130" s="18"/>
      <c r="BV130" s="18"/>
      <c r="BW130" s="18"/>
      <c r="BX130" s="18"/>
      <c r="BY130" s="18"/>
      <c r="BZ130" s="18"/>
      <c r="CA130" s="18"/>
      <c r="CB130" s="18"/>
      <c r="CC130" s="18"/>
      <c r="CD130" s="18"/>
      <c r="CE130" s="18"/>
      <c r="CF130" s="18"/>
      <c r="CG130" s="18"/>
      <c r="CH130" s="18"/>
      <c r="CI130" s="18"/>
      <c r="CJ130" s="18"/>
      <c r="CK130" s="18"/>
      <c r="CL130" s="18"/>
      <c r="CM130" s="18"/>
      <c r="CN130" s="18"/>
      <c r="CO130" s="18"/>
      <c r="CP130" s="18"/>
      <c r="CQ130" s="18"/>
      <c r="CR130" s="18"/>
      <c r="CS130" s="18"/>
      <c r="CT130" s="18"/>
      <c r="CU130" s="18"/>
      <c r="CV130" s="18"/>
      <c r="CW130" s="18"/>
      <c r="CX130" s="18"/>
      <c r="CY130" s="18"/>
      <c r="CZ130" s="18"/>
      <c r="DA130" s="18"/>
      <c r="DB130" s="18"/>
      <c r="DC130" s="18"/>
      <c r="DD130" s="18"/>
      <c r="DE130" s="18"/>
      <c r="DF130" s="18"/>
      <c r="DG130" s="18"/>
      <c r="DH130" s="18"/>
      <c r="DI130" s="18"/>
      <c r="DJ130" s="18"/>
      <c r="DK130" s="18"/>
      <c r="DL130" s="18"/>
      <c r="DM130" s="18"/>
      <c r="DN130" s="18"/>
      <c r="DO130" s="18"/>
      <c r="DP130" s="18"/>
      <c r="DQ130" s="18"/>
      <c r="DR130" s="18"/>
      <c r="DS130" s="18"/>
      <c r="DT130" s="18"/>
      <c r="DU130" s="18"/>
      <c r="DV130" s="18"/>
      <c r="DW130" s="18"/>
      <c r="DX130" s="18"/>
      <c r="DY130" s="18"/>
      <c r="DZ130" s="18"/>
      <c r="EA130" s="18"/>
      <c r="EB130" s="18"/>
      <c r="EC130" s="18"/>
      <c r="ED130" s="18"/>
      <c r="EE130" s="18"/>
      <c r="EF130" s="18"/>
      <c r="EG130" s="18"/>
      <c r="EH130" s="18"/>
      <c r="EI130" s="18"/>
      <c r="EJ130" s="18"/>
      <c r="EK130" s="18"/>
      <c r="EL130" s="18"/>
      <c r="EM130" s="18"/>
      <c r="EN130" s="18"/>
      <c r="EO130" s="18"/>
      <c r="EP130" s="18"/>
      <c r="EQ130" s="18"/>
      <c r="ER130" s="18"/>
      <c r="ES130" s="18"/>
      <c r="ET130" s="18"/>
      <c r="EU130" s="18"/>
      <c r="EV130" s="18"/>
      <c r="EW130" s="18"/>
      <c r="EX130" s="18"/>
      <c r="EY130" s="18"/>
      <c r="EZ130" s="18"/>
      <c r="FA130" s="18"/>
      <c r="FB130" s="18"/>
      <c r="FC130" s="18"/>
      <c r="FD130" s="18"/>
      <c r="FE130" s="18"/>
      <c r="FF130" s="18"/>
      <c r="FG130" s="18"/>
      <c r="FH130" s="18"/>
      <c r="FI130" s="18"/>
      <c r="FJ130" s="18"/>
      <c r="FK130" s="18"/>
      <c r="FL130" s="18"/>
      <c r="FM130" s="18"/>
      <c r="FN130" s="18"/>
      <c r="FO130" s="18"/>
      <c r="FP130" s="18"/>
      <c r="FQ130" s="18"/>
      <c r="FR130" s="18"/>
      <c r="FS130" s="18"/>
      <c r="FT130" s="18"/>
      <c r="FU130" s="18"/>
      <c r="FV130" s="18"/>
      <c r="FW130" s="18"/>
      <c r="FX130" s="18"/>
      <c r="FY130" s="18"/>
      <c r="FZ130" s="18"/>
      <c r="GA130" s="18"/>
      <c r="GB130" s="18"/>
      <c r="GC130" s="18"/>
      <c r="GD130" s="18"/>
      <c r="GE130" s="18"/>
      <c r="GF130" s="18"/>
      <c r="GG130" s="18"/>
      <c r="GH130" s="18"/>
      <c r="GI130" s="18"/>
      <c r="GJ130" s="18"/>
      <c r="GK130" s="18"/>
      <c r="GL130" s="18"/>
      <c r="GM130" s="18"/>
      <c r="GN130" s="18"/>
      <c r="GO130" s="18"/>
      <c r="GP130" s="18"/>
      <c r="GQ130" s="18"/>
      <c r="GR130" s="18"/>
      <c r="GS130" s="18"/>
      <c r="GT130" s="18"/>
      <c r="GU130" s="18"/>
      <c r="GV130" s="18"/>
      <c r="GW130" s="18"/>
      <c r="GX130" s="18"/>
      <c r="GY130" s="18"/>
      <c r="GZ130" s="18"/>
      <c r="HA130" s="18"/>
      <c r="HB130" s="18"/>
      <c r="HC130" s="18"/>
      <c r="HD130" s="18"/>
      <c r="HE130" s="18"/>
      <c r="HF130" s="18"/>
      <c r="HG130" s="18"/>
      <c r="HH130" s="18"/>
      <c r="HI130" s="18"/>
      <c r="HJ130" s="18"/>
      <c r="HK130" s="18"/>
      <c r="HL130" s="18"/>
      <c r="HM130" s="18"/>
      <c r="HN130" s="18"/>
      <c r="HO130" s="18"/>
      <c r="HP130" s="18"/>
      <c r="HQ130" s="18"/>
      <c r="HR130" s="18"/>
      <c r="HS130" s="18"/>
      <c r="HT130" s="18"/>
      <c r="HU130" s="18"/>
      <c r="HV130" s="18"/>
      <c r="HW130" s="18"/>
      <c r="HX130" s="18"/>
      <c r="HY130" s="18"/>
      <c r="HZ130" s="18"/>
      <c r="IA130" s="18"/>
      <c r="IB130" s="18"/>
      <c r="IC130" s="18"/>
      <c r="ID130" s="18"/>
      <c r="IE130" s="18"/>
      <c r="IF130" s="18"/>
      <c r="IG130" s="18"/>
      <c r="IH130" s="18"/>
      <c r="II130" s="18"/>
      <c r="IJ130" s="18"/>
      <c r="IK130" s="18"/>
      <c r="IL130" s="18"/>
      <c r="IM130" s="18"/>
      <c r="IN130" s="18"/>
      <c r="IO130" s="18"/>
    </row>
    <row r="131" spans="1:258" s="88" customFormat="1" ht="57" x14ac:dyDescent="0.25">
      <c r="A131" s="93">
        <v>64</v>
      </c>
      <c r="B131" s="96" t="s">
        <v>1250</v>
      </c>
      <c r="C131" s="94" t="s">
        <v>1251</v>
      </c>
      <c r="D131" s="95" t="s">
        <v>169</v>
      </c>
      <c r="E131" s="100">
        <v>113.68</v>
      </c>
      <c r="F131" s="18"/>
      <c r="G131" s="18"/>
      <c r="H131" s="18"/>
      <c r="I131" s="18"/>
      <c r="J131" s="18"/>
      <c r="K131" s="18"/>
      <c r="L131" s="18"/>
      <c r="M131" s="18"/>
      <c r="N131" s="18"/>
      <c r="O131" s="18"/>
      <c r="P131" s="18"/>
      <c r="Q131" s="18"/>
      <c r="R131" s="18"/>
      <c r="S131" s="18"/>
      <c r="T131" s="18"/>
      <c r="U131" s="18"/>
      <c r="V131" s="18"/>
      <c r="W131" s="18"/>
      <c r="X131" s="18"/>
      <c r="Y131" s="18"/>
      <c r="Z131" s="18"/>
      <c r="AA131" s="18"/>
      <c r="AB131" s="18"/>
      <c r="AC131" s="18"/>
      <c r="AD131" s="18"/>
      <c r="AE131" s="18"/>
      <c r="AF131" s="18"/>
      <c r="AG131" s="18"/>
      <c r="AH131" s="18"/>
      <c r="AI131" s="18"/>
      <c r="AJ131" s="18"/>
      <c r="AK131" s="18"/>
      <c r="AL131" s="18"/>
      <c r="AM131" s="18"/>
      <c r="AN131" s="18"/>
      <c r="AO131" s="18"/>
      <c r="AP131" s="18"/>
      <c r="AQ131" s="18"/>
      <c r="AR131" s="18"/>
      <c r="AS131" s="18"/>
      <c r="AT131" s="18"/>
      <c r="AU131" s="18"/>
      <c r="AV131" s="18"/>
      <c r="AW131" s="18"/>
      <c r="AX131" s="18"/>
      <c r="AY131" s="18"/>
      <c r="AZ131" s="18"/>
      <c r="BA131" s="18"/>
      <c r="BB131" s="18"/>
      <c r="BC131" s="18"/>
      <c r="BD131" s="18"/>
      <c r="BE131" s="18"/>
      <c r="BF131" s="18"/>
      <c r="BG131" s="18"/>
      <c r="BH131" s="18"/>
      <c r="BI131" s="18"/>
      <c r="BJ131" s="18"/>
      <c r="BK131" s="18"/>
      <c r="BL131" s="18"/>
      <c r="BM131" s="18"/>
      <c r="BN131" s="18"/>
      <c r="BO131" s="18"/>
      <c r="BP131" s="18"/>
      <c r="BQ131" s="18"/>
      <c r="BR131" s="18"/>
      <c r="BS131" s="18"/>
      <c r="BT131" s="18"/>
      <c r="BU131" s="18"/>
      <c r="BV131" s="18"/>
      <c r="BW131" s="18"/>
      <c r="BX131" s="18"/>
      <c r="BY131" s="18"/>
      <c r="BZ131" s="18"/>
      <c r="CA131" s="18"/>
      <c r="CB131" s="18"/>
      <c r="CC131" s="18"/>
      <c r="CD131" s="18"/>
      <c r="CE131" s="18"/>
      <c r="CF131" s="18"/>
      <c r="CG131" s="18"/>
      <c r="CH131" s="18"/>
      <c r="CI131" s="18"/>
      <c r="CJ131" s="18"/>
      <c r="CK131" s="18"/>
      <c r="CL131" s="18"/>
      <c r="CM131" s="18"/>
      <c r="CN131" s="18"/>
      <c r="CO131" s="18"/>
      <c r="CP131" s="18"/>
      <c r="CQ131" s="18"/>
      <c r="CR131" s="18"/>
      <c r="CS131" s="18"/>
      <c r="CT131" s="18"/>
      <c r="CU131" s="18"/>
      <c r="CV131" s="18"/>
      <c r="CW131" s="18"/>
      <c r="CX131" s="18"/>
      <c r="CY131" s="18"/>
      <c r="CZ131" s="18"/>
      <c r="DA131" s="18"/>
      <c r="DB131" s="18"/>
      <c r="DC131" s="18"/>
      <c r="DD131" s="18"/>
      <c r="DE131" s="18"/>
      <c r="DF131" s="18"/>
      <c r="DG131" s="18"/>
      <c r="DH131" s="18"/>
      <c r="DI131" s="18"/>
      <c r="DJ131" s="18"/>
      <c r="DK131" s="18"/>
      <c r="DL131" s="18"/>
      <c r="DM131" s="18"/>
      <c r="DN131" s="18"/>
      <c r="DO131" s="18"/>
      <c r="DP131" s="18"/>
      <c r="DQ131" s="18"/>
      <c r="DR131" s="18"/>
      <c r="DS131" s="18"/>
      <c r="DT131" s="18"/>
      <c r="DU131" s="18"/>
      <c r="DV131" s="18"/>
      <c r="DW131" s="18"/>
      <c r="DX131" s="18"/>
      <c r="DY131" s="18"/>
      <c r="DZ131" s="18"/>
      <c r="EA131" s="18"/>
      <c r="EB131" s="18"/>
      <c r="EC131" s="18"/>
      <c r="ED131" s="18"/>
      <c r="EE131" s="18"/>
      <c r="EF131" s="18"/>
      <c r="EG131" s="18"/>
      <c r="EH131" s="18"/>
      <c r="EI131" s="18"/>
      <c r="EJ131" s="18"/>
      <c r="EK131" s="18"/>
      <c r="EL131" s="18"/>
      <c r="EM131" s="18"/>
      <c r="EN131" s="18"/>
      <c r="EO131" s="18"/>
      <c r="EP131" s="18"/>
      <c r="EQ131" s="18"/>
      <c r="ER131" s="18"/>
      <c r="ES131" s="18"/>
      <c r="ET131" s="18"/>
      <c r="EU131" s="18"/>
      <c r="EV131" s="18"/>
      <c r="EW131" s="18"/>
      <c r="EX131" s="18"/>
      <c r="EY131" s="18"/>
      <c r="EZ131" s="18"/>
      <c r="FA131" s="18"/>
      <c r="FB131" s="18"/>
      <c r="FC131" s="18"/>
      <c r="FD131" s="18"/>
      <c r="FE131" s="18"/>
      <c r="FF131" s="18"/>
      <c r="FG131" s="18"/>
      <c r="FH131" s="18"/>
      <c r="FI131" s="18"/>
      <c r="FJ131" s="18"/>
      <c r="FK131" s="18"/>
      <c r="FL131" s="18"/>
      <c r="FM131" s="18"/>
      <c r="FN131" s="18"/>
      <c r="FO131" s="18"/>
      <c r="FP131" s="18"/>
      <c r="FQ131" s="18"/>
      <c r="FR131" s="18"/>
      <c r="FS131" s="18"/>
      <c r="FT131" s="18"/>
      <c r="FU131" s="18"/>
      <c r="FV131" s="18"/>
      <c r="FW131" s="18"/>
      <c r="FX131" s="18"/>
      <c r="FY131" s="18"/>
      <c r="FZ131" s="18"/>
      <c r="GA131" s="18"/>
      <c r="GB131" s="18"/>
      <c r="GC131" s="18"/>
      <c r="GD131" s="18"/>
      <c r="GE131" s="18"/>
      <c r="GF131" s="18"/>
      <c r="GG131" s="18"/>
      <c r="GH131" s="18"/>
      <c r="GI131" s="18"/>
      <c r="GJ131" s="18"/>
      <c r="GK131" s="18"/>
      <c r="GL131" s="18"/>
      <c r="GM131" s="18"/>
      <c r="GN131" s="18"/>
      <c r="GO131" s="18"/>
      <c r="GP131" s="18"/>
      <c r="GQ131" s="18"/>
      <c r="GR131" s="18"/>
      <c r="GS131" s="18"/>
      <c r="GT131" s="18"/>
      <c r="GU131" s="18"/>
      <c r="GV131" s="18"/>
      <c r="GW131" s="18"/>
      <c r="GX131" s="18"/>
      <c r="GY131" s="18"/>
      <c r="GZ131" s="18"/>
      <c r="HA131" s="18"/>
      <c r="HB131" s="18"/>
      <c r="HC131" s="18"/>
      <c r="HD131" s="18"/>
      <c r="HE131" s="18"/>
      <c r="HF131" s="18"/>
      <c r="HG131" s="18"/>
      <c r="HH131" s="18"/>
      <c r="HI131" s="18"/>
      <c r="HJ131" s="18"/>
      <c r="HK131" s="18"/>
      <c r="HL131" s="18"/>
      <c r="HM131" s="18"/>
      <c r="HN131" s="18"/>
      <c r="HO131" s="18"/>
      <c r="HP131" s="18"/>
      <c r="HQ131" s="18"/>
      <c r="HR131" s="18"/>
      <c r="HS131" s="18"/>
      <c r="HT131" s="18"/>
      <c r="HU131" s="18"/>
      <c r="HV131" s="18"/>
      <c r="HW131" s="18"/>
      <c r="HX131" s="18"/>
      <c r="HY131" s="18"/>
      <c r="HZ131" s="18"/>
      <c r="IA131" s="18"/>
      <c r="IB131" s="18"/>
      <c r="IC131" s="18"/>
      <c r="ID131" s="18"/>
      <c r="IE131" s="18"/>
      <c r="IF131" s="18"/>
      <c r="IG131" s="18"/>
      <c r="IH131" s="18"/>
      <c r="II131" s="18"/>
      <c r="IJ131" s="18"/>
      <c r="IK131" s="18"/>
      <c r="IL131" s="18"/>
      <c r="IM131" s="18"/>
      <c r="IN131" s="18"/>
      <c r="IO131" s="18"/>
    </row>
    <row r="132" spans="1:258" s="88" customFormat="1" x14ac:dyDescent="0.25"/>
    <row r="133" spans="1:258" s="88" customFormat="1" x14ac:dyDescent="0.25">
      <c r="A133" s="28"/>
      <c r="B133" s="105"/>
      <c r="C133" s="185" t="s">
        <v>1252</v>
      </c>
      <c r="D133" s="185"/>
      <c r="E133" s="185"/>
      <c r="R133" s="18"/>
      <c r="S133" s="18"/>
      <c r="T133" s="18"/>
      <c r="U133" s="18"/>
      <c r="V133" s="18"/>
      <c r="W133" s="18"/>
      <c r="X133" s="18"/>
      <c r="Y133" s="18"/>
      <c r="Z133" s="18"/>
      <c r="AA133" s="18"/>
      <c r="AB133" s="18"/>
      <c r="AC133" s="18"/>
      <c r="AD133" s="18"/>
      <c r="AE133" s="18"/>
      <c r="AF133" s="18"/>
      <c r="AG133" s="18"/>
      <c r="AH133" s="18"/>
      <c r="AI133" s="18"/>
      <c r="AJ133" s="18"/>
      <c r="AK133" s="18"/>
      <c r="AL133" s="18"/>
      <c r="AM133" s="18"/>
      <c r="AN133" s="18"/>
      <c r="AO133" s="18"/>
      <c r="AP133" s="18"/>
      <c r="AQ133" s="18"/>
      <c r="AR133" s="18"/>
      <c r="AS133" s="18"/>
      <c r="AT133" s="18"/>
      <c r="AU133" s="18"/>
      <c r="AV133" s="18"/>
      <c r="AW133" s="18"/>
      <c r="AX133" s="18"/>
      <c r="AY133" s="18"/>
      <c r="AZ133" s="18"/>
      <c r="BA133" s="18"/>
      <c r="BB133" s="18"/>
      <c r="BC133" s="18"/>
      <c r="BD133" s="18"/>
      <c r="BE133" s="18"/>
      <c r="BF133" s="18"/>
      <c r="BG133" s="18"/>
      <c r="BH133" s="18"/>
      <c r="BI133" s="18"/>
      <c r="BJ133" s="18"/>
      <c r="BK133" s="18"/>
      <c r="BL133" s="18"/>
      <c r="BM133" s="18"/>
      <c r="BN133" s="18"/>
      <c r="BO133" s="18"/>
      <c r="BP133" s="18"/>
      <c r="BQ133" s="18"/>
      <c r="BR133" s="29" t="str">
        <f>C133</f>
        <v>Электроустановочные изделия</v>
      </c>
      <c r="BS133" s="18"/>
      <c r="BT133" s="18"/>
      <c r="BU133" s="18"/>
      <c r="BV133" s="18"/>
      <c r="BW133" s="18"/>
      <c r="BX133" s="18"/>
      <c r="BY133" s="18"/>
      <c r="BZ133" s="18"/>
      <c r="CA133" s="18"/>
      <c r="CB133" s="18"/>
      <c r="CC133" s="18"/>
      <c r="CD133" s="18"/>
      <c r="CE133" s="18"/>
      <c r="CF133" s="18"/>
      <c r="CG133" s="18"/>
      <c r="CH133" s="18"/>
      <c r="CI133" s="18"/>
      <c r="CJ133" s="18"/>
      <c r="CK133" s="18"/>
      <c r="CL133" s="18"/>
      <c r="CM133" s="18"/>
      <c r="CN133" s="18"/>
      <c r="CO133" s="18"/>
      <c r="CP133" s="18"/>
      <c r="CQ133" s="18"/>
      <c r="CR133" s="18"/>
      <c r="CS133" s="18"/>
      <c r="CT133" s="18"/>
      <c r="CU133" s="18"/>
      <c r="CV133" s="18"/>
      <c r="CW133" s="18"/>
      <c r="CX133" s="18"/>
      <c r="CY133" s="18"/>
      <c r="CZ133" s="18"/>
      <c r="DA133" s="18"/>
      <c r="DB133" s="18"/>
      <c r="DC133" s="18"/>
      <c r="DD133" s="18"/>
      <c r="DE133" s="18"/>
      <c r="DF133" s="18"/>
      <c r="DG133" s="18"/>
      <c r="DH133" s="18"/>
      <c r="DI133" s="18"/>
      <c r="DJ133" s="18"/>
      <c r="DK133" s="18"/>
      <c r="DL133" s="18"/>
      <c r="DM133" s="18"/>
      <c r="DN133" s="18"/>
      <c r="DO133" s="18"/>
      <c r="DP133" s="18"/>
      <c r="DQ133" s="18"/>
      <c r="DR133" s="18"/>
      <c r="DS133" s="18"/>
      <c r="DT133" s="18"/>
      <c r="DU133" s="18"/>
      <c r="DV133" s="18"/>
      <c r="DW133" s="18"/>
      <c r="DX133" s="18"/>
      <c r="DY133" s="18"/>
      <c r="DZ133" s="18"/>
      <c r="EA133" s="18"/>
      <c r="EB133" s="18"/>
      <c r="EC133" s="18"/>
      <c r="ED133" s="18"/>
      <c r="EE133" s="18"/>
      <c r="EF133" s="18"/>
      <c r="EG133" s="18"/>
      <c r="EH133" s="18"/>
      <c r="EI133" s="18"/>
      <c r="EJ133" s="18"/>
      <c r="EK133" s="18"/>
      <c r="EL133" s="18"/>
      <c r="EM133" s="18"/>
      <c r="EN133" s="18"/>
      <c r="EO133" s="18"/>
      <c r="EP133" s="18"/>
      <c r="EQ133" s="18"/>
      <c r="ER133" s="18"/>
      <c r="ES133" s="18"/>
      <c r="ET133" s="18"/>
      <c r="EU133" s="18"/>
      <c r="EV133" s="18"/>
      <c r="EW133" s="18"/>
      <c r="EX133" s="18"/>
      <c r="EY133" s="18"/>
      <c r="EZ133" s="18"/>
      <c r="FA133" s="18"/>
      <c r="FB133" s="18"/>
      <c r="FC133" s="18"/>
      <c r="FD133" s="18"/>
      <c r="FE133" s="18"/>
      <c r="FF133" s="18"/>
      <c r="FG133" s="18"/>
      <c r="FH133" s="18"/>
      <c r="FI133" s="18"/>
      <c r="FJ133" s="18"/>
      <c r="FK133" s="18"/>
      <c r="FL133" s="18"/>
      <c r="FM133" s="18"/>
      <c r="FN133" s="18"/>
      <c r="FO133" s="18"/>
      <c r="FP133" s="18"/>
      <c r="FQ133" s="18"/>
      <c r="FR133" s="18"/>
      <c r="FS133" s="18"/>
      <c r="FT133" s="18"/>
      <c r="FU133" s="18"/>
      <c r="FV133" s="18"/>
      <c r="FW133" s="18"/>
      <c r="FX133" s="18"/>
      <c r="FY133" s="18"/>
      <c r="FZ133" s="18"/>
      <c r="GA133" s="18"/>
      <c r="GB133" s="18"/>
      <c r="GC133" s="18"/>
      <c r="GD133" s="18"/>
      <c r="GE133" s="18"/>
      <c r="GF133" s="18"/>
      <c r="GG133" s="18"/>
      <c r="GH133" s="18"/>
      <c r="GI133" s="18"/>
      <c r="GJ133" s="18"/>
      <c r="GK133" s="18"/>
      <c r="GL133" s="18"/>
      <c r="GM133" s="18"/>
      <c r="GN133" s="18"/>
      <c r="GO133" s="18"/>
      <c r="GP133" s="18"/>
      <c r="GQ133" s="18"/>
      <c r="GR133" s="18"/>
      <c r="GS133" s="18"/>
      <c r="GT133" s="18"/>
      <c r="GU133" s="18"/>
      <c r="GV133" s="18"/>
      <c r="GW133" s="18"/>
      <c r="GX133" s="18"/>
      <c r="GY133" s="18"/>
      <c r="GZ133" s="18"/>
      <c r="HA133" s="18"/>
      <c r="HB133" s="18"/>
      <c r="HC133" s="18"/>
      <c r="HD133" s="18"/>
      <c r="HE133" s="18"/>
      <c r="HF133" s="18"/>
      <c r="HG133" s="18"/>
      <c r="HH133" s="18"/>
      <c r="HI133" s="18"/>
      <c r="HJ133" s="18"/>
      <c r="HK133" s="18"/>
      <c r="HL133" s="18"/>
      <c r="HM133" s="18"/>
      <c r="HN133" s="18"/>
      <c r="HO133" s="18"/>
      <c r="HP133" s="18"/>
      <c r="HQ133" s="18"/>
      <c r="HR133" s="18"/>
      <c r="HS133" s="18"/>
      <c r="HT133" s="18"/>
      <c r="HU133" s="18"/>
      <c r="HV133" s="18"/>
      <c r="HW133" s="18"/>
      <c r="HX133" s="18"/>
      <c r="HY133" s="18"/>
      <c r="HZ133" s="18"/>
      <c r="IA133" s="18"/>
      <c r="IB133" s="18"/>
      <c r="IC133" s="18"/>
      <c r="ID133" s="18"/>
      <c r="IE133" s="18"/>
      <c r="IF133" s="18"/>
      <c r="IG133" s="18"/>
      <c r="IH133" s="18"/>
      <c r="II133" s="18"/>
      <c r="IJ133" s="18"/>
      <c r="IK133" s="18"/>
      <c r="IL133" s="18"/>
      <c r="IM133" s="18"/>
      <c r="IN133" s="18"/>
      <c r="IO133" s="18"/>
    </row>
    <row r="134" spans="1:258" s="88" customFormat="1" ht="13.8" thickBot="1" x14ac:dyDescent="0.3"/>
    <row r="135" spans="1:258" s="88" customFormat="1" ht="22.8" x14ac:dyDescent="0.25">
      <c r="A135" s="89">
        <v>65</v>
      </c>
      <c r="B135" s="92" t="s">
        <v>1253</v>
      </c>
      <c r="C135" s="90" t="s">
        <v>1254</v>
      </c>
      <c r="D135" s="91" t="s">
        <v>269</v>
      </c>
      <c r="E135" s="104">
        <v>8.7100000000000009</v>
      </c>
      <c r="F135" s="18"/>
      <c r="G135" s="18"/>
      <c r="H135" s="101"/>
      <c r="I135" s="101"/>
      <c r="J135" s="101"/>
      <c r="K135" s="101"/>
      <c r="L135" s="101"/>
      <c r="M135" s="101"/>
      <c r="N135" s="101"/>
      <c r="O135" s="101"/>
      <c r="P135" s="101"/>
      <c r="Q135" s="101"/>
      <c r="R135" s="101"/>
      <c r="S135" s="101"/>
      <c r="T135" s="101"/>
      <c r="U135" s="101"/>
      <c r="V135" s="101"/>
      <c r="W135" s="101"/>
      <c r="X135" s="101"/>
      <c r="Y135" s="101"/>
      <c r="Z135" s="101"/>
      <c r="AA135" s="101"/>
      <c r="AB135" s="101"/>
      <c r="AC135" s="101"/>
      <c r="AD135" s="101"/>
      <c r="AE135" s="101"/>
      <c r="AF135" s="101"/>
      <c r="AG135" s="101"/>
      <c r="AH135" s="101"/>
      <c r="AI135" s="101"/>
      <c r="AJ135" s="101"/>
      <c r="AK135" s="101"/>
      <c r="AL135" s="101"/>
      <c r="AM135" s="101"/>
      <c r="AN135" s="101"/>
      <c r="AO135" s="101"/>
      <c r="AP135" s="101"/>
      <c r="AQ135" s="101"/>
      <c r="AR135" s="101"/>
      <c r="AS135" s="101"/>
      <c r="AT135" s="101"/>
      <c r="AU135" s="101"/>
      <c r="AV135" s="101"/>
      <c r="AW135" s="101"/>
      <c r="AX135" s="101"/>
      <c r="AY135" s="101"/>
      <c r="AZ135" s="101"/>
      <c r="BA135" s="101"/>
      <c r="BB135" s="101"/>
      <c r="BC135" s="101"/>
      <c r="BD135" s="101"/>
      <c r="BE135" s="101"/>
      <c r="BF135" s="101"/>
      <c r="BG135" s="101"/>
      <c r="BH135" s="101"/>
      <c r="BI135" s="101"/>
      <c r="BJ135" s="101"/>
      <c r="BK135" s="101"/>
      <c r="BL135" s="101"/>
      <c r="BM135" s="101"/>
      <c r="BN135" s="101"/>
      <c r="BO135" s="101"/>
      <c r="BP135" s="101"/>
      <c r="BQ135" s="101"/>
      <c r="BR135" s="101"/>
      <c r="BS135" s="101"/>
      <c r="BT135" s="101"/>
      <c r="BU135" s="101"/>
      <c r="BV135" s="101"/>
      <c r="BW135" s="101"/>
      <c r="BX135" s="101"/>
      <c r="BY135" s="101"/>
      <c r="BZ135" s="101"/>
      <c r="CA135" s="101"/>
      <c r="CB135" s="101"/>
      <c r="CC135" s="101"/>
      <c r="CD135" s="101"/>
      <c r="CE135" s="101"/>
      <c r="CF135" s="101"/>
      <c r="CG135" s="101"/>
      <c r="CH135" s="101"/>
      <c r="CI135" s="101"/>
      <c r="CJ135" s="101"/>
      <c r="CK135" s="101"/>
      <c r="CL135" s="101"/>
      <c r="CM135" s="101"/>
      <c r="CN135" s="101"/>
      <c r="CO135" s="101"/>
      <c r="CP135" s="101"/>
      <c r="CQ135" s="101"/>
      <c r="CR135" s="101"/>
      <c r="CS135" s="101"/>
      <c r="CT135" s="101"/>
      <c r="CU135" s="101"/>
      <c r="CV135" s="101"/>
      <c r="CW135" s="101"/>
      <c r="CX135" s="101"/>
      <c r="CY135" s="101"/>
      <c r="CZ135" s="101"/>
      <c r="DA135" s="101"/>
      <c r="DB135" s="101"/>
      <c r="DC135" s="101"/>
      <c r="DD135" s="101"/>
      <c r="DE135" s="101"/>
      <c r="DF135" s="101"/>
      <c r="DG135" s="101"/>
      <c r="DH135" s="101"/>
      <c r="DI135" s="101"/>
      <c r="DJ135" s="101"/>
      <c r="DK135" s="101"/>
      <c r="DL135" s="101"/>
      <c r="DM135" s="101"/>
      <c r="DN135" s="101"/>
      <c r="DO135" s="101"/>
      <c r="DP135" s="101"/>
      <c r="DQ135" s="101"/>
      <c r="DR135" s="101"/>
      <c r="DS135" s="101"/>
      <c r="DT135" s="101"/>
      <c r="DU135" s="101"/>
      <c r="DV135" s="101"/>
      <c r="DW135" s="101"/>
      <c r="DX135" s="101"/>
      <c r="DY135" s="101"/>
      <c r="DZ135" s="101"/>
      <c r="EA135" s="101"/>
      <c r="EB135" s="101"/>
      <c r="EC135" s="101"/>
      <c r="ED135" s="101"/>
      <c r="EE135" s="101"/>
      <c r="EF135" s="101"/>
      <c r="EG135" s="101"/>
      <c r="EH135" s="101"/>
      <c r="EI135" s="101"/>
      <c r="EJ135" s="101"/>
      <c r="EK135" s="101"/>
      <c r="EL135" s="101"/>
      <c r="EM135" s="101"/>
      <c r="EN135" s="101"/>
      <c r="EO135" s="101"/>
      <c r="EP135" s="101"/>
      <c r="EQ135" s="101"/>
      <c r="ER135" s="101"/>
      <c r="ES135" s="101"/>
      <c r="ET135" s="101"/>
      <c r="EU135" s="101"/>
      <c r="EV135" s="101"/>
      <c r="EW135" s="101"/>
      <c r="EX135" s="101"/>
      <c r="EY135" s="101"/>
      <c r="EZ135" s="101"/>
      <c r="FA135" s="101"/>
      <c r="FB135" s="101"/>
      <c r="FC135" s="101"/>
      <c r="FD135" s="101"/>
      <c r="FE135" s="101"/>
      <c r="FF135" s="101"/>
      <c r="FG135" s="101"/>
      <c r="FH135" s="101"/>
      <c r="FI135" s="101"/>
      <c r="FJ135" s="101"/>
      <c r="FK135" s="101"/>
      <c r="FL135" s="101"/>
      <c r="FM135" s="101"/>
      <c r="FN135" s="101"/>
      <c r="FO135" s="101"/>
      <c r="FP135" s="101"/>
      <c r="FQ135" s="101"/>
      <c r="FR135" s="101"/>
      <c r="FS135" s="101"/>
      <c r="FT135" s="101"/>
      <c r="FU135" s="101"/>
      <c r="FV135" s="101"/>
      <c r="FW135" s="101"/>
      <c r="FX135" s="101"/>
      <c r="FY135" s="101"/>
      <c r="FZ135" s="101"/>
      <c r="GA135" s="101"/>
      <c r="GB135" s="101"/>
      <c r="GC135" s="101"/>
      <c r="GD135" s="101"/>
      <c r="GE135" s="101"/>
      <c r="GF135" s="101"/>
      <c r="GG135" s="101"/>
      <c r="GH135" s="101"/>
      <c r="GI135" s="101"/>
      <c r="GJ135" s="101"/>
      <c r="GK135" s="101"/>
      <c r="GL135" s="101"/>
      <c r="GM135" s="101"/>
      <c r="GN135" s="101"/>
      <c r="GO135" s="101"/>
      <c r="GP135" s="101"/>
      <c r="GQ135" s="101"/>
      <c r="GR135" s="101"/>
      <c r="GS135" s="101"/>
      <c r="GT135" s="101"/>
      <c r="GU135" s="101"/>
      <c r="GV135" s="101"/>
      <c r="GW135" s="101"/>
      <c r="GX135" s="101"/>
      <c r="GY135" s="101"/>
      <c r="GZ135" s="101"/>
      <c r="HA135" s="101"/>
      <c r="HB135" s="101"/>
      <c r="HC135" s="101"/>
      <c r="HD135" s="101"/>
      <c r="HE135" s="101"/>
      <c r="HF135" s="101"/>
      <c r="HG135" s="101"/>
      <c r="HH135" s="101"/>
      <c r="HI135" s="101"/>
      <c r="HJ135" s="101"/>
      <c r="HK135" s="101"/>
      <c r="HL135" s="101"/>
      <c r="HM135" s="101"/>
      <c r="HN135" s="101"/>
      <c r="HO135" s="101"/>
      <c r="HP135" s="101"/>
      <c r="HQ135" s="101"/>
      <c r="HR135" s="101"/>
      <c r="HS135" s="101"/>
      <c r="HT135" s="101"/>
      <c r="HU135" s="101"/>
      <c r="HV135" s="101"/>
      <c r="HW135" s="101"/>
      <c r="HX135" s="101"/>
      <c r="HY135" s="101"/>
      <c r="HZ135" s="101"/>
      <c r="IA135" s="101"/>
      <c r="IB135" s="101"/>
      <c r="IC135" s="101"/>
      <c r="ID135" s="101"/>
      <c r="IE135" s="101"/>
      <c r="IF135" s="101"/>
      <c r="IG135" s="101"/>
      <c r="IH135" s="101"/>
      <c r="II135" s="101"/>
      <c r="IJ135" s="101"/>
      <c r="IK135" s="101"/>
      <c r="IL135" s="101"/>
      <c r="IM135" s="101"/>
      <c r="IN135" s="101"/>
      <c r="IO135" s="101"/>
      <c r="IP135" s="97"/>
      <c r="IQ135" s="97"/>
      <c r="IR135" s="97"/>
      <c r="IS135" s="97"/>
      <c r="IT135" s="97"/>
      <c r="IU135" s="97"/>
      <c r="IV135" s="97"/>
      <c r="IW135" s="97"/>
      <c r="IX135" s="97"/>
    </row>
    <row r="136" spans="1:258" s="88" customFormat="1" ht="22.8" x14ac:dyDescent="0.25">
      <c r="A136" s="93">
        <v>66</v>
      </c>
      <c r="B136" s="96" t="s">
        <v>1300</v>
      </c>
      <c r="C136" s="94" t="s">
        <v>1301</v>
      </c>
      <c r="D136" s="95" t="s">
        <v>269</v>
      </c>
      <c r="E136" s="100">
        <v>6</v>
      </c>
      <c r="F136" s="18"/>
      <c r="G136" s="18"/>
      <c r="H136" s="101"/>
      <c r="I136" s="101"/>
      <c r="J136" s="101"/>
      <c r="K136" s="101"/>
      <c r="L136" s="101"/>
      <c r="M136" s="101"/>
      <c r="N136" s="101"/>
      <c r="O136" s="101"/>
      <c r="P136" s="101"/>
      <c r="Q136" s="101"/>
      <c r="R136" s="101"/>
      <c r="S136" s="101"/>
      <c r="T136" s="101"/>
      <c r="U136" s="101"/>
      <c r="V136" s="101"/>
      <c r="W136" s="101"/>
      <c r="X136" s="101"/>
      <c r="Y136" s="101"/>
      <c r="Z136" s="101"/>
      <c r="AA136" s="101"/>
      <c r="AB136" s="101"/>
      <c r="AC136" s="101"/>
      <c r="AD136" s="101"/>
      <c r="AE136" s="101"/>
      <c r="AF136" s="101"/>
      <c r="AG136" s="101"/>
      <c r="AH136" s="101"/>
      <c r="AI136" s="101"/>
      <c r="AJ136" s="101"/>
      <c r="AK136" s="101"/>
      <c r="AL136" s="101"/>
      <c r="AM136" s="101"/>
      <c r="AN136" s="101"/>
      <c r="AO136" s="101"/>
      <c r="AP136" s="101"/>
      <c r="AQ136" s="101"/>
      <c r="AR136" s="101"/>
      <c r="AS136" s="101"/>
      <c r="AT136" s="101"/>
      <c r="AU136" s="101"/>
      <c r="AV136" s="101"/>
      <c r="AW136" s="101"/>
      <c r="AX136" s="101"/>
      <c r="AY136" s="101"/>
      <c r="AZ136" s="101"/>
      <c r="BA136" s="101"/>
      <c r="BB136" s="101"/>
      <c r="BC136" s="101"/>
      <c r="BD136" s="101"/>
      <c r="BE136" s="101"/>
      <c r="BF136" s="101"/>
      <c r="BG136" s="101"/>
      <c r="BH136" s="101"/>
      <c r="BI136" s="101"/>
      <c r="BJ136" s="101"/>
      <c r="BK136" s="101"/>
      <c r="BL136" s="101"/>
      <c r="BM136" s="101"/>
      <c r="BN136" s="101"/>
      <c r="BO136" s="101"/>
      <c r="BP136" s="101"/>
      <c r="BQ136" s="101"/>
      <c r="BR136" s="101"/>
      <c r="BS136" s="101"/>
      <c r="BT136" s="101"/>
      <c r="BU136" s="101"/>
      <c r="BV136" s="101"/>
      <c r="BW136" s="101"/>
      <c r="BX136" s="101"/>
      <c r="BY136" s="101"/>
      <c r="BZ136" s="101"/>
      <c r="CA136" s="101"/>
      <c r="CB136" s="101"/>
      <c r="CC136" s="101"/>
      <c r="CD136" s="101"/>
      <c r="CE136" s="101"/>
      <c r="CF136" s="101"/>
      <c r="CG136" s="101"/>
      <c r="CH136" s="101"/>
      <c r="CI136" s="101"/>
      <c r="CJ136" s="101"/>
      <c r="CK136" s="101"/>
      <c r="CL136" s="101"/>
      <c r="CM136" s="101"/>
      <c r="CN136" s="101"/>
      <c r="CO136" s="101"/>
      <c r="CP136" s="101"/>
      <c r="CQ136" s="101"/>
      <c r="CR136" s="101"/>
      <c r="CS136" s="101"/>
      <c r="CT136" s="101"/>
      <c r="CU136" s="101"/>
      <c r="CV136" s="101"/>
      <c r="CW136" s="101"/>
      <c r="CX136" s="101"/>
      <c r="CY136" s="101"/>
      <c r="CZ136" s="101"/>
      <c r="DA136" s="101"/>
      <c r="DB136" s="101"/>
      <c r="DC136" s="101"/>
      <c r="DD136" s="101"/>
      <c r="DE136" s="101"/>
      <c r="DF136" s="101"/>
      <c r="DG136" s="101"/>
      <c r="DH136" s="101"/>
      <c r="DI136" s="101"/>
      <c r="DJ136" s="101"/>
      <c r="DK136" s="101"/>
      <c r="DL136" s="101"/>
      <c r="DM136" s="101"/>
      <c r="DN136" s="101"/>
      <c r="DO136" s="101"/>
      <c r="DP136" s="101"/>
      <c r="DQ136" s="101"/>
      <c r="DR136" s="101"/>
      <c r="DS136" s="101"/>
      <c r="DT136" s="101"/>
      <c r="DU136" s="101"/>
      <c r="DV136" s="101"/>
      <c r="DW136" s="101"/>
      <c r="DX136" s="101"/>
      <c r="DY136" s="101"/>
      <c r="DZ136" s="101"/>
      <c r="EA136" s="101"/>
      <c r="EB136" s="101"/>
      <c r="EC136" s="101"/>
      <c r="ED136" s="101"/>
      <c r="EE136" s="101"/>
      <c r="EF136" s="101"/>
      <c r="EG136" s="101"/>
      <c r="EH136" s="101"/>
      <c r="EI136" s="101"/>
      <c r="EJ136" s="101"/>
      <c r="EK136" s="101"/>
      <c r="EL136" s="101"/>
      <c r="EM136" s="101"/>
      <c r="EN136" s="101"/>
      <c r="EO136" s="101"/>
      <c r="EP136" s="101"/>
      <c r="EQ136" s="101"/>
      <c r="ER136" s="101"/>
      <c r="ES136" s="101"/>
      <c r="ET136" s="101"/>
      <c r="EU136" s="101"/>
      <c r="EV136" s="101"/>
      <c r="EW136" s="101"/>
      <c r="EX136" s="101"/>
      <c r="EY136" s="101"/>
      <c r="EZ136" s="101"/>
      <c r="FA136" s="101"/>
      <c r="FB136" s="101"/>
      <c r="FC136" s="101"/>
      <c r="FD136" s="101"/>
      <c r="FE136" s="101"/>
      <c r="FF136" s="101"/>
      <c r="FG136" s="101"/>
      <c r="FH136" s="101"/>
      <c r="FI136" s="101"/>
      <c r="FJ136" s="101"/>
      <c r="FK136" s="101"/>
      <c r="FL136" s="101"/>
      <c r="FM136" s="101"/>
      <c r="FN136" s="101"/>
      <c r="FO136" s="101"/>
      <c r="FP136" s="101"/>
      <c r="FQ136" s="101"/>
      <c r="FR136" s="101"/>
      <c r="FS136" s="101"/>
      <c r="FT136" s="101"/>
      <c r="FU136" s="101"/>
      <c r="FV136" s="101"/>
      <c r="FW136" s="101"/>
      <c r="FX136" s="101"/>
      <c r="FY136" s="101"/>
      <c r="FZ136" s="101"/>
      <c r="GA136" s="101"/>
      <c r="GB136" s="101"/>
      <c r="GC136" s="101"/>
      <c r="GD136" s="101"/>
      <c r="GE136" s="101"/>
      <c r="GF136" s="101"/>
      <c r="GG136" s="101"/>
      <c r="GH136" s="101"/>
      <c r="GI136" s="101"/>
      <c r="GJ136" s="101"/>
      <c r="GK136" s="101"/>
      <c r="GL136" s="101"/>
      <c r="GM136" s="101"/>
      <c r="GN136" s="101"/>
      <c r="GO136" s="101"/>
      <c r="GP136" s="101"/>
      <c r="GQ136" s="101"/>
      <c r="GR136" s="101"/>
      <c r="GS136" s="101"/>
      <c r="GT136" s="101"/>
      <c r="GU136" s="101"/>
      <c r="GV136" s="101"/>
      <c r="GW136" s="101"/>
      <c r="GX136" s="101"/>
      <c r="GY136" s="101"/>
      <c r="GZ136" s="101"/>
      <c r="HA136" s="101"/>
      <c r="HB136" s="101"/>
      <c r="HC136" s="101"/>
      <c r="HD136" s="101"/>
      <c r="HE136" s="101"/>
      <c r="HF136" s="101"/>
      <c r="HG136" s="101"/>
      <c r="HH136" s="101"/>
      <c r="HI136" s="101"/>
      <c r="HJ136" s="101"/>
      <c r="HK136" s="101"/>
      <c r="HL136" s="101"/>
      <c r="HM136" s="101"/>
      <c r="HN136" s="101"/>
      <c r="HO136" s="101"/>
      <c r="HP136" s="101"/>
      <c r="HQ136" s="101"/>
      <c r="HR136" s="101"/>
      <c r="HS136" s="101"/>
      <c r="HT136" s="101"/>
      <c r="HU136" s="101"/>
      <c r="HV136" s="101"/>
      <c r="HW136" s="101"/>
      <c r="HX136" s="101"/>
      <c r="HY136" s="101"/>
      <c r="HZ136" s="101"/>
      <c r="IA136" s="101"/>
      <c r="IB136" s="101"/>
      <c r="IC136" s="101"/>
      <c r="ID136" s="101"/>
      <c r="IE136" s="101"/>
      <c r="IF136" s="101"/>
      <c r="IG136" s="101"/>
      <c r="IH136" s="101"/>
      <c r="II136" s="101"/>
      <c r="IJ136" s="101"/>
      <c r="IK136" s="101"/>
      <c r="IL136" s="101"/>
      <c r="IM136" s="101"/>
      <c r="IN136" s="101"/>
      <c r="IO136" s="101"/>
      <c r="IP136" s="97"/>
      <c r="IQ136" s="97"/>
      <c r="IR136" s="97"/>
      <c r="IS136" s="97"/>
      <c r="IT136" s="97"/>
      <c r="IU136" s="97"/>
      <c r="IV136" s="97"/>
      <c r="IW136" s="97"/>
      <c r="IX136" s="97"/>
    </row>
    <row r="137" spans="1:258" s="88" customFormat="1" ht="22.8" x14ac:dyDescent="0.25">
      <c r="A137" s="93">
        <v>67</v>
      </c>
      <c r="B137" s="96" t="s">
        <v>1302</v>
      </c>
      <c r="C137" s="94" t="s">
        <v>1303</v>
      </c>
      <c r="D137" s="95" t="s">
        <v>269</v>
      </c>
      <c r="E137" s="100">
        <v>24.97</v>
      </c>
      <c r="F137" s="18"/>
      <c r="G137" s="18"/>
      <c r="H137" s="18"/>
      <c r="I137" s="18"/>
      <c r="J137" s="18"/>
      <c r="K137" s="18"/>
      <c r="L137" s="18"/>
      <c r="M137" s="18"/>
      <c r="N137" s="18"/>
      <c r="O137" s="18"/>
      <c r="P137" s="18"/>
      <c r="Q137" s="18"/>
      <c r="R137" s="18"/>
      <c r="S137" s="18"/>
      <c r="T137" s="18"/>
      <c r="U137" s="18"/>
      <c r="V137" s="18"/>
      <c r="W137" s="18"/>
      <c r="X137" s="18"/>
      <c r="Y137" s="18"/>
      <c r="Z137" s="18"/>
      <c r="AA137" s="18"/>
      <c r="AB137" s="18"/>
      <c r="AC137" s="18"/>
      <c r="AD137" s="18"/>
      <c r="AE137" s="18"/>
      <c r="AF137" s="18"/>
      <c r="AG137" s="18"/>
      <c r="AH137" s="18"/>
      <c r="AI137" s="18"/>
      <c r="AJ137" s="18"/>
      <c r="AK137" s="18"/>
      <c r="AL137" s="18"/>
      <c r="AM137" s="18"/>
      <c r="AN137" s="18"/>
      <c r="AO137" s="18"/>
      <c r="AP137" s="18"/>
      <c r="AQ137" s="18"/>
      <c r="AR137" s="18"/>
      <c r="AS137" s="18"/>
      <c r="AT137" s="18"/>
      <c r="AU137" s="18"/>
      <c r="AV137" s="18"/>
      <c r="AW137" s="18"/>
      <c r="AX137" s="18"/>
      <c r="AY137" s="18"/>
      <c r="AZ137" s="18"/>
      <c r="BA137" s="18"/>
      <c r="BB137" s="18"/>
      <c r="BC137" s="18"/>
      <c r="BD137" s="18"/>
      <c r="BE137" s="18"/>
      <c r="BF137" s="18"/>
      <c r="BG137" s="18"/>
      <c r="BH137" s="18"/>
      <c r="BI137" s="18"/>
      <c r="BJ137" s="18"/>
      <c r="BK137" s="18"/>
      <c r="BL137" s="18"/>
      <c r="BM137" s="18"/>
      <c r="BN137" s="18"/>
      <c r="BO137" s="18"/>
      <c r="BP137" s="18"/>
      <c r="BQ137" s="18"/>
      <c r="BR137" s="18"/>
      <c r="BS137" s="18"/>
      <c r="BT137" s="18"/>
      <c r="BU137" s="18"/>
      <c r="BV137" s="18"/>
      <c r="BW137" s="18"/>
      <c r="BX137" s="18"/>
      <c r="BY137" s="18"/>
      <c r="BZ137" s="18"/>
      <c r="CA137" s="18"/>
      <c r="CB137" s="18"/>
      <c r="CC137" s="18"/>
      <c r="CD137" s="18"/>
      <c r="CE137" s="18"/>
      <c r="CF137" s="18"/>
      <c r="CG137" s="18"/>
      <c r="CH137" s="18"/>
      <c r="CI137" s="18"/>
      <c r="CJ137" s="18"/>
      <c r="CK137" s="18"/>
      <c r="CL137" s="18"/>
      <c r="CM137" s="18"/>
      <c r="CN137" s="18"/>
      <c r="CO137" s="18"/>
      <c r="CP137" s="18"/>
      <c r="CQ137" s="18"/>
      <c r="CR137" s="18"/>
      <c r="CS137" s="18"/>
      <c r="CT137" s="18"/>
      <c r="CU137" s="18"/>
      <c r="CV137" s="18"/>
      <c r="CW137" s="18"/>
      <c r="CX137" s="18"/>
      <c r="CY137" s="18"/>
      <c r="CZ137" s="18"/>
      <c r="DA137" s="18"/>
      <c r="DB137" s="18"/>
      <c r="DC137" s="18"/>
      <c r="DD137" s="18"/>
      <c r="DE137" s="18"/>
      <c r="DF137" s="18"/>
      <c r="DG137" s="18"/>
      <c r="DH137" s="18"/>
      <c r="DI137" s="18"/>
      <c r="DJ137" s="18"/>
      <c r="DK137" s="18"/>
      <c r="DL137" s="18"/>
      <c r="DM137" s="18"/>
      <c r="DN137" s="18"/>
      <c r="DO137" s="18"/>
      <c r="DP137" s="18"/>
      <c r="DQ137" s="18"/>
      <c r="DR137" s="18"/>
      <c r="DS137" s="18"/>
      <c r="DT137" s="18"/>
      <c r="DU137" s="18"/>
      <c r="DV137" s="18"/>
      <c r="DW137" s="18"/>
      <c r="DX137" s="18"/>
      <c r="DY137" s="18"/>
      <c r="DZ137" s="18"/>
      <c r="EA137" s="18"/>
      <c r="EB137" s="18"/>
      <c r="EC137" s="18"/>
      <c r="ED137" s="18"/>
      <c r="EE137" s="18"/>
      <c r="EF137" s="18"/>
      <c r="EG137" s="18"/>
      <c r="EH137" s="18"/>
      <c r="EI137" s="18"/>
      <c r="EJ137" s="18"/>
      <c r="EK137" s="18"/>
      <c r="EL137" s="18"/>
      <c r="EM137" s="18"/>
      <c r="EN137" s="18"/>
      <c r="EO137" s="18"/>
      <c r="EP137" s="18"/>
      <c r="EQ137" s="18"/>
      <c r="ER137" s="18"/>
      <c r="ES137" s="18"/>
      <c r="ET137" s="18"/>
      <c r="EU137" s="18"/>
      <c r="EV137" s="18"/>
      <c r="EW137" s="18"/>
      <c r="EX137" s="18"/>
      <c r="EY137" s="18"/>
      <c r="EZ137" s="18"/>
      <c r="FA137" s="18"/>
      <c r="FB137" s="18"/>
      <c r="FC137" s="18"/>
      <c r="FD137" s="18"/>
      <c r="FE137" s="18"/>
      <c r="FF137" s="18"/>
      <c r="FG137" s="18"/>
      <c r="FH137" s="18"/>
      <c r="FI137" s="18"/>
      <c r="FJ137" s="18"/>
      <c r="FK137" s="18"/>
      <c r="FL137" s="18"/>
      <c r="FM137" s="18"/>
      <c r="FN137" s="18"/>
      <c r="FO137" s="18"/>
      <c r="FP137" s="18"/>
      <c r="FQ137" s="18"/>
      <c r="FR137" s="18"/>
      <c r="FS137" s="18"/>
      <c r="FT137" s="18"/>
      <c r="FU137" s="18"/>
      <c r="FV137" s="18"/>
      <c r="FW137" s="18"/>
      <c r="FX137" s="18"/>
      <c r="FY137" s="18"/>
      <c r="FZ137" s="18"/>
      <c r="GA137" s="18"/>
      <c r="GB137" s="18"/>
      <c r="GC137" s="18"/>
      <c r="GD137" s="18"/>
      <c r="GE137" s="18"/>
      <c r="GF137" s="18"/>
      <c r="GG137" s="18"/>
      <c r="GH137" s="18"/>
      <c r="GI137" s="18"/>
      <c r="GJ137" s="18"/>
      <c r="GK137" s="18"/>
      <c r="GL137" s="18"/>
      <c r="GM137" s="18"/>
      <c r="GN137" s="18"/>
      <c r="GO137" s="18"/>
      <c r="GP137" s="18"/>
      <c r="GQ137" s="18"/>
      <c r="GR137" s="18"/>
      <c r="GS137" s="18"/>
      <c r="GT137" s="18"/>
      <c r="GU137" s="18"/>
      <c r="GV137" s="18"/>
      <c r="GW137" s="18"/>
      <c r="GX137" s="18"/>
      <c r="GY137" s="18"/>
      <c r="GZ137" s="18"/>
      <c r="HA137" s="18"/>
      <c r="HB137" s="18"/>
      <c r="HC137" s="18"/>
      <c r="HD137" s="18"/>
      <c r="HE137" s="18"/>
      <c r="HF137" s="18"/>
      <c r="HG137" s="18"/>
      <c r="HH137" s="18"/>
      <c r="HI137" s="18"/>
      <c r="HJ137" s="18"/>
      <c r="HK137" s="18"/>
      <c r="HL137" s="18"/>
      <c r="HM137" s="18"/>
      <c r="HN137" s="18"/>
      <c r="HO137" s="18"/>
      <c r="HP137" s="18"/>
      <c r="HQ137" s="18"/>
      <c r="HR137" s="18"/>
      <c r="HS137" s="18"/>
      <c r="HT137" s="18"/>
      <c r="HU137" s="18"/>
      <c r="HV137" s="18"/>
      <c r="HW137" s="18"/>
      <c r="HX137" s="18"/>
      <c r="HY137" s="18"/>
      <c r="HZ137" s="18"/>
      <c r="IA137" s="18"/>
      <c r="IB137" s="18"/>
      <c r="IC137" s="18"/>
      <c r="ID137" s="18"/>
      <c r="IE137" s="18"/>
      <c r="IF137" s="18"/>
      <c r="IG137" s="18"/>
      <c r="IH137" s="18"/>
      <c r="II137" s="18"/>
      <c r="IJ137" s="18"/>
      <c r="IK137" s="18"/>
      <c r="IL137" s="18"/>
      <c r="IM137" s="18"/>
      <c r="IN137" s="18"/>
      <c r="IO137" s="18"/>
    </row>
    <row r="138" spans="1:258" s="88" customFormat="1" ht="22.8" x14ac:dyDescent="0.25">
      <c r="A138" s="93">
        <v>68</v>
      </c>
      <c r="B138" s="96" t="s">
        <v>1257</v>
      </c>
      <c r="C138" s="94" t="s">
        <v>1258</v>
      </c>
      <c r="D138" s="95" t="s">
        <v>269</v>
      </c>
      <c r="E138" s="100">
        <v>10.02</v>
      </c>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c r="AM138" s="18"/>
      <c r="AN138" s="18"/>
      <c r="AO138" s="18"/>
      <c r="AP138" s="18"/>
      <c r="AQ138" s="18"/>
      <c r="AR138" s="18"/>
      <c r="AS138" s="18"/>
      <c r="AT138" s="18"/>
      <c r="AU138" s="18"/>
      <c r="AV138" s="18"/>
      <c r="AW138" s="18"/>
      <c r="AX138" s="18"/>
      <c r="AY138" s="18"/>
      <c r="AZ138" s="18"/>
      <c r="BA138" s="18"/>
      <c r="BB138" s="18"/>
      <c r="BC138" s="18"/>
      <c r="BD138" s="18"/>
      <c r="BE138" s="18"/>
      <c r="BF138" s="18"/>
      <c r="BG138" s="18"/>
      <c r="BH138" s="18"/>
      <c r="BI138" s="18"/>
      <c r="BJ138" s="18"/>
      <c r="BK138" s="18"/>
      <c r="BL138" s="18"/>
      <c r="BM138" s="18"/>
      <c r="BN138" s="18"/>
      <c r="BO138" s="18"/>
      <c r="BP138" s="18"/>
      <c r="BQ138" s="18"/>
      <c r="BR138" s="18"/>
      <c r="BS138" s="18"/>
      <c r="BT138" s="18"/>
      <c r="BU138" s="18"/>
      <c r="BV138" s="18"/>
      <c r="BW138" s="18"/>
      <c r="BX138" s="18"/>
      <c r="BY138" s="18"/>
      <c r="BZ138" s="18"/>
      <c r="CA138" s="18"/>
      <c r="CB138" s="18"/>
      <c r="CC138" s="18"/>
      <c r="CD138" s="18"/>
      <c r="CE138" s="18"/>
      <c r="CF138" s="18"/>
      <c r="CG138" s="18"/>
      <c r="CH138" s="18"/>
      <c r="CI138" s="18"/>
      <c r="CJ138" s="18"/>
      <c r="CK138" s="18"/>
      <c r="CL138" s="18"/>
      <c r="CM138" s="18"/>
      <c r="CN138" s="18"/>
      <c r="CO138" s="18"/>
      <c r="CP138" s="18"/>
      <c r="CQ138" s="18"/>
      <c r="CR138" s="18"/>
      <c r="CS138" s="18"/>
      <c r="CT138" s="18"/>
      <c r="CU138" s="18"/>
      <c r="CV138" s="18"/>
      <c r="CW138" s="18"/>
      <c r="CX138" s="18"/>
      <c r="CY138" s="18"/>
      <c r="CZ138" s="18"/>
      <c r="DA138" s="18"/>
      <c r="DB138" s="18"/>
      <c r="DC138" s="18"/>
      <c r="DD138" s="18"/>
      <c r="DE138" s="18"/>
      <c r="DF138" s="18"/>
      <c r="DG138" s="18"/>
      <c r="DH138" s="18"/>
      <c r="DI138" s="18"/>
      <c r="DJ138" s="18"/>
      <c r="DK138" s="18"/>
      <c r="DL138" s="18"/>
      <c r="DM138" s="18"/>
      <c r="DN138" s="18"/>
      <c r="DO138" s="18"/>
      <c r="DP138" s="18"/>
      <c r="DQ138" s="18"/>
      <c r="DR138" s="18"/>
      <c r="DS138" s="18"/>
      <c r="DT138" s="18"/>
      <c r="DU138" s="18"/>
      <c r="DV138" s="18"/>
      <c r="DW138" s="18"/>
      <c r="DX138" s="18"/>
      <c r="DY138" s="18"/>
      <c r="DZ138" s="18"/>
      <c r="EA138" s="18"/>
      <c r="EB138" s="18"/>
      <c r="EC138" s="18"/>
      <c r="ED138" s="18"/>
      <c r="EE138" s="18"/>
      <c r="EF138" s="18"/>
      <c r="EG138" s="18"/>
      <c r="EH138" s="18"/>
      <c r="EI138" s="18"/>
      <c r="EJ138" s="18"/>
      <c r="EK138" s="18"/>
      <c r="EL138" s="18"/>
      <c r="EM138" s="18"/>
      <c r="EN138" s="18"/>
      <c r="EO138" s="18"/>
      <c r="EP138" s="18"/>
      <c r="EQ138" s="18"/>
      <c r="ER138" s="18"/>
      <c r="ES138" s="18"/>
      <c r="ET138" s="18"/>
      <c r="EU138" s="18"/>
      <c r="EV138" s="18"/>
      <c r="EW138" s="18"/>
      <c r="EX138" s="18"/>
      <c r="EY138" s="18"/>
      <c r="EZ138" s="18"/>
      <c r="FA138" s="18"/>
      <c r="FB138" s="18"/>
      <c r="FC138" s="18"/>
      <c r="FD138" s="18"/>
      <c r="FE138" s="18"/>
      <c r="FF138" s="18"/>
      <c r="FG138" s="18"/>
      <c r="FH138" s="18"/>
      <c r="FI138" s="18"/>
      <c r="FJ138" s="18"/>
      <c r="FK138" s="18"/>
      <c r="FL138" s="18"/>
      <c r="FM138" s="18"/>
      <c r="FN138" s="18"/>
      <c r="FO138" s="18"/>
      <c r="FP138" s="18"/>
      <c r="FQ138" s="18"/>
      <c r="FR138" s="18"/>
      <c r="FS138" s="18"/>
      <c r="FT138" s="18"/>
      <c r="FU138" s="18"/>
      <c r="FV138" s="18"/>
      <c r="FW138" s="18"/>
      <c r="FX138" s="18"/>
      <c r="FY138" s="18"/>
      <c r="FZ138" s="18"/>
      <c r="GA138" s="18"/>
      <c r="GB138" s="18"/>
      <c r="GC138" s="18"/>
      <c r="GD138" s="18"/>
      <c r="GE138" s="18"/>
      <c r="GF138" s="18"/>
      <c r="GG138" s="18"/>
      <c r="GH138" s="18"/>
      <c r="GI138" s="18"/>
      <c r="GJ138" s="18"/>
      <c r="GK138" s="18"/>
      <c r="GL138" s="18"/>
      <c r="GM138" s="18"/>
      <c r="GN138" s="18"/>
      <c r="GO138" s="18"/>
      <c r="GP138" s="18"/>
      <c r="GQ138" s="18"/>
      <c r="GR138" s="18"/>
      <c r="GS138" s="18"/>
      <c r="GT138" s="18"/>
      <c r="GU138" s="18"/>
      <c r="GV138" s="18"/>
      <c r="GW138" s="18"/>
      <c r="GX138" s="18"/>
      <c r="GY138" s="18"/>
      <c r="GZ138" s="18"/>
      <c r="HA138" s="18"/>
      <c r="HB138" s="18"/>
      <c r="HC138" s="18"/>
      <c r="HD138" s="18"/>
      <c r="HE138" s="18"/>
      <c r="HF138" s="18"/>
      <c r="HG138" s="18"/>
      <c r="HH138" s="18"/>
      <c r="HI138" s="18"/>
      <c r="HJ138" s="18"/>
      <c r="HK138" s="18"/>
      <c r="HL138" s="18"/>
      <c r="HM138" s="18"/>
      <c r="HN138" s="18"/>
      <c r="HO138" s="18"/>
      <c r="HP138" s="18"/>
      <c r="HQ138" s="18"/>
      <c r="HR138" s="18"/>
      <c r="HS138" s="18"/>
      <c r="HT138" s="18"/>
      <c r="HU138" s="18"/>
      <c r="HV138" s="18"/>
      <c r="HW138" s="18"/>
      <c r="HX138" s="18"/>
      <c r="HY138" s="18"/>
      <c r="HZ138" s="18"/>
      <c r="IA138" s="18"/>
      <c r="IB138" s="18"/>
      <c r="IC138" s="18"/>
      <c r="ID138" s="18"/>
      <c r="IE138" s="18"/>
      <c r="IF138" s="18"/>
      <c r="IG138" s="18"/>
      <c r="IH138" s="18"/>
      <c r="II138" s="18"/>
      <c r="IJ138" s="18"/>
      <c r="IK138" s="18"/>
      <c r="IL138" s="18"/>
      <c r="IM138" s="18"/>
      <c r="IN138" s="18"/>
      <c r="IO138" s="18"/>
    </row>
    <row r="139" spans="1:258" s="88" customFormat="1" x14ac:dyDescent="0.25">
      <c r="A139" s="93">
        <v>69</v>
      </c>
      <c r="B139" s="96" t="s">
        <v>1304</v>
      </c>
      <c r="C139" s="94" t="s">
        <v>1305</v>
      </c>
      <c r="D139" s="95" t="s">
        <v>269</v>
      </c>
      <c r="E139" s="100">
        <v>5.48</v>
      </c>
      <c r="F139" s="18"/>
      <c r="G139" s="18"/>
      <c r="H139" s="18"/>
      <c r="I139" s="18"/>
      <c r="J139" s="18"/>
      <c r="K139" s="18"/>
      <c r="L139" s="18"/>
      <c r="M139" s="18"/>
      <c r="N139" s="18"/>
      <c r="O139" s="18"/>
      <c r="P139" s="18"/>
      <c r="Q139" s="18"/>
      <c r="R139" s="18"/>
      <c r="S139" s="18"/>
      <c r="T139" s="18"/>
      <c r="U139" s="18"/>
      <c r="V139" s="18"/>
      <c r="W139" s="18"/>
      <c r="X139" s="18"/>
      <c r="Y139" s="18"/>
      <c r="Z139" s="18"/>
      <c r="AA139" s="18"/>
      <c r="AB139" s="18"/>
      <c r="AC139" s="18"/>
      <c r="AD139" s="18"/>
      <c r="AE139" s="18"/>
      <c r="AF139" s="18"/>
      <c r="AG139" s="18"/>
      <c r="AH139" s="18"/>
      <c r="AI139" s="18"/>
      <c r="AJ139" s="18"/>
      <c r="AK139" s="18"/>
      <c r="AL139" s="18"/>
      <c r="AM139" s="18"/>
      <c r="AN139" s="18"/>
      <c r="AO139" s="18"/>
      <c r="AP139" s="18"/>
      <c r="AQ139" s="18"/>
      <c r="AR139" s="18"/>
      <c r="AS139" s="18"/>
      <c r="AT139" s="18"/>
      <c r="AU139" s="18"/>
      <c r="AV139" s="18"/>
      <c r="AW139" s="18"/>
      <c r="AX139" s="18"/>
      <c r="AY139" s="18"/>
      <c r="AZ139" s="18"/>
      <c r="BA139" s="18"/>
      <c r="BB139" s="18"/>
      <c r="BC139" s="18"/>
      <c r="BD139" s="18"/>
      <c r="BE139" s="18"/>
      <c r="BF139" s="18"/>
      <c r="BG139" s="18"/>
      <c r="BH139" s="18"/>
      <c r="BI139" s="18"/>
      <c r="BJ139" s="18"/>
      <c r="BK139" s="18"/>
      <c r="BL139" s="18"/>
      <c r="BM139" s="18"/>
      <c r="BN139" s="18"/>
      <c r="BO139" s="18"/>
      <c r="BP139" s="18"/>
      <c r="BQ139" s="18"/>
      <c r="BR139" s="18"/>
      <c r="BS139" s="18"/>
      <c r="BT139" s="18"/>
      <c r="BU139" s="18"/>
      <c r="BV139" s="18"/>
      <c r="BW139" s="18"/>
      <c r="BX139" s="18"/>
      <c r="BY139" s="18"/>
      <c r="BZ139" s="18"/>
      <c r="CA139" s="18"/>
      <c r="CB139" s="18"/>
      <c r="CC139" s="18"/>
      <c r="CD139" s="18"/>
      <c r="CE139" s="18"/>
      <c r="CF139" s="18"/>
      <c r="CG139" s="18"/>
      <c r="CH139" s="18"/>
      <c r="CI139" s="18"/>
      <c r="CJ139" s="18"/>
      <c r="CK139" s="18"/>
      <c r="CL139" s="18"/>
      <c r="CM139" s="18"/>
      <c r="CN139" s="18"/>
      <c r="CO139" s="18"/>
      <c r="CP139" s="18"/>
      <c r="CQ139" s="18"/>
      <c r="CR139" s="18"/>
      <c r="CS139" s="18"/>
      <c r="CT139" s="18"/>
      <c r="CU139" s="18"/>
      <c r="CV139" s="18"/>
      <c r="CW139" s="18"/>
      <c r="CX139" s="18"/>
      <c r="CY139" s="18"/>
      <c r="CZ139" s="18"/>
      <c r="DA139" s="18"/>
      <c r="DB139" s="18"/>
      <c r="DC139" s="18"/>
      <c r="DD139" s="18"/>
      <c r="DE139" s="18"/>
      <c r="DF139" s="18"/>
      <c r="DG139" s="18"/>
      <c r="DH139" s="18"/>
      <c r="DI139" s="18"/>
      <c r="DJ139" s="18"/>
      <c r="DK139" s="18"/>
      <c r="DL139" s="18"/>
      <c r="DM139" s="18"/>
      <c r="DN139" s="18"/>
      <c r="DO139" s="18"/>
      <c r="DP139" s="18"/>
      <c r="DQ139" s="18"/>
      <c r="DR139" s="18"/>
      <c r="DS139" s="18"/>
      <c r="DT139" s="18"/>
      <c r="DU139" s="18"/>
      <c r="DV139" s="18"/>
      <c r="DW139" s="18"/>
      <c r="DX139" s="18"/>
      <c r="DY139" s="18"/>
      <c r="DZ139" s="18"/>
      <c r="EA139" s="18"/>
      <c r="EB139" s="18"/>
      <c r="EC139" s="18"/>
      <c r="ED139" s="18"/>
      <c r="EE139" s="18"/>
      <c r="EF139" s="18"/>
      <c r="EG139" s="18"/>
      <c r="EH139" s="18"/>
      <c r="EI139" s="18"/>
      <c r="EJ139" s="18"/>
      <c r="EK139" s="18"/>
      <c r="EL139" s="18"/>
      <c r="EM139" s="18"/>
      <c r="EN139" s="18"/>
      <c r="EO139" s="18"/>
      <c r="EP139" s="18"/>
      <c r="EQ139" s="18"/>
      <c r="ER139" s="18"/>
      <c r="ES139" s="18"/>
      <c r="ET139" s="18"/>
      <c r="EU139" s="18"/>
      <c r="EV139" s="18"/>
      <c r="EW139" s="18"/>
      <c r="EX139" s="18"/>
      <c r="EY139" s="18"/>
      <c r="EZ139" s="18"/>
      <c r="FA139" s="18"/>
      <c r="FB139" s="18"/>
      <c r="FC139" s="18"/>
      <c r="FD139" s="18"/>
      <c r="FE139" s="18"/>
      <c r="FF139" s="18"/>
      <c r="FG139" s="18"/>
      <c r="FH139" s="18"/>
      <c r="FI139" s="18"/>
      <c r="FJ139" s="18"/>
      <c r="FK139" s="18"/>
      <c r="FL139" s="18"/>
      <c r="FM139" s="18"/>
      <c r="FN139" s="18"/>
      <c r="FO139" s="18"/>
      <c r="FP139" s="18"/>
      <c r="FQ139" s="18"/>
      <c r="FR139" s="18"/>
      <c r="FS139" s="18"/>
      <c r="FT139" s="18"/>
      <c r="FU139" s="18"/>
      <c r="FV139" s="18"/>
      <c r="FW139" s="18"/>
      <c r="FX139" s="18"/>
      <c r="FY139" s="18"/>
      <c r="FZ139" s="18"/>
      <c r="GA139" s="18"/>
      <c r="GB139" s="18"/>
      <c r="GC139" s="18"/>
      <c r="GD139" s="18"/>
      <c r="GE139" s="18"/>
      <c r="GF139" s="18"/>
      <c r="GG139" s="18"/>
      <c r="GH139" s="18"/>
      <c r="GI139" s="18"/>
      <c r="GJ139" s="18"/>
      <c r="GK139" s="18"/>
      <c r="GL139" s="18"/>
      <c r="GM139" s="18"/>
      <c r="GN139" s="18"/>
      <c r="GO139" s="18"/>
      <c r="GP139" s="18"/>
      <c r="GQ139" s="18"/>
      <c r="GR139" s="18"/>
      <c r="GS139" s="18"/>
      <c r="GT139" s="18"/>
      <c r="GU139" s="18"/>
      <c r="GV139" s="18"/>
      <c r="GW139" s="18"/>
      <c r="GX139" s="18"/>
      <c r="GY139" s="18"/>
      <c r="GZ139" s="18"/>
      <c r="HA139" s="18"/>
      <c r="HB139" s="18"/>
      <c r="HC139" s="18"/>
      <c r="HD139" s="18"/>
      <c r="HE139" s="18"/>
      <c r="HF139" s="18"/>
      <c r="HG139" s="18"/>
      <c r="HH139" s="18"/>
      <c r="HI139" s="18"/>
      <c r="HJ139" s="18"/>
      <c r="HK139" s="18"/>
      <c r="HL139" s="18"/>
      <c r="HM139" s="18"/>
      <c r="HN139" s="18"/>
      <c r="HO139" s="18"/>
      <c r="HP139" s="18"/>
      <c r="HQ139" s="18"/>
      <c r="HR139" s="18"/>
      <c r="HS139" s="18"/>
      <c r="HT139" s="18"/>
      <c r="HU139" s="18"/>
      <c r="HV139" s="18"/>
      <c r="HW139" s="18"/>
      <c r="HX139" s="18"/>
      <c r="HY139" s="18"/>
      <c r="HZ139" s="18"/>
      <c r="IA139" s="18"/>
      <c r="IB139" s="18"/>
      <c r="IC139" s="18"/>
      <c r="ID139" s="18"/>
      <c r="IE139" s="18"/>
      <c r="IF139" s="18"/>
      <c r="IG139" s="18"/>
      <c r="IH139" s="18"/>
      <c r="II139" s="18"/>
      <c r="IJ139" s="18"/>
      <c r="IK139" s="18"/>
      <c r="IL139" s="18"/>
      <c r="IM139" s="18"/>
      <c r="IN139" s="18"/>
      <c r="IO139" s="18"/>
    </row>
    <row r="140" spans="1:258" s="88" customFormat="1" x14ac:dyDescent="0.25">
      <c r="A140" s="93">
        <v>70</v>
      </c>
      <c r="B140" s="96" t="s">
        <v>1259</v>
      </c>
      <c r="C140" s="94" t="s">
        <v>1260</v>
      </c>
      <c r="D140" s="95" t="s">
        <v>269</v>
      </c>
      <c r="E140" s="100">
        <v>2.4300000000000002</v>
      </c>
      <c r="F140" s="18"/>
      <c r="G140" s="18"/>
      <c r="H140" s="18"/>
      <c r="I140" s="18"/>
      <c r="J140" s="18"/>
      <c r="K140" s="18"/>
      <c r="L140" s="18"/>
      <c r="M140" s="18"/>
      <c r="N140" s="18"/>
      <c r="O140" s="18"/>
      <c r="P140" s="18"/>
      <c r="Q140" s="18"/>
      <c r="R140" s="18"/>
      <c r="S140" s="18"/>
      <c r="T140" s="18"/>
      <c r="U140" s="18"/>
      <c r="V140" s="18"/>
      <c r="W140" s="18"/>
      <c r="X140" s="18"/>
      <c r="Y140" s="18"/>
      <c r="Z140" s="18"/>
      <c r="AA140" s="18"/>
      <c r="AB140" s="18"/>
      <c r="AC140" s="18"/>
      <c r="AD140" s="18"/>
      <c r="AE140" s="18"/>
      <c r="AF140" s="18"/>
      <c r="AG140" s="18"/>
      <c r="AH140" s="18"/>
      <c r="AI140" s="18"/>
      <c r="AJ140" s="18"/>
      <c r="AK140" s="18"/>
      <c r="AL140" s="18"/>
      <c r="AM140" s="18"/>
      <c r="AN140" s="18"/>
      <c r="AO140" s="18"/>
      <c r="AP140" s="18"/>
      <c r="AQ140" s="18"/>
      <c r="AR140" s="18"/>
      <c r="AS140" s="18"/>
      <c r="AT140" s="18"/>
      <c r="AU140" s="18"/>
      <c r="AV140" s="18"/>
      <c r="AW140" s="18"/>
      <c r="AX140" s="18"/>
      <c r="AY140" s="18"/>
      <c r="AZ140" s="18"/>
      <c r="BA140" s="18"/>
      <c r="BB140" s="18"/>
      <c r="BC140" s="18"/>
      <c r="BD140" s="18"/>
      <c r="BE140" s="18"/>
      <c r="BF140" s="18"/>
      <c r="BG140" s="18"/>
      <c r="BH140" s="18"/>
      <c r="BI140" s="18"/>
      <c r="BJ140" s="18"/>
      <c r="BK140" s="18"/>
      <c r="BL140" s="18"/>
      <c r="BM140" s="18"/>
      <c r="BN140" s="18"/>
      <c r="BO140" s="18"/>
      <c r="BP140" s="18"/>
      <c r="BQ140" s="18"/>
      <c r="BR140" s="18"/>
      <c r="BS140" s="18"/>
      <c r="BT140" s="18"/>
      <c r="BU140" s="18"/>
      <c r="BV140" s="18"/>
      <c r="BW140" s="18"/>
      <c r="BX140" s="18"/>
      <c r="BY140" s="18"/>
      <c r="BZ140" s="18"/>
      <c r="CA140" s="18"/>
      <c r="CB140" s="18"/>
      <c r="CC140" s="18"/>
      <c r="CD140" s="18"/>
      <c r="CE140" s="18"/>
      <c r="CF140" s="18"/>
      <c r="CG140" s="18"/>
      <c r="CH140" s="18"/>
      <c r="CI140" s="18"/>
      <c r="CJ140" s="18"/>
      <c r="CK140" s="18"/>
      <c r="CL140" s="18"/>
      <c r="CM140" s="18"/>
      <c r="CN140" s="18"/>
      <c r="CO140" s="18"/>
      <c r="CP140" s="18"/>
      <c r="CQ140" s="18"/>
      <c r="CR140" s="18"/>
      <c r="CS140" s="18"/>
      <c r="CT140" s="18"/>
      <c r="CU140" s="18"/>
      <c r="CV140" s="18"/>
      <c r="CW140" s="18"/>
      <c r="CX140" s="18"/>
      <c r="CY140" s="18"/>
      <c r="CZ140" s="18"/>
      <c r="DA140" s="18"/>
      <c r="DB140" s="18"/>
      <c r="DC140" s="18"/>
      <c r="DD140" s="18"/>
      <c r="DE140" s="18"/>
      <c r="DF140" s="18"/>
      <c r="DG140" s="18"/>
      <c r="DH140" s="18"/>
      <c r="DI140" s="18"/>
      <c r="DJ140" s="18"/>
      <c r="DK140" s="18"/>
      <c r="DL140" s="18"/>
      <c r="DM140" s="18"/>
      <c r="DN140" s="18"/>
      <c r="DO140" s="18"/>
      <c r="DP140" s="18"/>
      <c r="DQ140" s="18"/>
      <c r="DR140" s="18"/>
      <c r="DS140" s="18"/>
      <c r="DT140" s="18"/>
      <c r="DU140" s="18"/>
      <c r="DV140" s="18"/>
      <c r="DW140" s="18"/>
      <c r="DX140" s="18"/>
      <c r="DY140" s="18"/>
      <c r="DZ140" s="18"/>
      <c r="EA140" s="18"/>
      <c r="EB140" s="18"/>
      <c r="EC140" s="18"/>
      <c r="ED140" s="18"/>
      <c r="EE140" s="18"/>
      <c r="EF140" s="18"/>
      <c r="EG140" s="18"/>
      <c r="EH140" s="18"/>
      <c r="EI140" s="18"/>
      <c r="EJ140" s="18"/>
      <c r="EK140" s="18"/>
      <c r="EL140" s="18"/>
      <c r="EM140" s="18"/>
      <c r="EN140" s="18"/>
      <c r="EO140" s="18"/>
      <c r="EP140" s="18"/>
      <c r="EQ140" s="18"/>
      <c r="ER140" s="18"/>
      <c r="ES140" s="18"/>
      <c r="ET140" s="18"/>
      <c r="EU140" s="18"/>
      <c r="EV140" s="18"/>
      <c r="EW140" s="18"/>
      <c r="EX140" s="18"/>
      <c r="EY140" s="18"/>
      <c r="EZ140" s="18"/>
      <c r="FA140" s="18"/>
      <c r="FB140" s="18"/>
      <c r="FC140" s="18"/>
      <c r="FD140" s="18"/>
      <c r="FE140" s="18"/>
      <c r="FF140" s="18"/>
      <c r="FG140" s="18"/>
      <c r="FH140" s="18"/>
      <c r="FI140" s="18"/>
      <c r="FJ140" s="18"/>
      <c r="FK140" s="18"/>
      <c r="FL140" s="18"/>
      <c r="FM140" s="18"/>
      <c r="FN140" s="18"/>
      <c r="FO140" s="18"/>
      <c r="FP140" s="18"/>
      <c r="FQ140" s="18"/>
      <c r="FR140" s="18"/>
      <c r="FS140" s="18"/>
      <c r="FT140" s="18"/>
      <c r="FU140" s="18"/>
      <c r="FV140" s="18"/>
      <c r="FW140" s="18"/>
      <c r="FX140" s="18"/>
      <c r="FY140" s="18"/>
      <c r="FZ140" s="18"/>
      <c r="GA140" s="18"/>
      <c r="GB140" s="18"/>
      <c r="GC140" s="18"/>
      <c r="GD140" s="18"/>
      <c r="GE140" s="18"/>
      <c r="GF140" s="18"/>
      <c r="GG140" s="18"/>
      <c r="GH140" s="18"/>
      <c r="GI140" s="18"/>
      <c r="GJ140" s="18"/>
      <c r="GK140" s="18"/>
      <c r="GL140" s="18"/>
      <c r="GM140" s="18"/>
      <c r="GN140" s="18"/>
      <c r="GO140" s="18"/>
      <c r="GP140" s="18"/>
      <c r="GQ140" s="18"/>
      <c r="GR140" s="18"/>
      <c r="GS140" s="18"/>
      <c r="GT140" s="18"/>
      <c r="GU140" s="18"/>
      <c r="GV140" s="18"/>
      <c r="GW140" s="18"/>
      <c r="GX140" s="18"/>
      <c r="GY140" s="18"/>
      <c r="GZ140" s="18"/>
      <c r="HA140" s="18"/>
      <c r="HB140" s="18"/>
      <c r="HC140" s="18"/>
      <c r="HD140" s="18"/>
      <c r="HE140" s="18"/>
      <c r="HF140" s="18"/>
      <c r="HG140" s="18"/>
      <c r="HH140" s="18"/>
      <c r="HI140" s="18"/>
      <c r="HJ140" s="18"/>
      <c r="HK140" s="18"/>
      <c r="HL140" s="18"/>
      <c r="HM140" s="18"/>
      <c r="HN140" s="18"/>
      <c r="HO140" s="18"/>
      <c r="HP140" s="18"/>
      <c r="HQ140" s="18"/>
      <c r="HR140" s="18"/>
      <c r="HS140" s="18"/>
      <c r="HT140" s="18"/>
      <c r="HU140" s="18"/>
      <c r="HV140" s="18"/>
      <c r="HW140" s="18"/>
      <c r="HX140" s="18"/>
      <c r="HY140" s="18"/>
      <c r="HZ140" s="18"/>
      <c r="IA140" s="18"/>
      <c r="IB140" s="18"/>
      <c r="IC140" s="18"/>
      <c r="ID140" s="18"/>
      <c r="IE140" s="18"/>
      <c r="IF140" s="18"/>
      <c r="IG140" s="18"/>
      <c r="IH140" s="18"/>
      <c r="II140" s="18"/>
      <c r="IJ140" s="18"/>
      <c r="IK140" s="18"/>
      <c r="IL140" s="18"/>
      <c r="IM140" s="18"/>
      <c r="IN140" s="18"/>
      <c r="IO140" s="18"/>
    </row>
    <row r="141" spans="1:258" s="88" customFormat="1" x14ac:dyDescent="0.25"/>
    <row r="142" spans="1:258" s="88" customFormat="1" x14ac:dyDescent="0.25">
      <c r="A142" s="28"/>
      <c r="B142" s="105"/>
      <c r="C142" s="185" t="s">
        <v>1306</v>
      </c>
      <c r="D142" s="185"/>
      <c r="E142" s="185"/>
      <c r="R142" s="18"/>
      <c r="S142" s="18"/>
      <c r="T142" s="18"/>
      <c r="U142" s="18"/>
      <c r="V142" s="18"/>
      <c r="W142" s="18"/>
      <c r="X142" s="18"/>
      <c r="Y142" s="18"/>
      <c r="Z142" s="18"/>
      <c r="AA142" s="18"/>
      <c r="AB142" s="18"/>
      <c r="AC142" s="18"/>
      <c r="AD142" s="18"/>
      <c r="AE142" s="18"/>
      <c r="AF142" s="18"/>
      <c r="AG142" s="18"/>
      <c r="AH142" s="18"/>
      <c r="AI142" s="18"/>
      <c r="AJ142" s="18"/>
      <c r="AK142" s="18"/>
      <c r="AL142" s="18"/>
      <c r="AM142" s="18"/>
      <c r="AN142" s="18"/>
      <c r="AO142" s="18"/>
      <c r="AP142" s="18"/>
      <c r="AQ142" s="18"/>
      <c r="AR142" s="18"/>
      <c r="AS142" s="18"/>
      <c r="AT142" s="18"/>
      <c r="AU142" s="18"/>
      <c r="AV142" s="18"/>
      <c r="AW142" s="18"/>
      <c r="AX142" s="18"/>
      <c r="AY142" s="18"/>
      <c r="AZ142" s="18"/>
      <c r="BA142" s="18"/>
      <c r="BB142" s="18"/>
      <c r="BC142" s="18"/>
      <c r="BD142" s="18"/>
      <c r="BE142" s="18"/>
      <c r="BF142" s="18"/>
      <c r="BG142" s="18"/>
      <c r="BH142" s="18"/>
      <c r="BI142" s="18"/>
      <c r="BJ142" s="18"/>
      <c r="BK142" s="18"/>
      <c r="BL142" s="18"/>
      <c r="BM142" s="18"/>
      <c r="BN142" s="18"/>
      <c r="BO142" s="18"/>
      <c r="BP142" s="18"/>
      <c r="BQ142" s="18"/>
      <c r="BR142" s="29" t="str">
        <f>C142</f>
        <v>Трубы</v>
      </c>
      <c r="BS142" s="18"/>
      <c r="BT142" s="18"/>
      <c r="BU142" s="18"/>
      <c r="BV142" s="18"/>
      <c r="BW142" s="18"/>
      <c r="BX142" s="18"/>
      <c r="BY142" s="18"/>
      <c r="BZ142" s="18"/>
      <c r="CA142" s="18"/>
      <c r="CB142" s="18"/>
      <c r="CC142" s="18"/>
      <c r="CD142" s="18"/>
      <c r="CE142" s="18"/>
      <c r="CF142" s="18"/>
      <c r="CG142" s="18"/>
      <c r="CH142" s="18"/>
      <c r="CI142" s="18"/>
      <c r="CJ142" s="18"/>
      <c r="CK142" s="18"/>
      <c r="CL142" s="18"/>
      <c r="CM142" s="18"/>
      <c r="CN142" s="18"/>
      <c r="CO142" s="18"/>
      <c r="CP142" s="18"/>
      <c r="CQ142" s="18"/>
      <c r="CR142" s="18"/>
      <c r="CS142" s="18"/>
      <c r="CT142" s="18"/>
      <c r="CU142" s="18"/>
      <c r="CV142" s="18"/>
      <c r="CW142" s="18"/>
      <c r="CX142" s="18"/>
      <c r="CY142" s="18"/>
      <c r="CZ142" s="18"/>
      <c r="DA142" s="18"/>
      <c r="DB142" s="18"/>
      <c r="DC142" s="18"/>
      <c r="DD142" s="18"/>
      <c r="DE142" s="18"/>
      <c r="DF142" s="18"/>
      <c r="DG142" s="18"/>
      <c r="DH142" s="18"/>
      <c r="DI142" s="18"/>
      <c r="DJ142" s="18"/>
      <c r="DK142" s="18"/>
      <c r="DL142" s="18"/>
      <c r="DM142" s="18"/>
      <c r="DN142" s="18"/>
      <c r="DO142" s="18"/>
      <c r="DP142" s="18"/>
      <c r="DQ142" s="18"/>
      <c r="DR142" s="18"/>
      <c r="DS142" s="18"/>
      <c r="DT142" s="18"/>
      <c r="DU142" s="18"/>
      <c r="DV142" s="18"/>
      <c r="DW142" s="18"/>
      <c r="DX142" s="18"/>
      <c r="DY142" s="18"/>
      <c r="DZ142" s="18"/>
      <c r="EA142" s="18"/>
      <c r="EB142" s="18"/>
      <c r="EC142" s="18"/>
      <c r="ED142" s="18"/>
      <c r="EE142" s="18"/>
      <c r="EF142" s="18"/>
      <c r="EG142" s="18"/>
      <c r="EH142" s="18"/>
      <c r="EI142" s="18"/>
      <c r="EJ142" s="18"/>
      <c r="EK142" s="18"/>
      <c r="EL142" s="18"/>
      <c r="EM142" s="18"/>
      <c r="EN142" s="18"/>
      <c r="EO142" s="18"/>
      <c r="EP142" s="18"/>
      <c r="EQ142" s="18"/>
      <c r="ER142" s="18"/>
      <c r="ES142" s="18"/>
      <c r="ET142" s="18"/>
      <c r="EU142" s="18"/>
      <c r="EV142" s="18"/>
      <c r="EW142" s="18"/>
      <c r="EX142" s="18"/>
      <c r="EY142" s="18"/>
      <c r="EZ142" s="18"/>
      <c r="FA142" s="18"/>
      <c r="FB142" s="18"/>
      <c r="FC142" s="18"/>
      <c r="FD142" s="18"/>
      <c r="FE142" s="18"/>
      <c r="FF142" s="18"/>
      <c r="FG142" s="18"/>
      <c r="FH142" s="18"/>
      <c r="FI142" s="18"/>
      <c r="FJ142" s="18"/>
      <c r="FK142" s="18"/>
      <c r="FL142" s="18"/>
      <c r="FM142" s="18"/>
      <c r="FN142" s="18"/>
      <c r="FO142" s="18"/>
      <c r="FP142" s="18"/>
      <c r="FQ142" s="18"/>
      <c r="FR142" s="18"/>
      <c r="FS142" s="18"/>
      <c r="FT142" s="18"/>
      <c r="FU142" s="18"/>
      <c r="FV142" s="18"/>
      <c r="FW142" s="18"/>
      <c r="FX142" s="18"/>
      <c r="FY142" s="18"/>
      <c r="FZ142" s="18"/>
      <c r="GA142" s="18"/>
      <c r="GB142" s="18"/>
      <c r="GC142" s="18"/>
      <c r="GD142" s="18"/>
      <c r="GE142" s="18"/>
      <c r="GF142" s="18"/>
      <c r="GG142" s="18"/>
      <c r="GH142" s="18"/>
      <c r="GI142" s="18"/>
      <c r="GJ142" s="18"/>
      <c r="GK142" s="18"/>
      <c r="GL142" s="18"/>
      <c r="GM142" s="18"/>
      <c r="GN142" s="18"/>
      <c r="GO142" s="18"/>
      <c r="GP142" s="18"/>
      <c r="GQ142" s="18"/>
      <c r="GR142" s="18"/>
      <c r="GS142" s="18"/>
      <c r="GT142" s="18"/>
      <c r="GU142" s="18"/>
      <c r="GV142" s="18"/>
      <c r="GW142" s="18"/>
      <c r="GX142" s="18"/>
      <c r="GY142" s="18"/>
      <c r="GZ142" s="18"/>
      <c r="HA142" s="18"/>
      <c r="HB142" s="18"/>
      <c r="HC142" s="18"/>
      <c r="HD142" s="18"/>
      <c r="HE142" s="18"/>
      <c r="HF142" s="18"/>
      <c r="HG142" s="18"/>
      <c r="HH142" s="18"/>
      <c r="HI142" s="18"/>
      <c r="HJ142" s="18"/>
      <c r="HK142" s="18"/>
      <c r="HL142" s="18"/>
      <c r="HM142" s="18"/>
      <c r="HN142" s="18"/>
      <c r="HO142" s="18"/>
      <c r="HP142" s="18"/>
      <c r="HQ142" s="18"/>
      <c r="HR142" s="18"/>
      <c r="HS142" s="18"/>
      <c r="HT142" s="18"/>
      <c r="HU142" s="18"/>
      <c r="HV142" s="18"/>
      <c r="HW142" s="18"/>
      <c r="HX142" s="18"/>
      <c r="HY142" s="18"/>
      <c r="HZ142" s="18"/>
      <c r="IA142" s="18"/>
      <c r="IB142" s="18"/>
      <c r="IC142" s="18"/>
      <c r="ID142" s="18"/>
      <c r="IE142" s="18"/>
      <c r="IF142" s="18"/>
      <c r="IG142" s="18"/>
      <c r="IH142" s="18"/>
      <c r="II142" s="18"/>
      <c r="IJ142" s="18"/>
      <c r="IK142" s="18"/>
      <c r="IL142" s="18"/>
      <c r="IM142" s="18"/>
      <c r="IN142" s="18"/>
      <c r="IO142" s="18"/>
    </row>
    <row r="143" spans="1:258" s="88" customFormat="1" ht="13.8" thickBot="1" x14ac:dyDescent="0.3"/>
    <row r="144" spans="1:258" s="88" customFormat="1" ht="34.200000000000003" x14ac:dyDescent="0.25">
      <c r="A144" s="89">
        <v>71</v>
      </c>
      <c r="B144" s="92" t="s">
        <v>1269</v>
      </c>
      <c r="C144" s="90" t="s">
        <v>1270</v>
      </c>
      <c r="D144" s="91" t="s">
        <v>169</v>
      </c>
      <c r="E144" s="104">
        <v>55.37</v>
      </c>
      <c r="F144" s="18"/>
      <c r="G144" s="18"/>
      <c r="H144" s="101"/>
      <c r="I144" s="101"/>
      <c r="J144" s="101"/>
      <c r="K144" s="101"/>
      <c r="L144" s="101"/>
      <c r="M144" s="101"/>
      <c r="N144" s="101"/>
      <c r="O144" s="101"/>
      <c r="P144" s="101"/>
      <c r="Q144" s="101"/>
      <c r="R144" s="101"/>
      <c r="S144" s="101"/>
      <c r="T144" s="101"/>
      <c r="U144" s="101"/>
      <c r="V144" s="101"/>
      <c r="W144" s="101"/>
      <c r="X144" s="101"/>
      <c r="Y144" s="101"/>
      <c r="Z144" s="101"/>
      <c r="AA144" s="101"/>
      <c r="AB144" s="101"/>
      <c r="AC144" s="101"/>
      <c r="AD144" s="101"/>
      <c r="AE144" s="101"/>
      <c r="AF144" s="101"/>
      <c r="AG144" s="101"/>
      <c r="AH144" s="101"/>
      <c r="AI144" s="101"/>
      <c r="AJ144" s="101"/>
      <c r="AK144" s="101"/>
      <c r="AL144" s="101"/>
      <c r="AM144" s="101"/>
      <c r="AN144" s="101"/>
      <c r="AO144" s="101"/>
      <c r="AP144" s="101"/>
      <c r="AQ144" s="101"/>
      <c r="AR144" s="101"/>
      <c r="AS144" s="101"/>
      <c r="AT144" s="101"/>
      <c r="AU144" s="101"/>
      <c r="AV144" s="101"/>
      <c r="AW144" s="101"/>
      <c r="AX144" s="101"/>
      <c r="AY144" s="101"/>
      <c r="AZ144" s="101"/>
      <c r="BA144" s="101"/>
      <c r="BB144" s="101"/>
      <c r="BC144" s="101"/>
      <c r="BD144" s="101"/>
      <c r="BE144" s="101"/>
      <c r="BF144" s="101"/>
      <c r="BG144" s="101"/>
      <c r="BH144" s="101"/>
      <c r="BI144" s="101"/>
      <c r="BJ144" s="101"/>
      <c r="BK144" s="101"/>
      <c r="BL144" s="101"/>
      <c r="BM144" s="101"/>
      <c r="BN144" s="101"/>
      <c r="BO144" s="101"/>
      <c r="BP144" s="101"/>
      <c r="BQ144" s="101"/>
      <c r="BR144" s="101"/>
      <c r="BS144" s="101"/>
      <c r="BT144" s="101"/>
      <c r="BU144" s="101"/>
      <c r="BV144" s="101"/>
      <c r="BW144" s="101"/>
      <c r="BX144" s="101"/>
      <c r="BY144" s="101"/>
      <c r="BZ144" s="101"/>
      <c r="CA144" s="101"/>
      <c r="CB144" s="101"/>
      <c r="CC144" s="101"/>
      <c r="CD144" s="101"/>
      <c r="CE144" s="101"/>
      <c r="CF144" s="101"/>
      <c r="CG144" s="101"/>
      <c r="CH144" s="101"/>
      <c r="CI144" s="101"/>
      <c r="CJ144" s="101"/>
      <c r="CK144" s="101"/>
      <c r="CL144" s="101"/>
      <c r="CM144" s="101"/>
      <c r="CN144" s="101"/>
      <c r="CO144" s="101"/>
      <c r="CP144" s="101"/>
      <c r="CQ144" s="101"/>
      <c r="CR144" s="101"/>
      <c r="CS144" s="101"/>
      <c r="CT144" s="101"/>
      <c r="CU144" s="101"/>
      <c r="CV144" s="101"/>
      <c r="CW144" s="101"/>
      <c r="CX144" s="101"/>
      <c r="CY144" s="101"/>
      <c r="CZ144" s="101"/>
      <c r="DA144" s="101"/>
      <c r="DB144" s="101"/>
      <c r="DC144" s="101"/>
      <c r="DD144" s="101"/>
      <c r="DE144" s="101"/>
      <c r="DF144" s="101"/>
      <c r="DG144" s="101"/>
      <c r="DH144" s="101"/>
      <c r="DI144" s="101"/>
      <c r="DJ144" s="101"/>
      <c r="DK144" s="101"/>
      <c r="DL144" s="101"/>
      <c r="DM144" s="101"/>
      <c r="DN144" s="101"/>
      <c r="DO144" s="101"/>
      <c r="DP144" s="101"/>
      <c r="DQ144" s="101"/>
      <c r="DR144" s="101"/>
      <c r="DS144" s="101"/>
      <c r="DT144" s="101"/>
      <c r="DU144" s="101"/>
      <c r="DV144" s="101"/>
      <c r="DW144" s="101"/>
      <c r="DX144" s="101"/>
      <c r="DY144" s="101"/>
      <c r="DZ144" s="101"/>
      <c r="EA144" s="101"/>
      <c r="EB144" s="101"/>
      <c r="EC144" s="101"/>
      <c r="ED144" s="101"/>
      <c r="EE144" s="101"/>
      <c r="EF144" s="101"/>
      <c r="EG144" s="101"/>
      <c r="EH144" s="101"/>
      <c r="EI144" s="101"/>
      <c r="EJ144" s="101"/>
      <c r="EK144" s="101"/>
      <c r="EL144" s="101"/>
      <c r="EM144" s="101"/>
      <c r="EN144" s="101"/>
      <c r="EO144" s="101"/>
      <c r="EP144" s="101"/>
      <c r="EQ144" s="101"/>
      <c r="ER144" s="101"/>
      <c r="ES144" s="101"/>
      <c r="ET144" s="101"/>
      <c r="EU144" s="101"/>
      <c r="EV144" s="101"/>
      <c r="EW144" s="101"/>
      <c r="EX144" s="101"/>
      <c r="EY144" s="101"/>
      <c r="EZ144" s="101"/>
      <c r="FA144" s="101"/>
      <c r="FB144" s="101"/>
      <c r="FC144" s="101"/>
      <c r="FD144" s="101"/>
      <c r="FE144" s="101"/>
      <c r="FF144" s="101"/>
      <c r="FG144" s="101"/>
      <c r="FH144" s="101"/>
      <c r="FI144" s="101"/>
      <c r="FJ144" s="101"/>
      <c r="FK144" s="101"/>
      <c r="FL144" s="101"/>
      <c r="FM144" s="101"/>
      <c r="FN144" s="101"/>
      <c r="FO144" s="101"/>
      <c r="FP144" s="101"/>
      <c r="FQ144" s="101"/>
      <c r="FR144" s="101"/>
      <c r="FS144" s="101"/>
      <c r="FT144" s="101"/>
      <c r="FU144" s="101"/>
      <c r="FV144" s="101"/>
      <c r="FW144" s="101"/>
      <c r="FX144" s="101"/>
      <c r="FY144" s="101"/>
      <c r="FZ144" s="101"/>
      <c r="GA144" s="101"/>
      <c r="GB144" s="101"/>
      <c r="GC144" s="101"/>
      <c r="GD144" s="101"/>
      <c r="GE144" s="101"/>
      <c r="GF144" s="101"/>
      <c r="GG144" s="101"/>
      <c r="GH144" s="101"/>
      <c r="GI144" s="101"/>
      <c r="GJ144" s="101"/>
      <c r="GK144" s="101"/>
      <c r="GL144" s="101"/>
      <c r="GM144" s="101"/>
      <c r="GN144" s="101"/>
      <c r="GO144" s="101"/>
      <c r="GP144" s="101"/>
      <c r="GQ144" s="101"/>
      <c r="GR144" s="101"/>
      <c r="GS144" s="101"/>
      <c r="GT144" s="101"/>
      <c r="GU144" s="101"/>
      <c r="GV144" s="101"/>
      <c r="GW144" s="101"/>
      <c r="GX144" s="101"/>
      <c r="GY144" s="101"/>
      <c r="GZ144" s="101"/>
      <c r="HA144" s="101"/>
      <c r="HB144" s="101"/>
      <c r="HC144" s="101"/>
      <c r="HD144" s="101"/>
      <c r="HE144" s="101"/>
      <c r="HF144" s="101"/>
      <c r="HG144" s="101"/>
      <c r="HH144" s="101"/>
      <c r="HI144" s="101"/>
      <c r="HJ144" s="101"/>
      <c r="HK144" s="101"/>
      <c r="HL144" s="101"/>
      <c r="HM144" s="101"/>
      <c r="HN144" s="101"/>
      <c r="HO144" s="101"/>
      <c r="HP144" s="101"/>
      <c r="HQ144" s="101"/>
      <c r="HR144" s="101"/>
      <c r="HS144" s="101"/>
      <c r="HT144" s="101"/>
      <c r="HU144" s="101"/>
      <c r="HV144" s="101"/>
      <c r="HW144" s="101"/>
      <c r="HX144" s="101"/>
      <c r="HY144" s="101"/>
      <c r="HZ144" s="101"/>
      <c r="IA144" s="101"/>
      <c r="IB144" s="101"/>
      <c r="IC144" s="101"/>
      <c r="ID144" s="101"/>
      <c r="IE144" s="101"/>
      <c r="IF144" s="101"/>
      <c r="IG144" s="101"/>
      <c r="IH144" s="101"/>
      <c r="II144" s="101"/>
      <c r="IJ144" s="101"/>
      <c r="IK144" s="101"/>
      <c r="IL144" s="101"/>
      <c r="IM144" s="101"/>
      <c r="IN144" s="101"/>
      <c r="IO144" s="101"/>
      <c r="IP144" s="97"/>
      <c r="IQ144" s="97"/>
      <c r="IR144" s="97"/>
      <c r="IS144" s="97"/>
      <c r="IT144" s="97"/>
      <c r="IU144" s="97"/>
      <c r="IV144" s="97"/>
      <c r="IW144" s="97"/>
      <c r="IX144" s="97"/>
    </row>
    <row r="145" spans="1:258" s="88" customFormat="1" ht="45.6" x14ac:dyDescent="0.25">
      <c r="A145" s="93">
        <v>72</v>
      </c>
      <c r="B145" s="96" t="s">
        <v>1267</v>
      </c>
      <c r="C145" s="94" t="s">
        <v>1268</v>
      </c>
      <c r="D145" s="95" t="s">
        <v>169</v>
      </c>
      <c r="E145" s="100">
        <v>237.16</v>
      </c>
      <c r="F145" s="18"/>
      <c r="G145" s="18"/>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1"/>
      <c r="AY145" s="101"/>
      <c r="AZ145" s="101"/>
      <c r="BA145" s="101"/>
      <c r="BB145" s="101"/>
      <c r="BC145" s="101"/>
      <c r="BD145" s="101"/>
      <c r="BE145" s="101"/>
      <c r="BF145" s="101"/>
      <c r="BG145" s="101"/>
      <c r="BH145" s="101"/>
      <c r="BI145" s="101"/>
      <c r="BJ145" s="101"/>
      <c r="BK145" s="101"/>
      <c r="BL145" s="101"/>
      <c r="BM145" s="101"/>
      <c r="BN145" s="101"/>
      <c r="BO145" s="101"/>
      <c r="BP145" s="101"/>
      <c r="BQ145" s="101"/>
      <c r="BR145" s="101"/>
      <c r="BS145" s="101"/>
      <c r="BT145" s="101"/>
      <c r="BU145" s="101"/>
      <c r="BV145" s="101"/>
      <c r="BW145" s="101"/>
      <c r="BX145" s="101"/>
      <c r="BY145" s="101"/>
      <c r="BZ145" s="101"/>
      <c r="CA145" s="101"/>
      <c r="CB145" s="101"/>
      <c r="CC145" s="101"/>
      <c r="CD145" s="101"/>
      <c r="CE145" s="101"/>
      <c r="CF145" s="101"/>
      <c r="CG145" s="101"/>
      <c r="CH145" s="101"/>
      <c r="CI145" s="101"/>
      <c r="CJ145" s="101"/>
      <c r="CK145" s="101"/>
      <c r="CL145" s="101"/>
      <c r="CM145" s="101"/>
      <c r="CN145" s="101"/>
      <c r="CO145" s="101"/>
      <c r="CP145" s="101"/>
      <c r="CQ145" s="101"/>
      <c r="CR145" s="101"/>
      <c r="CS145" s="101"/>
      <c r="CT145" s="101"/>
      <c r="CU145" s="101"/>
      <c r="CV145" s="101"/>
      <c r="CW145" s="101"/>
      <c r="CX145" s="101"/>
      <c r="CY145" s="101"/>
      <c r="CZ145" s="101"/>
      <c r="DA145" s="101"/>
      <c r="DB145" s="101"/>
      <c r="DC145" s="101"/>
      <c r="DD145" s="101"/>
      <c r="DE145" s="101"/>
      <c r="DF145" s="101"/>
      <c r="DG145" s="101"/>
      <c r="DH145" s="101"/>
      <c r="DI145" s="101"/>
      <c r="DJ145" s="101"/>
      <c r="DK145" s="101"/>
      <c r="DL145" s="101"/>
      <c r="DM145" s="101"/>
      <c r="DN145" s="101"/>
      <c r="DO145" s="101"/>
      <c r="DP145" s="101"/>
      <c r="DQ145" s="101"/>
      <c r="DR145" s="101"/>
      <c r="DS145" s="101"/>
      <c r="DT145" s="101"/>
      <c r="DU145" s="101"/>
      <c r="DV145" s="101"/>
      <c r="DW145" s="101"/>
      <c r="DX145" s="101"/>
      <c r="DY145" s="101"/>
      <c r="DZ145" s="101"/>
      <c r="EA145" s="101"/>
      <c r="EB145" s="101"/>
      <c r="EC145" s="101"/>
      <c r="ED145" s="101"/>
      <c r="EE145" s="101"/>
      <c r="EF145" s="101"/>
      <c r="EG145" s="101"/>
      <c r="EH145" s="101"/>
      <c r="EI145" s="101"/>
      <c r="EJ145" s="101"/>
      <c r="EK145" s="101"/>
      <c r="EL145" s="101"/>
      <c r="EM145" s="101"/>
      <c r="EN145" s="101"/>
      <c r="EO145" s="101"/>
      <c r="EP145" s="101"/>
      <c r="EQ145" s="101"/>
      <c r="ER145" s="101"/>
      <c r="ES145" s="101"/>
      <c r="ET145" s="101"/>
      <c r="EU145" s="101"/>
      <c r="EV145" s="101"/>
      <c r="EW145" s="101"/>
      <c r="EX145" s="101"/>
      <c r="EY145" s="101"/>
      <c r="EZ145" s="101"/>
      <c r="FA145" s="101"/>
      <c r="FB145" s="101"/>
      <c r="FC145" s="101"/>
      <c r="FD145" s="101"/>
      <c r="FE145" s="101"/>
      <c r="FF145" s="101"/>
      <c r="FG145" s="101"/>
      <c r="FH145" s="101"/>
      <c r="FI145" s="101"/>
      <c r="FJ145" s="101"/>
      <c r="FK145" s="101"/>
      <c r="FL145" s="101"/>
      <c r="FM145" s="101"/>
      <c r="FN145" s="101"/>
      <c r="FO145" s="101"/>
      <c r="FP145" s="101"/>
      <c r="FQ145" s="101"/>
      <c r="FR145" s="101"/>
      <c r="FS145" s="101"/>
      <c r="FT145" s="101"/>
      <c r="FU145" s="101"/>
      <c r="FV145" s="101"/>
      <c r="FW145" s="101"/>
      <c r="FX145" s="101"/>
      <c r="FY145" s="101"/>
      <c r="FZ145" s="101"/>
      <c r="GA145" s="101"/>
      <c r="GB145" s="101"/>
      <c r="GC145" s="101"/>
      <c r="GD145" s="101"/>
      <c r="GE145" s="101"/>
      <c r="GF145" s="101"/>
      <c r="GG145" s="101"/>
      <c r="GH145" s="101"/>
      <c r="GI145" s="101"/>
      <c r="GJ145" s="101"/>
      <c r="GK145" s="101"/>
      <c r="GL145" s="101"/>
      <c r="GM145" s="101"/>
      <c r="GN145" s="101"/>
      <c r="GO145" s="101"/>
      <c r="GP145" s="101"/>
      <c r="GQ145" s="101"/>
      <c r="GR145" s="101"/>
      <c r="GS145" s="101"/>
      <c r="GT145" s="101"/>
      <c r="GU145" s="101"/>
      <c r="GV145" s="101"/>
      <c r="GW145" s="101"/>
      <c r="GX145" s="101"/>
      <c r="GY145" s="101"/>
      <c r="GZ145" s="101"/>
      <c r="HA145" s="101"/>
      <c r="HB145" s="101"/>
      <c r="HC145" s="101"/>
      <c r="HD145" s="101"/>
      <c r="HE145" s="101"/>
      <c r="HF145" s="101"/>
      <c r="HG145" s="101"/>
      <c r="HH145" s="101"/>
      <c r="HI145" s="101"/>
      <c r="HJ145" s="101"/>
      <c r="HK145" s="101"/>
      <c r="HL145" s="101"/>
      <c r="HM145" s="101"/>
      <c r="HN145" s="101"/>
      <c r="HO145" s="101"/>
      <c r="HP145" s="101"/>
      <c r="HQ145" s="101"/>
      <c r="HR145" s="101"/>
      <c r="HS145" s="101"/>
      <c r="HT145" s="101"/>
      <c r="HU145" s="101"/>
      <c r="HV145" s="101"/>
      <c r="HW145" s="101"/>
      <c r="HX145" s="101"/>
      <c r="HY145" s="101"/>
      <c r="HZ145" s="101"/>
      <c r="IA145" s="101"/>
      <c r="IB145" s="101"/>
      <c r="IC145" s="101"/>
      <c r="ID145" s="101"/>
      <c r="IE145" s="101"/>
      <c r="IF145" s="101"/>
      <c r="IG145" s="101"/>
      <c r="IH145" s="101"/>
      <c r="II145" s="101"/>
      <c r="IJ145" s="101"/>
      <c r="IK145" s="101"/>
      <c r="IL145" s="101"/>
      <c r="IM145" s="101"/>
      <c r="IN145" s="101"/>
      <c r="IO145" s="101"/>
      <c r="IP145" s="97"/>
      <c r="IQ145" s="97"/>
      <c r="IR145" s="97"/>
      <c r="IS145" s="97"/>
      <c r="IT145" s="97"/>
      <c r="IU145" s="97"/>
      <c r="IV145" s="97"/>
      <c r="IW145" s="97"/>
      <c r="IX145" s="97"/>
    </row>
    <row r="146" spans="1:258" s="88" customFormat="1" x14ac:dyDescent="0.25">
      <c r="A146" s="93">
        <v>73</v>
      </c>
      <c r="B146" s="96" t="s">
        <v>1307</v>
      </c>
      <c r="C146" s="94" t="s">
        <v>1308</v>
      </c>
      <c r="D146" s="95" t="s">
        <v>169</v>
      </c>
      <c r="E146" s="100">
        <v>37.299999999999997</v>
      </c>
      <c r="F146" s="18"/>
      <c r="G146" s="18"/>
      <c r="H146" s="18"/>
      <c r="I146" s="18"/>
      <c r="J146" s="18"/>
      <c r="K146" s="18"/>
      <c r="L146" s="18"/>
      <c r="M146" s="18"/>
      <c r="N146" s="18"/>
      <c r="O146" s="18"/>
      <c r="P146" s="18"/>
      <c r="Q146" s="18"/>
      <c r="R146" s="18"/>
      <c r="S146" s="18"/>
      <c r="T146" s="18"/>
      <c r="U146" s="18"/>
      <c r="V146" s="18"/>
      <c r="W146" s="18"/>
      <c r="X146" s="18"/>
      <c r="Y146" s="18"/>
      <c r="Z146" s="18"/>
      <c r="AA146" s="18"/>
      <c r="AB146" s="18"/>
      <c r="AC146" s="18"/>
      <c r="AD146" s="18"/>
      <c r="AE146" s="18"/>
      <c r="AF146" s="18"/>
      <c r="AG146" s="18"/>
      <c r="AH146" s="18"/>
      <c r="AI146" s="18"/>
      <c r="AJ146" s="18"/>
      <c r="AK146" s="18"/>
      <c r="AL146" s="18"/>
      <c r="AM146" s="18"/>
      <c r="AN146" s="18"/>
      <c r="AO146" s="18"/>
      <c r="AP146" s="18"/>
      <c r="AQ146" s="18"/>
      <c r="AR146" s="18"/>
      <c r="AS146" s="18"/>
      <c r="AT146" s="18"/>
      <c r="AU146" s="18"/>
      <c r="AV146" s="18"/>
      <c r="AW146" s="18"/>
      <c r="AX146" s="18"/>
      <c r="AY146" s="18"/>
      <c r="AZ146" s="18"/>
      <c r="BA146" s="18"/>
      <c r="BB146" s="18"/>
      <c r="BC146" s="18"/>
      <c r="BD146" s="18"/>
      <c r="BE146" s="18"/>
      <c r="BF146" s="18"/>
      <c r="BG146" s="18"/>
      <c r="BH146" s="18"/>
      <c r="BI146" s="18"/>
      <c r="BJ146" s="18"/>
      <c r="BK146" s="18"/>
      <c r="BL146" s="18"/>
      <c r="BM146" s="18"/>
      <c r="BN146" s="18"/>
      <c r="BO146" s="18"/>
      <c r="BP146" s="18"/>
      <c r="BQ146" s="18"/>
      <c r="BR146" s="18"/>
      <c r="BS146" s="18"/>
      <c r="BT146" s="18"/>
      <c r="BU146" s="18"/>
      <c r="BV146" s="18"/>
      <c r="BW146" s="18"/>
      <c r="BX146" s="18"/>
      <c r="BY146" s="18"/>
      <c r="BZ146" s="18"/>
      <c r="CA146" s="18"/>
      <c r="CB146" s="18"/>
      <c r="CC146" s="18"/>
      <c r="CD146" s="18"/>
      <c r="CE146" s="18"/>
      <c r="CF146" s="18"/>
      <c r="CG146" s="18"/>
      <c r="CH146" s="18"/>
      <c r="CI146" s="18"/>
      <c r="CJ146" s="18"/>
      <c r="CK146" s="18"/>
      <c r="CL146" s="18"/>
      <c r="CM146" s="18"/>
      <c r="CN146" s="18"/>
      <c r="CO146" s="18"/>
      <c r="CP146" s="18"/>
      <c r="CQ146" s="18"/>
      <c r="CR146" s="18"/>
      <c r="CS146" s="18"/>
      <c r="CT146" s="18"/>
      <c r="CU146" s="18"/>
      <c r="CV146" s="18"/>
      <c r="CW146" s="18"/>
      <c r="CX146" s="18"/>
      <c r="CY146" s="18"/>
      <c r="CZ146" s="18"/>
      <c r="DA146" s="18"/>
      <c r="DB146" s="18"/>
      <c r="DC146" s="18"/>
      <c r="DD146" s="18"/>
      <c r="DE146" s="18"/>
      <c r="DF146" s="18"/>
      <c r="DG146" s="18"/>
      <c r="DH146" s="18"/>
      <c r="DI146" s="18"/>
      <c r="DJ146" s="18"/>
      <c r="DK146" s="18"/>
      <c r="DL146" s="18"/>
      <c r="DM146" s="18"/>
      <c r="DN146" s="18"/>
      <c r="DO146" s="18"/>
      <c r="DP146" s="18"/>
      <c r="DQ146" s="18"/>
      <c r="DR146" s="18"/>
      <c r="DS146" s="18"/>
      <c r="DT146" s="18"/>
      <c r="DU146" s="18"/>
      <c r="DV146" s="18"/>
      <c r="DW146" s="18"/>
      <c r="DX146" s="18"/>
      <c r="DY146" s="18"/>
      <c r="DZ146" s="18"/>
      <c r="EA146" s="18"/>
      <c r="EB146" s="18"/>
      <c r="EC146" s="18"/>
      <c r="ED146" s="18"/>
      <c r="EE146" s="18"/>
      <c r="EF146" s="18"/>
      <c r="EG146" s="18"/>
      <c r="EH146" s="18"/>
      <c r="EI146" s="18"/>
      <c r="EJ146" s="18"/>
      <c r="EK146" s="18"/>
      <c r="EL146" s="18"/>
      <c r="EM146" s="18"/>
      <c r="EN146" s="18"/>
      <c r="EO146" s="18"/>
      <c r="EP146" s="18"/>
      <c r="EQ146" s="18"/>
      <c r="ER146" s="18"/>
      <c r="ES146" s="18"/>
      <c r="ET146" s="18"/>
      <c r="EU146" s="18"/>
      <c r="EV146" s="18"/>
      <c r="EW146" s="18"/>
      <c r="EX146" s="18"/>
      <c r="EY146" s="18"/>
      <c r="EZ146" s="18"/>
      <c r="FA146" s="18"/>
      <c r="FB146" s="18"/>
      <c r="FC146" s="18"/>
      <c r="FD146" s="18"/>
      <c r="FE146" s="18"/>
      <c r="FF146" s="18"/>
      <c r="FG146" s="18"/>
      <c r="FH146" s="18"/>
      <c r="FI146" s="18"/>
      <c r="FJ146" s="18"/>
      <c r="FK146" s="18"/>
      <c r="FL146" s="18"/>
      <c r="FM146" s="18"/>
      <c r="FN146" s="18"/>
      <c r="FO146" s="18"/>
      <c r="FP146" s="18"/>
      <c r="FQ146" s="18"/>
      <c r="FR146" s="18"/>
      <c r="FS146" s="18"/>
      <c r="FT146" s="18"/>
      <c r="FU146" s="18"/>
      <c r="FV146" s="18"/>
      <c r="FW146" s="18"/>
      <c r="FX146" s="18"/>
      <c r="FY146" s="18"/>
      <c r="FZ146" s="18"/>
      <c r="GA146" s="18"/>
      <c r="GB146" s="18"/>
      <c r="GC146" s="18"/>
      <c r="GD146" s="18"/>
      <c r="GE146" s="18"/>
      <c r="GF146" s="18"/>
      <c r="GG146" s="18"/>
      <c r="GH146" s="18"/>
      <c r="GI146" s="18"/>
      <c r="GJ146" s="18"/>
      <c r="GK146" s="18"/>
      <c r="GL146" s="18"/>
      <c r="GM146" s="18"/>
      <c r="GN146" s="18"/>
      <c r="GO146" s="18"/>
      <c r="GP146" s="18"/>
      <c r="GQ146" s="18"/>
      <c r="GR146" s="18"/>
      <c r="GS146" s="18"/>
      <c r="GT146" s="18"/>
      <c r="GU146" s="18"/>
      <c r="GV146" s="18"/>
      <c r="GW146" s="18"/>
      <c r="GX146" s="18"/>
      <c r="GY146" s="18"/>
      <c r="GZ146" s="18"/>
      <c r="HA146" s="18"/>
      <c r="HB146" s="18"/>
      <c r="HC146" s="18"/>
      <c r="HD146" s="18"/>
      <c r="HE146" s="18"/>
      <c r="HF146" s="18"/>
      <c r="HG146" s="18"/>
      <c r="HH146" s="18"/>
      <c r="HI146" s="18"/>
      <c r="HJ146" s="18"/>
      <c r="HK146" s="18"/>
      <c r="HL146" s="18"/>
      <c r="HM146" s="18"/>
      <c r="HN146" s="18"/>
      <c r="HO146" s="18"/>
      <c r="HP146" s="18"/>
      <c r="HQ146" s="18"/>
      <c r="HR146" s="18"/>
      <c r="HS146" s="18"/>
      <c r="HT146" s="18"/>
      <c r="HU146" s="18"/>
      <c r="HV146" s="18"/>
      <c r="HW146" s="18"/>
      <c r="HX146" s="18"/>
      <c r="HY146" s="18"/>
      <c r="HZ146" s="18"/>
      <c r="IA146" s="18"/>
      <c r="IB146" s="18"/>
      <c r="IC146" s="18"/>
      <c r="ID146" s="18"/>
      <c r="IE146" s="18"/>
      <c r="IF146" s="18"/>
      <c r="IG146" s="18"/>
      <c r="IH146" s="18"/>
      <c r="II146" s="18"/>
      <c r="IJ146" s="18"/>
      <c r="IK146" s="18"/>
      <c r="IL146" s="18"/>
      <c r="IM146" s="18"/>
      <c r="IN146" s="18"/>
      <c r="IO146" s="18"/>
    </row>
    <row r="147" spans="1:258" s="88" customFormat="1" x14ac:dyDescent="0.25"/>
    <row r="148" spans="1:258" s="88" customFormat="1" x14ac:dyDescent="0.25">
      <c r="A148" s="28"/>
      <c r="B148" s="105"/>
      <c r="C148" s="185" t="s">
        <v>1649</v>
      </c>
      <c r="D148" s="185"/>
      <c r="E148" s="185"/>
      <c r="R148" s="18"/>
      <c r="S148" s="18"/>
      <c r="T148" s="18"/>
      <c r="U148" s="18"/>
      <c r="V148" s="18"/>
      <c r="W148" s="18"/>
      <c r="X148" s="18"/>
      <c r="Y148" s="18"/>
      <c r="Z148" s="18"/>
      <c r="AA148" s="18"/>
      <c r="AB148" s="18"/>
      <c r="AC148" s="18"/>
      <c r="AD148" s="18"/>
      <c r="AE148" s="18"/>
      <c r="AF148" s="18"/>
      <c r="AG148" s="18"/>
      <c r="AH148" s="18"/>
      <c r="AI148" s="18"/>
      <c r="AJ148" s="18"/>
      <c r="AK148" s="18"/>
      <c r="AL148" s="18"/>
      <c r="AM148" s="18"/>
      <c r="AN148" s="18"/>
      <c r="AO148" s="18"/>
      <c r="AP148" s="18"/>
      <c r="AQ148" s="18"/>
      <c r="AR148" s="18"/>
      <c r="AS148" s="18"/>
      <c r="AT148" s="18"/>
      <c r="AU148" s="18"/>
      <c r="AV148" s="18"/>
      <c r="AW148" s="18"/>
      <c r="AX148" s="18"/>
      <c r="AY148" s="18"/>
      <c r="AZ148" s="18"/>
      <c r="BA148" s="18"/>
      <c r="BB148" s="18"/>
      <c r="BC148" s="18"/>
      <c r="BD148" s="18"/>
      <c r="BE148" s="18"/>
      <c r="BF148" s="18"/>
      <c r="BG148" s="18"/>
      <c r="BH148" s="18"/>
      <c r="BI148" s="18"/>
      <c r="BJ148" s="18"/>
      <c r="BK148" s="18"/>
      <c r="BL148" s="18"/>
      <c r="BM148" s="18"/>
      <c r="BN148" s="18"/>
      <c r="BO148" s="18"/>
      <c r="BP148" s="18"/>
      <c r="BQ148" s="18"/>
      <c r="BR148" s="29" t="str">
        <f>C148</f>
        <v>Прокат черных и цветных металлов</v>
      </c>
      <c r="BS148" s="18"/>
      <c r="BT148" s="18"/>
      <c r="BU148" s="18"/>
      <c r="BV148" s="18"/>
      <c r="BW148" s="18"/>
      <c r="BX148" s="18"/>
      <c r="BY148" s="18"/>
      <c r="BZ148" s="18"/>
      <c r="CA148" s="18"/>
      <c r="CB148" s="18"/>
      <c r="CC148" s="18"/>
      <c r="CD148" s="18"/>
      <c r="CE148" s="18"/>
      <c r="CF148" s="18"/>
      <c r="CG148" s="18"/>
      <c r="CH148" s="18"/>
      <c r="CI148" s="18"/>
      <c r="CJ148" s="18"/>
      <c r="CK148" s="18"/>
      <c r="CL148" s="18"/>
      <c r="CM148" s="18"/>
      <c r="CN148" s="18"/>
      <c r="CO148" s="18"/>
      <c r="CP148" s="18"/>
      <c r="CQ148" s="18"/>
      <c r="CR148" s="18"/>
      <c r="CS148" s="18"/>
      <c r="CT148" s="18"/>
      <c r="CU148" s="18"/>
      <c r="CV148" s="18"/>
      <c r="CW148" s="18"/>
      <c r="CX148" s="18"/>
      <c r="CY148" s="18"/>
      <c r="CZ148" s="18"/>
      <c r="DA148" s="18"/>
      <c r="DB148" s="18"/>
      <c r="DC148" s="18"/>
      <c r="DD148" s="18"/>
      <c r="DE148" s="18"/>
      <c r="DF148" s="18"/>
      <c r="DG148" s="18"/>
      <c r="DH148" s="18"/>
      <c r="DI148" s="18"/>
      <c r="DJ148" s="18"/>
      <c r="DK148" s="18"/>
      <c r="DL148" s="18"/>
      <c r="DM148" s="18"/>
      <c r="DN148" s="18"/>
      <c r="DO148" s="18"/>
      <c r="DP148" s="18"/>
      <c r="DQ148" s="18"/>
      <c r="DR148" s="18"/>
      <c r="DS148" s="18"/>
      <c r="DT148" s="18"/>
      <c r="DU148" s="18"/>
      <c r="DV148" s="18"/>
      <c r="DW148" s="18"/>
      <c r="DX148" s="18"/>
      <c r="DY148" s="18"/>
      <c r="DZ148" s="18"/>
      <c r="EA148" s="18"/>
      <c r="EB148" s="18"/>
      <c r="EC148" s="18"/>
      <c r="ED148" s="18"/>
      <c r="EE148" s="18"/>
      <c r="EF148" s="18"/>
      <c r="EG148" s="18"/>
      <c r="EH148" s="18"/>
      <c r="EI148" s="18"/>
      <c r="EJ148" s="18"/>
      <c r="EK148" s="18"/>
      <c r="EL148" s="18"/>
      <c r="EM148" s="18"/>
      <c r="EN148" s="18"/>
      <c r="EO148" s="18"/>
      <c r="EP148" s="18"/>
      <c r="EQ148" s="18"/>
      <c r="ER148" s="18"/>
      <c r="ES148" s="18"/>
      <c r="ET148" s="18"/>
      <c r="EU148" s="18"/>
      <c r="EV148" s="18"/>
      <c r="EW148" s="18"/>
      <c r="EX148" s="18"/>
      <c r="EY148" s="18"/>
      <c r="EZ148" s="18"/>
      <c r="FA148" s="18"/>
      <c r="FB148" s="18"/>
      <c r="FC148" s="18"/>
      <c r="FD148" s="18"/>
      <c r="FE148" s="18"/>
      <c r="FF148" s="18"/>
      <c r="FG148" s="18"/>
      <c r="FH148" s="18"/>
      <c r="FI148" s="18"/>
      <c r="FJ148" s="18"/>
      <c r="FK148" s="18"/>
      <c r="FL148" s="18"/>
      <c r="FM148" s="18"/>
      <c r="FN148" s="18"/>
      <c r="FO148" s="18"/>
      <c r="FP148" s="18"/>
      <c r="FQ148" s="18"/>
      <c r="FR148" s="18"/>
      <c r="FS148" s="18"/>
      <c r="FT148" s="18"/>
      <c r="FU148" s="18"/>
      <c r="FV148" s="18"/>
      <c r="FW148" s="18"/>
      <c r="FX148" s="18"/>
      <c r="FY148" s="18"/>
      <c r="FZ148" s="18"/>
      <c r="GA148" s="18"/>
      <c r="GB148" s="18"/>
      <c r="GC148" s="18"/>
      <c r="GD148" s="18"/>
      <c r="GE148" s="18"/>
      <c r="GF148" s="18"/>
      <c r="GG148" s="18"/>
      <c r="GH148" s="18"/>
      <c r="GI148" s="18"/>
      <c r="GJ148" s="18"/>
      <c r="GK148" s="18"/>
      <c r="GL148" s="18"/>
      <c r="GM148" s="18"/>
      <c r="GN148" s="18"/>
      <c r="GO148" s="18"/>
      <c r="GP148" s="18"/>
      <c r="GQ148" s="18"/>
      <c r="GR148" s="18"/>
      <c r="GS148" s="18"/>
      <c r="GT148" s="18"/>
      <c r="GU148" s="18"/>
      <c r="GV148" s="18"/>
      <c r="GW148" s="18"/>
      <c r="GX148" s="18"/>
      <c r="GY148" s="18"/>
      <c r="GZ148" s="18"/>
      <c r="HA148" s="18"/>
      <c r="HB148" s="18"/>
      <c r="HC148" s="18"/>
      <c r="HD148" s="18"/>
      <c r="HE148" s="18"/>
      <c r="HF148" s="18"/>
      <c r="HG148" s="18"/>
      <c r="HH148" s="18"/>
      <c r="HI148" s="18"/>
      <c r="HJ148" s="18"/>
      <c r="HK148" s="18"/>
      <c r="HL148" s="18"/>
      <c r="HM148" s="18"/>
      <c r="HN148" s="18"/>
      <c r="HO148" s="18"/>
      <c r="HP148" s="18"/>
      <c r="HQ148" s="18"/>
      <c r="HR148" s="18"/>
      <c r="HS148" s="18"/>
      <c r="HT148" s="18"/>
      <c r="HU148" s="18"/>
      <c r="HV148" s="18"/>
      <c r="HW148" s="18"/>
      <c r="HX148" s="18"/>
      <c r="HY148" s="18"/>
      <c r="HZ148" s="18"/>
      <c r="IA148" s="18"/>
      <c r="IB148" s="18"/>
      <c r="IC148" s="18"/>
      <c r="ID148" s="18"/>
      <c r="IE148" s="18"/>
      <c r="IF148" s="18"/>
      <c r="IG148" s="18"/>
      <c r="IH148" s="18"/>
      <c r="II148" s="18"/>
      <c r="IJ148" s="18"/>
      <c r="IK148" s="18"/>
      <c r="IL148" s="18"/>
      <c r="IM148" s="18"/>
      <c r="IN148" s="18"/>
      <c r="IO148" s="18"/>
    </row>
    <row r="149" spans="1:258" s="88" customFormat="1" ht="13.8" thickBot="1" x14ac:dyDescent="0.3"/>
    <row r="150" spans="1:258" s="88" customFormat="1" ht="34.200000000000003" x14ac:dyDescent="0.25">
      <c r="A150" s="89">
        <v>74</v>
      </c>
      <c r="B150" s="92" t="s">
        <v>1280</v>
      </c>
      <c r="C150" s="90" t="s">
        <v>1281</v>
      </c>
      <c r="D150" s="91" t="s">
        <v>169</v>
      </c>
      <c r="E150" s="104">
        <v>0.7</v>
      </c>
      <c r="F150" s="18"/>
      <c r="G150" s="18"/>
      <c r="H150" s="101"/>
      <c r="I150" s="101"/>
      <c r="J150" s="101"/>
      <c r="K150" s="101"/>
      <c r="L150" s="101"/>
      <c r="M150" s="101"/>
      <c r="N150" s="101"/>
      <c r="O150" s="101"/>
      <c r="P150" s="101"/>
      <c r="Q150" s="101"/>
      <c r="R150" s="101"/>
      <c r="S150" s="101"/>
      <c r="T150" s="101"/>
      <c r="U150" s="101"/>
      <c r="V150" s="101"/>
      <c r="W150" s="101"/>
      <c r="X150" s="101"/>
      <c r="Y150" s="101"/>
      <c r="Z150" s="101"/>
      <c r="AA150" s="101"/>
      <c r="AB150" s="101"/>
      <c r="AC150" s="101"/>
      <c r="AD150" s="101"/>
      <c r="AE150" s="101"/>
      <c r="AF150" s="101"/>
      <c r="AG150" s="101"/>
      <c r="AH150" s="101"/>
      <c r="AI150" s="101"/>
      <c r="AJ150" s="101"/>
      <c r="AK150" s="101"/>
      <c r="AL150" s="101"/>
      <c r="AM150" s="101"/>
      <c r="AN150" s="101"/>
      <c r="AO150" s="101"/>
      <c r="AP150" s="101"/>
      <c r="AQ150" s="101"/>
      <c r="AR150" s="101"/>
      <c r="AS150" s="101"/>
      <c r="AT150" s="101"/>
      <c r="AU150" s="101"/>
      <c r="AV150" s="101"/>
      <c r="AW150" s="101"/>
      <c r="AX150" s="101"/>
      <c r="AY150" s="101"/>
      <c r="AZ150" s="101"/>
      <c r="BA150" s="101"/>
      <c r="BB150" s="101"/>
      <c r="BC150" s="101"/>
      <c r="BD150" s="101"/>
      <c r="BE150" s="101"/>
      <c r="BF150" s="101"/>
      <c r="BG150" s="101"/>
      <c r="BH150" s="101"/>
      <c r="BI150" s="101"/>
      <c r="BJ150" s="101"/>
      <c r="BK150" s="101"/>
      <c r="BL150" s="101"/>
      <c r="BM150" s="101"/>
      <c r="BN150" s="101"/>
      <c r="BO150" s="101"/>
      <c r="BP150" s="101"/>
      <c r="BQ150" s="101"/>
      <c r="BR150" s="101"/>
      <c r="BS150" s="101"/>
      <c r="BT150" s="101"/>
      <c r="BU150" s="101"/>
      <c r="BV150" s="101"/>
      <c r="BW150" s="101"/>
      <c r="BX150" s="101"/>
      <c r="BY150" s="101"/>
      <c r="BZ150" s="101"/>
      <c r="CA150" s="101"/>
      <c r="CB150" s="101"/>
      <c r="CC150" s="101"/>
      <c r="CD150" s="101"/>
      <c r="CE150" s="101"/>
      <c r="CF150" s="101"/>
      <c r="CG150" s="101"/>
      <c r="CH150" s="101"/>
      <c r="CI150" s="101"/>
      <c r="CJ150" s="101"/>
      <c r="CK150" s="101"/>
      <c r="CL150" s="101"/>
      <c r="CM150" s="101"/>
      <c r="CN150" s="101"/>
      <c r="CO150" s="101"/>
      <c r="CP150" s="101"/>
      <c r="CQ150" s="101"/>
      <c r="CR150" s="101"/>
      <c r="CS150" s="101"/>
      <c r="CT150" s="101"/>
      <c r="CU150" s="101"/>
      <c r="CV150" s="101"/>
      <c r="CW150" s="101"/>
      <c r="CX150" s="101"/>
      <c r="CY150" s="101"/>
      <c r="CZ150" s="101"/>
      <c r="DA150" s="101"/>
      <c r="DB150" s="101"/>
      <c r="DC150" s="101"/>
      <c r="DD150" s="101"/>
      <c r="DE150" s="101"/>
      <c r="DF150" s="101"/>
      <c r="DG150" s="101"/>
      <c r="DH150" s="101"/>
      <c r="DI150" s="101"/>
      <c r="DJ150" s="101"/>
      <c r="DK150" s="101"/>
      <c r="DL150" s="101"/>
      <c r="DM150" s="101"/>
      <c r="DN150" s="101"/>
      <c r="DO150" s="101"/>
      <c r="DP150" s="101"/>
      <c r="DQ150" s="101"/>
      <c r="DR150" s="101"/>
      <c r="DS150" s="101"/>
      <c r="DT150" s="101"/>
      <c r="DU150" s="101"/>
      <c r="DV150" s="101"/>
      <c r="DW150" s="101"/>
      <c r="DX150" s="101"/>
      <c r="DY150" s="101"/>
      <c r="DZ150" s="101"/>
      <c r="EA150" s="101"/>
      <c r="EB150" s="101"/>
      <c r="EC150" s="101"/>
      <c r="ED150" s="101"/>
      <c r="EE150" s="101"/>
      <c r="EF150" s="101"/>
      <c r="EG150" s="101"/>
      <c r="EH150" s="101"/>
      <c r="EI150" s="101"/>
      <c r="EJ150" s="101"/>
      <c r="EK150" s="101"/>
      <c r="EL150" s="101"/>
      <c r="EM150" s="101"/>
      <c r="EN150" s="101"/>
      <c r="EO150" s="101"/>
      <c r="EP150" s="101"/>
      <c r="EQ150" s="101"/>
      <c r="ER150" s="101"/>
      <c r="ES150" s="101"/>
      <c r="ET150" s="101"/>
      <c r="EU150" s="101"/>
      <c r="EV150" s="101"/>
      <c r="EW150" s="101"/>
      <c r="EX150" s="101"/>
      <c r="EY150" s="101"/>
      <c r="EZ150" s="101"/>
      <c r="FA150" s="101"/>
      <c r="FB150" s="101"/>
      <c r="FC150" s="101"/>
      <c r="FD150" s="101"/>
      <c r="FE150" s="101"/>
      <c r="FF150" s="101"/>
      <c r="FG150" s="101"/>
      <c r="FH150" s="101"/>
      <c r="FI150" s="101"/>
      <c r="FJ150" s="101"/>
      <c r="FK150" s="101"/>
      <c r="FL150" s="101"/>
      <c r="FM150" s="101"/>
      <c r="FN150" s="101"/>
      <c r="FO150" s="101"/>
      <c r="FP150" s="101"/>
      <c r="FQ150" s="101"/>
      <c r="FR150" s="101"/>
      <c r="FS150" s="101"/>
      <c r="FT150" s="101"/>
      <c r="FU150" s="101"/>
      <c r="FV150" s="101"/>
      <c r="FW150" s="101"/>
      <c r="FX150" s="101"/>
      <c r="FY150" s="101"/>
      <c r="FZ150" s="101"/>
      <c r="GA150" s="101"/>
      <c r="GB150" s="101"/>
      <c r="GC150" s="101"/>
      <c r="GD150" s="101"/>
      <c r="GE150" s="101"/>
      <c r="GF150" s="101"/>
      <c r="GG150" s="101"/>
      <c r="GH150" s="101"/>
      <c r="GI150" s="101"/>
      <c r="GJ150" s="101"/>
      <c r="GK150" s="101"/>
      <c r="GL150" s="101"/>
      <c r="GM150" s="101"/>
      <c r="GN150" s="101"/>
      <c r="GO150" s="101"/>
      <c r="GP150" s="101"/>
      <c r="GQ150" s="101"/>
      <c r="GR150" s="101"/>
      <c r="GS150" s="101"/>
      <c r="GT150" s="101"/>
      <c r="GU150" s="101"/>
      <c r="GV150" s="101"/>
      <c r="GW150" s="101"/>
      <c r="GX150" s="101"/>
      <c r="GY150" s="101"/>
      <c r="GZ150" s="101"/>
      <c r="HA150" s="101"/>
      <c r="HB150" s="101"/>
      <c r="HC150" s="101"/>
      <c r="HD150" s="101"/>
      <c r="HE150" s="101"/>
      <c r="HF150" s="101"/>
      <c r="HG150" s="101"/>
      <c r="HH150" s="101"/>
      <c r="HI150" s="101"/>
      <c r="HJ150" s="101"/>
      <c r="HK150" s="101"/>
      <c r="HL150" s="101"/>
      <c r="HM150" s="101"/>
      <c r="HN150" s="101"/>
      <c r="HO150" s="101"/>
      <c r="HP150" s="101"/>
      <c r="HQ150" s="101"/>
      <c r="HR150" s="101"/>
      <c r="HS150" s="101"/>
      <c r="HT150" s="101"/>
      <c r="HU150" s="101"/>
      <c r="HV150" s="101"/>
      <c r="HW150" s="101"/>
      <c r="HX150" s="101"/>
      <c r="HY150" s="101"/>
      <c r="HZ150" s="101"/>
      <c r="IA150" s="101"/>
      <c r="IB150" s="101"/>
      <c r="IC150" s="101"/>
      <c r="ID150" s="101"/>
      <c r="IE150" s="101"/>
      <c r="IF150" s="101"/>
      <c r="IG150" s="101"/>
      <c r="IH150" s="101"/>
      <c r="II150" s="101"/>
      <c r="IJ150" s="101"/>
      <c r="IK150" s="101"/>
      <c r="IL150" s="101"/>
      <c r="IM150" s="101"/>
      <c r="IN150" s="101"/>
      <c r="IO150" s="101"/>
      <c r="IP150" s="97"/>
      <c r="IQ150" s="97"/>
      <c r="IR150" s="97"/>
      <c r="IS150" s="97"/>
      <c r="IT150" s="97"/>
      <c r="IU150" s="97"/>
      <c r="IV150" s="97"/>
      <c r="IW150" s="97"/>
      <c r="IX150" s="97"/>
    </row>
    <row r="151" spans="1:258" s="88" customFormat="1" x14ac:dyDescent="0.25"/>
    <row r="152" spans="1:258" s="88" customFormat="1" x14ac:dyDescent="0.25">
      <c r="A152" s="28"/>
      <c r="B152" s="105" t="s">
        <v>1184</v>
      </c>
      <c r="C152" s="185" t="s">
        <v>1309</v>
      </c>
      <c r="D152" s="185"/>
      <c r="E152" s="185"/>
      <c r="R152" s="18"/>
      <c r="S152" s="18"/>
      <c r="T152" s="18"/>
      <c r="U152" s="18"/>
      <c r="V152" s="18"/>
      <c r="W152" s="18"/>
      <c r="X152" s="18"/>
      <c r="Y152" s="18"/>
      <c r="Z152" s="18"/>
      <c r="AA152" s="18"/>
      <c r="AB152" s="18"/>
      <c r="AC152" s="18"/>
      <c r="AD152" s="18"/>
      <c r="AE152" s="18"/>
      <c r="AF152" s="18"/>
      <c r="AG152" s="18"/>
      <c r="AH152" s="18"/>
      <c r="AI152" s="18"/>
      <c r="AJ152" s="18"/>
      <c r="AK152" s="18"/>
      <c r="AL152" s="18"/>
      <c r="AM152" s="18"/>
      <c r="AN152" s="18"/>
      <c r="AO152" s="18"/>
      <c r="AP152" s="18"/>
      <c r="AQ152" s="18"/>
      <c r="AR152" s="18"/>
      <c r="AS152" s="18"/>
      <c r="AT152" s="18"/>
      <c r="AU152" s="18"/>
      <c r="AV152" s="18"/>
      <c r="AW152" s="18"/>
      <c r="AX152" s="18"/>
      <c r="AY152" s="18"/>
      <c r="AZ152" s="18"/>
      <c r="BA152" s="18"/>
      <c r="BB152" s="18"/>
      <c r="BC152" s="18"/>
      <c r="BD152" s="18"/>
      <c r="BE152" s="18"/>
      <c r="BF152" s="18"/>
      <c r="BG152" s="18"/>
      <c r="BH152" s="18"/>
      <c r="BI152" s="18"/>
      <c r="BJ152" s="18"/>
      <c r="BK152" s="18"/>
      <c r="BL152" s="18"/>
      <c r="BM152" s="18"/>
      <c r="BN152" s="18"/>
      <c r="BO152" s="18"/>
      <c r="BP152" s="18"/>
      <c r="BQ152" s="18"/>
      <c r="BR152" s="29" t="str">
        <f>C152</f>
        <v>Обогрев водосточных воронок (1106-ЭО)</v>
      </c>
      <c r="BS152" s="18"/>
      <c r="BT152" s="18"/>
      <c r="BU152" s="18"/>
      <c r="BV152" s="18"/>
      <c r="BW152" s="18"/>
      <c r="BX152" s="18"/>
      <c r="BY152" s="18"/>
      <c r="BZ152" s="18"/>
      <c r="CA152" s="18"/>
      <c r="CB152" s="18"/>
      <c r="CC152" s="18"/>
      <c r="CD152" s="18"/>
      <c r="CE152" s="18"/>
      <c r="CF152" s="18"/>
      <c r="CG152" s="18"/>
      <c r="CH152" s="18"/>
      <c r="CI152" s="18"/>
      <c r="CJ152" s="18"/>
      <c r="CK152" s="18"/>
      <c r="CL152" s="18"/>
      <c r="CM152" s="18"/>
      <c r="CN152" s="18"/>
      <c r="CO152" s="18"/>
      <c r="CP152" s="18"/>
      <c r="CQ152" s="18"/>
      <c r="CR152" s="18"/>
      <c r="CS152" s="18"/>
      <c r="CT152" s="18"/>
      <c r="CU152" s="18"/>
      <c r="CV152" s="18"/>
      <c r="CW152" s="18"/>
      <c r="CX152" s="18"/>
      <c r="CY152" s="18"/>
      <c r="CZ152" s="18"/>
      <c r="DA152" s="18"/>
      <c r="DB152" s="18"/>
      <c r="DC152" s="18"/>
      <c r="DD152" s="18"/>
      <c r="DE152" s="18"/>
      <c r="DF152" s="18"/>
      <c r="DG152" s="18"/>
      <c r="DH152" s="18"/>
      <c r="DI152" s="18"/>
      <c r="DJ152" s="18"/>
      <c r="DK152" s="18"/>
      <c r="DL152" s="18"/>
      <c r="DM152" s="18"/>
      <c r="DN152" s="18"/>
      <c r="DO152" s="18"/>
      <c r="DP152" s="18"/>
      <c r="DQ152" s="18"/>
      <c r="DR152" s="18"/>
      <c r="DS152" s="18"/>
      <c r="DT152" s="18"/>
      <c r="DU152" s="18"/>
      <c r="DV152" s="18"/>
      <c r="DW152" s="18"/>
      <c r="DX152" s="18"/>
      <c r="DY152" s="18"/>
      <c r="DZ152" s="18"/>
      <c r="EA152" s="18"/>
      <c r="EB152" s="18"/>
      <c r="EC152" s="18"/>
      <c r="ED152" s="18"/>
      <c r="EE152" s="18"/>
      <c r="EF152" s="18"/>
      <c r="EG152" s="18"/>
      <c r="EH152" s="18"/>
      <c r="EI152" s="18"/>
      <c r="EJ152" s="18"/>
      <c r="EK152" s="18"/>
      <c r="EL152" s="18"/>
      <c r="EM152" s="18"/>
      <c r="EN152" s="18"/>
      <c r="EO152" s="18"/>
      <c r="EP152" s="18"/>
      <c r="EQ152" s="18"/>
      <c r="ER152" s="18"/>
      <c r="ES152" s="18"/>
      <c r="ET152" s="18"/>
      <c r="EU152" s="18"/>
      <c r="EV152" s="18"/>
      <c r="EW152" s="18"/>
      <c r="EX152" s="18"/>
      <c r="EY152" s="18"/>
      <c r="EZ152" s="18"/>
      <c r="FA152" s="18"/>
      <c r="FB152" s="18"/>
      <c r="FC152" s="18"/>
      <c r="FD152" s="18"/>
      <c r="FE152" s="18"/>
      <c r="FF152" s="18"/>
      <c r="FG152" s="18"/>
      <c r="FH152" s="18"/>
      <c r="FI152" s="18"/>
      <c r="FJ152" s="18"/>
      <c r="FK152" s="18"/>
      <c r="FL152" s="18"/>
      <c r="FM152" s="18"/>
      <c r="FN152" s="18"/>
      <c r="FO152" s="18"/>
      <c r="FP152" s="18"/>
      <c r="FQ152" s="18"/>
      <c r="FR152" s="18"/>
      <c r="FS152" s="18"/>
      <c r="FT152" s="18"/>
      <c r="FU152" s="18"/>
      <c r="FV152" s="18"/>
      <c r="FW152" s="18"/>
      <c r="FX152" s="18"/>
      <c r="FY152" s="18"/>
      <c r="FZ152" s="18"/>
      <c r="GA152" s="18"/>
      <c r="GB152" s="18"/>
      <c r="GC152" s="18"/>
      <c r="GD152" s="18"/>
      <c r="GE152" s="18"/>
      <c r="GF152" s="18"/>
      <c r="GG152" s="18"/>
      <c r="GH152" s="18"/>
      <c r="GI152" s="18"/>
      <c r="GJ152" s="18"/>
      <c r="GK152" s="18"/>
      <c r="GL152" s="18"/>
      <c r="GM152" s="18"/>
      <c r="GN152" s="18"/>
      <c r="GO152" s="18"/>
      <c r="GP152" s="18"/>
      <c r="GQ152" s="18"/>
      <c r="GR152" s="18"/>
      <c r="GS152" s="18"/>
      <c r="GT152" s="18"/>
      <c r="GU152" s="18"/>
      <c r="GV152" s="18"/>
      <c r="GW152" s="18"/>
      <c r="GX152" s="18"/>
      <c r="GY152" s="18"/>
      <c r="GZ152" s="18"/>
      <c r="HA152" s="18"/>
      <c r="HB152" s="18"/>
      <c r="HC152" s="18"/>
      <c r="HD152" s="18"/>
      <c r="HE152" s="18"/>
      <c r="HF152" s="18"/>
      <c r="HG152" s="18"/>
      <c r="HH152" s="18"/>
      <c r="HI152" s="18"/>
      <c r="HJ152" s="18"/>
      <c r="HK152" s="18"/>
      <c r="HL152" s="18"/>
      <c r="HM152" s="18"/>
      <c r="HN152" s="18"/>
      <c r="HO152" s="18"/>
      <c r="HP152" s="18"/>
      <c r="HQ152" s="18"/>
      <c r="HR152" s="18"/>
      <c r="HS152" s="18"/>
      <c r="HT152" s="18"/>
      <c r="HU152" s="18"/>
      <c r="HV152" s="18"/>
      <c r="HW152" s="18"/>
      <c r="HX152" s="18"/>
      <c r="HY152" s="18"/>
      <c r="HZ152" s="18"/>
      <c r="IA152" s="18"/>
      <c r="IB152" s="18"/>
      <c r="IC152" s="18"/>
      <c r="ID152" s="18"/>
      <c r="IE152" s="18"/>
      <c r="IF152" s="18"/>
      <c r="IG152" s="18"/>
      <c r="IH152" s="18"/>
      <c r="II152" s="18"/>
      <c r="IJ152" s="18"/>
      <c r="IK152" s="18"/>
      <c r="IL152" s="18"/>
      <c r="IM152" s="18"/>
      <c r="IN152" s="18"/>
      <c r="IO152" s="18"/>
    </row>
    <row r="153" spans="1:258" s="88" customFormat="1" ht="13.8" thickBot="1" x14ac:dyDescent="0.3"/>
    <row r="154" spans="1:258" s="88" customFormat="1" ht="34.200000000000003" x14ac:dyDescent="0.25">
      <c r="A154" s="89">
        <v>78</v>
      </c>
      <c r="B154" s="92" t="s">
        <v>1310</v>
      </c>
      <c r="C154" s="90" t="s">
        <v>1311</v>
      </c>
      <c r="D154" s="91" t="s">
        <v>92</v>
      </c>
      <c r="E154" s="104">
        <v>0.04</v>
      </c>
      <c r="F154" s="18"/>
      <c r="G154" s="18"/>
      <c r="H154" s="101"/>
      <c r="I154" s="101"/>
      <c r="J154" s="101"/>
      <c r="K154" s="101"/>
      <c r="L154" s="101"/>
      <c r="M154" s="101"/>
      <c r="N154" s="101"/>
      <c r="O154" s="101"/>
      <c r="P154" s="101"/>
      <c r="Q154" s="101"/>
      <c r="R154" s="101"/>
      <c r="S154" s="101"/>
      <c r="T154" s="101"/>
      <c r="U154" s="101"/>
      <c r="V154" s="101"/>
      <c r="W154" s="101"/>
      <c r="X154" s="101"/>
      <c r="Y154" s="101"/>
      <c r="Z154" s="101"/>
      <c r="AA154" s="101"/>
      <c r="AB154" s="101"/>
      <c r="AC154" s="101"/>
      <c r="AD154" s="101"/>
      <c r="AE154" s="101"/>
      <c r="AF154" s="101"/>
      <c r="AG154" s="101"/>
      <c r="AH154" s="101"/>
      <c r="AI154" s="101"/>
      <c r="AJ154" s="101"/>
      <c r="AK154" s="101"/>
      <c r="AL154" s="101"/>
      <c r="AM154" s="101"/>
      <c r="AN154" s="101"/>
      <c r="AO154" s="101"/>
      <c r="AP154" s="101"/>
      <c r="AQ154" s="101"/>
      <c r="AR154" s="101"/>
      <c r="AS154" s="101"/>
      <c r="AT154" s="101"/>
      <c r="AU154" s="101"/>
      <c r="AV154" s="101"/>
      <c r="AW154" s="101"/>
      <c r="AX154" s="101"/>
      <c r="AY154" s="101"/>
      <c r="AZ154" s="101"/>
      <c r="BA154" s="101"/>
      <c r="BB154" s="101"/>
      <c r="BC154" s="101"/>
      <c r="BD154" s="101"/>
      <c r="BE154" s="101"/>
      <c r="BF154" s="101"/>
      <c r="BG154" s="101"/>
      <c r="BH154" s="101"/>
      <c r="BI154" s="101"/>
      <c r="BJ154" s="101"/>
      <c r="BK154" s="101"/>
      <c r="BL154" s="101"/>
      <c r="BM154" s="101"/>
      <c r="BN154" s="101"/>
      <c r="BO154" s="101"/>
      <c r="BP154" s="101"/>
      <c r="BQ154" s="101"/>
      <c r="BR154" s="101"/>
      <c r="BS154" s="101"/>
      <c r="BT154" s="101"/>
      <c r="BU154" s="101"/>
      <c r="BV154" s="101"/>
      <c r="BW154" s="101"/>
      <c r="BX154" s="101"/>
      <c r="BY154" s="101"/>
      <c r="BZ154" s="101"/>
      <c r="CA154" s="101"/>
      <c r="CB154" s="101"/>
      <c r="CC154" s="101"/>
      <c r="CD154" s="101"/>
      <c r="CE154" s="101"/>
      <c r="CF154" s="101"/>
      <c r="CG154" s="101"/>
      <c r="CH154" s="101"/>
      <c r="CI154" s="101"/>
      <c r="CJ154" s="101"/>
      <c r="CK154" s="101"/>
      <c r="CL154" s="101"/>
      <c r="CM154" s="101"/>
      <c r="CN154" s="101"/>
      <c r="CO154" s="101"/>
      <c r="CP154" s="101"/>
      <c r="CQ154" s="101"/>
      <c r="CR154" s="101"/>
      <c r="CS154" s="101"/>
      <c r="CT154" s="101"/>
      <c r="CU154" s="101"/>
      <c r="CV154" s="101"/>
      <c r="CW154" s="101"/>
      <c r="CX154" s="101"/>
      <c r="CY154" s="101"/>
      <c r="CZ154" s="101"/>
      <c r="DA154" s="101"/>
      <c r="DB154" s="101"/>
      <c r="DC154" s="101"/>
      <c r="DD154" s="101"/>
      <c r="DE154" s="101"/>
      <c r="DF154" s="101"/>
      <c r="DG154" s="101"/>
      <c r="DH154" s="101"/>
      <c r="DI154" s="101"/>
      <c r="DJ154" s="101"/>
      <c r="DK154" s="101"/>
      <c r="DL154" s="101"/>
      <c r="DM154" s="101"/>
      <c r="DN154" s="101"/>
      <c r="DO154" s="101"/>
      <c r="DP154" s="101"/>
      <c r="DQ154" s="101"/>
      <c r="DR154" s="101"/>
      <c r="DS154" s="101"/>
      <c r="DT154" s="101"/>
      <c r="DU154" s="101"/>
      <c r="DV154" s="101"/>
      <c r="DW154" s="101"/>
      <c r="DX154" s="101"/>
      <c r="DY154" s="101"/>
      <c r="DZ154" s="101"/>
      <c r="EA154" s="101"/>
      <c r="EB154" s="101"/>
      <c r="EC154" s="101"/>
      <c r="ED154" s="101"/>
      <c r="EE154" s="101"/>
      <c r="EF154" s="101"/>
      <c r="EG154" s="101"/>
      <c r="EH154" s="101"/>
      <c r="EI154" s="101"/>
      <c r="EJ154" s="101"/>
      <c r="EK154" s="101"/>
      <c r="EL154" s="101"/>
      <c r="EM154" s="101"/>
      <c r="EN154" s="101"/>
      <c r="EO154" s="101"/>
      <c r="EP154" s="101"/>
      <c r="EQ154" s="101"/>
      <c r="ER154" s="101"/>
      <c r="ES154" s="101"/>
      <c r="ET154" s="101"/>
      <c r="EU154" s="101"/>
      <c r="EV154" s="101"/>
      <c r="EW154" s="101"/>
      <c r="EX154" s="101"/>
      <c r="EY154" s="101"/>
      <c r="EZ154" s="101"/>
      <c r="FA154" s="101"/>
      <c r="FB154" s="101"/>
      <c r="FC154" s="101"/>
      <c r="FD154" s="101"/>
      <c r="FE154" s="101"/>
      <c r="FF154" s="101"/>
      <c r="FG154" s="101"/>
      <c r="FH154" s="101"/>
      <c r="FI154" s="101"/>
      <c r="FJ154" s="101"/>
      <c r="FK154" s="101"/>
      <c r="FL154" s="101"/>
      <c r="FM154" s="101"/>
      <c r="FN154" s="101"/>
      <c r="FO154" s="101"/>
      <c r="FP154" s="101"/>
      <c r="FQ154" s="101"/>
      <c r="FR154" s="101"/>
      <c r="FS154" s="101"/>
      <c r="FT154" s="101"/>
      <c r="FU154" s="101"/>
      <c r="FV154" s="101"/>
      <c r="FW154" s="101"/>
      <c r="FX154" s="101"/>
      <c r="FY154" s="101"/>
      <c r="FZ154" s="101"/>
      <c r="GA154" s="101"/>
      <c r="GB154" s="101"/>
      <c r="GC154" s="101"/>
      <c r="GD154" s="101"/>
      <c r="GE154" s="101"/>
      <c r="GF154" s="101"/>
      <c r="GG154" s="101"/>
      <c r="GH154" s="101"/>
      <c r="GI154" s="101"/>
      <c r="GJ154" s="101"/>
      <c r="GK154" s="101"/>
      <c r="GL154" s="101"/>
      <c r="GM154" s="101"/>
      <c r="GN154" s="101"/>
      <c r="GO154" s="101"/>
      <c r="GP154" s="101"/>
      <c r="GQ154" s="101"/>
      <c r="GR154" s="101"/>
      <c r="GS154" s="101"/>
      <c r="GT154" s="101"/>
      <c r="GU154" s="101"/>
      <c r="GV154" s="101"/>
      <c r="GW154" s="101"/>
      <c r="GX154" s="101"/>
      <c r="GY154" s="101"/>
      <c r="GZ154" s="101"/>
      <c r="HA154" s="101"/>
      <c r="HB154" s="101"/>
      <c r="HC154" s="101"/>
      <c r="HD154" s="101"/>
      <c r="HE154" s="101"/>
      <c r="HF154" s="101"/>
      <c r="HG154" s="101"/>
      <c r="HH154" s="101"/>
      <c r="HI154" s="101"/>
      <c r="HJ154" s="101"/>
      <c r="HK154" s="101"/>
      <c r="HL154" s="101"/>
      <c r="HM154" s="101"/>
      <c r="HN154" s="101"/>
      <c r="HO154" s="101"/>
      <c r="HP154" s="101"/>
      <c r="HQ154" s="101"/>
      <c r="HR154" s="101"/>
      <c r="HS154" s="101"/>
      <c r="HT154" s="101"/>
      <c r="HU154" s="101"/>
      <c r="HV154" s="101"/>
      <c r="HW154" s="101"/>
      <c r="HX154" s="101"/>
      <c r="HY154" s="101"/>
      <c r="HZ154" s="101"/>
      <c r="IA154" s="101"/>
      <c r="IB154" s="101"/>
      <c r="IC154" s="101"/>
      <c r="ID154" s="101"/>
      <c r="IE154" s="101"/>
      <c r="IF154" s="101"/>
      <c r="IG154" s="101"/>
      <c r="IH154" s="101"/>
      <c r="II154" s="101"/>
      <c r="IJ154" s="101"/>
      <c r="IK154" s="101"/>
      <c r="IL154" s="101"/>
      <c r="IM154" s="101"/>
      <c r="IN154" s="101"/>
      <c r="IO154" s="101"/>
      <c r="IP154" s="97"/>
      <c r="IQ154" s="97"/>
      <c r="IR154" s="97"/>
      <c r="IS154" s="97"/>
      <c r="IT154" s="97"/>
      <c r="IU154" s="97"/>
      <c r="IV154" s="97"/>
      <c r="IW154" s="97"/>
      <c r="IX154" s="97"/>
    </row>
    <row r="155" spans="1:258" s="88" customFormat="1" ht="22.8" x14ac:dyDescent="0.25">
      <c r="A155" s="93">
        <v>79</v>
      </c>
      <c r="B155" s="96" t="s">
        <v>1209</v>
      </c>
      <c r="C155" s="94" t="s">
        <v>1210</v>
      </c>
      <c r="D155" s="95" t="s">
        <v>278</v>
      </c>
      <c r="E155" s="100">
        <v>1</v>
      </c>
      <c r="F155" s="18"/>
      <c r="G155" s="18"/>
      <c r="H155" s="101"/>
      <c r="I155" s="101"/>
      <c r="J155" s="101"/>
      <c r="K155" s="101"/>
      <c r="L155" s="101"/>
      <c r="M155" s="101"/>
      <c r="N155" s="101"/>
      <c r="O155" s="101"/>
      <c r="P155" s="101"/>
      <c r="Q155" s="101"/>
      <c r="R155" s="101"/>
      <c r="S155" s="101"/>
      <c r="T155" s="101"/>
      <c r="U155" s="101"/>
      <c r="V155" s="101"/>
      <c r="W155" s="101"/>
      <c r="X155" s="101"/>
      <c r="Y155" s="101"/>
      <c r="Z155" s="101"/>
      <c r="AA155" s="101"/>
      <c r="AB155" s="101"/>
      <c r="AC155" s="101"/>
      <c r="AD155" s="101"/>
      <c r="AE155" s="101"/>
      <c r="AF155" s="101"/>
      <c r="AG155" s="101"/>
      <c r="AH155" s="101"/>
      <c r="AI155" s="101"/>
      <c r="AJ155" s="101"/>
      <c r="AK155" s="101"/>
      <c r="AL155" s="101"/>
      <c r="AM155" s="101"/>
      <c r="AN155" s="101"/>
      <c r="AO155" s="101"/>
      <c r="AP155" s="101"/>
      <c r="AQ155" s="101"/>
      <c r="AR155" s="101"/>
      <c r="AS155" s="101"/>
      <c r="AT155" s="101"/>
      <c r="AU155" s="101"/>
      <c r="AV155" s="101"/>
      <c r="AW155" s="101"/>
      <c r="AX155" s="101"/>
      <c r="AY155" s="101"/>
      <c r="AZ155" s="101"/>
      <c r="BA155" s="101"/>
      <c r="BB155" s="101"/>
      <c r="BC155" s="101"/>
      <c r="BD155" s="101"/>
      <c r="BE155" s="101"/>
      <c r="BF155" s="101"/>
      <c r="BG155" s="101"/>
      <c r="BH155" s="101"/>
      <c r="BI155" s="101"/>
      <c r="BJ155" s="101"/>
      <c r="BK155" s="101"/>
      <c r="BL155" s="101"/>
      <c r="BM155" s="101"/>
      <c r="BN155" s="101"/>
      <c r="BO155" s="101"/>
      <c r="BP155" s="101"/>
      <c r="BQ155" s="101"/>
      <c r="BR155" s="101"/>
      <c r="BS155" s="101"/>
      <c r="BT155" s="101"/>
      <c r="BU155" s="101"/>
      <c r="BV155" s="101"/>
      <c r="BW155" s="101"/>
      <c r="BX155" s="101"/>
      <c r="BY155" s="101"/>
      <c r="BZ155" s="101"/>
      <c r="CA155" s="101"/>
      <c r="CB155" s="101"/>
      <c r="CC155" s="101"/>
      <c r="CD155" s="101"/>
      <c r="CE155" s="101"/>
      <c r="CF155" s="101"/>
      <c r="CG155" s="101"/>
      <c r="CH155" s="101"/>
      <c r="CI155" s="101"/>
      <c r="CJ155" s="101"/>
      <c r="CK155" s="101"/>
      <c r="CL155" s="101"/>
      <c r="CM155" s="101"/>
      <c r="CN155" s="101"/>
      <c r="CO155" s="101"/>
      <c r="CP155" s="101"/>
      <c r="CQ155" s="101"/>
      <c r="CR155" s="101"/>
      <c r="CS155" s="101"/>
      <c r="CT155" s="101"/>
      <c r="CU155" s="101"/>
      <c r="CV155" s="101"/>
      <c r="CW155" s="101"/>
      <c r="CX155" s="101"/>
      <c r="CY155" s="101"/>
      <c r="CZ155" s="101"/>
      <c r="DA155" s="101"/>
      <c r="DB155" s="101"/>
      <c r="DC155" s="101"/>
      <c r="DD155" s="101"/>
      <c r="DE155" s="101"/>
      <c r="DF155" s="101"/>
      <c r="DG155" s="101"/>
      <c r="DH155" s="101"/>
      <c r="DI155" s="101"/>
      <c r="DJ155" s="101"/>
      <c r="DK155" s="101"/>
      <c r="DL155" s="101"/>
      <c r="DM155" s="101"/>
      <c r="DN155" s="101"/>
      <c r="DO155" s="101"/>
      <c r="DP155" s="101"/>
      <c r="DQ155" s="101"/>
      <c r="DR155" s="101"/>
      <c r="DS155" s="101"/>
      <c r="DT155" s="101"/>
      <c r="DU155" s="101"/>
      <c r="DV155" s="101"/>
      <c r="DW155" s="101"/>
      <c r="DX155" s="101"/>
      <c r="DY155" s="101"/>
      <c r="DZ155" s="101"/>
      <c r="EA155" s="101"/>
      <c r="EB155" s="101"/>
      <c r="EC155" s="101"/>
      <c r="ED155" s="101"/>
      <c r="EE155" s="101"/>
      <c r="EF155" s="101"/>
      <c r="EG155" s="101"/>
      <c r="EH155" s="101"/>
      <c r="EI155" s="101"/>
      <c r="EJ155" s="101"/>
      <c r="EK155" s="101"/>
      <c r="EL155" s="101"/>
      <c r="EM155" s="101"/>
      <c r="EN155" s="101"/>
      <c r="EO155" s="101"/>
      <c r="EP155" s="101"/>
      <c r="EQ155" s="101"/>
      <c r="ER155" s="101"/>
      <c r="ES155" s="101"/>
      <c r="ET155" s="101"/>
      <c r="EU155" s="101"/>
      <c r="EV155" s="101"/>
      <c r="EW155" s="101"/>
      <c r="EX155" s="101"/>
      <c r="EY155" s="101"/>
      <c r="EZ155" s="101"/>
      <c r="FA155" s="101"/>
      <c r="FB155" s="101"/>
      <c r="FC155" s="101"/>
      <c r="FD155" s="101"/>
      <c r="FE155" s="101"/>
      <c r="FF155" s="101"/>
      <c r="FG155" s="101"/>
      <c r="FH155" s="101"/>
      <c r="FI155" s="101"/>
      <c r="FJ155" s="101"/>
      <c r="FK155" s="101"/>
      <c r="FL155" s="101"/>
      <c r="FM155" s="101"/>
      <c r="FN155" s="101"/>
      <c r="FO155" s="101"/>
      <c r="FP155" s="101"/>
      <c r="FQ155" s="101"/>
      <c r="FR155" s="101"/>
      <c r="FS155" s="101"/>
      <c r="FT155" s="101"/>
      <c r="FU155" s="101"/>
      <c r="FV155" s="101"/>
      <c r="FW155" s="101"/>
      <c r="FX155" s="101"/>
      <c r="FY155" s="101"/>
      <c r="FZ155" s="101"/>
      <c r="GA155" s="101"/>
      <c r="GB155" s="101"/>
      <c r="GC155" s="101"/>
      <c r="GD155" s="101"/>
      <c r="GE155" s="101"/>
      <c r="GF155" s="101"/>
      <c r="GG155" s="101"/>
      <c r="GH155" s="101"/>
      <c r="GI155" s="101"/>
      <c r="GJ155" s="101"/>
      <c r="GK155" s="101"/>
      <c r="GL155" s="101"/>
      <c r="GM155" s="101"/>
      <c r="GN155" s="101"/>
      <c r="GO155" s="101"/>
      <c r="GP155" s="101"/>
      <c r="GQ155" s="101"/>
      <c r="GR155" s="101"/>
      <c r="GS155" s="101"/>
      <c r="GT155" s="101"/>
      <c r="GU155" s="101"/>
      <c r="GV155" s="101"/>
      <c r="GW155" s="101"/>
      <c r="GX155" s="101"/>
      <c r="GY155" s="101"/>
      <c r="GZ155" s="101"/>
      <c r="HA155" s="101"/>
      <c r="HB155" s="101"/>
      <c r="HC155" s="101"/>
      <c r="HD155" s="101"/>
      <c r="HE155" s="101"/>
      <c r="HF155" s="101"/>
      <c r="HG155" s="101"/>
      <c r="HH155" s="101"/>
      <c r="HI155" s="101"/>
      <c r="HJ155" s="101"/>
      <c r="HK155" s="101"/>
      <c r="HL155" s="101"/>
      <c r="HM155" s="101"/>
      <c r="HN155" s="101"/>
      <c r="HO155" s="101"/>
      <c r="HP155" s="101"/>
      <c r="HQ155" s="101"/>
      <c r="HR155" s="101"/>
      <c r="HS155" s="101"/>
      <c r="HT155" s="101"/>
      <c r="HU155" s="101"/>
      <c r="HV155" s="101"/>
      <c r="HW155" s="101"/>
      <c r="HX155" s="101"/>
      <c r="HY155" s="101"/>
      <c r="HZ155" s="101"/>
      <c r="IA155" s="101"/>
      <c r="IB155" s="101"/>
      <c r="IC155" s="101"/>
      <c r="ID155" s="101"/>
      <c r="IE155" s="101"/>
      <c r="IF155" s="101"/>
      <c r="IG155" s="101"/>
      <c r="IH155" s="101"/>
      <c r="II155" s="101"/>
      <c r="IJ155" s="101"/>
      <c r="IK155" s="101"/>
      <c r="IL155" s="101"/>
      <c r="IM155" s="101"/>
      <c r="IN155" s="101"/>
      <c r="IO155" s="101"/>
      <c r="IP155" s="97"/>
      <c r="IQ155" s="97"/>
      <c r="IR155" s="97"/>
      <c r="IS155" s="97"/>
      <c r="IT155" s="97"/>
      <c r="IU155" s="97"/>
      <c r="IV155" s="97"/>
      <c r="IW155" s="97"/>
      <c r="IX155" s="97"/>
    </row>
    <row r="156" spans="1:258" s="88" customFormat="1" ht="45.6" x14ac:dyDescent="0.25">
      <c r="A156" s="93">
        <v>80</v>
      </c>
      <c r="B156" s="96" t="s">
        <v>1226</v>
      </c>
      <c r="C156" s="94" t="s">
        <v>1227</v>
      </c>
      <c r="D156" s="95" t="s">
        <v>169</v>
      </c>
      <c r="E156" s="100">
        <v>0.42</v>
      </c>
      <c r="F156" s="18"/>
      <c r="G156" s="18"/>
      <c r="H156" s="18"/>
      <c r="I156" s="18"/>
      <c r="J156" s="18"/>
      <c r="K156" s="18"/>
      <c r="L156" s="18"/>
      <c r="M156" s="18"/>
      <c r="N156" s="18"/>
      <c r="O156" s="18"/>
      <c r="P156" s="18"/>
      <c r="Q156" s="18"/>
      <c r="R156" s="18"/>
      <c r="S156" s="18"/>
      <c r="T156" s="18"/>
      <c r="U156" s="18"/>
      <c r="V156" s="18"/>
      <c r="W156" s="18"/>
      <c r="X156" s="18"/>
      <c r="Y156" s="18"/>
      <c r="Z156" s="18"/>
      <c r="AA156" s="18"/>
      <c r="AB156" s="18"/>
      <c r="AC156" s="18"/>
      <c r="AD156" s="18"/>
      <c r="AE156" s="18"/>
      <c r="AF156" s="18"/>
      <c r="AG156" s="18"/>
      <c r="AH156" s="18"/>
      <c r="AI156" s="18"/>
      <c r="AJ156" s="18"/>
      <c r="AK156" s="18"/>
      <c r="AL156" s="18"/>
      <c r="AM156" s="18"/>
      <c r="AN156" s="18"/>
      <c r="AO156" s="18"/>
      <c r="AP156" s="18"/>
      <c r="AQ156" s="18"/>
      <c r="AR156" s="18"/>
      <c r="AS156" s="18"/>
      <c r="AT156" s="18"/>
      <c r="AU156" s="18"/>
      <c r="AV156" s="18"/>
      <c r="AW156" s="18"/>
      <c r="AX156" s="18"/>
      <c r="AY156" s="18"/>
      <c r="AZ156" s="18"/>
      <c r="BA156" s="18"/>
      <c r="BB156" s="18"/>
      <c r="BC156" s="18"/>
      <c r="BD156" s="18"/>
      <c r="BE156" s="18"/>
      <c r="BF156" s="18"/>
      <c r="BG156" s="18"/>
      <c r="BH156" s="18"/>
      <c r="BI156" s="18"/>
      <c r="BJ156" s="18"/>
      <c r="BK156" s="18"/>
      <c r="BL156" s="18"/>
      <c r="BM156" s="18"/>
      <c r="BN156" s="18"/>
      <c r="BO156" s="18"/>
      <c r="BP156" s="18"/>
      <c r="BQ156" s="18"/>
      <c r="BR156" s="18"/>
      <c r="BS156" s="18"/>
      <c r="BT156" s="18"/>
      <c r="BU156" s="18"/>
      <c r="BV156" s="18"/>
      <c r="BW156" s="18"/>
      <c r="BX156" s="18"/>
      <c r="BY156" s="18"/>
      <c r="BZ156" s="18"/>
      <c r="CA156" s="18"/>
      <c r="CB156" s="18"/>
      <c r="CC156" s="18"/>
      <c r="CD156" s="18"/>
      <c r="CE156" s="18"/>
      <c r="CF156" s="18"/>
      <c r="CG156" s="18"/>
      <c r="CH156" s="18"/>
      <c r="CI156" s="18"/>
      <c r="CJ156" s="18"/>
      <c r="CK156" s="18"/>
      <c r="CL156" s="18"/>
      <c r="CM156" s="18"/>
      <c r="CN156" s="18"/>
      <c r="CO156" s="18"/>
      <c r="CP156" s="18"/>
      <c r="CQ156" s="18"/>
      <c r="CR156" s="18"/>
      <c r="CS156" s="18"/>
      <c r="CT156" s="18"/>
      <c r="CU156" s="18"/>
      <c r="CV156" s="18"/>
      <c r="CW156" s="18"/>
      <c r="CX156" s="18"/>
      <c r="CY156" s="18"/>
      <c r="CZ156" s="18"/>
      <c r="DA156" s="18"/>
      <c r="DB156" s="18"/>
      <c r="DC156" s="18"/>
      <c r="DD156" s="18"/>
      <c r="DE156" s="18"/>
      <c r="DF156" s="18"/>
      <c r="DG156" s="18"/>
      <c r="DH156" s="18"/>
      <c r="DI156" s="18"/>
      <c r="DJ156" s="18"/>
      <c r="DK156" s="18"/>
      <c r="DL156" s="18"/>
      <c r="DM156" s="18"/>
      <c r="DN156" s="18"/>
      <c r="DO156" s="18"/>
      <c r="DP156" s="18"/>
      <c r="DQ156" s="18"/>
      <c r="DR156" s="18"/>
      <c r="DS156" s="18"/>
      <c r="DT156" s="18"/>
      <c r="DU156" s="18"/>
      <c r="DV156" s="18"/>
      <c r="DW156" s="18"/>
      <c r="DX156" s="18"/>
      <c r="DY156" s="18"/>
      <c r="DZ156" s="18"/>
      <c r="EA156" s="18"/>
      <c r="EB156" s="18"/>
      <c r="EC156" s="18"/>
      <c r="ED156" s="18"/>
      <c r="EE156" s="18"/>
      <c r="EF156" s="18"/>
      <c r="EG156" s="18"/>
      <c r="EH156" s="18"/>
      <c r="EI156" s="18"/>
      <c r="EJ156" s="18"/>
      <c r="EK156" s="18"/>
      <c r="EL156" s="18"/>
      <c r="EM156" s="18"/>
      <c r="EN156" s="18"/>
      <c r="EO156" s="18"/>
      <c r="EP156" s="18"/>
      <c r="EQ156" s="18"/>
      <c r="ER156" s="18"/>
      <c r="ES156" s="18"/>
      <c r="ET156" s="18"/>
      <c r="EU156" s="18"/>
      <c r="EV156" s="18"/>
      <c r="EW156" s="18"/>
      <c r="EX156" s="18"/>
      <c r="EY156" s="18"/>
      <c r="EZ156" s="18"/>
      <c r="FA156" s="18"/>
      <c r="FB156" s="18"/>
      <c r="FC156" s="18"/>
      <c r="FD156" s="18"/>
      <c r="FE156" s="18"/>
      <c r="FF156" s="18"/>
      <c r="FG156" s="18"/>
      <c r="FH156" s="18"/>
      <c r="FI156" s="18"/>
      <c r="FJ156" s="18"/>
      <c r="FK156" s="18"/>
      <c r="FL156" s="18"/>
      <c r="FM156" s="18"/>
      <c r="FN156" s="18"/>
      <c r="FO156" s="18"/>
      <c r="FP156" s="18"/>
      <c r="FQ156" s="18"/>
      <c r="FR156" s="18"/>
      <c r="FS156" s="18"/>
      <c r="FT156" s="18"/>
      <c r="FU156" s="18"/>
      <c r="FV156" s="18"/>
      <c r="FW156" s="18"/>
      <c r="FX156" s="18"/>
      <c r="FY156" s="18"/>
      <c r="FZ156" s="18"/>
      <c r="GA156" s="18"/>
      <c r="GB156" s="18"/>
      <c r="GC156" s="18"/>
      <c r="GD156" s="18"/>
      <c r="GE156" s="18"/>
      <c r="GF156" s="18"/>
      <c r="GG156" s="18"/>
      <c r="GH156" s="18"/>
      <c r="GI156" s="18"/>
      <c r="GJ156" s="18"/>
      <c r="GK156" s="18"/>
      <c r="GL156" s="18"/>
      <c r="GM156" s="18"/>
      <c r="GN156" s="18"/>
      <c r="GO156" s="18"/>
      <c r="GP156" s="18"/>
      <c r="GQ156" s="18"/>
      <c r="GR156" s="18"/>
      <c r="GS156" s="18"/>
      <c r="GT156" s="18"/>
      <c r="GU156" s="18"/>
      <c r="GV156" s="18"/>
      <c r="GW156" s="18"/>
      <c r="GX156" s="18"/>
      <c r="GY156" s="18"/>
      <c r="GZ156" s="18"/>
      <c r="HA156" s="18"/>
      <c r="HB156" s="18"/>
      <c r="HC156" s="18"/>
      <c r="HD156" s="18"/>
      <c r="HE156" s="18"/>
      <c r="HF156" s="18"/>
      <c r="HG156" s="18"/>
      <c r="HH156" s="18"/>
      <c r="HI156" s="18"/>
      <c r="HJ156" s="18"/>
      <c r="HK156" s="18"/>
      <c r="HL156" s="18"/>
      <c r="HM156" s="18"/>
      <c r="HN156" s="18"/>
      <c r="HO156" s="18"/>
      <c r="HP156" s="18"/>
      <c r="HQ156" s="18"/>
      <c r="HR156" s="18"/>
      <c r="HS156" s="18"/>
      <c r="HT156" s="18"/>
      <c r="HU156" s="18"/>
      <c r="HV156" s="18"/>
      <c r="HW156" s="18"/>
      <c r="HX156" s="18"/>
      <c r="HY156" s="18"/>
      <c r="HZ156" s="18"/>
      <c r="IA156" s="18"/>
      <c r="IB156" s="18"/>
      <c r="IC156" s="18"/>
      <c r="ID156" s="18"/>
      <c r="IE156" s="18"/>
      <c r="IF156" s="18"/>
      <c r="IG156" s="18"/>
      <c r="IH156" s="18"/>
      <c r="II156" s="18"/>
      <c r="IJ156" s="18"/>
      <c r="IK156" s="18"/>
      <c r="IL156" s="18"/>
      <c r="IM156" s="18"/>
      <c r="IN156" s="18"/>
      <c r="IO156" s="18"/>
    </row>
    <row r="157" spans="1:258" s="88" customFormat="1" ht="45.6" x14ac:dyDescent="0.25">
      <c r="A157" s="93">
        <v>81</v>
      </c>
      <c r="B157" s="96" t="s">
        <v>1224</v>
      </c>
      <c r="C157" s="94" t="s">
        <v>1225</v>
      </c>
      <c r="D157" s="95" t="s">
        <v>169</v>
      </c>
      <c r="E157" s="100">
        <v>0.4</v>
      </c>
      <c r="F157" s="18"/>
      <c r="G157" s="18"/>
      <c r="H157" s="18"/>
      <c r="I157" s="18"/>
      <c r="J157" s="18"/>
      <c r="K157" s="18"/>
      <c r="L157" s="18"/>
      <c r="M157" s="18"/>
      <c r="N157" s="18"/>
      <c r="O157" s="18"/>
      <c r="P157" s="18"/>
      <c r="Q157" s="18"/>
      <c r="R157" s="18"/>
      <c r="S157" s="18"/>
      <c r="T157" s="18"/>
      <c r="U157" s="18"/>
      <c r="V157" s="18"/>
      <c r="W157" s="18"/>
      <c r="X157" s="18"/>
      <c r="Y157" s="18"/>
      <c r="Z157" s="18"/>
      <c r="AA157" s="18"/>
      <c r="AB157" s="18"/>
      <c r="AC157" s="18"/>
      <c r="AD157" s="18"/>
      <c r="AE157" s="18"/>
      <c r="AF157" s="18"/>
      <c r="AG157" s="18"/>
      <c r="AH157" s="18"/>
      <c r="AI157" s="18"/>
      <c r="AJ157" s="18"/>
      <c r="AK157" s="18"/>
      <c r="AL157" s="18"/>
      <c r="AM157" s="18"/>
      <c r="AN157" s="18"/>
      <c r="AO157" s="18"/>
      <c r="AP157" s="18"/>
      <c r="AQ157" s="18"/>
      <c r="AR157" s="18"/>
      <c r="AS157" s="18"/>
      <c r="AT157" s="18"/>
      <c r="AU157" s="18"/>
      <c r="AV157" s="18"/>
      <c r="AW157" s="18"/>
      <c r="AX157" s="18"/>
      <c r="AY157" s="18"/>
      <c r="AZ157" s="18"/>
      <c r="BA157" s="18"/>
      <c r="BB157" s="18"/>
      <c r="BC157" s="18"/>
      <c r="BD157" s="18"/>
      <c r="BE157" s="18"/>
      <c r="BF157" s="18"/>
      <c r="BG157" s="18"/>
      <c r="BH157" s="18"/>
      <c r="BI157" s="18"/>
      <c r="BJ157" s="18"/>
      <c r="BK157" s="18"/>
      <c r="BL157" s="18"/>
      <c r="BM157" s="18"/>
      <c r="BN157" s="18"/>
      <c r="BO157" s="18"/>
      <c r="BP157" s="18"/>
      <c r="BQ157" s="18"/>
      <c r="BR157" s="18"/>
      <c r="BS157" s="18"/>
      <c r="BT157" s="18"/>
      <c r="BU157" s="18"/>
      <c r="BV157" s="18"/>
      <c r="BW157" s="18"/>
      <c r="BX157" s="18"/>
      <c r="BY157" s="18"/>
      <c r="BZ157" s="18"/>
      <c r="CA157" s="18"/>
      <c r="CB157" s="18"/>
      <c r="CC157" s="18"/>
      <c r="CD157" s="18"/>
      <c r="CE157" s="18"/>
      <c r="CF157" s="18"/>
      <c r="CG157" s="18"/>
      <c r="CH157" s="18"/>
      <c r="CI157" s="18"/>
      <c r="CJ157" s="18"/>
      <c r="CK157" s="18"/>
      <c r="CL157" s="18"/>
      <c r="CM157" s="18"/>
      <c r="CN157" s="18"/>
      <c r="CO157" s="18"/>
      <c r="CP157" s="18"/>
      <c r="CQ157" s="18"/>
      <c r="CR157" s="18"/>
      <c r="CS157" s="18"/>
      <c r="CT157" s="18"/>
      <c r="CU157" s="18"/>
      <c r="CV157" s="18"/>
      <c r="CW157" s="18"/>
      <c r="CX157" s="18"/>
      <c r="CY157" s="18"/>
      <c r="CZ157" s="18"/>
      <c r="DA157" s="18"/>
      <c r="DB157" s="18"/>
      <c r="DC157" s="18"/>
      <c r="DD157" s="18"/>
      <c r="DE157" s="18"/>
      <c r="DF157" s="18"/>
      <c r="DG157" s="18"/>
      <c r="DH157" s="18"/>
      <c r="DI157" s="18"/>
      <c r="DJ157" s="18"/>
      <c r="DK157" s="18"/>
      <c r="DL157" s="18"/>
      <c r="DM157" s="18"/>
      <c r="DN157" s="18"/>
      <c r="DO157" s="18"/>
      <c r="DP157" s="18"/>
      <c r="DQ157" s="18"/>
      <c r="DR157" s="18"/>
      <c r="DS157" s="18"/>
      <c r="DT157" s="18"/>
      <c r="DU157" s="18"/>
      <c r="DV157" s="18"/>
      <c r="DW157" s="18"/>
      <c r="DX157" s="18"/>
      <c r="DY157" s="18"/>
      <c r="DZ157" s="18"/>
      <c r="EA157" s="18"/>
      <c r="EB157" s="18"/>
      <c r="EC157" s="18"/>
      <c r="ED157" s="18"/>
      <c r="EE157" s="18"/>
      <c r="EF157" s="18"/>
      <c r="EG157" s="18"/>
      <c r="EH157" s="18"/>
      <c r="EI157" s="18"/>
      <c r="EJ157" s="18"/>
      <c r="EK157" s="18"/>
      <c r="EL157" s="18"/>
      <c r="EM157" s="18"/>
      <c r="EN157" s="18"/>
      <c r="EO157" s="18"/>
      <c r="EP157" s="18"/>
      <c r="EQ157" s="18"/>
      <c r="ER157" s="18"/>
      <c r="ES157" s="18"/>
      <c r="ET157" s="18"/>
      <c r="EU157" s="18"/>
      <c r="EV157" s="18"/>
      <c r="EW157" s="18"/>
      <c r="EX157" s="18"/>
      <c r="EY157" s="18"/>
      <c r="EZ157" s="18"/>
      <c r="FA157" s="18"/>
      <c r="FB157" s="18"/>
      <c r="FC157" s="18"/>
      <c r="FD157" s="18"/>
      <c r="FE157" s="18"/>
      <c r="FF157" s="18"/>
      <c r="FG157" s="18"/>
      <c r="FH157" s="18"/>
      <c r="FI157" s="18"/>
      <c r="FJ157" s="18"/>
      <c r="FK157" s="18"/>
      <c r="FL157" s="18"/>
      <c r="FM157" s="18"/>
      <c r="FN157" s="18"/>
      <c r="FO157" s="18"/>
      <c r="FP157" s="18"/>
      <c r="FQ157" s="18"/>
      <c r="FR157" s="18"/>
      <c r="FS157" s="18"/>
      <c r="FT157" s="18"/>
      <c r="FU157" s="18"/>
      <c r="FV157" s="18"/>
      <c r="FW157" s="18"/>
      <c r="FX157" s="18"/>
      <c r="FY157" s="18"/>
      <c r="FZ157" s="18"/>
      <c r="GA157" s="18"/>
      <c r="GB157" s="18"/>
      <c r="GC157" s="18"/>
      <c r="GD157" s="18"/>
      <c r="GE157" s="18"/>
      <c r="GF157" s="18"/>
      <c r="GG157" s="18"/>
      <c r="GH157" s="18"/>
      <c r="GI157" s="18"/>
      <c r="GJ157" s="18"/>
      <c r="GK157" s="18"/>
      <c r="GL157" s="18"/>
      <c r="GM157" s="18"/>
      <c r="GN157" s="18"/>
      <c r="GO157" s="18"/>
      <c r="GP157" s="18"/>
      <c r="GQ157" s="18"/>
      <c r="GR157" s="18"/>
      <c r="GS157" s="18"/>
      <c r="GT157" s="18"/>
      <c r="GU157" s="18"/>
      <c r="GV157" s="18"/>
      <c r="GW157" s="18"/>
      <c r="GX157" s="18"/>
      <c r="GY157" s="18"/>
      <c r="GZ157" s="18"/>
      <c r="HA157" s="18"/>
      <c r="HB157" s="18"/>
      <c r="HC157" s="18"/>
      <c r="HD157" s="18"/>
      <c r="HE157" s="18"/>
      <c r="HF157" s="18"/>
      <c r="HG157" s="18"/>
      <c r="HH157" s="18"/>
      <c r="HI157" s="18"/>
      <c r="HJ157" s="18"/>
      <c r="HK157" s="18"/>
      <c r="HL157" s="18"/>
      <c r="HM157" s="18"/>
      <c r="HN157" s="18"/>
      <c r="HO157" s="18"/>
      <c r="HP157" s="18"/>
      <c r="HQ157" s="18"/>
      <c r="HR157" s="18"/>
      <c r="HS157" s="18"/>
      <c r="HT157" s="18"/>
      <c r="HU157" s="18"/>
      <c r="HV157" s="18"/>
      <c r="HW157" s="18"/>
      <c r="HX157" s="18"/>
      <c r="HY157" s="18"/>
      <c r="HZ157" s="18"/>
      <c r="IA157" s="18"/>
      <c r="IB157" s="18"/>
      <c r="IC157" s="18"/>
      <c r="ID157" s="18"/>
      <c r="IE157" s="18"/>
      <c r="IF157" s="18"/>
      <c r="IG157" s="18"/>
      <c r="IH157" s="18"/>
      <c r="II157" s="18"/>
      <c r="IJ157" s="18"/>
      <c r="IK157" s="18"/>
      <c r="IL157" s="18"/>
      <c r="IM157" s="18"/>
      <c r="IN157" s="18"/>
      <c r="IO157" s="18"/>
    </row>
    <row r="158" spans="1:258" s="88" customFormat="1" ht="45.6" x14ac:dyDescent="0.25">
      <c r="A158" s="93">
        <v>82</v>
      </c>
      <c r="B158" s="96" t="s">
        <v>1296</v>
      </c>
      <c r="C158" s="94" t="s">
        <v>1297</v>
      </c>
      <c r="D158" s="95" t="s">
        <v>169</v>
      </c>
      <c r="E158" s="100">
        <v>1</v>
      </c>
      <c r="F158" s="18"/>
      <c r="G158" s="18"/>
      <c r="H158" s="18"/>
      <c r="I158" s="18"/>
      <c r="J158" s="18"/>
      <c r="K158" s="18"/>
      <c r="L158" s="18"/>
      <c r="M158" s="18"/>
      <c r="N158" s="18"/>
      <c r="O158" s="18"/>
      <c r="P158" s="18"/>
      <c r="Q158" s="18"/>
      <c r="R158" s="18"/>
      <c r="S158" s="18"/>
      <c r="T158" s="18"/>
      <c r="U158" s="18"/>
      <c r="V158" s="18"/>
      <c r="W158" s="18"/>
      <c r="X158" s="18"/>
      <c r="Y158" s="18"/>
      <c r="Z158" s="18"/>
      <c r="AA158" s="18"/>
      <c r="AB158" s="18"/>
      <c r="AC158" s="18"/>
      <c r="AD158" s="18"/>
      <c r="AE158" s="18"/>
      <c r="AF158" s="18"/>
      <c r="AG158" s="18"/>
      <c r="AH158" s="18"/>
      <c r="AI158" s="18"/>
      <c r="AJ158" s="18"/>
      <c r="AK158" s="18"/>
      <c r="AL158" s="18"/>
      <c r="AM158" s="18"/>
      <c r="AN158" s="18"/>
      <c r="AO158" s="18"/>
      <c r="AP158" s="18"/>
      <c r="AQ158" s="18"/>
      <c r="AR158" s="18"/>
      <c r="AS158" s="18"/>
      <c r="AT158" s="18"/>
      <c r="AU158" s="18"/>
      <c r="AV158" s="18"/>
      <c r="AW158" s="18"/>
      <c r="AX158" s="18"/>
      <c r="AY158" s="18"/>
      <c r="AZ158" s="18"/>
      <c r="BA158" s="18"/>
      <c r="BB158" s="18"/>
      <c r="BC158" s="18"/>
      <c r="BD158" s="18"/>
      <c r="BE158" s="18"/>
      <c r="BF158" s="18"/>
      <c r="BG158" s="18"/>
      <c r="BH158" s="18"/>
      <c r="BI158" s="18"/>
      <c r="BJ158" s="18"/>
      <c r="BK158" s="18"/>
      <c r="BL158" s="18"/>
      <c r="BM158" s="18"/>
      <c r="BN158" s="18"/>
      <c r="BO158" s="18"/>
      <c r="BP158" s="18"/>
      <c r="BQ158" s="18"/>
      <c r="BR158" s="18"/>
      <c r="BS158" s="18"/>
      <c r="BT158" s="18"/>
      <c r="BU158" s="18"/>
      <c r="BV158" s="18"/>
      <c r="BW158" s="18"/>
      <c r="BX158" s="18"/>
      <c r="BY158" s="18"/>
      <c r="BZ158" s="18"/>
      <c r="CA158" s="18"/>
      <c r="CB158" s="18"/>
      <c r="CC158" s="18"/>
      <c r="CD158" s="18"/>
      <c r="CE158" s="18"/>
      <c r="CF158" s="18"/>
      <c r="CG158" s="18"/>
      <c r="CH158" s="18"/>
      <c r="CI158" s="18"/>
      <c r="CJ158" s="18"/>
      <c r="CK158" s="18"/>
      <c r="CL158" s="18"/>
      <c r="CM158" s="18"/>
      <c r="CN158" s="18"/>
      <c r="CO158" s="18"/>
      <c r="CP158" s="18"/>
      <c r="CQ158" s="18"/>
      <c r="CR158" s="18"/>
      <c r="CS158" s="18"/>
      <c r="CT158" s="18"/>
      <c r="CU158" s="18"/>
      <c r="CV158" s="18"/>
      <c r="CW158" s="18"/>
      <c r="CX158" s="18"/>
      <c r="CY158" s="18"/>
      <c r="CZ158" s="18"/>
      <c r="DA158" s="18"/>
      <c r="DB158" s="18"/>
      <c r="DC158" s="18"/>
      <c r="DD158" s="18"/>
      <c r="DE158" s="18"/>
      <c r="DF158" s="18"/>
      <c r="DG158" s="18"/>
      <c r="DH158" s="18"/>
      <c r="DI158" s="18"/>
      <c r="DJ158" s="18"/>
      <c r="DK158" s="18"/>
      <c r="DL158" s="18"/>
      <c r="DM158" s="18"/>
      <c r="DN158" s="18"/>
      <c r="DO158" s="18"/>
      <c r="DP158" s="18"/>
      <c r="DQ158" s="18"/>
      <c r="DR158" s="18"/>
      <c r="DS158" s="18"/>
      <c r="DT158" s="18"/>
      <c r="DU158" s="18"/>
      <c r="DV158" s="18"/>
      <c r="DW158" s="18"/>
      <c r="DX158" s="18"/>
      <c r="DY158" s="18"/>
      <c r="DZ158" s="18"/>
      <c r="EA158" s="18"/>
      <c r="EB158" s="18"/>
      <c r="EC158" s="18"/>
      <c r="ED158" s="18"/>
      <c r="EE158" s="18"/>
      <c r="EF158" s="18"/>
      <c r="EG158" s="18"/>
      <c r="EH158" s="18"/>
      <c r="EI158" s="18"/>
      <c r="EJ158" s="18"/>
      <c r="EK158" s="18"/>
      <c r="EL158" s="18"/>
      <c r="EM158" s="18"/>
      <c r="EN158" s="18"/>
      <c r="EO158" s="18"/>
      <c r="EP158" s="18"/>
      <c r="EQ158" s="18"/>
      <c r="ER158" s="18"/>
      <c r="ES158" s="18"/>
      <c r="ET158" s="18"/>
      <c r="EU158" s="18"/>
      <c r="EV158" s="18"/>
      <c r="EW158" s="18"/>
      <c r="EX158" s="18"/>
      <c r="EY158" s="18"/>
      <c r="EZ158" s="18"/>
      <c r="FA158" s="18"/>
      <c r="FB158" s="18"/>
      <c r="FC158" s="18"/>
      <c r="FD158" s="18"/>
      <c r="FE158" s="18"/>
      <c r="FF158" s="18"/>
      <c r="FG158" s="18"/>
      <c r="FH158" s="18"/>
      <c r="FI158" s="18"/>
      <c r="FJ158" s="18"/>
      <c r="FK158" s="18"/>
      <c r="FL158" s="18"/>
      <c r="FM158" s="18"/>
      <c r="FN158" s="18"/>
      <c r="FO158" s="18"/>
      <c r="FP158" s="18"/>
      <c r="FQ158" s="18"/>
      <c r="FR158" s="18"/>
      <c r="FS158" s="18"/>
      <c r="FT158" s="18"/>
      <c r="FU158" s="18"/>
      <c r="FV158" s="18"/>
      <c r="FW158" s="18"/>
      <c r="FX158" s="18"/>
      <c r="FY158" s="18"/>
      <c r="FZ158" s="18"/>
      <c r="GA158" s="18"/>
      <c r="GB158" s="18"/>
      <c r="GC158" s="18"/>
      <c r="GD158" s="18"/>
      <c r="GE158" s="18"/>
      <c r="GF158" s="18"/>
      <c r="GG158" s="18"/>
      <c r="GH158" s="18"/>
      <c r="GI158" s="18"/>
      <c r="GJ158" s="18"/>
      <c r="GK158" s="18"/>
      <c r="GL158" s="18"/>
      <c r="GM158" s="18"/>
      <c r="GN158" s="18"/>
      <c r="GO158" s="18"/>
      <c r="GP158" s="18"/>
      <c r="GQ158" s="18"/>
      <c r="GR158" s="18"/>
      <c r="GS158" s="18"/>
      <c r="GT158" s="18"/>
      <c r="GU158" s="18"/>
      <c r="GV158" s="18"/>
      <c r="GW158" s="18"/>
      <c r="GX158" s="18"/>
      <c r="GY158" s="18"/>
      <c r="GZ158" s="18"/>
      <c r="HA158" s="18"/>
      <c r="HB158" s="18"/>
      <c r="HC158" s="18"/>
      <c r="HD158" s="18"/>
      <c r="HE158" s="18"/>
      <c r="HF158" s="18"/>
      <c r="HG158" s="18"/>
      <c r="HH158" s="18"/>
      <c r="HI158" s="18"/>
      <c r="HJ158" s="18"/>
      <c r="HK158" s="18"/>
      <c r="HL158" s="18"/>
      <c r="HM158" s="18"/>
      <c r="HN158" s="18"/>
      <c r="HO158" s="18"/>
      <c r="HP158" s="18"/>
      <c r="HQ158" s="18"/>
      <c r="HR158" s="18"/>
      <c r="HS158" s="18"/>
      <c r="HT158" s="18"/>
      <c r="HU158" s="18"/>
      <c r="HV158" s="18"/>
      <c r="HW158" s="18"/>
      <c r="HX158" s="18"/>
      <c r="HY158" s="18"/>
      <c r="HZ158" s="18"/>
      <c r="IA158" s="18"/>
      <c r="IB158" s="18"/>
      <c r="IC158" s="18"/>
      <c r="ID158" s="18"/>
      <c r="IE158" s="18"/>
      <c r="IF158" s="18"/>
      <c r="IG158" s="18"/>
      <c r="IH158" s="18"/>
      <c r="II158" s="18"/>
      <c r="IJ158" s="18"/>
      <c r="IK158" s="18"/>
      <c r="IL158" s="18"/>
      <c r="IM158" s="18"/>
      <c r="IN158" s="18"/>
      <c r="IO158" s="18"/>
    </row>
    <row r="159" spans="1:258" s="88" customFormat="1" ht="34.200000000000003" x14ac:dyDescent="0.25">
      <c r="A159" s="93">
        <v>83</v>
      </c>
      <c r="B159" s="96" t="s">
        <v>1269</v>
      </c>
      <c r="C159" s="94" t="s">
        <v>1270</v>
      </c>
      <c r="D159" s="95" t="s">
        <v>169</v>
      </c>
      <c r="E159" s="100">
        <v>0.56000000000000005</v>
      </c>
      <c r="F159" s="18"/>
      <c r="G159" s="18"/>
      <c r="H159" s="18"/>
      <c r="I159" s="18"/>
      <c r="J159" s="18"/>
      <c r="K159" s="18"/>
      <c r="L159" s="18"/>
      <c r="M159" s="18"/>
      <c r="N159" s="18"/>
      <c r="O159" s="18"/>
      <c r="P159" s="18"/>
      <c r="Q159" s="18"/>
      <c r="R159" s="18"/>
      <c r="S159" s="18"/>
      <c r="T159" s="18"/>
      <c r="U159" s="18"/>
      <c r="V159" s="18"/>
      <c r="W159" s="18"/>
      <c r="X159" s="18"/>
      <c r="Y159" s="18"/>
      <c r="Z159" s="18"/>
      <c r="AA159" s="18"/>
      <c r="AB159" s="18"/>
      <c r="AC159" s="18"/>
      <c r="AD159" s="18"/>
      <c r="AE159" s="18"/>
      <c r="AF159" s="18"/>
      <c r="AG159" s="18"/>
      <c r="AH159" s="18"/>
      <c r="AI159" s="18"/>
      <c r="AJ159" s="18"/>
      <c r="AK159" s="18"/>
      <c r="AL159" s="18"/>
      <c r="AM159" s="18"/>
      <c r="AN159" s="18"/>
      <c r="AO159" s="18"/>
      <c r="AP159" s="18"/>
      <c r="AQ159" s="18"/>
      <c r="AR159" s="18"/>
      <c r="AS159" s="18"/>
      <c r="AT159" s="18"/>
      <c r="AU159" s="18"/>
      <c r="AV159" s="18"/>
      <c r="AW159" s="18"/>
      <c r="AX159" s="18"/>
      <c r="AY159" s="18"/>
      <c r="AZ159" s="18"/>
      <c r="BA159" s="18"/>
      <c r="BB159" s="18"/>
      <c r="BC159" s="18"/>
      <c r="BD159" s="18"/>
      <c r="BE159" s="18"/>
      <c r="BF159" s="18"/>
      <c r="BG159" s="18"/>
      <c r="BH159" s="18"/>
      <c r="BI159" s="18"/>
      <c r="BJ159" s="18"/>
      <c r="BK159" s="18"/>
      <c r="BL159" s="18"/>
      <c r="BM159" s="18"/>
      <c r="BN159" s="18"/>
      <c r="BO159" s="18"/>
      <c r="BP159" s="18"/>
      <c r="BQ159" s="18"/>
      <c r="BR159" s="18"/>
      <c r="BS159" s="18"/>
      <c r="BT159" s="18"/>
      <c r="BU159" s="18"/>
      <c r="BV159" s="18"/>
      <c r="BW159" s="18"/>
      <c r="BX159" s="18"/>
      <c r="BY159" s="18"/>
      <c r="BZ159" s="18"/>
      <c r="CA159" s="18"/>
      <c r="CB159" s="18"/>
      <c r="CC159" s="18"/>
      <c r="CD159" s="18"/>
      <c r="CE159" s="18"/>
      <c r="CF159" s="18"/>
      <c r="CG159" s="18"/>
      <c r="CH159" s="18"/>
      <c r="CI159" s="18"/>
      <c r="CJ159" s="18"/>
      <c r="CK159" s="18"/>
      <c r="CL159" s="18"/>
      <c r="CM159" s="18"/>
      <c r="CN159" s="18"/>
      <c r="CO159" s="18"/>
      <c r="CP159" s="18"/>
      <c r="CQ159" s="18"/>
      <c r="CR159" s="18"/>
      <c r="CS159" s="18"/>
      <c r="CT159" s="18"/>
      <c r="CU159" s="18"/>
      <c r="CV159" s="18"/>
      <c r="CW159" s="18"/>
      <c r="CX159" s="18"/>
      <c r="CY159" s="18"/>
      <c r="CZ159" s="18"/>
      <c r="DA159" s="18"/>
      <c r="DB159" s="18"/>
      <c r="DC159" s="18"/>
      <c r="DD159" s="18"/>
      <c r="DE159" s="18"/>
      <c r="DF159" s="18"/>
      <c r="DG159" s="18"/>
      <c r="DH159" s="18"/>
      <c r="DI159" s="18"/>
      <c r="DJ159" s="18"/>
      <c r="DK159" s="18"/>
      <c r="DL159" s="18"/>
      <c r="DM159" s="18"/>
      <c r="DN159" s="18"/>
      <c r="DO159" s="18"/>
      <c r="DP159" s="18"/>
      <c r="DQ159" s="18"/>
      <c r="DR159" s="18"/>
      <c r="DS159" s="18"/>
      <c r="DT159" s="18"/>
      <c r="DU159" s="18"/>
      <c r="DV159" s="18"/>
      <c r="DW159" s="18"/>
      <c r="DX159" s="18"/>
      <c r="DY159" s="18"/>
      <c r="DZ159" s="18"/>
      <c r="EA159" s="18"/>
      <c r="EB159" s="18"/>
      <c r="EC159" s="18"/>
      <c r="ED159" s="18"/>
      <c r="EE159" s="18"/>
      <c r="EF159" s="18"/>
      <c r="EG159" s="18"/>
      <c r="EH159" s="18"/>
      <c r="EI159" s="18"/>
      <c r="EJ159" s="18"/>
      <c r="EK159" s="18"/>
      <c r="EL159" s="18"/>
      <c r="EM159" s="18"/>
      <c r="EN159" s="18"/>
      <c r="EO159" s="18"/>
      <c r="EP159" s="18"/>
      <c r="EQ159" s="18"/>
      <c r="ER159" s="18"/>
      <c r="ES159" s="18"/>
      <c r="ET159" s="18"/>
      <c r="EU159" s="18"/>
      <c r="EV159" s="18"/>
      <c r="EW159" s="18"/>
      <c r="EX159" s="18"/>
      <c r="EY159" s="18"/>
      <c r="EZ159" s="18"/>
      <c r="FA159" s="18"/>
      <c r="FB159" s="18"/>
      <c r="FC159" s="18"/>
      <c r="FD159" s="18"/>
      <c r="FE159" s="18"/>
      <c r="FF159" s="18"/>
      <c r="FG159" s="18"/>
      <c r="FH159" s="18"/>
      <c r="FI159" s="18"/>
      <c r="FJ159" s="18"/>
      <c r="FK159" s="18"/>
      <c r="FL159" s="18"/>
      <c r="FM159" s="18"/>
      <c r="FN159" s="18"/>
      <c r="FO159" s="18"/>
      <c r="FP159" s="18"/>
      <c r="FQ159" s="18"/>
      <c r="FR159" s="18"/>
      <c r="FS159" s="18"/>
      <c r="FT159" s="18"/>
      <c r="FU159" s="18"/>
      <c r="FV159" s="18"/>
      <c r="FW159" s="18"/>
      <c r="FX159" s="18"/>
      <c r="FY159" s="18"/>
      <c r="FZ159" s="18"/>
      <c r="GA159" s="18"/>
      <c r="GB159" s="18"/>
      <c r="GC159" s="18"/>
      <c r="GD159" s="18"/>
      <c r="GE159" s="18"/>
      <c r="GF159" s="18"/>
      <c r="GG159" s="18"/>
      <c r="GH159" s="18"/>
      <c r="GI159" s="18"/>
      <c r="GJ159" s="18"/>
      <c r="GK159" s="18"/>
      <c r="GL159" s="18"/>
      <c r="GM159" s="18"/>
      <c r="GN159" s="18"/>
      <c r="GO159" s="18"/>
      <c r="GP159" s="18"/>
      <c r="GQ159" s="18"/>
      <c r="GR159" s="18"/>
      <c r="GS159" s="18"/>
      <c r="GT159" s="18"/>
      <c r="GU159" s="18"/>
      <c r="GV159" s="18"/>
      <c r="GW159" s="18"/>
      <c r="GX159" s="18"/>
      <c r="GY159" s="18"/>
      <c r="GZ159" s="18"/>
      <c r="HA159" s="18"/>
      <c r="HB159" s="18"/>
      <c r="HC159" s="18"/>
      <c r="HD159" s="18"/>
      <c r="HE159" s="18"/>
      <c r="HF159" s="18"/>
      <c r="HG159" s="18"/>
      <c r="HH159" s="18"/>
      <c r="HI159" s="18"/>
      <c r="HJ159" s="18"/>
      <c r="HK159" s="18"/>
      <c r="HL159" s="18"/>
      <c r="HM159" s="18"/>
      <c r="HN159" s="18"/>
      <c r="HO159" s="18"/>
      <c r="HP159" s="18"/>
      <c r="HQ159" s="18"/>
      <c r="HR159" s="18"/>
      <c r="HS159" s="18"/>
      <c r="HT159" s="18"/>
      <c r="HU159" s="18"/>
      <c r="HV159" s="18"/>
      <c r="HW159" s="18"/>
      <c r="HX159" s="18"/>
      <c r="HY159" s="18"/>
      <c r="HZ159" s="18"/>
      <c r="IA159" s="18"/>
      <c r="IB159" s="18"/>
      <c r="IC159" s="18"/>
      <c r="ID159" s="18"/>
      <c r="IE159" s="18"/>
      <c r="IF159" s="18"/>
      <c r="IG159" s="18"/>
      <c r="IH159" s="18"/>
      <c r="II159" s="18"/>
      <c r="IJ159" s="18"/>
      <c r="IK159" s="18"/>
      <c r="IL159" s="18"/>
      <c r="IM159" s="18"/>
      <c r="IN159" s="18"/>
      <c r="IO159" s="18"/>
    </row>
    <row r="160" spans="1:258" s="88" customFormat="1" ht="34.200000000000003" x14ac:dyDescent="0.25">
      <c r="A160" s="93">
        <v>84</v>
      </c>
      <c r="B160" s="96" t="s">
        <v>1312</v>
      </c>
      <c r="C160" s="94" t="s">
        <v>1313</v>
      </c>
      <c r="D160" s="95" t="s">
        <v>169</v>
      </c>
      <c r="E160" s="100">
        <v>0.82</v>
      </c>
      <c r="F160" s="18"/>
      <c r="G160" s="18"/>
      <c r="H160" s="18"/>
      <c r="I160" s="18"/>
      <c r="J160" s="18"/>
      <c r="K160" s="18"/>
      <c r="L160" s="18"/>
      <c r="M160" s="18"/>
      <c r="N160" s="18"/>
      <c r="O160" s="18"/>
      <c r="P160" s="18"/>
      <c r="Q160" s="18"/>
      <c r="R160" s="18"/>
      <c r="S160" s="18"/>
      <c r="T160" s="18"/>
      <c r="U160" s="18"/>
      <c r="V160" s="18"/>
      <c r="W160" s="18"/>
      <c r="X160" s="18"/>
      <c r="Y160" s="18"/>
      <c r="Z160" s="18"/>
      <c r="AA160" s="18"/>
      <c r="AB160" s="18"/>
      <c r="AC160" s="18"/>
      <c r="AD160" s="18"/>
      <c r="AE160" s="18"/>
      <c r="AF160" s="18"/>
      <c r="AG160" s="18"/>
      <c r="AH160" s="18"/>
      <c r="AI160" s="18"/>
      <c r="AJ160" s="18"/>
      <c r="AK160" s="18"/>
      <c r="AL160" s="18"/>
      <c r="AM160" s="18"/>
      <c r="AN160" s="18"/>
      <c r="AO160" s="18"/>
      <c r="AP160" s="18"/>
      <c r="AQ160" s="18"/>
      <c r="AR160" s="18"/>
      <c r="AS160" s="18"/>
      <c r="AT160" s="18"/>
      <c r="AU160" s="18"/>
      <c r="AV160" s="18"/>
      <c r="AW160" s="18"/>
      <c r="AX160" s="18"/>
      <c r="AY160" s="18"/>
      <c r="AZ160" s="18"/>
      <c r="BA160" s="18"/>
      <c r="BB160" s="18"/>
      <c r="BC160" s="18"/>
      <c r="BD160" s="18"/>
      <c r="BE160" s="18"/>
      <c r="BF160" s="18"/>
      <c r="BG160" s="18"/>
      <c r="BH160" s="18"/>
      <c r="BI160" s="18"/>
      <c r="BJ160" s="18"/>
      <c r="BK160" s="18"/>
      <c r="BL160" s="18"/>
      <c r="BM160" s="18"/>
      <c r="BN160" s="18"/>
      <c r="BO160" s="18"/>
      <c r="BP160" s="18"/>
      <c r="BQ160" s="18"/>
      <c r="BR160" s="18"/>
      <c r="BS160" s="18"/>
      <c r="BT160" s="18"/>
      <c r="BU160" s="18"/>
      <c r="BV160" s="18"/>
      <c r="BW160" s="18"/>
      <c r="BX160" s="18"/>
      <c r="BY160" s="18"/>
      <c r="BZ160" s="18"/>
      <c r="CA160" s="18"/>
      <c r="CB160" s="18"/>
      <c r="CC160" s="18"/>
      <c r="CD160" s="18"/>
      <c r="CE160" s="18"/>
      <c r="CF160" s="18"/>
      <c r="CG160" s="18"/>
      <c r="CH160" s="18"/>
      <c r="CI160" s="18"/>
      <c r="CJ160" s="18"/>
      <c r="CK160" s="18"/>
      <c r="CL160" s="18"/>
      <c r="CM160" s="18"/>
      <c r="CN160" s="18"/>
      <c r="CO160" s="18"/>
      <c r="CP160" s="18"/>
      <c r="CQ160" s="18"/>
      <c r="CR160" s="18"/>
      <c r="CS160" s="18"/>
      <c r="CT160" s="18"/>
      <c r="CU160" s="18"/>
      <c r="CV160" s="18"/>
      <c r="CW160" s="18"/>
      <c r="CX160" s="18"/>
      <c r="CY160" s="18"/>
      <c r="CZ160" s="18"/>
      <c r="DA160" s="18"/>
      <c r="DB160" s="18"/>
      <c r="DC160" s="18"/>
      <c r="DD160" s="18"/>
      <c r="DE160" s="18"/>
      <c r="DF160" s="18"/>
      <c r="DG160" s="18"/>
      <c r="DH160" s="18"/>
      <c r="DI160" s="18"/>
      <c r="DJ160" s="18"/>
      <c r="DK160" s="18"/>
      <c r="DL160" s="18"/>
      <c r="DM160" s="18"/>
      <c r="DN160" s="18"/>
      <c r="DO160" s="18"/>
      <c r="DP160" s="18"/>
      <c r="DQ160" s="18"/>
      <c r="DR160" s="18"/>
      <c r="DS160" s="18"/>
      <c r="DT160" s="18"/>
      <c r="DU160" s="18"/>
      <c r="DV160" s="18"/>
      <c r="DW160" s="18"/>
      <c r="DX160" s="18"/>
      <c r="DY160" s="18"/>
      <c r="DZ160" s="18"/>
      <c r="EA160" s="18"/>
      <c r="EB160" s="18"/>
      <c r="EC160" s="18"/>
      <c r="ED160" s="18"/>
      <c r="EE160" s="18"/>
      <c r="EF160" s="18"/>
      <c r="EG160" s="18"/>
      <c r="EH160" s="18"/>
      <c r="EI160" s="18"/>
      <c r="EJ160" s="18"/>
      <c r="EK160" s="18"/>
      <c r="EL160" s="18"/>
      <c r="EM160" s="18"/>
      <c r="EN160" s="18"/>
      <c r="EO160" s="18"/>
      <c r="EP160" s="18"/>
      <c r="EQ160" s="18"/>
      <c r="ER160" s="18"/>
      <c r="ES160" s="18"/>
      <c r="ET160" s="18"/>
      <c r="EU160" s="18"/>
      <c r="EV160" s="18"/>
      <c r="EW160" s="18"/>
      <c r="EX160" s="18"/>
      <c r="EY160" s="18"/>
      <c r="EZ160" s="18"/>
      <c r="FA160" s="18"/>
      <c r="FB160" s="18"/>
      <c r="FC160" s="18"/>
      <c r="FD160" s="18"/>
      <c r="FE160" s="18"/>
      <c r="FF160" s="18"/>
      <c r="FG160" s="18"/>
      <c r="FH160" s="18"/>
      <c r="FI160" s="18"/>
      <c r="FJ160" s="18"/>
      <c r="FK160" s="18"/>
      <c r="FL160" s="18"/>
      <c r="FM160" s="18"/>
      <c r="FN160" s="18"/>
      <c r="FO160" s="18"/>
      <c r="FP160" s="18"/>
      <c r="FQ160" s="18"/>
      <c r="FR160" s="18"/>
      <c r="FS160" s="18"/>
      <c r="FT160" s="18"/>
      <c r="FU160" s="18"/>
      <c r="FV160" s="18"/>
      <c r="FW160" s="18"/>
      <c r="FX160" s="18"/>
      <c r="FY160" s="18"/>
      <c r="FZ160" s="18"/>
      <c r="GA160" s="18"/>
      <c r="GB160" s="18"/>
      <c r="GC160" s="18"/>
      <c r="GD160" s="18"/>
      <c r="GE160" s="18"/>
      <c r="GF160" s="18"/>
      <c r="GG160" s="18"/>
      <c r="GH160" s="18"/>
      <c r="GI160" s="18"/>
      <c r="GJ160" s="18"/>
      <c r="GK160" s="18"/>
      <c r="GL160" s="18"/>
      <c r="GM160" s="18"/>
      <c r="GN160" s="18"/>
      <c r="GO160" s="18"/>
      <c r="GP160" s="18"/>
      <c r="GQ160" s="18"/>
      <c r="GR160" s="18"/>
      <c r="GS160" s="18"/>
      <c r="GT160" s="18"/>
      <c r="GU160" s="18"/>
      <c r="GV160" s="18"/>
      <c r="GW160" s="18"/>
      <c r="GX160" s="18"/>
      <c r="GY160" s="18"/>
      <c r="GZ160" s="18"/>
      <c r="HA160" s="18"/>
      <c r="HB160" s="18"/>
      <c r="HC160" s="18"/>
      <c r="HD160" s="18"/>
      <c r="HE160" s="18"/>
      <c r="HF160" s="18"/>
      <c r="HG160" s="18"/>
      <c r="HH160" s="18"/>
      <c r="HI160" s="18"/>
      <c r="HJ160" s="18"/>
      <c r="HK160" s="18"/>
      <c r="HL160" s="18"/>
      <c r="HM160" s="18"/>
      <c r="HN160" s="18"/>
      <c r="HO160" s="18"/>
      <c r="HP160" s="18"/>
      <c r="HQ160" s="18"/>
      <c r="HR160" s="18"/>
      <c r="HS160" s="18"/>
      <c r="HT160" s="18"/>
      <c r="HU160" s="18"/>
      <c r="HV160" s="18"/>
      <c r="HW160" s="18"/>
      <c r="HX160" s="18"/>
      <c r="HY160" s="18"/>
      <c r="HZ160" s="18"/>
      <c r="IA160" s="18"/>
      <c r="IB160" s="18"/>
      <c r="IC160" s="18"/>
      <c r="ID160" s="18"/>
      <c r="IE160" s="18"/>
      <c r="IF160" s="18"/>
      <c r="IG160" s="18"/>
      <c r="IH160" s="18"/>
      <c r="II160" s="18"/>
      <c r="IJ160" s="18"/>
      <c r="IK160" s="18"/>
      <c r="IL160" s="18"/>
      <c r="IM160" s="18"/>
      <c r="IN160" s="18"/>
      <c r="IO160" s="18"/>
    </row>
    <row r="161" spans="1:258" s="88" customFormat="1" ht="22.8" x14ac:dyDescent="0.25">
      <c r="A161" s="93">
        <v>85</v>
      </c>
      <c r="B161" s="96" t="s">
        <v>1314</v>
      </c>
      <c r="C161" s="94" t="s">
        <v>1315</v>
      </c>
      <c r="D161" s="95" t="s">
        <v>169</v>
      </c>
      <c r="E161" s="100">
        <v>0.47</v>
      </c>
      <c r="F161" s="18"/>
      <c r="G161" s="18"/>
      <c r="H161" s="18"/>
      <c r="I161" s="18"/>
      <c r="J161" s="18"/>
      <c r="K161" s="18"/>
      <c r="L161" s="18"/>
      <c r="M161" s="18"/>
      <c r="N161" s="18"/>
      <c r="O161" s="18"/>
      <c r="P161" s="18"/>
      <c r="Q161" s="18"/>
      <c r="R161" s="18"/>
      <c r="S161" s="18"/>
      <c r="T161" s="18"/>
      <c r="U161" s="18"/>
      <c r="V161" s="18"/>
      <c r="W161" s="18"/>
      <c r="X161" s="18"/>
      <c r="Y161" s="18"/>
      <c r="Z161" s="18"/>
      <c r="AA161" s="18"/>
      <c r="AB161" s="18"/>
      <c r="AC161" s="18"/>
      <c r="AD161" s="18"/>
      <c r="AE161" s="18"/>
      <c r="AF161" s="18"/>
      <c r="AG161" s="18"/>
      <c r="AH161" s="18"/>
      <c r="AI161" s="18"/>
      <c r="AJ161" s="18"/>
      <c r="AK161" s="18"/>
      <c r="AL161" s="18"/>
      <c r="AM161" s="18"/>
      <c r="AN161" s="18"/>
      <c r="AO161" s="18"/>
      <c r="AP161" s="18"/>
      <c r="AQ161" s="18"/>
      <c r="AR161" s="18"/>
      <c r="AS161" s="18"/>
      <c r="AT161" s="18"/>
      <c r="AU161" s="18"/>
      <c r="AV161" s="18"/>
      <c r="AW161" s="18"/>
      <c r="AX161" s="18"/>
      <c r="AY161" s="18"/>
      <c r="AZ161" s="18"/>
      <c r="BA161" s="18"/>
      <c r="BB161" s="18"/>
      <c r="BC161" s="18"/>
      <c r="BD161" s="18"/>
      <c r="BE161" s="18"/>
      <c r="BF161" s="18"/>
      <c r="BG161" s="18"/>
      <c r="BH161" s="18"/>
      <c r="BI161" s="18"/>
      <c r="BJ161" s="18"/>
      <c r="BK161" s="18"/>
      <c r="BL161" s="18"/>
      <c r="BM161" s="18"/>
      <c r="BN161" s="18"/>
      <c r="BO161" s="18"/>
      <c r="BP161" s="18"/>
      <c r="BQ161" s="18"/>
      <c r="BR161" s="18"/>
      <c r="BS161" s="18"/>
      <c r="BT161" s="18"/>
      <c r="BU161" s="18"/>
      <c r="BV161" s="18"/>
      <c r="BW161" s="18"/>
      <c r="BX161" s="18"/>
      <c r="BY161" s="18"/>
      <c r="BZ161" s="18"/>
      <c r="CA161" s="18"/>
      <c r="CB161" s="18"/>
      <c r="CC161" s="18"/>
      <c r="CD161" s="18"/>
      <c r="CE161" s="18"/>
      <c r="CF161" s="18"/>
      <c r="CG161" s="18"/>
      <c r="CH161" s="18"/>
      <c r="CI161" s="18"/>
      <c r="CJ161" s="18"/>
      <c r="CK161" s="18"/>
      <c r="CL161" s="18"/>
      <c r="CM161" s="18"/>
      <c r="CN161" s="18"/>
      <c r="CO161" s="18"/>
      <c r="CP161" s="18"/>
      <c r="CQ161" s="18"/>
      <c r="CR161" s="18"/>
      <c r="CS161" s="18"/>
      <c r="CT161" s="18"/>
      <c r="CU161" s="18"/>
      <c r="CV161" s="18"/>
      <c r="CW161" s="18"/>
      <c r="CX161" s="18"/>
      <c r="CY161" s="18"/>
      <c r="CZ161" s="18"/>
      <c r="DA161" s="18"/>
      <c r="DB161" s="18"/>
      <c r="DC161" s="18"/>
      <c r="DD161" s="18"/>
      <c r="DE161" s="18"/>
      <c r="DF161" s="18"/>
      <c r="DG161" s="18"/>
      <c r="DH161" s="18"/>
      <c r="DI161" s="18"/>
      <c r="DJ161" s="18"/>
      <c r="DK161" s="18"/>
      <c r="DL161" s="18"/>
      <c r="DM161" s="18"/>
      <c r="DN161" s="18"/>
      <c r="DO161" s="18"/>
      <c r="DP161" s="18"/>
      <c r="DQ161" s="18"/>
      <c r="DR161" s="18"/>
      <c r="DS161" s="18"/>
      <c r="DT161" s="18"/>
      <c r="DU161" s="18"/>
      <c r="DV161" s="18"/>
      <c r="DW161" s="18"/>
      <c r="DX161" s="18"/>
      <c r="DY161" s="18"/>
      <c r="DZ161" s="18"/>
      <c r="EA161" s="18"/>
      <c r="EB161" s="18"/>
      <c r="EC161" s="18"/>
      <c r="ED161" s="18"/>
      <c r="EE161" s="18"/>
      <c r="EF161" s="18"/>
      <c r="EG161" s="18"/>
      <c r="EH161" s="18"/>
      <c r="EI161" s="18"/>
      <c r="EJ161" s="18"/>
      <c r="EK161" s="18"/>
      <c r="EL161" s="18"/>
      <c r="EM161" s="18"/>
      <c r="EN161" s="18"/>
      <c r="EO161" s="18"/>
      <c r="EP161" s="18"/>
      <c r="EQ161" s="18"/>
      <c r="ER161" s="18"/>
      <c r="ES161" s="18"/>
      <c r="ET161" s="18"/>
      <c r="EU161" s="18"/>
      <c r="EV161" s="18"/>
      <c r="EW161" s="18"/>
      <c r="EX161" s="18"/>
      <c r="EY161" s="18"/>
      <c r="EZ161" s="18"/>
      <c r="FA161" s="18"/>
      <c r="FB161" s="18"/>
      <c r="FC161" s="18"/>
      <c r="FD161" s="18"/>
      <c r="FE161" s="18"/>
      <c r="FF161" s="18"/>
      <c r="FG161" s="18"/>
      <c r="FH161" s="18"/>
      <c r="FI161" s="18"/>
      <c r="FJ161" s="18"/>
      <c r="FK161" s="18"/>
      <c r="FL161" s="18"/>
      <c r="FM161" s="18"/>
      <c r="FN161" s="18"/>
      <c r="FO161" s="18"/>
      <c r="FP161" s="18"/>
      <c r="FQ161" s="18"/>
      <c r="FR161" s="18"/>
      <c r="FS161" s="18"/>
      <c r="FT161" s="18"/>
      <c r="FU161" s="18"/>
      <c r="FV161" s="18"/>
      <c r="FW161" s="18"/>
      <c r="FX161" s="18"/>
      <c r="FY161" s="18"/>
      <c r="FZ161" s="18"/>
      <c r="GA161" s="18"/>
      <c r="GB161" s="18"/>
      <c r="GC161" s="18"/>
      <c r="GD161" s="18"/>
      <c r="GE161" s="18"/>
      <c r="GF161" s="18"/>
      <c r="GG161" s="18"/>
      <c r="GH161" s="18"/>
      <c r="GI161" s="18"/>
      <c r="GJ161" s="18"/>
      <c r="GK161" s="18"/>
      <c r="GL161" s="18"/>
      <c r="GM161" s="18"/>
      <c r="GN161" s="18"/>
      <c r="GO161" s="18"/>
      <c r="GP161" s="18"/>
      <c r="GQ161" s="18"/>
      <c r="GR161" s="18"/>
      <c r="GS161" s="18"/>
      <c r="GT161" s="18"/>
      <c r="GU161" s="18"/>
      <c r="GV161" s="18"/>
      <c r="GW161" s="18"/>
      <c r="GX161" s="18"/>
      <c r="GY161" s="18"/>
      <c r="GZ161" s="18"/>
      <c r="HA161" s="18"/>
      <c r="HB161" s="18"/>
      <c r="HC161" s="18"/>
      <c r="HD161" s="18"/>
      <c r="HE161" s="18"/>
      <c r="HF161" s="18"/>
      <c r="HG161" s="18"/>
      <c r="HH161" s="18"/>
      <c r="HI161" s="18"/>
      <c r="HJ161" s="18"/>
      <c r="HK161" s="18"/>
      <c r="HL161" s="18"/>
      <c r="HM161" s="18"/>
      <c r="HN161" s="18"/>
      <c r="HO161" s="18"/>
      <c r="HP161" s="18"/>
      <c r="HQ161" s="18"/>
      <c r="HR161" s="18"/>
      <c r="HS161" s="18"/>
      <c r="HT161" s="18"/>
      <c r="HU161" s="18"/>
      <c r="HV161" s="18"/>
      <c r="HW161" s="18"/>
      <c r="HX161" s="18"/>
      <c r="HY161" s="18"/>
      <c r="HZ161" s="18"/>
      <c r="IA161" s="18"/>
      <c r="IB161" s="18"/>
      <c r="IC161" s="18"/>
      <c r="ID161" s="18"/>
      <c r="IE161" s="18"/>
      <c r="IF161" s="18"/>
      <c r="IG161" s="18"/>
      <c r="IH161" s="18"/>
      <c r="II161" s="18"/>
      <c r="IJ161" s="18"/>
      <c r="IK161" s="18"/>
      <c r="IL161" s="18"/>
      <c r="IM161" s="18"/>
      <c r="IN161" s="18"/>
      <c r="IO161" s="18"/>
    </row>
    <row r="162" spans="1:258" s="88" customFormat="1" ht="34.799999999999997" thickBot="1" x14ac:dyDescent="0.3">
      <c r="A162" s="93">
        <v>86</v>
      </c>
      <c r="B162" s="96" t="s">
        <v>1186</v>
      </c>
      <c r="C162" s="94" t="s">
        <v>1187</v>
      </c>
      <c r="D162" s="95" t="s">
        <v>22</v>
      </c>
      <c r="E162" s="100">
        <v>5.0000000000000001E-3</v>
      </c>
      <c r="F162" s="18"/>
      <c r="G162" s="18"/>
      <c r="H162" s="18"/>
      <c r="I162" s="18"/>
      <c r="J162" s="18"/>
      <c r="K162" s="18"/>
      <c r="L162" s="18"/>
      <c r="M162" s="18"/>
      <c r="N162" s="18"/>
      <c r="O162" s="18"/>
      <c r="P162" s="18"/>
      <c r="Q162" s="18"/>
      <c r="R162" s="18"/>
      <c r="S162" s="18"/>
      <c r="T162" s="18"/>
      <c r="U162" s="18"/>
      <c r="V162" s="18"/>
      <c r="W162" s="18"/>
      <c r="X162" s="18"/>
      <c r="Y162" s="18"/>
      <c r="Z162" s="18"/>
      <c r="AA162" s="18"/>
      <c r="AB162" s="18"/>
      <c r="AC162" s="18"/>
      <c r="AD162" s="18"/>
      <c r="AE162" s="18"/>
      <c r="AF162" s="18"/>
      <c r="AG162" s="18"/>
      <c r="AH162" s="18"/>
      <c r="AI162" s="18"/>
      <c r="AJ162" s="18"/>
      <c r="AK162" s="18"/>
      <c r="AL162" s="18"/>
      <c r="AM162" s="18"/>
      <c r="AN162" s="18"/>
      <c r="AO162" s="18"/>
      <c r="AP162" s="18"/>
      <c r="AQ162" s="18"/>
      <c r="AR162" s="18"/>
      <c r="AS162" s="18"/>
      <c r="AT162" s="18"/>
      <c r="AU162" s="18"/>
      <c r="AV162" s="18"/>
      <c r="AW162" s="18"/>
      <c r="AX162" s="18"/>
      <c r="AY162" s="18"/>
      <c r="AZ162" s="18"/>
      <c r="BA162" s="18"/>
      <c r="BB162" s="18"/>
      <c r="BC162" s="18"/>
      <c r="BD162" s="18"/>
      <c r="BE162" s="18"/>
      <c r="BF162" s="18"/>
      <c r="BG162" s="18"/>
      <c r="BH162" s="18"/>
      <c r="BI162" s="18"/>
      <c r="BJ162" s="18"/>
      <c r="BK162" s="18"/>
      <c r="BL162" s="18"/>
      <c r="BM162" s="18"/>
      <c r="BN162" s="18"/>
      <c r="BO162" s="18"/>
      <c r="BP162" s="18"/>
      <c r="BQ162" s="18"/>
      <c r="BR162" s="18"/>
      <c r="BS162" s="18"/>
      <c r="BT162" s="18"/>
      <c r="BU162" s="18"/>
      <c r="BV162" s="18"/>
      <c r="BW162" s="18"/>
      <c r="BX162" s="18"/>
      <c r="BY162" s="18"/>
      <c r="BZ162" s="18"/>
      <c r="CA162" s="18"/>
      <c r="CB162" s="18"/>
      <c r="CC162" s="18"/>
      <c r="CD162" s="18"/>
      <c r="CE162" s="18"/>
      <c r="CF162" s="18"/>
      <c r="CG162" s="18"/>
      <c r="CH162" s="18"/>
      <c r="CI162" s="18"/>
      <c r="CJ162" s="18"/>
      <c r="CK162" s="18"/>
      <c r="CL162" s="18"/>
      <c r="CM162" s="18"/>
      <c r="CN162" s="18"/>
      <c r="CO162" s="18"/>
      <c r="CP162" s="18"/>
      <c r="CQ162" s="18"/>
      <c r="CR162" s="18"/>
      <c r="CS162" s="18"/>
      <c r="CT162" s="18"/>
      <c r="CU162" s="18"/>
      <c r="CV162" s="18"/>
      <c r="CW162" s="18"/>
      <c r="CX162" s="18"/>
      <c r="CY162" s="18"/>
      <c r="CZ162" s="18"/>
      <c r="DA162" s="18"/>
      <c r="DB162" s="18"/>
      <c r="DC162" s="18"/>
      <c r="DD162" s="18"/>
      <c r="DE162" s="18"/>
      <c r="DF162" s="18"/>
      <c r="DG162" s="18"/>
      <c r="DH162" s="18"/>
      <c r="DI162" s="18"/>
      <c r="DJ162" s="18"/>
      <c r="DK162" s="18"/>
      <c r="DL162" s="18"/>
      <c r="DM162" s="18"/>
      <c r="DN162" s="18"/>
      <c r="DO162" s="18"/>
      <c r="DP162" s="18"/>
      <c r="DQ162" s="18"/>
      <c r="DR162" s="18"/>
      <c r="DS162" s="18"/>
      <c r="DT162" s="18"/>
      <c r="DU162" s="18"/>
      <c r="DV162" s="18"/>
      <c r="DW162" s="18"/>
      <c r="DX162" s="18"/>
      <c r="DY162" s="18"/>
      <c r="DZ162" s="18"/>
      <c r="EA162" s="18"/>
      <c r="EB162" s="18"/>
      <c r="EC162" s="18"/>
      <c r="ED162" s="18"/>
      <c r="EE162" s="18"/>
      <c r="EF162" s="18"/>
      <c r="EG162" s="18"/>
      <c r="EH162" s="18"/>
      <c r="EI162" s="18"/>
      <c r="EJ162" s="18"/>
      <c r="EK162" s="18"/>
      <c r="EL162" s="18"/>
      <c r="EM162" s="18"/>
      <c r="EN162" s="18"/>
      <c r="EO162" s="18"/>
      <c r="EP162" s="18"/>
      <c r="EQ162" s="18"/>
      <c r="ER162" s="18"/>
      <c r="ES162" s="18"/>
      <c r="ET162" s="18"/>
      <c r="EU162" s="18"/>
      <c r="EV162" s="18"/>
      <c r="EW162" s="18"/>
      <c r="EX162" s="18"/>
      <c r="EY162" s="18"/>
      <c r="EZ162" s="18"/>
      <c r="FA162" s="18"/>
      <c r="FB162" s="18"/>
      <c r="FC162" s="18"/>
      <c r="FD162" s="18"/>
      <c r="FE162" s="18"/>
      <c r="FF162" s="18"/>
      <c r="FG162" s="18"/>
      <c r="FH162" s="18"/>
      <c r="FI162" s="18"/>
      <c r="FJ162" s="18"/>
      <c r="FK162" s="18"/>
      <c r="FL162" s="18"/>
      <c r="FM162" s="18"/>
      <c r="FN162" s="18"/>
      <c r="FO162" s="18"/>
      <c r="FP162" s="18"/>
      <c r="FQ162" s="18"/>
      <c r="FR162" s="18"/>
      <c r="FS162" s="18"/>
      <c r="FT162" s="18"/>
      <c r="FU162" s="18"/>
      <c r="FV162" s="18"/>
      <c r="FW162" s="18"/>
      <c r="FX162" s="18"/>
      <c r="FY162" s="18"/>
      <c r="FZ162" s="18"/>
      <c r="GA162" s="18"/>
      <c r="GB162" s="18"/>
      <c r="GC162" s="18"/>
      <c r="GD162" s="18"/>
      <c r="GE162" s="18"/>
      <c r="GF162" s="18"/>
      <c r="GG162" s="18"/>
      <c r="GH162" s="18"/>
      <c r="GI162" s="18"/>
      <c r="GJ162" s="18"/>
      <c r="GK162" s="18"/>
      <c r="GL162" s="18"/>
      <c r="GM162" s="18"/>
      <c r="GN162" s="18"/>
      <c r="GO162" s="18"/>
      <c r="GP162" s="18"/>
      <c r="GQ162" s="18"/>
      <c r="GR162" s="18"/>
      <c r="GS162" s="18"/>
      <c r="GT162" s="18"/>
      <c r="GU162" s="18"/>
      <c r="GV162" s="18"/>
      <c r="GW162" s="18"/>
      <c r="GX162" s="18"/>
      <c r="GY162" s="18"/>
      <c r="GZ162" s="18"/>
      <c r="HA162" s="18"/>
      <c r="HB162" s="18"/>
      <c r="HC162" s="18"/>
      <c r="HD162" s="18"/>
      <c r="HE162" s="18"/>
      <c r="HF162" s="18"/>
      <c r="HG162" s="18"/>
      <c r="HH162" s="18"/>
      <c r="HI162" s="18"/>
      <c r="HJ162" s="18"/>
      <c r="HK162" s="18"/>
      <c r="HL162" s="18"/>
      <c r="HM162" s="18"/>
      <c r="HN162" s="18"/>
      <c r="HO162" s="18"/>
      <c r="HP162" s="18"/>
      <c r="HQ162" s="18"/>
      <c r="HR162" s="18"/>
      <c r="HS162" s="18"/>
      <c r="HT162" s="18"/>
      <c r="HU162" s="18"/>
      <c r="HV162" s="18"/>
      <c r="HW162" s="18"/>
      <c r="HX162" s="18"/>
      <c r="HY162" s="18"/>
      <c r="HZ162" s="18"/>
      <c r="IA162" s="18"/>
      <c r="IB162" s="18"/>
      <c r="IC162" s="18"/>
      <c r="ID162" s="18"/>
      <c r="IE162" s="18"/>
      <c r="IF162" s="18"/>
      <c r="IG162" s="18"/>
      <c r="IH162" s="18"/>
      <c r="II162" s="18"/>
      <c r="IJ162" s="18"/>
      <c r="IK162" s="18"/>
      <c r="IL162" s="18"/>
      <c r="IM162" s="18"/>
      <c r="IN162" s="18"/>
      <c r="IO162" s="18"/>
    </row>
    <row r="163" spans="1:258" s="88" customFormat="1" x14ac:dyDescent="0.25">
      <c r="A163" s="26"/>
      <c r="B163" s="26"/>
      <c r="C163" s="26"/>
      <c r="D163" s="26"/>
      <c r="E163" s="26"/>
    </row>
    <row r="164" spans="1:258" s="88" customFormat="1" x14ac:dyDescent="0.25">
      <c r="A164" s="186" t="s">
        <v>970</v>
      </c>
      <c r="B164" s="186"/>
      <c r="C164" s="187" t="s">
        <v>1185</v>
      </c>
      <c r="D164" s="187"/>
      <c r="E164" s="187"/>
      <c r="F164" s="187"/>
      <c r="G164" s="187"/>
      <c r="H164" s="187"/>
      <c r="I164" s="187"/>
      <c r="J164" s="187"/>
      <c r="K164" s="187"/>
      <c r="R164" s="18"/>
      <c r="S164" s="18"/>
      <c r="T164" s="18"/>
      <c r="U164" s="18"/>
      <c r="V164" s="18"/>
      <c r="W164" s="18"/>
      <c r="X164" s="18"/>
      <c r="Y164" s="18"/>
      <c r="Z164" s="18"/>
      <c r="AA164" s="18"/>
      <c r="AB164" s="18"/>
      <c r="AC164" s="18"/>
      <c r="AD164" s="18"/>
      <c r="AE164" s="18"/>
      <c r="AF164" s="18"/>
      <c r="AG164" s="18"/>
      <c r="AH164" s="18"/>
      <c r="AI164" s="18"/>
      <c r="AJ164" s="18"/>
      <c r="AK164" s="18"/>
      <c r="AL164" s="18"/>
      <c r="AM164" s="18"/>
      <c r="AN164" s="18"/>
      <c r="AO164" s="18"/>
      <c r="AP164" s="18"/>
      <c r="AQ164" s="18"/>
      <c r="AR164" s="18"/>
      <c r="AS164" s="18"/>
      <c r="AT164" s="18"/>
      <c r="AU164" s="18"/>
      <c r="AV164" s="18"/>
      <c r="AW164" s="18"/>
      <c r="AX164" s="18"/>
      <c r="AY164" s="18"/>
      <c r="AZ164" s="18"/>
      <c r="BA164" s="18"/>
      <c r="BB164" s="18"/>
      <c r="BC164" s="18"/>
      <c r="BD164" s="18"/>
      <c r="BE164" s="18"/>
      <c r="BF164" s="18"/>
      <c r="BG164" s="18"/>
      <c r="BH164" s="18"/>
      <c r="BI164" s="18"/>
      <c r="BJ164" s="18"/>
      <c r="BK164" s="18"/>
      <c r="BL164" s="18"/>
      <c r="BM164" s="18"/>
      <c r="BN164" s="18"/>
      <c r="BO164" s="18"/>
      <c r="BP164" s="18"/>
      <c r="BQ164" s="18"/>
      <c r="BR164" s="29" t="str">
        <f>C164</f>
        <v xml:space="preserve"> Строительные работы</v>
      </c>
      <c r="BS164" s="18"/>
      <c r="BT164" s="18"/>
      <c r="BU164" s="18"/>
      <c r="BV164" s="18"/>
      <c r="BW164" s="18"/>
      <c r="BX164" s="18"/>
      <c r="BY164" s="18"/>
      <c r="BZ164" s="18"/>
      <c r="CA164" s="18"/>
      <c r="CB164" s="18"/>
      <c r="CC164" s="18"/>
      <c r="CD164" s="18"/>
      <c r="CE164" s="18"/>
      <c r="CF164" s="18"/>
      <c r="CG164" s="18"/>
      <c r="CH164" s="18"/>
      <c r="CI164" s="18"/>
      <c r="CJ164" s="18"/>
      <c r="CK164" s="18"/>
      <c r="CL164" s="18"/>
      <c r="CM164" s="18"/>
      <c r="CN164" s="18"/>
      <c r="CO164" s="18"/>
      <c r="CP164" s="18"/>
      <c r="CQ164" s="18"/>
      <c r="CR164" s="18"/>
      <c r="CS164" s="18"/>
      <c r="CT164" s="18"/>
      <c r="CU164" s="18"/>
      <c r="CV164" s="18"/>
      <c r="CW164" s="18"/>
      <c r="CX164" s="18"/>
      <c r="CY164" s="18"/>
      <c r="CZ164" s="18"/>
      <c r="DA164" s="18"/>
      <c r="DB164" s="18"/>
      <c r="DC164" s="18"/>
      <c r="DD164" s="18"/>
      <c r="DE164" s="18"/>
      <c r="DF164" s="18"/>
      <c r="DG164" s="18"/>
      <c r="DH164" s="18"/>
      <c r="DI164" s="18"/>
      <c r="DJ164" s="18"/>
      <c r="DK164" s="18"/>
      <c r="DL164" s="18"/>
      <c r="DM164" s="18"/>
      <c r="DN164" s="18"/>
      <c r="DO164" s="18"/>
      <c r="DP164" s="18"/>
      <c r="DQ164" s="18"/>
      <c r="DR164" s="18"/>
      <c r="DS164" s="18"/>
      <c r="DT164" s="18"/>
      <c r="DU164" s="18"/>
      <c r="DV164" s="18"/>
      <c r="DW164" s="18"/>
      <c r="DX164" s="18"/>
      <c r="DY164" s="18"/>
      <c r="DZ164" s="18"/>
      <c r="EA164" s="18"/>
      <c r="EB164" s="18"/>
      <c r="EC164" s="18"/>
      <c r="ED164" s="18"/>
      <c r="EE164" s="18"/>
      <c r="EF164" s="18"/>
      <c r="EG164" s="18"/>
      <c r="EH164" s="18"/>
      <c r="EI164" s="18"/>
      <c r="EJ164" s="18"/>
      <c r="EK164" s="18"/>
      <c r="EL164" s="18"/>
      <c r="EM164" s="18"/>
      <c r="EN164" s="18"/>
      <c r="EO164" s="18"/>
      <c r="EP164" s="18"/>
      <c r="EQ164" s="18"/>
      <c r="ER164" s="18"/>
      <c r="ES164" s="18"/>
      <c r="ET164" s="18"/>
      <c r="EU164" s="18"/>
      <c r="EV164" s="18"/>
      <c r="EW164" s="18"/>
      <c r="EX164" s="18"/>
      <c r="EY164" s="18"/>
      <c r="EZ164" s="18"/>
      <c r="FA164" s="18"/>
      <c r="FB164" s="18"/>
      <c r="FC164" s="18"/>
      <c r="FD164" s="18"/>
      <c r="FE164" s="18"/>
      <c r="FF164" s="18"/>
      <c r="FG164" s="18"/>
      <c r="FH164" s="18"/>
      <c r="FI164" s="18"/>
      <c r="FJ164" s="18"/>
      <c r="FK164" s="18"/>
      <c r="FL164" s="18"/>
      <c r="FM164" s="18"/>
      <c r="FN164" s="18"/>
      <c r="FO164" s="18"/>
      <c r="FP164" s="18"/>
      <c r="FQ164" s="18"/>
      <c r="FR164" s="18"/>
      <c r="FS164" s="18"/>
      <c r="FT164" s="18"/>
      <c r="FU164" s="18"/>
      <c r="FV164" s="18"/>
      <c r="FW164" s="18"/>
      <c r="FX164" s="18"/>
      <c r="FY164" s="18"/>
      <c r="FZ164" s="18"/>
      <c r="GA164" s="18"/>
      <c r="GB164" s="18"/>
      <c r="GC164" s="18"/>
      <c r="GD164" s="18"/>
      <c r="GE164" s="18"/>
      <c r="GF164" s="18"/>
      <c r="GG164" s="18"/>
      <c r="GH164" s="18"/>
      <c r="GI164" s="18"/>
      <c r="GJ164" s="18"/>
      <c r="GK164" s="18"/>
      <c r="GL164" s="18"/>
      <c r="GM164" s="18"/>
      <c r="GN164" s="18"/>
      <c r="GO164" s="18"/>
      <c r="GP164" s="18"/>
      <c r="GQ164" s="18"/>
      <c r="GR164" s="18"/>
      <c r="GS164" s="18"/>
      <c r="GT164" s="18"/>
      <c r="GU164" s="18"/>
      <c r="GV164" s="18"/>
      <c r="GW164" s="18"/>
      <c r="GX164" s="18"/>
      <c r="GY164" s="18"/>
      <c r="GZ164" s="18"/>
      <c r="HA164" s="18"/>
      <c r="HB164" s="18"/>
      <c r="HC164" s="18"/>
      <c r="HD164" s="18"/>
      <c r="HE164" s="18"/>
      <c r="HF164" s="18"/>
      <c r="HG164" s="18"/>
      <c r="HH164" s="18"/>
      <c r="HI164" s="18"/>
      <c r="HJ164" s="18"/>
      <c r="HK164" s="18"/>
      <c r="HL164" s="18"/>
      <c r="HM164" s="18"/>
      <c r="HN164" s="18"/>
      <c r="HO164" s="18"/>
      <c r="HP164" s="18"/>
      <c r="HQ164" s="18"/>
      <c r="HR164" s="18"/>
      <c r="HS164" s="18"/>
      <c r="HT164" s="18"/>
      <c r="HU164" s="18"/>
      <c r="HV164" s="18"/>
      <c r="HW164" s="18"/>
      <c r="HX164" s="18"/>
      <c r="HY164" s="18"/>
      <c r="HZ164" s="18"/>
      <c r="IA164" s="18"/>
      <c r="IB164" s="18"/>
      <c r="IC164" s="18"/>
      <c r="ID164" s="18"/>
      <c r="IE164" s="18"/>
      <c r="IF164" s="18"/>
      <c r="IG164" s="18"/>
      <c r="IH164" s="18"/>
      <c r="II164" s="18"/>
      <c r="IJ164" s="18"/>
      <c r="IK164" s="18"/>
      <c r="IL164" s="18"/>
      <c r="IM164" s="18"/>
      <c r="IN164" s="18"/>
      <c r="IO164" s="18"/>
    </row>
    <row r="165" spans="1:258" s="88" customFormat="1" ht="13.8" thickBot="1" x14ac:dyDescent="0.3"/>
    <row r="166" spans="1:258" s="88" customFormat="1" ht="34.200000000000003" x14ac:dyDescent="0.25">
      <c r="A166" s="89">
        <v>84</v>
      </c>
      <c r="B166" s="92" t="s">
        <v>377</v>
      </c>
      <c r="C166" s="90" t="s">
        <v>378</v>
      </c>
      <c r="D166" s="91" t="s">
        <v>379</v>
      </c>
      <c r="E166" s="104">
        <v>14.5</v>
      </c>
      <c r="F166" s="18"/>
      <c r="G166" s="18"/>
      <c r="H166" s="18"/>
      <c r="I166" s="18"/>
      <c r="J166" s="18"/>
      <c r="K166" s="18"/>
      <c r="L166" s="18"/>
      <c r="M166" s="18"/>
      <c r="N166" s="18"/>
      <c r="O166" s="18"/>
      <c r="P166" s="18"/>
      <c r="Q166" s="18"/>
      <c r="R166" s="18"/>
      <c r="S166" s="18"/>
      <c r="T166" s="18"/>
      <c r="U166" s="18"/>
      <c r="V166" s="18"/>
      <c r="W166" s="18"/>
      <c r="X166" s="18"/>
      <c r="Y166" s="18"/>
      <c r="Z166" s="18"/>
      <c r="AA166" s="18"/>
      <c r="AB166" s="18"/>
      <c r="AC166" s="18"/>
      <c r="AD166" s="18"/>
      <c r="AE166" s="18"/>
      <c r="AF166" s="18"/>
      <c r="AG166" s="18"/>
      <c r="AH166" s="18"/>
      <c r="AI166" s="18"/>
      <c r="AJ166" s="18"/>
      <c r="AK166" s="18"/>
      <c r="AL166" s="18"/>
      <c r="AM166" s="18"/>
      <c r="AN166" s="18"/>
      <c r="AO166" s="18"/>
      <c r="AP166" s="18"/>
      <c r="AQ166" s="18"/>
      <c r="AR166" s="18"/>
      <c r="AS166" s="18"/>
      <c r="AT166" s="18"/>
      <c r="AU166" s="18"/>
      <c r="AV166" s="18"/>
      <c r="AW166" s="18"/>
      <c r="AX166" s="18"/>
      <c r="AY166" s="18"/>
      <c r="AZ166" s="18"/>
      <c r="BA166" s="18"/>
      <c r="BB166" s="18"/>
      <c r="BC166" s="18"/>
      <c r="BD166" s="18"/>
      <c r="BE166" s="18"/>
      <c r="BF166" s="18"/>
      <c r="BG166" s="18"/>
      <c r="BH166" s="18"/>
      <c r="BI166" s="18"/>
      <c r="BJ166" s="18"/>
      <c r="BK166" s="18"/>
      <c r="BL166" s="18"/>
      <c r="BM166" s="18"/>
      <c r="BN166" s="18"/>
      <c r="BO166" s="18"/>
      <c r="BP166" s="18"/>
      <c r="BQ166" s="18"/>
      <c r="BR166" s="18"/>
      <c r="BS166" s="18"/>
      <c r="BT166" s="18"/>
      <c r="BU166" s="18"/>
      <c r="BV166" s="18"/>
      <c r="BW166" s="18"/>
      <c r="BX166" s="18"/>
      <c r="BY166" s="18"/>
      <c r="BZ166" s="18"/>
      <c r="CA166" s="18"/>
      <c r="CB166" s="18"/>
      <c r="CC166" s="18"/>
      <c r="CD166" s="18"/>
      <c r="CE166" s="18"/>
      <c r="CF166" s="18"/>
      <c r="CG166" s="18"/>
      <c r="CH166" s="18"/>
      <c r="CI166" s="18"/>
      <c r="CJ166" s="18"/>
      <c r="CK166" s="18"/>
      <c r="CL166" s="18"/>
      <c r="CM166" s="18"/>
      <c r="CN166" s="18"/>
      <c r="CO166" s="18"/>
      <c r="CP166" s="18"/>
      <c r="CQ166" s="18"/>
      <c r="CR166" s="18"/>
      <c r="CS166" s="18"/>
      <c r="CT166" s="18"/>
      <c r="CU166" s="18"/>
      <c r="CV166" s="18"/>
      <c r="CW166" s="18"/>
      <c r="CX166" s="18"/>
      <c r="CY166" s="18"/>
      <c r="CZ166" s="18"/>
      <c r="DA166" s="18"/>
      <c r="DB166" s="18"/>
      <c r="DC166" s="18"/>
      <c r="DD166" s="18"/>
      <c r="DE166" s="18"/>
      <c r="DF166" s="18"/>
      <c r="DG166" s="18"/>
      <c r="DH166" s="18"/>
      <c r="DI166" s="18"/>
      <c r="DJ166" s="18"/>
      <c r="DK166" s="18"/>
      <c r="DL166" s="18"/>
      <c r="DM166" s="18"/>
      <c r="DN166" s="18"/>
      <c r="DO166" s="18"/>
      <c r="DP166" s="18"/>
      <c r="DQ166" s="18"/>
      <c r="DR166" s="18"/>
      <c r="DS166" s="18"/>
      <c r="DT166" s="18"/>
      <c r="DU166" s="18"/>
      <c r="DV166" s="18"/>
      <c r="DW166" s="18"/>
      <c r="DX166" s="18"/>
      <c r="DY166" s="18"/>
      <c r="DZ166" s="18"/>
      <c r="EA166" s="18"/>
      <c r="EB166" s="18"/>
      <c r="EC166" s="18"/>
      <c r="ED166" s="18"/>
      <c r="EE166" s="18"/>
      <c r="EF166" s="18"/>
      <c r="EG166" s="18"/>
      <c r="EH166" s="18"/>
      <c r="EI166" s="18"/>
      <c r="EJ166" s="18"/>
      <c r="EK166" s="18"/>
      <c r="EL166" s="18"/>
      <c r="EM166" s="18"/>
      <c r="EN166" s="18"/>
      <c r="EO166" s="18"/>
      <c r="EP166" s="18"/>
      <c r="EQ166" s="18"/>
      <c r="ER166" s="18"/>
      <c r="ES166" s="18"/>
      <c r="ET166" s="18"/>
      <c r="EU166" s="18"/>
      <c r="EV166" s="18"/>
      <c r="EW166" s="18"/>
      <c r="EX166" s="18"/>
      <c r="EY166" s="18"/>
      <c r="EZ166" s="18"/>
      <c r="FA166" s="18"/>
      <c r="FB166" s="18"/>
      <c r="FC166" s="18"/>
      <c r="FD166" s="18"/>
      <c r="FE166" s="18"/>
      <c r="FF166" s="18"/>
      <c r="FG166" s="18"/>
      <c r="FH166" s="18"/>
      <c r="FI166" s="18"/>
      <c r="FJ166" s="18"/>
      <c r="FK166" s="18"/>
      <c r="FL166" s="18"/>
      <c r="FM166" s="18"/>
      <c r="FN166" s="18"/>
      <c r="FO166" s="18"/>
      <c r="FP166" s="18"/>
      <c r="FQ166" s="18"/>
      <c r="FR166" s="18"/>
      <c r="FS166" s="18"/>
      <c r="FT166" s="18"/>
      <c r="FU166" s="18"/>
      <c r="FV166" s="18"/>
      <c r="FW166" s="18"/>
      <c r="FX166" s="18"/>
      <c r="FY166" s="18"/>
      <c r="FZ166" s="18"/>
      <c r="GA166" s="18"/>
      <c r="GB166" s="18"/>
      <c r="GC166" s="18"/>
      <c r="GD166" s="18"/>
      <c r="GE166" s="18"/>
      <c r="GF166" s="18"/>
      <c r="GG166" s="18"/>
      <c r="GH166" s="18"/>
      <c r="GI166" s="18"/>
      <c r="GJ166" s="18"/>
      <c r="GK166" s="18"/>
      <c r="GL166" s="18"/>
      <c r="GM166" s="18"/>
      <c r="GN166" s="18"/>
      <c r="GO166" s="18"/>
      <c r="GP166" s="18"/>
      <c r="GQ166" s="18"/>
      <c r="GR166" s="18"/>
      <c r="GS166" s="18"/>
      <c r="GT166" s="18"/>
      <c r="GU166" s="18"/>
      <c r="GV166" s="18"/>
      <c r="GW166" s="18"/>
      <c r="GX166" s="18"/>
      <c r="GY166" s="18"/>
      <c r="GZ166" s="18"/>
      <c r="HA166" s="18"/>
      <c r="HB166" s="18"/>
      <c r="HC166" s="18"/>
      <c r="HD166" s="18"/>
      <c r="HE166" s="18"/>
      <c r="HF166" s="18"/>
      <c r="HG166" s="18"/>
      <c r="HH166" s="18"/>
      <c r="HI166" s="18"/>
      <c r="HJ166" s="18"/>
      <c r="HK166" s="18"/>
      <c r="HL166" s="18"/>
      <c r="HM166" s="18"/>
      <c r="HN166" s="18"/>
      <c r="HO166" s="18"/>
      <c r="HP166" s="18"/>
      <c r="HQ166" s="18"/>
      <c r="HR166" s="18"/>
      <c r="HS166" s="18"/>
      <c r="HT166" s="18"/>
      <c r="HU166" s="18"/>
      <c r="HV166" s="18"/>
      <c r="HW166" s="18"/>
      <c r="HX166" s="18"/>
      <c r="HY166" s="18"/>
      <c r="HZ166" s="18"/>
      <c r="IA166" s="18"/>
      <c r="IB166" s="18"/>
      <c r="IC166" s="18"/>
      <c r="ID166" s="18"/>
      <c r="IE166" s="18"/>
      <c r="IF166" s="18"/>
      <c r="IG166" s="18"/>
      <c r="IH166" s="18"/>
      <c r="II166" s="18"/>
      <c r="IJ166" s="18"/>
      <c r="IK166" s="18"/>
      <c r="IL166" s="18"/>
      <c r="IM166" s="18"/>
      <c r="IN166" s="18"/>
      <c r="IO166" s="18"/>
    </row>
    <row r="167" spans="1:258" s="88" customFormat="1" ht="34.200000000000003" x14ac:dyDescent="0.25">
      <c r="A167" s="93">
        <v>85</v>
      </c>
      <c r="B167" s="96" t="s">
        <v>387</v>
      </c>
      <c r="C167" s="94" t="s">
        <v>388</v>
      </c>
      <c r="D167" s="95" t="s">
        <v>379</v>
      </c>
      <c r="E167" s="100">
        <v>-14.5</v>
      </c>
      <c r="F167" s="18"/>
      <c r="G167" s="18"/>
      <c r="H167" s="18"/>
      <c r="I167" s="18"/>
      <c r="J167" s="18"/>
      <c r="K167" s="18"/>
      <c r="L167" s="18"/>
      <c r="M167" s="18"/>
      <c r="N167" s="18"/>
      <c r="O167" s="18"/>
      <c r="P167" s="18"/>
      <c r="Q167" s="18"/>
      <c r="R167" s="18"/>
      <c r="S167" s="18"/>
      <c r="T167" s="18"/>
      <c r="U167" s="18"/>
      <c r="V167" s="18"/>
      <c r="W167" s="18"/>
      <c r="X167" s="18"/>
      <c r="Y167" s="18"/>
      <c r="Z167" s="18"/>
      <c r="AA167" s="18"/>
      <c r="AB167" s="18"/>
      <c r="AC167" s="18"/>
      <c r="AD167" s="18"/>
      <c r="AE167" s="18"/>
      <c r="AF167" s="18"/>
      <c r="AG167" s="18"/>
      <c r="AH167" s="18"/>
      <c r="AI167" s="18"/>
      <c r="AJ167" s="18"/>
      <c r="AK167" s="18"/>
      <c r="AL167" s="18"/>
      <c r="AM167" s="18"/>
      <c r="AN167" s="18"/>
      <c r="AO167" s="18"/>
      <c r="AP167" s="18"/>
      <c r="AQ167" s="18"/>
      <c r="AR167" s="18"/>
      <c r="AS167" s="18"/>
      <c r="AT167" s="18"/>
      <c r="AU167" s="18"/>
      <c r="AV167" s="18"/>
      <c r="AW167" s="18"/>
      <c r="AX167" s="18"/>
      <c r="AY167" s="18"/>
      <c r="AZ167" s="18"/>
      <c r="BA167" s="18"/>
      <c r="BB167" s="18"/>
      <c r="BC167" s="18"/>
      <c r="BD167" s="18"/>
      <c r="BE167" s="18"/>
      <c r="BF167" s="18"/>
      <c r="BG167" s="18"/>
      <c r="BH167" s="18"/>
      <c r="BI167" s="18"/>
      <c r="BJ167" s="18"/>
      <c r="BK167" s="18"/>
      <c r="BL167" s="18"/>
      <c r="BM167" s="18"/>
      <c r="BN167" s="18"/>
      <c r="BO167" s="18"/>
      <c r="BP167" s="18"/>
      <c r="BQ167" s="18"/>
      <c r="BR167" s="18"/>
      <c r="BS167" s="18"/>
      <c r="BT167" s="18"/>
      <c r="BU167" s="18"/>
      <c r="BV167" s="18"/>
      <c r="BW167" s="18"/>
      <c r="BX167" s="18"/>
      <c r="BY167" s="18"/>
      <c r="BZ167" s="18"/>
      <c r="CA167" s="18"/>
      <c r="CB167" s="18"/>
      <c r="CC167" s="18"/>
      <c r="CD167" s="18"/>
      <c r="CE167" s="18"/>
      <c r="CF167" s="18"/>
      <c r="CG167" s="18"/>
      <c r="CH167" s="18"/>
      <c r="CI167" s="18"/>
      <c r="CJ167" s="18"/>
      <c r="CK167" s="18"/>
      <c r="CL167" s="18"/>
      <c r="CM167" s="18"/>
      <c r="CN167" s="18"/>
      <c r="CO167" s="18"/>
      <c r="CP167" s="18"/>
      <c r="CQ167" s="18"/>
      <c r="CR167" s="18"/>
      <c r="CS167" s="18"/>
      <c r="CT167" s="18"/>
      <c r="CU167" s="18"/>
      <c r="CV167" s="18"/>
      <c r="CW167" s="18"/>
      <c r="CX167" s="18"/>
      <c r="CY167" s="18"/>
      <c r="CZ167" s="18"/>
      <c r="DA167" s="18"/>
      <c r="DB167" s="18"/>
      <c r="DC167" s="18"/>
      <c r="DD167" s="18"/>
      <c r="DE167" s="18"/>
      <c r="DF167" s="18"/>
      <c r="DG167" s="18"/>
      <c r="DH167" s="18"/>
      <c r="DI167" s="18"/>
      <c r="DJ167" s="18"/>
      <c r="DK167" s="18"/>
      <c r="DL167" s="18"/>
      <c r="DM167" s="18"/>
      <c r="DN167" s="18"/>
      <c r="DO167" s="18"/>
      <c r="DP167" s="18"/>
      <c r="DQ167" s="18"/>
      <c r="DR167" s="18"/>
      <c r="DS167" s="18"/>
      <c r="DT167" s="18"/>
      <c r="DU167" s="18"/>
      <c r="DV167" s="18"/>
      <c r="DW167" s="18"/>
      <c r="DX167" s="18"/>
      <c r="DY167" s="18"/>
      <c r="DZ167" s="18"/>
      <c r="EA167" s="18"/>
      <c r="EB167" s="18"/>
      <c r="EC167" s="18"/>
      <c r="ED167" s="18"/>
      <c r="EE167" s="18"/>
      <c r="EF167" s="18"/>
      <c r="EG167" s="18"/>
      <c r="EH167" s="18"/>
      <c r="EI167" s="18"/>
      <c r="EJ167" s="18"/>
      <c r="EK167" s="18"/>
      <c r="EL167" s="18"/>
      <c r="EM167" s="18"/>
      <c r="EN167" s="18"/>
      <c r="EO167" s="18"/>
      <c r="EP167" s="18"/>
      <c r="EQ167" s="18"/>
      <c r="ER167" s="18"/>
      <c r="ES167" s="18"/>
      <c r="ET167" s="18"/>
      <c r="EU167" s="18"/>
      <c r="EV167" s="18"/>
      <c r="EW167" s="18"/>
      <c r="EX167" s="18"/>
      <c r="EY167" s="18"/>
      <c r="EZ167" s="18"/>
      <c r="FA167" s="18"/>
      <c r="FB167" s="18"/>
      <c r="FC167" s="18"/>
      <c r="FD167" s="18"/>
      <c r="FE167" s="18"/>
      <c r="FF167" s="18"/>
      <c r="FG167" s="18"/>
      <c r="FH167" s="18"/>
      <c r="FI167" s="18"/>
      <c r="FJ167" s="18"/>
      <c r="FK167" s="18"/>
      <c r="FL167" s="18"/>
      <c r="FM167" s="18"/>
      <c r="FN167" s="18"/>
      <c r="FO167" s="18"/>
      <c r="FP167" s="18"/>
      <c r="FQ167" s="18"/>
      <c r="FR167" s="18"/>
      <c r="FS167" s="18"/>
      <c r="FT167" s="18"/>
      <c r="FU167" s="18"/>
      <c r="FV167" s="18"/>
      <c r="FW167" s="18"/>
      <c r="FX167" s="18"/>
      <c r="FY167" s="18"/>
      <c r="FZ167" s="18"/>
      <c r="GA167" s="18"/>
      <c r="GB167" s="18"/>
      <c r="GC167" s="18"/>
      <c r="GD167" s="18"/>
      <c r="GE167" s="18"/>
      <c r="GF167" s="18"/>
      <c r="GG167" s="18"/>
      <c r="GH167" s="18"/>
      <c r="GI167" s="18"/>
      <c r="GJ167" s="18"/>
      <c r="GK167" s="18"/>
      <c r="GL167" s="18"/>
      <c r="GM167" s="18"/>
      <c r="GN167" s="18"/>
      <c r="GO167" s="18"/>
      <c r="GP167" s="18"/>
      <c r="GQ167" s="18"/>
      <c r="GR167" s="18"/>
      <c r="GS167" s="18"/>
      <c r="GT167" s="18"/>
      <c r="GU167" s="18"/>
      <c r="GV167" s="18"/>
      <c r="GW167" s="18"/>
      <c r="GX167" s="18"/>
      <c r="GY167" s="18"/>
      <c r="GZ167" s="18"/>
      <c r="HA167" s="18"/>
      <c r="HB167" s="18"/>
      <c r="HC167" s="18"/>
      <c r="HD167" s="18"/>
      <c r="HE167" s="18"/>
      <c r="HF167" s="18"/>
      <c r="HG167" s="18"/>
      <c r="HH167" s="18"/>
      <c r="HI167" s="18"/>
      <c r="HJ167" s="18"/>
      <c r="HK167" s="18"/>
      <c r="HL167" s="18"/>
      <c r="HM167" s="18"/>
      <c r="HN167" s="18"/>
      <c r="HO167" s="18"/>
      <c r="HP167" s="18"/>
      <c r="HQ167" s="18"/>
      <c r="HR167" s="18"/>
      <c r="HS167" s="18"/>
      <c r="HT167" s="18"/>
      <c r="HU167" s="18"/>
      <c r="HV167" s="18"/>
      <c r="HW167" s="18"/>
      <c r="HX167" s="18"/>
      <c r="HY167" s="18"/>
      <c r="HZ167" s="18"/>
      <c r="IA167" s="18"/>
      <c r="IB167" s="18"/>
      <c r="IC167" s="18"/>
      <c r="ID167" s="18"/>
      <c r="IE167" s="18"/>
      <c r="IF167" s="18"/>
      <c r="IG167" s="18"/>
      <c r="IH167" s="18"/>
      <c r="II167" s="18"/>
      <c r="IJ167" s="18"/>
      <c r="IK167" s="18"/>
      <c r="IL167" s="18"/>
      <c r="IM167" s="18"/>
      <c r="IN167" s="18"/>
      <c r="IO167" s="18"/>
    </row>
    <row r="168" spans="1:258" s="88" customFormat="1" ht="22.8" x14ac:dyDescent="0.25">
      <c r="A168" s="93">
        <v>86</v>
      </c>
      <c r="B168" s="96" t="s">
        <v>1316</v>
      </c>
      <c r="C168" s="94" t="s">
        <v>1317</v>
      </c>
      <c r="D168" s="95" t="s">
        <v>269</v>
      </c>
      <c r="E168" s="100">
        <v>14.5</v>
      </c>
      <c r="F168" s="18"/>
      <c r="G168" s="18"/>
      <c r="H168" s="18"/>
      <c r="I168" s="18"/>
      <c r="J168" s="18"/>
      <c r="K168" s="18"/>
      <c r="L168" s="18"/>
      <c r="M168" s="18"/>
      <c r="N168" s="18"/>
      <c r="O168" s="18"/>
      <c r="P168" s="18"/>
      <c r="Q168" s="18"/>
      <c r="R168" s="18"/>
      <c r="S168" s="18"/>
      <c r="T168" s="18"/>
      <c r="U168" s="18"/>
      <c r="V168" s="18"/>
      <c r="W168" s="18"/>
      <c r="X168" s="18"/>
      <c r="Y168" s="18"/>
      <c r="Z168" s="18"/>
      <c r="AA168" s="18"/>
      <c r="AB168" s="18"/>
      <c r="AC168" s="18"/>
      <c r="AD168" s="18"/>
      <c r="AE168" s="18"/>
      <c r="AF168" s="18"/>
      <c r="AG168" s="18"/>
      <c r="AH168" s="18"/>
      <c r="AI168" s="18"/>
      <c r="AJ168" s="18"/>
      <c r="AK168" s="18"/>
      <c r="AL168" s="18"/>
      <c r="AM168" s="18"/>
      <c r="AN168" s="18"/>
      <c r="AO168" s="18"/>
      <c r="AP168" s="18"/>
      <c r="AQ168" s="18"/>
      <c r="AR168" s="18"/>
      <c r="AS168" s="18"/>
      <c r="AT168" s="18"/>
      <c r="AU168" s="18"/>
      <c r="AV168" s="18"/>
      <c r="AW168" s="18"/>
      <c r="AX168" s="18"/>
      <c r="AY168" s="18"/>
      <c r="AZ168" s="18"/>
      <c r="BA168" s="18"/>
      <c r="BB168" s="18"/>
      <c r="BC168" s="18"/>
      <c r="BD168" s="18"/>
      <c r="BE168" s="18"/>
      <c r="BF168" s="18"/>
      <c r="BG168" s="18"/>
      <c r="BH168" s="18"/>
      <c r="BI168" s="18"/>
      <c r="BJ168" s="18"/>
      <c r="BK168" s="18"/>
      <c r="BL168" s="18"/>
      <c r="BM168" s="18"/>
      <c r="BN168" s="18"/>
      <c r="BO168" s="18"/>
      <c r="BP168" s="18"/>
      <c r="BQ168" s="18"/>
      <c r="BR168" s="18"/>
      <c r="BS168" s="18"/>
      <c r="BT168" s="18"/>
      <c r="BU168" s="18"/>
      <c r="BV168" s="18"/>
      <c r="BW168" s="18"/>
      <c r="BX168" s="18"/>
      <c r="BY168" s="18"/>
      <c r="BZ168" s="18"/>
      <c r="CA168" s="18"/>
      <c r="CB168" s="18"/>
      <c r="CC168" s="18"/>
      <c r="CD168" s="18"/>
      <c r="CE168" s="18"/>
      <c r="CF168" s="18"/>
      <c r="CG168" s="18"/>
      <c r="CH168" s="18"/>
      <c r="CI168" s="18"/>
      <c r="CJ168" s="18"/>
      <c r="CK168" s="18"/>
      <c r="CL168" s="18"/>
      <c r="CM168" s="18"/>
      <c r="CN168" s="18"/>
      <c r="CO168" s="18"/>
      <c r="CP168" s="18"/>
      <c r="CQ168" s="18"/>
      <c r="CR168" s="18"/>
      <c r="CS168" s="18"/>
      <c r="CT168" s="18"/>
      <c r="CU168" s="18"/>
      <c r="CV168" s="18"/>
      <c r="CW168" s="18"/>
      <c r="CX168" s="18"/>
      <c r="CY168" s="18"/>
      <c r="CZ168" s="18"/>
      <c r="DA168" s="18"/>
      <c r="DB168" s="18"/>
      <c r="DC168" s="18"/>
      <c r="DD168" s="18"/>
      <c r="DE168" s="18"/>
      <c r="DF168" s="18"/>
      <c r="DG168" s="18"/>
      <c r="DH168" s="18"/>
      <c r="DI168" s="18"/>
      <c r="DJ168" s="18"/>
      <c r="DK168" s="18"/>
      <c r="DL168" s="18"/>
      <c r="DM168" s="18"/>
      <c r="DN168" s="18"/>
      <c r="DO168" s="18"/>
      <c r="DP168" s="18"/>
      <c r="DQ168" s="18"/>
      <c r="DR168" s="18"/>
      <c r="DS168" s="18"/>
      <c r="DT168" s="18"/>
      <c r="DU168" s="18"/>
      <c r="DV168" s="18"/>
      <c r="DW168" s="18"/>
      <c r="DX168" s="18"/>
      <c r="DY168" s="18"/>
      <c r="DZ168" s="18"/>
      <c r="EA168" s="18"/>
      <c r="EB168" s="18"/>
      <c r="EC168" s="18"/>
      <c r="ED168" s="18"/>
      <c r="EE168" s="18"/>
      <c r="EF168" s="18"/>
      <c r="EG168" s="18"/>
      <c r="EH168" s="18"/>
      <c r="EI168" s="18"/>
      <c r="EJ168" s="18"/>
      <c r="EK168" s="18"/>
      <c r="EL168" s="18"/>
      <c r="EM168" s="18"/>
      <c r="EN168" s="18"/>
      <c r="EO168" s="18"/>
      <c r="EP168" s="18"/>
      <c r="EQ168" s="18"/>
      <c r="ER168" s="18"/>
      <c r="ES168" s="18"/>
      <c r="ET168" s="18"/>
      <c r="EU168" s="18"/>
      <c r="EV168" s="18"/>
      <c r="EW168" s="18"/>
      <c r="EX168" s="18"/>
      <c r="EY168" s="18"/>
      <c r="EZ168" s="18"/>
      <c r="FA168" s="18"/>
      <c r="FB168" s="18"/>
      <c r="FC168" s="18"/>
      <c r="FD168" s="18"/>
      <c r="FE168" s="18"/>
      <c r="FF168" s="18"/>
      <c r="FG168" s="18"/>
      <c r="FH168" s="18"/>
      <c r="FI168" s="18"/>
      <c r="FJ168" s="18"/>
      <c r="FK168" s="18"/>
      <c r="FL168" s="18"/>
      <c r="FM168" s="18"/>
      <c r="FN168" s="18"/>
      <c r="FO168" s="18"/>
      <c r="FP168" s="18"/>
      <c r="FQ168" s="18"/>
      <c r="FR168" s="18"/>
      <c r="FS168" s="18"/>
      <c r="FT168" s="18"/>
      <c r="FU168" s="18"/>
      <c r="FV168" s="18"/>
      <c r="FW168" s="18"/>
      <c r="FX168" s="18"/>
      <c r="FY168" s="18"/>
      <c r="FZ168" s="18"/>
      <c r="GA168" s="18"/>
      <c r="GB168" s="18"/>
      <c r="GC168" s="18"/>
      <c r="GD168" s="18"/>
      <c r="GE168" s="18"/>
      <c r="GF168" s="18"/>
      <c r="GG168" s="18"/>
      <c r="GH168" s="18"/>
      <c r="GI168" s="18"/>
      <c r="GJ168" s="18"/>
      <c r="GK168" s="18"/>
      <c r="GL168" s="18"/>
      <c r="GM168" s="18"/>
      <c r="GN168" s="18"/>
      <c r="GO168" s="18"/>
      <c r="GP168" s="18"/>
      <c r="GQ168" s="18"/>
      <c r="GR168" s="18"/>
      <c r="GS168" s="18"/>
      <c r="GT168" s="18"/>
      <c r="GU168" s="18"/>
      <c r="GV168" s="18"/>
      <c r="GW168" s="18"/>
      <c r="GX168" s="18"/>
      <c r="GY168" s="18"/>
      <c r="GZ168" s="18"/>
      <c r="HA168" s="18"/>
      <c r="HB168" s="18"/>
      <c r="HC168" s="18"/>
      <c r="HD168" s="18"/>
      <c r="HE168" s="18"/>
      <c r="HF168" s="18"/>
      <c r="HG168" s="18"/>
      <c r="HH168" s="18"/>
      <c r="HI168" s="18"/>
      <c r="HJ168" s="18"/>
      <c r="HK168" s="18"/>
      <c r="HL168" s="18"/>
      <c r="HM168" s="18"/>
      <c r="HN168" s="18"/>
      <c r="HO168" s="18"/>
      <c r="HP168" s="18"/>
      <c r="HQ168" s="18"/>
      <c r="HR168" s="18"/>
      <c r="HS168" s="18"/>
      <c r="HT168" s="18"/>
      <c r="HU168" s="18"/>
      <c r="HV168" s="18"/>
      <c r="HW168" s="18"/>
      <c r="HX168" s="18"/>
      <c r="HY168" s="18"/>
      <c r="HZ168" s="18"/>
      <c r="IA168" s="18"/>
      <c r="IB168" s="18"/>
      <c r="IC168" s="18"/>
      <c r="ID168" s="18"/>
      <c r="IE168" s="18"/>
      <c r="IF168" s="18"/>
      <c r="IG168" s="18"/>
      <c r="IH168" s="18"/>
      <c r="II168" s="18"/>
      <c r="IJ168" s="18"/>
      <c r="IK168" s="18"/>
      <c r="IL168" s="18"/>
      <c r="IM168" s="18"/>
      <c r="IN168" s="18"/>
      <c r="IO168" s="18"/>
    </row>
    <row r="169" spans="1:258" s="88" customFormat="1" ht="34.200000000000003" x14ac:dyDescent="0.25">
      <c r="A169" s="93">
        <v>87</v>
      </c>
      <c r="B169" s="96" t="s">
        <v>1318</v>
      </c>
      <c r="C169" s="94" t="s">
        <v>1319</v>
      </c>
      <c r="D169" s="95" t="s">
        <v>169</v>
      </c>
      <c r="E169" s="100">
        <v>25</v>
      </c>
      <c r="F169" s="18"/>
      <c r="G169" s="18"/>
      <c r="H169" s="18"/>
      <c r="I169" s="18"/>
      <c r="J169" s="18"/>
      <c r="K169" s="18"/>
      <c r="L169" s="18"/>
      <c r="M169" s="18"/>
      <c r="N169" s="18"/>
      <c r="O169" s="18"/>
      <c r="P169" s="18"/>
      <c r="Q169" s="18"/>
      <c r="R169" s="18"/>
      <c r="S169" s="18"/>
      <c r="T169" s="18"/>
      <c r="U169" s="18"/>
      <c r="V169" s="18"/>
      <c r="W169" s="18"/>
      <c r="X169" s="18"/>
      <c r="Y169" s="18"/>
      <c r="Z169" s="18"/>
      <c r="AA169" s="18"/>
      <c r="AB169" s="18"/>
      <c r="AC169" s="18"/>
      <c r="AD169" s="18"/>
      <c r="AE169" s="18"/>
      <c r="AF169" s="18"/>
      <c r="AG169" s="18"/>
      <c r="AH169" s="18"/>
      <c r="AI169" s="18"/>
      <c r="AJ169" s="18"/>
      <c r="AK169" s="18"/>
      <c r="AL169" s="18"/>
      <c r="AM169" s="18"/>
      <c r="AN169" s="18"/>
      <c r="AO169" s="18"/>
      <c r="AP169" s="18"/>
      <c r="AQ169" s="18"/>
      <c r="AR169" s="18"/>
      <c r="AS169" s="18"/>
      <c r="AT169" s="18"/>
      <c r="AU169" s="18"/>
      <c r="AV169" s="18"/>
      <c r="AW169" s="18"/>
      <c r="AX169" s="18"/>
      <c r="AY169" s="18"/>
      <c r="AZ169" s="18"/>
      <c r="BA169" s="18"/>
      <c r="BB169" s="18"/>
      <c r="BC169" s="18"/>
      <c r="BD169" s="18"/>
      <c r="BE169" s="18"/>
      <c r="BF169" s="18"/>
      <c r="BG169" s="18"/>
      <c r="BH169" s="18"/>
      <c r="BI169" s="18"/>
      <c r="BJ169" s="18"/>
      <c r="BK169" s="18"/>
      <c r="BL169" s="18"/>
      <c r="BM169" s="18"/>
      <c r="BN169" s="18"/>
      <c r="BO169" s="18"/>
      <c r="BP169" s="18"/>
      <c r="BQ169" s="18"/>
      <c r="BR169" s="18"/>
      <c r="BS169" s="18"/>
      <c r="BT169" s="18"/>
      <c r="BU169" s="18"/>
      <c r="BV169" s="18"/>
      <c r="BW169" s="18"/>
      <c r="BX169" s="18"/>
      <c r="BY169" s="18"/>
      <c r="BZ169" s="18"/>
      <c r="CA169" s="18"/>
      <c r="CB169" s="18"/>
      <c r="CC169" s="18"/>
      <c r="CD169" s="18"/>
      <c r="CE169" s="18"/>
      <c r="CF169" s="18"/>
      <c r="CG169" s="18"/>
      <c r="CH169" s="18"/>
      <c r="CI169" s="18"/>
      <c r="CJ169" s="18"/>
      <c r="CK169" s="18"/>
      <c r="CL169" s="18"/>
      <c r="CM169" s="18"/>
      <c r="CN169" s="18"/>
      <c r="CO169" s="18"/>
      <c r="CP169" s="18"/>
      <c r="CQ169" s="18"/>
      <c r="CR169" s="18"/>
      <c r="CS169" s="18"/>
      <c r="CT169" s="18"/>
      <c r="CU169" s="18"/>
      <c r="CV169" s="18"/>
      <c r="CW169" s="18"/>
      <c r="CX169" s="18"/>
      <c r="CY169" s="18"/>
      <c r="CZ169" s="18"/>
      <c r="DA169" s="18"/>
      <c r="DB169" s="18"/>
      <c r="DC169" s="18"/>
      <c r="DD169" s="18"/>
      <c r="DE169" s="18"/>
      <c r="DF169" s="18"/>
      <c r="DG169" s="18"/>
      <c r="DH169" s="18"/>
      <c r="DI169" s="18"/>
      <c r="DJ169" s="18"/>
      <c r="DK169" s="18"/>
      <c r="DL169" s="18"/>
      <c r="DM169" s="18"/>
      <c r="DN169" s="18"/>
      <c r="DO169" s="18"/>
      <c r="DP169" s="18"/>
      <c r="DQ169" s="18"/>
      <c r="DR169" s="18"/>
      <c r="DS169" s="18"/>
      <c r="DT169" s="18"/>
      <c r="DU169" s="18"/>
      <c r="DV169" s="18"/>
      <c r="DW169" s="18"/>
      <c r="DX169" s="18"/>
      <c r="DY169" s="18"/>
      <c r="DZ169" s="18"/>
      <c r="EA169" s="18"/>
      <c r="EB169" s="18"/>
      <c r="EC169" s="18"/>
      <c r="ED169" s="18"/>
      <c r="EE169" s="18"/>
      <c r="EF169" s="18"/>
      <c r="EG169" s="18"/>
      <c r="EH169" s="18"/>
      <c r="EI169" s="18"/>
      <c r="EJ169" s="18"/>
      <c r="EK169" s="18"/>
      <c r="EL169" s="18"/>
      <c r="EM169" s="18"/>
      <c r="EN169" s="18"/>
      <c r="EO169" s="18"/>
      <c r="EP169" s="18"/>
      <c r="EQ169" s="18"/>
      <c r="ER169" s="18"/>
      <c r="ES169" s="18"/>
      <c r="ET169" s="18"/>
      <c r="EU169" s="18"/>
      <c r="EV169" s="18"/>
      <c r="EW169" s="18"/>
      <c r="EX169" s="18"/>
      <c r="EY169" s="18"/>
      <c r="EZ169" s="18"/>
      <c r="FA169" s="18"/>
      <c r="FB169" s="18"/>
      <c r="FC169" s="18"/>
      <c r="FD169" s="18"/>
      <c r="FE169" s="18"/>
      <c r="FF169" s="18"/>
      <c r="FG169" s="18"/>
      <c r="FH169" s="18"/>
      <c r="FI169" s="18"/>
      <c r="FJ169" s="18"/>
      <c r="FK169" s="18"/>
      <c r="FL169" s="18"/>
      <c r="FM169" s="18"/>
      <c r="FN169" s="18"/>
      <c r="FO169" s="18"/>
      <c r="FP169" s="18"/>
      <c r="FQ169" s="18"/>
      <c r="FR169" s="18"/>
      <c r="FS169" s="18"/>
      <c r="FT169" s="18"/>
      <c r="FU169" s="18"/>
      <c r="FV169" s="18"/>
      <c r="FW169" s="18"/>
      <c r="FX169" s="18"/>
      <c r="FY169" s="18"/>
      <c r="FZ169" s="18"/>
      <c r="GA169" s="18"/>
      <c r="GB169" s="18"/>
      <c r="GC169" s="18"/>
      <c r="GD169" s="18"/>
      <c r="GE169" s="18"/>
      <c r="GF169" s="18"/>
      <c r="GG169" s="18"/>
      <c r="GH169" s="18"/>
      <c r="GI169" s="18"/>
      <c r="GJ169" s="18"/>
      <c r="GK169" s="18"/>
      <c r="GL169" s="18"/>
      <c r="GM169" s="18"/>
      <c r="GN169" s="18"/>
      <c r="GO169" s="18"/>
      <c r="GP169" s="18"/>
      <c r="GQ169" s="18"/>
      <c r="GR169" s="18"/>
      <c r="GS169" s="18"/>
      <c r="GT169" s="18"/>
      <c r="GU169" s="18"/>
      <c r="GV169" s="18"/>
      <c r="GW169" s="18"/>
      <c r="GX169" s="18"/>
      <c r="GY169" s="18"/>
      <c r="GZ169" s="18"/>
      <c r="HA169" s="18"/>
      <c r="HB169" s="18"/>
      <c r="HC169" s="18"/>
      <c r="HD169" s="18"/>
      <c r="HE169" s="18"/>
      <c r="HF169" s="18"/>
      <c r="HG169" s="18"/>
      <c r="HH169" s="18"/>
      <c r="HI169" s="18"/>
      <c r="HJ169" s="18"/>
      <c r="HK169" s="18"/>
      <c r="HL169" s="18"/>
      <c r="HM169" s="18"/>
      <c r="HN169" s="18"/>
      <c r="HO169" s="18"/>
      <c r="HP169" s="18"/>
      <c r="HQ169" s="18"/>
      <c r="HR169" s="18"/>
      <c r="HS169" s="18"/>
      <c r="HT169" s="18"/>
      <c r="HU169" s="18"/>
      <c r="HV169" s="18"/>
      <c r="HW169" s="18"/>
      <c r="HX169" s="18"/>
      <c r="HY169" s="18"/>
      <c r="HZ169" s="18"/>
      <c r="IA169" s="18"/>
      <c r="IB169" s="18"/>
      <c r="IC169" s="18"/>
      <c r="ID169" s="18"/>
      <c r="IE169" s="18"/>
      <c r="IF169" s="18"/>
      <c r="IG169" s="18"/>
      <c r="IH169" s="18"/>
      <c r="II169" s="18"/>
      <c r="IJ169" s="18"/>
      <c r="IK169" s="18"/>
      <c r="IL169" s="18"/>
      <c r="IM169" s="18"/>
      <c r="IN169" s="18"/>
      <c r="IO169" s="18"/>
    </row>
    <row r="170" spans="1:258" s="88" customFormat="1" ht="22.8" x14ac:dyDescent="0.25">
      <c r="A170" s="93">
        <v>88</v>
      </c>
      <c r="B170" s="96" t="s">
        <v>368</v>
      </c>
      <c r="C170" s="94" t="s">
        <v>369</v>
      </c>
      <c r="D170" s="95" t="s">
        <v>92</v>
      </c>
      <c r="E170" s="100">
        <v>1.5</v>
      </c>
      <c r="F170" s="18"/>
      <c r="G170" s="18"/>
      <c r="H170" s="18"/>
      <c r="I170" s="18"/>
      <c r="J170" s="18"/>
      <c r="K170" s="18"/>
      <c r="L170" s="18"/>
      <c r="M170" s="18"/>
      <c r="N170" s="18"/>
      <c r="O170" s="18"/>
      <c r="P170" s="18"/>
      <c r="Q170" s="18"/>
      <c r="R170" s="18"/>
      <c r="S170" s="18"/>
      <c r="T170" s="18"/>
      <c r="U170" s="18"/>
      <c r="V170" s="18"/>
      <c r="W170" s="18"/>
      <c r="X170" s="18"/>
      <c r="Y170" s="18"/>
      <c r="Z170" s="18"/>
      <c r="AA170" s="18"/>
      <c r="AB170" s="18"/>
      <c r="AC170" s="18"/>
      <c r="AD170" s="18"/>
      <c r="AE170" s="18"/>
      <c r="AF170" s="18"/>
      <c r="AG170" s="18"/>
      <c r="AH170" s="18"/>
      <c r="AI170" s="18"/>
      <c r="AJ170" s="18"/>
      <c r="AK170" s="18"/>
      <c r="AL170" s="18"/>
      <c r="AM170" s="18"/>
      <c r="AN170" s="18"/>
      <c r="AO170" s="18"/>
      <c r="AP170" s="18"/>
      <c r="AQ170" s="18"/>
      <c r="AR170" s="18"/>
      <c r="AS170" s="18"/>
      <c r="AT170" s="18"/>
      <c r="AU170" s="18"/>
      <c r="AV170" s="18"/>
      <c r="AW170" s="18"/>
      <c r="AX170" s="18"/>
      <c r="AY170" s="18"/>
      <c r="AZ170" s="18"/>
      <c r="BA170" s="18"/>
      <c r="BB170" s="18"/>
      <c r="BC170" s="18"/>
      <c r="BD170" s="18"/>
      <c r="BE170" s="18"/>
      <c r="BF170" s="18"/>
      <c r="BG170" s="18"/>
      <c r="BH170" s="18"/>
      <c r="BI170" s="18"/>
      <c r="BJ170" s="18"/>
      <c r="BK170" s="18"/>
      <c r="BL170" s="18"/>
      <c r="BM170" s="18"/>
      <c r="BN170" s="18"/>
      <c r="BO170" s="18"/>
      <c r="BP170" s="18"/>
      <c r="BQ170" s="18"/>
      <c r="BR170" s="18"/>
      <c r="BS170" s="18"/>
      <c r="BT170" s="18"/>
      <c r="BU170" s="18"/>
      <c r="BV170" s="18"/>
      <c r="BW170" s="18"/>
      <c r="BX170" s="18"/>
      <c r="BY170" s="18"/>
      <c r="BZ170" s="18"/>
      <c r="CA170" s="18"/>
      <c r="CB170" s="18"/>
      <c r="CC170" s="18"/>
      <c r="CD170" s="18"/>
      <c r="CE170" s="18"/>
      <c r="CF170" s="18"/>
      <c r="CG170" s="18"/>
      <c r="CH170" s="18"/>
      <c r="CI170" s="18"/>
      <c r="CJ170" s="18"/>
      <c r="CK170" s="18"/>
      <c r="CL170" s="18"/>
      <c r="CM170" s="18"/>
      <c r="CN170" s="18"/>
      <c r="CO170" s="18"/>
      <c r="CP170" s="18"/>
      <c r="CQ170" s="18"/>
      <c r="CR170" s="18"/>
      <c r="CS170" s="18"/>
      <c r="CT170" s="18"/>
      <c r="CU170" s="18"/>
      <c r="CV170" s="18"/>
      <c r="CW170" s="18"/>
      <c r="CX170" s="18"/>
      <c r="CY170" s="18"/>
      <c r="CZ170" s="18"/>
      <c r="DA170" s="18"/>
      <c r="DB170" s="18"/>
      <c r="DC170" s="18"/>
      <c r="DD170" s="18"/>
      <c r="DE170" s="18"/>
      <c r="DF170" s="18"/>
      <c r="DG170" s="18"/>
      <c r="DH170" s="18"/>
      <c r="DI170" s="18"/>
      <c r="DJ170" s="18"/>
      <c r="DK170" s="18"/>
      <c r="DL170" s="18"/>
      <c r="DM170" s="18"/>
      <c r="DN170" s="18"/>
      <c r="DO170" s="18"/>
      <c r="DP170" s="18"/>
      <c r="DQ170" s="18"/>
      <c r="DR170" s="18"/>
      <c r="DS170" s="18"/>
      <c r="DT170" s="18"/>
      <c r="DU170" s="18"/>
      <c r="DV170" s="18"/>
      <c r="DW170" s="18"/>
      <c r="DX170" s="18"/>
      <c r="DY170" s="18"/>
      <c r="DZ170" s="18"/>
      <c r="EA170" s="18"/>
      <c r="EB170" s="18"/>
      <c r="EC170" s="18"/>
      <c r="ED170" s="18"/>
      <c r="EE170" s="18"/>
      <c r="EF170" s="18"/>
      <c r="EG170" s="18"/>
      <c r="EH170" s="18"/>
      <c r="EI170" s="18"/>
      <c r="EJ170" s="18"/>
      <c r="EK170" s="18"/>
      <c r="EL170" s="18"/>
      <c r="EM170" s="18"/>
      <c r="EN170" s="18"/>
      <c r="EO170" s="18"/>
      <c r="EP170" s="18"/>
      <c r="EQ170" s="18"/>
      <c r="ER170" s="18"/>
      <c r="ES170" s="18"/>
      <c r="ET170" s="18"/>
      <c r="EU170" s="18"/>
      <c r="EV170" s="18"/>
      <c r="EW170" s="18"/>
      <c r="EX170" s="18"/>
      <c r="EY170" s="18"/>
      <c r="EZ170" s="18"/>
      <c r="FA170" s="18"/>
      <c r="FB170" s="18"/>
      <c r="FC170" s="18"/>
      <c r="FD170" s="18"/>
      <c r="FE170" s="18"/>
      <c r="FF170" s="18"/>
      <c r="FG170" s="18"/>
      <c r="FH170" s="18"/>
      <c r="FI170" s="18"/>
      <c r="FJ170" s="18"/>
      <c r="FK170" s="18"/>
      <c r="FL170" s="18"/>
      <c r="FM170" s="18"/>
      <c r="FN170" s="18"/>
      <c r="FO170" s="18"/>
      <c r="FP170" s="18"/>
      <c r="FQ170" s="18"/>
      <c r="FR170" s="18"/>
      <c r="FS170" s="18"/>
      <c r="FT170" s="18"/>
      <c r="FU170" s="18"/>
      <c r="FV170" s="18"/>
      <c r="FW170" s="18"/>
      <c r="FX170" s="18"/>
      <c r="FY170" s="18"/>
      <c r="FZ170" s="18"/>
      <c r="GA170" s="18"/>
      <c r="GB170" s="18"/>
      <c r="GC170" s="18"/>
      <c r="GD170" s="18"/>
      <c r="GE170" s="18"/>
      <c r="GF170" s="18"/>
      <c r="GG170" s="18"/>
      <c r="GH170" s="18"/>
      <c r="GI170" s="18"/>
      <c r="GJ170" s="18"/>
      <c r="GK170" s="18"/>
      <c r="GL170" s="18"/>
      <c r="GM170" s="18"/>
      <c r="GN170" s="18"/>
      <c r="GO170" s="18"/>
      <c r="GP170" s="18"/>
      <c r="GQ170" s="18"/>
      <c r="GR170" s="18"/>
      <c r="GS170" s="18"/>
      <c r="GT170" s="18"/>
      <c r="GU170" s="18"/>
      <c r="GV170" s="18"/>
      <c r="GW170" s="18"/>
      <c r="GX170" s="18"/>
      <c r="GY170" s="18"/>
      <c r="GZ170" s="18"/>
      <c r="HA170" s="18"/>
      <c r="HB170" s="18"/>
      <c r="HC170" s="18"/>
      <c r="HD170" s="18"/>
      <c r="HE170" s="18"/>
      <c r="HF170" s="18"/>
      <c r="HG170" s="18"/>
      <c r="HH170" s="18"/>
      <c r="HI170" s="18"/>
      <c r="HJ170" s="18"/>
      <c r="HK170" s="18"/>
      <c r="HL170" s="18"/>
      <c r="HM170" s="18"/>
      <c r="HN170" s="18"/>
      <c r="HO170" s="18"/>
      <c r="HP170" s="18"/>
      <c r="HQ170" s="18"/>
      <c r="HR170" s="18"/>
      <c r="HS170" s="18"/>
      <c r="HT170" s="18"/>
      <c r="HU170" s="18"/>
      <c r="HV170" s="18"/>
      <c r="HW170" s="18"/>
      <c r="HX170" s="18"/>
      <c r="HY170" s="18"/>
      <c r="HZ170" s="18"/>
      <c r="IA170" s="18"/>
      <c r="IB170" s="18"/>
      <c r="IC170" s="18"/>
      <c r="ID170" s="18"/>
      <c r="IE170" s="18"/>
      <c r="IF170" s="18"/>
      <c r="IG170" s="18"/>
      <c r="IH170" s="18"/>
      <c r="II170" s="18"/>
      <c r="IJ170" s="18"/>
      <c r="IK170" s="18"/>
      <c r="IL170" s="18"/>
      <c r="IM170" s="18"/>
      <c r="IN170" s="18"/>
      <c r="IO170" s="18"/>
    </row>
    <row r="171" spans="1:258" s="88" customFormat="1" ht="34.200000000000003" x14ac:dyDescent="0.25">
      <c r="A171" s="93">
        <v>89</v>
      </c>
      <c r="B171" s="96" t="s">
        <v>1320</v>
      </c>
      <c r="C171" s="94" t="s">
        <v>1321</v>
      </c>
      <c r="D171" s="95" t="s">
        <v>1322</v>
      </c>
      <c r="E171" s="100">
        <v>0.125</v>
      </c>
      <c r="F171" s="18"/>
      <c r="G171" s="18"/>
      <c r="H171" s="18"/>
      <c r="I171" s="18"/>
      <c r="J171" s="18"/>
      <c r="K171" s="18"/>
      <c r="L171" s="18"/>
      <c r="M171" s="18"/>
      <c r="N171" s="18"/>
      <c r="O171" s="18"/>
      <c r="P171" s="18"/>
      <c r="Q171" s="18"/>
      <c r="R171" s="18"/>
      <c r="S171" s="18"/>
      <c r="T171" s="18"/>
      <c r="U171" s="18"/>
      <c r="V171" s="18"/>
      <c r="W171" s="18"/>
      <c r="X171" s="18"/>
      <c r="Y171" s="18"/>
      <c r="Z171" s="18"/>
      <c r="AA171" s="18"/>
      <c r="AB171" s="18"/>
      <c r="AC171" s="18"/>
      <c r="AD171" s="18"/>
      <c r="AE171" s="18"/>
      <c r="AF171" s="18"/>
      <c r="AG171" s="18"/>
      <c r="AH171" s="18"/>
      <c r="AI171" s="18"/>
      <c r="AJ171" s="18"/>
      <c r="AK171" s="18"/>
      <c r="AL171" s="18"/>
      <c r="AM171" s="18"/>
      <c r="AN171" s="18"/>
      <c r="AO171" s="18"/>
      <c r="AP171" s="18"/>
      <c r="AQ171" s="18"/>
      <c r="AR171" s="18"/>
      <c r="AS171" s="18"/>
      <c r="AT171" s="18"/>
      <c r="AU171" s="18"/>
      <c r="AV171" s="18"/>
      <c r="AW171" s="18"/>
      <c r="AX171" s="18"/>
      <c r="AY171" s="18"/>
      <c r="AZ171" s="18"/>
      <c r="BA171" s="18"/>
      <c r="BB171" s="18"/>
      <c r="BC171" s="18"/>
      <c r="BD171" s="18"/>
      <c r="BE171" s="18"/>
      <c r="BF171" s="18"/>
      <c r="BG171" s="18"/>
      <c r="BH171" s="18"/>
      <c r="BI171" s="18"/>
      <c r="BJ171" s="18"/>
      <c r="BK171" s="18"/>
      <c r="BL171" s="18"/>
      <c r="BM171" s="18"/>
      <c r="BN171" s="18"/>
      <c r="BO171" s="18"/>
      <c r="BP171" s="18"/>
      <c r="BQ171" s="18"/>
      <c r="BR171" s="18"/>
      <c r="BS171" s="18"/>
      <c r="BT171" s="18"/>
      <c r="BU171" s="18"/>
      <c r="BV171" s="18"/>
      <c r="BW171" s="18"/>
      <c r="BX171" s="18"/>
      <c r="BY171" s="18"/>
      <c r="BZ171" s="18"/>
      <c r="CA171" s="18"/>
      <c r="CB171" s="18"/>
      <c r="CC171" s="18"/>
      <c r="CD171" s="18"/>
      <c r="CE171" s="18"/>
      <c r="CF171" s="18"/>
      <c r="CG171" s="18"/>
      <c r="CH171" s="18"/>
      <c r="CI171" s="18"/>
      <c r="CJ171" s="18"/>
      <c r="CK171" s="18"/>
      <c r="CL171" s="18"/>
      <c r="CM171" s="18"/>
      <c r="CN171" s="18"/>
      <c r="CO171" s="18"/>
      <c r="CP171" s="18"/>
      <c r="CQ171" s="18"/>
      <c r="CR171" s="18"/>
      <c r="CS171" s="18"/>
      <c r="CT171" s="18"/>
      <c r="CU171" s="18"/>
      <c r="CV171" s="18"/>
      <c r="CW171" s="18"/>
      <c r="CX171" s="18"/>
      <c r="CY171" s="18"/>
      <c r="CZ171" s="18"/>
      <c r="DA171" s="18"/>
      <c r="DB171" s="18"/>
      <c r="DC171" s="18"/>
      <c r="DD171" s="18"/>
      <c r="DE171" s="18"/>
      <c r="DF171" s="18"/>
      <c r="DG171" s="18"/>
      <c r="DH171" s="18"/>
      <c r="DI171" s="18"/>
      <c r="DJ171" s="18"/>
      <c r="DK171" s="18"/>
      <c r="DL171" s="18"/>
      <c r="DM171" s="18"/>
      <c r="DN171" s="18"/>
      <c r="DO171" s="18"/>
      <c r="DP171" s="18"/>
      <c r="DQ171" s="18"/>
      <c r="DR171" s="18"/>
      <c r="DS171" s="18"/>
      <c r="DT171" s="18"/>
      <c r="DU171" s="18"/>
      <c r="DV171" s="18"/>
      <c r="DW171" s="18"/>
      <c r="DX171" s="18"/>
      <c r="DY171" s="18"/>
      <c r="DZ171" s="18"/>
      <c r="EA171" s="18"/>
      <c r="EB171" s="18"/>
      <c r="EC171" s="18"/>
      <c r="ED171" s="18"/>
      <c r="EE171" s="18"/>
      <c r="EF171" s="18"/>
      <c r="EG171" s="18"/>
      <c r="EH171" s="18"/>
      <c r="EI171" s="18"/>
      <c r="EJ171" s="18"/>
      <c r="EK171" s="18"/>
      <c r="EL171" s="18"/>
      <c r="EM171" s="18"/>
      <c r="EN171" s="18"/>
      <c r="EO171" s="18"/>
      <c r="EP171" s="18"/>
      <c r="EQ171" s="18"/>
      <c r="ER171" s="18"/>
      <c r="ES171" s="18"/>
      <c r="ET171" s="18"/>
      <c r="EU171" s="18"/>
      <c r="EV171" s="18"/>
      <c r="EW171" s="18"/>
      <c r="EX171" s="18"/>
      <c r="EY171" s="18"/>
      <c r="EZ171" s="18"/>
      <c r="FA171" s="18"/>
      <c r="FB171" s="18"/>
      <c r="FC171" s="18"/>
      <c r="FD171" s="18"/>
      <c r="FE171" s="18"/>
      <c r="FF171" s="18"/>
      <c r="FG171" s="18"/>
      <c r="FH171" s="18"/>
      <c r="FI171" s="18"/>
      <c r="FJ171" s="18"/>
      <c r="FK171" s="18"/>
      <c r="FL171" s="18"/>
      <c r="FM171" s="18"/>
      <c r="FN171" s="18"/>
      <c r="FO171" s="18"/>
      <c r="FP171" s="18"/>
      <c r="FQ171" s="18"/>
      <c r="FR171" s="18"/>
      <c r="FS171" s="18"/>
      <c r="FT171" s="18"/>
      <c r="FU171" s="18"/>
      <c r="FV171" s="18"/>
      <c r="FW171" s="18"/>
      <c r="FX171" s="18"/>
      <c r="FY171" s="18"/>
      <c r="FZ171" s="18"/>
      <c r="GA171" s="18"/>
      <c r="GB171" s="18"/>
      <c r="GC171" s="18"/>
      <c r="GD171" s="18"/>
      <c r="GE171" s="18"/>
      <c r="GF171" s="18"/>
      <c r="GG171" s="18"/>
      <c r="GH171" s="18"/>
      <c r="GI171" s="18"/>
      <c r="GJ171" s="18"/>
      <c r="GK171" s="18"/>
      <c r="GL171" s="18"/>
      <c r="GM171" s="18"/>
      <c r="GN171" s="18"/>
      <c r="GO171" s="18"/>
      <c r="GP171" s="18"/>
      <c r="GQ171" s="18"/>
      <c r="GR171" s="18"/>
      <c r="GS171" s="18"/>
      <c r="GT171" s="18"/>
      <c r="GU171" s="18"/>
      <c r="GV171" s="18"/>
      <c r="GW171" s="18"/>
      <c r="GX171" s="18"/>
      <c r="GY171" s="18"/>
      <c r="GZ171" s="18"/>
      <c r="HA171" s="18"/>
      <c r="HB171" s="18"/>
      <c r="HC171" s="18"/>
      <c r="HD171" s="18"/>
      <c r="HE171" s="18"/>
      <c r="HF171" s="18"/>
      <c r="HG171" s="18"/>
      <c r="HH171" s="18"/>
      <c r="HI171" s="18"/>
      <c r="HJ171" s="18"/>
      <c r="HK171" s="18"/>
      <c r="HL171" s="18"/>
      <c r="HM171" s="18"/>
      <c r="HN171" s="18"/>
      <c r="HO171" s="18"/>
      <c r="HP171" s="18"/>
      <c r="HQ171" s="18"/>
      <c r="HR171" s="18"/>
      <c r="HS171" s="18"/>
      <c r="HT171" s="18"/>
      <c r="HU171" s="18"/>
      <c r="HV171" s="18"/>
      <c r="HW171" s="18"/>
      <c r="HX171" s="18"/>
      <c r="HY171" s="18"/>
      <c r="HZ171" s="18"/>
      <c r="IA171" s="18"/>
      <c r="IB171" s="18"/>
      <c r="IC171" s="18"/>
      <c r="ID171" s="18"/>
      <c r="IE171" s="18"/>
      <c r="IF171" s="18"/>
      <c r="IG171" s="18"/>
      <c r="IH171" s="18"/>
      <c r="II171" s="18"/>
      <c r="IJ171" s="18"/>
      <c r="IK171" s="18"/>
      <c r="IL171" s="18"/>
      <c r="IM171" s="18"/>
      <c r="IN171" s="18"/>
      <c r="IO171" s="18"/>
    </row>
    <row r="172" spans="1:258" s="88" customFormat="1" ht="34.200000000000003" x14ac:dyDescent="0.25">
      <c r="A172" s="93">
        <v>90</v>
      </c>
      <c r="B172" s="96" t="s">
        <v>1323</v>
      </c>
      <c r="C172" s="94" t="s">
        <v>1324</v>
      </c>
      <c r="D172" s="95" t="s">
        <v>1322</v>
      </c>
      <c r="E172" s="100">
        <v>0.113</v>
      </c>
      <c r="F172" s="18"/>
      <c r="G172" s="18"/>
      <c r="H172" s="18"/>
      <c r="I172" s="18"/>
      <c r="J172" s="18"/>
      <c r="K172" s="18"/>
      <c r="L172" s="18"/>
      <c r="M172" s="18"/>
      <c r="N172" s="18"/>
      <c r="O172" s="18"/>
      <c r="P172" s="18"/>
      <c r="Q172" s="18"/>
      <c r="R172" s="18"/>
      <c r="S172" s="18"/>
      <c r="T172" s="18"/>
      <c r="U172" s="18"/>
      <c r="V172" s="18"/>
      <c r="W172" s="18"/>
      <c r="X172" s="18"/>
      <c r="Y172" s="18"/>
      <c r="Z172" s="18"/>
      <c r="AA172" s="18"/>
      <c r="AB172" s="18"/>
      <c r="AC172" s="18"/>
      <c r="AD172" s="18"/>
      <c r="AE172" s="18"/>
      <c r="AF172" s="18"/>
      <c r="AG172" s="18"/>
      <c r="AH172" s="18"/>
      <c r="AI172" s="18"/>
      <c r="AJ172" s="18"/>
      <c r="AK172" s="18"/>
      <c r="AL172" s="18"/>
      <c r="AM172" s="18"/>
      <c r="AN172" s="18"/>
      <c r="AO172" s="18"/>
      <c r="AP172" s="18"/>
      <c r="AQ172" s="18"/>
      <c r="AR172" s="18"/>
      <c r="AS172" s="18"/>
      <c r="AT172" s="18"/>
      <c r="AU172" s="18"/>
      <c r="AV172" s="18"/>
      <c r="AW172" s="18"/>
      <c r="AX172" s="18"/>
      <c r="AY172" s="18"/>
      <c r="AZ172" s="18"/>
      <c r="BA172" s="18"/>
      <c r="BB172" s="18"/>
      <c r="BC172" s="18"/>
      <c r="BD172" s="18"/>
      <c r="BE172" s="18"/>
      <c r="BF172" s="18"/>
      <c r="BG172" s="18"/>
      <c r="BH172" s="18"/>
      <c r="BI172" s="18"/>
      <c r="BJ172" s="18"/>
      <c r="BK172" s="18"/>
      <c r="BL172" s="18"/>
      <c r="BM172" s="18"/>
      <c r="BN172" s="18"/>
      <c r="BO172" s="18"/>
      <c r="BP172" s="18"/>
      <c r="BQ172" s="18"/>
      <c r="BR172" s="18"/>
      <c r="BS172" s="18"/>
      <c r="BT172" s="18"/>
      <c r="BU172" s="18"/>
      <c r="BV172" s="18"/>
      <c r="BW172" s="18"/>
      <c r="BX172" s="18"/>
      <c r="BY172" s="18"/>
      <c r="BZ172" s="18"/>
      <c r="CA172" s="18"/>
      <c r="CB172" s="18"/>
      <c r="CC172" s="18"/>
      <c r="CD172" s="18"/>
      <c r="CE172" s="18"/>
      <c r="CF172" s="18"/>
      <c r="CG172" s="18"/>
      <c r="CH172" s="18"/>
      <c r="CI172" s="18"/>
      <c r="CJ172" s="18"/>
      <c r="CK172" s="18"/>
      <c r="CL172" s="18"/>
      <c r="CM172" s="18"/>
      <c r="CN172" s="18"/>
      <c r="CO172" s="18"/>
      <c r="CP172" s="18"/>
      <c r="CQ172" s="18"/>
      <c r="CR172" s="18"/>
      <c r="CS172" s="18"/>
      <c r="CT172" s="18"/>
      <c r="CU172" s="18"/>
      <c r="CV172" s="18"/>
      <c r="CW172" s="18"/>
      <c r="CX172" s="18"/>
      <c r="CY172" s="18"/>
      <c r="CZ172" s="18"/>
      <c r="DA172" s="18"/>
      <c r="DB172" s="18"/>
      <c r="DC172" s="18"/>
      <c r="DD172" s="18"/>
      <c r="DE172" s="18"/>
      <c r="DF172" s="18"/>
      <c r="DG172" s="18"/>
      <c r="DH172" s="18"/>
      <c r="DI172" s="18"/>
      <c r="DJ172" s="18"/>
      <c r="DK172" s="18"/>
      <c r="DL172" s="18"/>
      <c r="DM172" s="18"/>
      <c r="DN172" s="18"/>
      <c r="DO172" s="18"/>
      <c r="DP172" s="18"/>
      <c r="DQ172" s="18"/>
      <c r="DR172" s="18"/>
      <c r="DS172" s="18"/>
      <c r="DT172" s="18"/>
      <c r="DU172" s="18"/>
      <c r="DV172" s="18"/>
      <c r="DW172" s="18"/>
      <c r="DX172" s="18"/>
      <c r="DY172" s="18"/>
      <c r="DZ172" s="18"/>
      <c r="EA172" s="18"/>
      <c r="EB172" s="18"/>
      <c r="EC172" s="18"/>
      <c r="ED172" s="18"/>
      <c r="EE172" s="18"/>
      <c r="EF172" s="18"/>
      <c r="EG172" s="18"/>
      <c r="EH172" s="18"/>
      <c r="EI172" s="18"/>
      <c r="EJ172" s="18"/>
      <c r="EK172" s="18"/>
      <c r="EL172" s="18"/>
      <c r="EM172" s="18"/>
      <c r="EN172" s="18"/>
      <c r="EO172" s="18"/>
      <c r="EP172" s="18"/>
      <c r="EQ172" s="18"/>
      <c r="ER172" s="18"/>
      <c r="ES172" s="18"/>
      <c r="ET172" s="18"/>
      <c r="EU172" s="18"/>
      <c r="EV172" s="18"/>
      <c r="EW172" s="18"/>
      <c r="EX172" s="18"/>
      <c r="EY172" s="18"/>
      <c r="EZ172" s="18"/>
      <c r="FA172" s="18"/>
      <c r="FB172" s="18"/>
      <c r="FC172" s="18"/>
      <c r="FD172" s="18"/>
      <c r="FE172" s="18"/>
      <c r="FF172" s="18"/>
      <c r="FG172" s="18"/>
      <c r="FH172" s="18"/>
      <c r="FI172" s="18"/>
      <c r="FJ172" s="18"/>
      <c r="FK172" s="18"/>
      <c r="FL172" s="18"/>
      <c r="FM172" s="18"/>
      <c r="FN172" s="18"/>
      <c r="FO172" s="18"/>
      <c r="FP172" s="18"/>
      <c r="FQ172" s="18"/>
      <c r="FR172" s="18"/>
      <c r="FS172" s="18"/>
      <c r="FT172" s="18"/>
      <c r="FU172" s="18"/>
      <c r="FV172" s="18"/>
      <c r="FW172" s="18"/>
      <c r="FX172" s="18"/>
      <c r="FY172" s="18"/>
      <c r="FZ172" s="18"/>
      <c r="GA172" s="18"/>
      <c r="GB172" s="18"/>
      <c r="GC172" s="18"/>
      <c r="GD172" s="18"/>
      <c r="GE172" s="18"/>
      <c r="GF172" s="18"/>
      <c r="GG172" s="18"/>
      <c r="GH172" s="18"/>
      <c r="GI172" s="18"/>
      <c r="GJ172" s="18"/>
      <c r="GK172" s="18"/>
      <c r="GL172" s="18"/>
      <c r="GM172" s="18"/>
      <c r="GN172" s="18"/>
      <c r="GO172" s="18"/>
      <c r="GP172" s="18"/>
      <c r="GQ172" s="18"/>
      <c r="GR172" s="18"/>
      <c r="GS172" s="18"/>
      <c r="GT172" s="18"/>
      <c r="GU172" s="18"/>
      <c r="GV172" s="18"/>
      <c r="GW172" s="18"/>
      <c r="GX172" s="18"/>
      <c r="GY172" s="18"/>
      <c r="GZ172" s="18"/>
      <c r="HA172" s="18"/>
      <c r="HB172" s="18"/>
      <c r="HC172" s="18"/>
      <c r="HD172" s="18"/>
      <c r="HE172" s="18"/>
      <c r="HF172" s="18"/>
      <c r="HG172" s="18"/>
      <c r="HH172" s="18"/>
      <c r="HI172" s="18"/>
      <c r="HJ172" s="18"/>
      <c r="HK172" s="18"/>
      <c r="HL172" s="18"/>
      <c r="HM172" s="18"/>
      <c r="HN172" s="18"/>
      <c r="HO172" s="18"/>
      <c r="HP172" s="18"/>
      <c r="HQ172" s="18"/>
      <c r="HR172" s="18"/>
      <c r="HS172" s="18"/>
      <c r="HT172" s="18"/>
      <c r="HU172" s="18"/>
      <c r="HV172" s="18"/>
      <c r="HW172" s="18"/>
      <c r="HX172" s="18"/>
      <c r="HY172" s="18"/>
      <c r="HZ172" s="18"/>
      <c r="IA172" s="18"/>
      <c r="IB172" s="18"/>
      <c r="IC172" s="18"/>
      <c r="ID172" s="18"/>
      <c r="IE172" s="18"/>
      <c r="IF172" s="18"/>
      <c r="IG172" s="18"/>
      <c r="IH172" s="18"/>
      <c r="II172" s="18"/>
      <c r="IJ172" s="18"/>
      <c r="IK172" s="18"/>
      <c r="IL172" s="18"/>
      <c r="IM172" s="18"/>
      <c r="IN172" s="18"/>
      <c r="IO172" s="18"/>
    </row>
    <row r="173" spans="1:258" s="88" customFormat="1" ht="22.8" x14ac:dyDescent="0.25">
      <c r="A173" s="93">
        <v>91</v>
      </c>
      <c r="B173" s="96" t="s">
        <v>1325</v>
      </c>
      <c r="C173" s="94" t="s">
        <v>1326</v>
      </c>
      <c r="D173" s="95" t="s">
        <v>1327</v>
      </c>
      <c r="E173" s="100">
        <v>0.12</v>
      </c>
      <c r="F173" s="18"/>
      <c r="G173" s="18"/>
      <c r="H173" s="18"/>
      <c r="I173" s="18"/>
      <c r="J173" s="18"/>
      <c r="K173" s="18"/>
      <c r="L173" s="18"/>
      <c r="M173" s="18"/>
      <c r="N173" s="18"/>
      <c r="O173" s="18"/>
      <c r="P173" s="18"/>
      <c r="Q173" s="18"/>
      <c r="R173" s="18"/>
      <c r="S173" s="18"/>
      <c r="T173" s="18"/>
      <c r="U173" s="18"/>
      <c r="V173" s="18"/>
      <c r="W173" s="18"/>
      <c r="X173" s="18"/>
      <c r="Y173" s="18"/>
      <c r="Z173" s="18"/>
      <c r="AA173" s="18"/>
      <c r="AB173" s="18"/>
      <c r="AC173" s="18"/>
      <c r="AD173" s="18"/>
      <c r="AE173" s="18"/>
      <c r="AF173" s="18"/>
      <c r="AG173" s="18"/>
      <c r="AH173" s="18"/>
      <c r="AI173" s="18"/>
      <c r="AJ173" s="18"/>
      <c r="AK173" s="18"/>
      <c r="AL173" s="18"/>
      <c r="AM173" s="18"/>
      <c r="AN173" s="18"/>
      <c r="AO173" s="18"/>
      <c r="AP173" s="18"/>
      <c r="AQ173" s="18"/>
      <c r="AR173" s="18"/>
      <c r="AS173" s="18"/>
      <c r="AT173" s="18"/>
      <c r="AU173" s="18"/>
      <c r="AV173" s="18"/>
      <c r="AW173" s="18"/>
      <c r="AX173" s="18"/>
      <c r="AY173" s="18"/>
      <c r="AZ173" s="18"/>
      <c r="BA173" s="18"/>
      <c r="BB173" s="18"/>
      <c r="BC173" s="18"/>
      <c r="BD173" s="18"/>
      <c r="BE173" s="18"/>
      <c r="BF173" s="18"/>
      <c r="BG173" s="18"/>
      <c r="BH173" s="18"/>
      <c r="BI173" s="18"/>
      <c r="BJ173" s="18"/>
      <c r="BK173" s="18"/>
      <c r="BL173" s="18"/>
      <c r="BM173" s="18"/>
      <c r="BN173" s="18"/>
      <c r="BO173" s="18"/>
      <c r="BP173" s="18"/>
      <c r="BQ173" s="18"/>
      <c r="BR173" s="18"/>
      <c r="BS173" s="18"/>
      <c r="BT173" s="18"/>
      <c r="BU173" s="18"/>
      <c r="BV173" s="18"/>
      <c r="BW173" s="18"/>
      <c r="BX173" s="18"/>
      <c r="BY173" s="18"/>
      <c r="BZ173" s="18"/>
      <c r="CA173" s="18"/>
      <c r="CB173" s="18"/>
      <c r="CC173" s="18"/>
      <c r="CD173" s="18"/>
      <c r="CE173" s="18"/>
      <c r="CF173" s="18"/>
      <c r="CG173" s="18"/>
      <c r="CH173" s="18"/>
      <c r="CI173" s="18"/>
      <c r="CJ173" s="18"/>
      <c r="CK173" s="18"/>
      <c r="CL173" s="18"/>
      <c r="CM173" s="18"/>
      <c r="CN173" s="18"/>
      <c r="CO173" s="18"/>
      <c r="CP173" s="18"/>
      <c r="CQ173" s="18"/>
      <c r="CR173" s="18"/>
      <c r="CS173" s="18"/>
      <c r="CT173" s="18"/>
      <c r="CU173" s="18"/>
      <c r="CV173" s="18"/>
      <c r="CW173" s="18"/>
      <c r="CX173" s="18"/>
      <c r="CY173" s="18"/>
      <c r="CZ173" s="18"/>
      <c r="DA173" s="18"/>
      <c r="DB173" s="18"/>
      <c r="DC173" s="18"/>
      <c r="DD173" s="18"/>
      <c r="DE173" s="18"/>
      <c r="DF173" s="18"/>
      <c r="DG173" s="18"/>
      <c r="DH173" s="18"/>
      <c r="DI173" s="18"/>
      <c r="DJ173" s="18"/>
      <c r="DK173" s="18"/>
      <c r="DL173" s="18"/>
      <c r="DM173" s="18"/>
      <c r="DN173" s="18"/>
      <c r="DO173" s="18"/>
      <c r="DP173" s="18"/>
      <c r="DQ173" s="18"/>
      <c r="DR173" s="18"/>
      <c r="DS173" s="18"/>
      <c r="DT173" s="18"/>
      <c r="DU173" s="18"/>
      <c r="DV173" s="18"/>
      <c r="DW173" s="18"/>
      <c r="DX173" s="18"/>
      <c r="DY173" s="18"/>
      <c r="DZ173" s="18"/>
      <c r="EA173" s="18"/>
      <c r="EB173" s="18"/>
      <c r="EC173" s="18"/>
      <c r="ED173" s="18"/>
      <c r="EE173" s="18"/>
      <c r="EF173" s="18"/>
      <c r="EG173" s="18"/>
      <c r="EH173" s="18"/>
      <c r="EI173" s="18"/>
      <c r="EJ173" s="18"/>
      <c r="EK173" s="18"/>
      <c r="EL173" s="18"/>
      <c r="EM173" s="18"/>
      <c r="EN173" s="18"/>
      <c r="EO173" s="18"/>
      <c r="EP173" s="18"/>
      <c r="EQ173" s="18"/>
      <c r="ER173" s="18"/>
      <c r="ES173" s="18"/>
      <c r="ET173" s="18"/>
      <c r="EU173" s="18"/>
      <c r="EV173" s="18"/>
      <c r="EW173" s="18"/>
      <c r="EX173" s="18"/>
      <c r="EY173" s="18"/>
      <c r="EZ173" s="18"/>
      <c r="FA173" s="18"/>
      <c r="FB173" s="18"/>
      <c r="FC173" s="18"/>
      <c r="FD173" s="18"/>
      <c r="FE173" s="18"/>
      <c r="FF173" s="18"/>
      <c r="FG173" s="18"/>
      <c r="FH173" s="18"/>
      <c r="FI173" s="18"/>
      <c r="FJ173" s="18"/>
      <c r="FK173" s="18"/>
      <c r="FL173" s="18"/>
      <c r="FM173" s="18"/>
      <c r="FN173" s="18"/>
      <c r="FO173" s="18"/>
      <c r="FP173" s="18"/>
      <c r="FQ173" s="18"/>
      <c r="FR173" s="18"/>
      <c r="FS173" s="18"/>
      <c r="FT173" s="18"/>
      <c r="FU173" s="18"/>
      <c r="FV173" s="18"/>
      <c r="FW173" s="18"/>
      <c r="FX173" s="18"/>
      <c r="FY173" s="18"/>
      <c r="FZ173" s="18"/>
      <c r="GA173" s="18"/>
      <c r="GB173" s="18"/>
      <c r="GC173" s="18"/>
      <c r="GD173" s="18"/>
      <c r="GE173" s="18"/>
      <c r="GF173" s="18"/>
      <c r="GG173" s="18"/>
      <c r="GH173" s="18"/>
      <c r="GI173" s="18"/>
      <c r="GJ173" s="18"/>
      <c r="GK173" s="18"/>
      <c r="GL173" s="18"/>
      <c r="GM173" s="18"/>
      <c r="GN173" s="18"/>
      <c r="GO173" s="18"/>
      <c r="GP173" s="18"/>
      <c r="GQ173" s="18"/>
      <c r="GR173" s="18"/>
      <c r="GS173" s="18"/>
      <c r="GT173" s="18"/>
      <c r="GU173" s="18"/>
      <c r="GV173" s="18"/>
      <c r="GW173" s="18"/>
      <c r="GX173" s="18"/>
      <c r="GY173" s="18"/>
      <c r="GZ173" s="18"/>
      <c r="HA173" s="18"/>
      <c r="HB173" s="18"/>
      <c r="HC173" s="18"/>
      <c r="HD173" s="18"/>
      <c r="HE173" s="18"/>
      <c r="HF173" s="18"/>
      <c r="HG173" s="18"/>
      <c r="HH173" s="18"/>
      <c r="HI173" s="18"/>
      <c r="HJ173" s="18"/>
      <c r="HK173" s="18"/>
      <c r="HL173" s="18"/>
      <c r="HM173" s="18"/>
      <c r="HN173" s="18"/>
      <c r="HO173" s="18"/>
      <c r="HP173" s="18"/>
      <c r="HQ173" s="18"/>
      <c r="HR173" s="18"/>
      <c r="HS173" s="18"/>
      <c r="HT173" s="18"/>
      <c r="HU173" s="18"/>
      <c r="HV173" s="18"/>
      <c r="HW173" s="18"/>
      <c r="HX173" s="18"/>
      <c r="HY173" s="18"/>
      <c r="HZ173" s="18"/>
      <c r="IA173" s="18"/>
      <c r="IB173" s="18"/>
      <c r="IC173" s="18"/>
      <c r="ID173" s="18"/>
      <c r="IE173" s="18"/>
      <c r="IF173" s="18"/>
      <c r="IG173" s="18"/>
      <c r="IH173" s="18"/>
      <c r="II173" s="18"/>
      <c r="IJ173" s="18"/>
      <c r="IK173" s="18"/>
      <c r="IL173" s="18"/>
      <c r="IM173" s="18"/>
      <c r="IN173" s="18"/>
      <c r="IO173" s="18"/>
    </row>
    <row r="174" spans="1:258" s="88" customFormat="1" ht="22.5" customHeight="1" x14ac:dyDescent="0.25">
      <c r="A174" s="189" t="s">
        <v>1328</v>
      </c>
      <c r="B174" s="189"/>
      <c r="C174" s="189"/>
      <c r="D174" s="189"/>
      <c r="E174" s="189"/>
      <c r="F174" s="18"/>
      <c r="G174" s="18"/>
      <c r="H174" s="101"/>
      <c r="I174" s="101"/>
      <c r="J174" s="101"/>
      <c r="K174" s="101"/>
      <c r="L174" s="101"/>
      <c r="M174" s="101"/>
      <c r="N174" s="101"/>
      <c r="O174" s="101"/>
      <c r="P174" s="101"/>
      <c r="Q174" s="101"/>
      <c r="R174" s="101"/>
      <c r="S174" s="101"/>
      <c r="T174" s="101"/>
      <c r="U174" s="101"/>
      <c r="V174" s="101"/>
      <c r="W174" s="101"/>
      <c r="X174" s="101"/>
      <c r="Y174" s="101"/>
      <c r="Z174" s="101"/>
      <c r="AA174" s="101"/>
      <c r="AB174" s="101"/>
      <c r="AC174" s="101"/>
      <c r="AD174" s="101"/>
      <c r="AE174" s="101"/>
      <c r="AF174" s="101"/>
      <c r="AG174" s="101"/>
      <c r="AH174" s="101"/>
      <c r="AI174" s="101"/>
      <c r="AJ174" s="101"/>
      <c r="AK174" s="101"/>
      <c r="AL174" s="101"/>
      <c r="AM174" s="101"/>
      <c r="AN174" s="101"/>
      <c r="AO174" s="101"/>
      <c r="AP174" s="101"/>
      <c r="AQ174" s="101"/>
      <c r="AR174" s="101"/>
      <c r="AS174" s="101"/>
      <c r="AT174" s="101"/>
      <c r="AU174" s="101"/>
      <c r="AV174" s="101"/>
      <c r="AW174" s="101"/>
      <c r="AX174" s="101"/>
      <c r="AY174" s="101"/>
      <c r="AZ174" s="101"/>
      <c r="BA174" s="101"/>
      <c r="BB174" s="101"/>
      <c r="BC174" s="101"/>
      <c r="BD174" s="101"/>
      <c r="BE174" s="101"/>
      <c r="BF174" s="101"/>
      <c r="BG174" s="101"/>
      <c r="BH174" s="101"/>
      <c r="BI174" s="101"/>
      <c r="BJ174" s="101"/>
      <c r="BK174" s="101"/>
      <c r="BL174" s="101"/>
      <c r="BM174" s="101"/>
      <c r="BN174" s="101"/>
      <c r="BO174" s="101"/>
      <c r="BP174" s="101"/>
      <c r="BQ174" s="101"/>
      <c r="BR174" s="101"/>
      <c r="BS174" s="101"/>
      <c r="BT174" s="101"/>
      <c r="BU174" s="101"/>
      <c r="BV174" s="101"/>
      <c r="BW174" s="101"/>
      <c r="BX174" s="101"/>
      <c r="BY174" s="101"/>
      <c r="BZ174" s="101"/>
      <c r="CA174" s="101"/>
      <c r="CB174" s="101"/>
      <c r="CC174" s="101"/>
      <c r="CD174" s="101"/>
      <c r="CE174" s="101"/>
      <c r="CF174" s="101"/>
      <c r="CG174" s="101"/>
      <c r="CH174" s="101"/>
      <c r="CI174" s="101"/>
      <c r="CJ174" s="101"/>
      <c r="CK174" s="101"/>
      <c r="CL174" s="101"/>
      <c r="CM174" s="101"/>
      <c r="CN174" s="101"/>
      <c r="CO174" s="101"/>
      <c r="CP174" s="101"/>
      <c r="CQ174" s="101"/>
      <c r="CR174" s="101"/>
      <c r="CS174" s="101"/>
      <c r="CT174" s="101"/>
      <c r="CU174" s="101"/>
      <c r="CV174" s="101"/>
      <c r="CW174" s="101"/>
      <c r="CX174" s="101"/>
      <c r="CY174" s="101"/>
      <c r="CZ174" s="101"/>
      <c r="DA174" s="101"/>
      <c r="DB174" s="101"/>
      <c r="DC174" s="101"/>
      <c r="DD174" s="101"/>
      <c r="DE174" s="101"/>
      <c r="DF174" s="101"/>
      <c r="DG174" s="101"/>
      <c r="DH174" s="101"/>
      <c r="DI174" s="101"/>
      <c r="DJ174" s="101"/>
      <c r="DK174" s="101"/>
      <c r="DL174" s="101"/>
      <c r="DM174" s="101"/>
      <c r="DN174" s="101"/>
      <c r="DO174" s="101"/>
      <c r="DP174" s="101"/>
      <c r="DQ174" s="101"/>
      <c r="DR174" s="101"/>
      <c r="DS174" s="101"/>
      <c r="DT174" s="101"/>
      <c r="DU174" s="101"/>
      <c r="DV174" s="101"/>
      <c r="DW174" s="101"/>
      <c r="DX174" s="101"/>
      <c r="DY174" s="101"/>
      <c r="DZ174" s="101"/>
      <c r="EA174" s="101"/>
      <c r="EB174" s="101"/>
      <c r="EC174" s="101"/>
      <c r="ED174" s="101"/>
      <c r="EE174" s="101"/>
      <c r="EF174" s="101"/>
      <c r="EG174" s="101"/>
      <c r="EH174" s="101"/>
      <c r="EI174" s="101"/>
      <c r="EJ174" s="101"/>
      <c r="EK174" s="101"/>
      <c r="EL174" s="101"/>
      <c r="EM174" s="101"/>
      <c r="EN174" s="101"/>
      <c r="EO174" s="101"/>
      <c r="EP174" s="101"/>
      <c r="EQ174" s="101"/>
      <c r="ER174" s="101"/>
      <c r="ES174" s="101"/>
      <c r="ET174" s="101"/>
      <c r="EU174" s="101"/>
      <c r="EV174" s="101"/>
      <c r="EW174" s="101"/>
      <c r="EX174" s="101"/>
      <c r="EY174" s="101"/>
      <c r="EZ174" s="101"/>
      <c r="FA174" s="101"/>
      <c r="FB174" s="101"/>
      <c r="FC174" s="101"/>
      <c r="FD174" s="101"/>
      <c r="FE174" s="101"/>
      <c r="FF174" s="101"/>
      <c r="FG174" s="101"/>
      <c r="FH174" s="101"/>
      <c r="FI174" s="101"/>
      <c r="FJ174" s="101"/>
      <c r="FK174" s="101"/>
      <c r="FL174" s="101"/>
      <c r="FM174" s="101"/>
      <c r="FN174" s="101"/>
      <c r="FO174" s="101"/>
      <c r="FP174" s="101"/>
      <c r="FQ174" s="101"/>
      <c r="FR174" s="101"/>
      <c r="FS174" s="101"/>
      <c r="FT174" s="101"/>
      <c r="FU174" s="101"/>
      <c r="FV174" s="101"/>
      <c r="FW174" s="101"/>
      <c r="FX174" s="101"/>
      <c r="FY174" s="101"/>
      <c r="FZ174" s="101"/>
      <c r="GA174" s="101"/>
      <c r="GB174" s="101"/>
      <c r="GC174" s="101"/>
      <c r="GD174" s="101"/>
      <c r="GE174" s="101"/>
      <c r="GF174" s="101"/>
      <c r="GG174" s="101"/>
      <c r="GH174" s="101"/>
      <c r="GI174" s="101"/>
      <c r="GJ174" s="101"/>
      <c r="GK174" s="101"/>
      <c r="GL174" s="101"/>
      <c r="GM174" s="101"/>
      <c r="GN174" s="101"/>
      <c r="GO174" s="101"/>
      <c r="GP174" s="101"/>
      <c r="GQ174" s="101"/>
      <c r="GR174" s="101"/>
      <c r="GS174" s="101"/>
      <c r="GT174" s="101"/>
      <c r="GU174" s="101"/>
      <c r="GV174" s="101"/>
      <c r="GW174" s="101"/>
      <c r="GX174" s="101"/>
      <c r="GY174" s="101"/>
      <c r="GZ174" s="101"/>
      <c r="HA174" s="101"/>
      <c r="HB174" s="101"/>
      <c r="HC174" s="101"/>
      <c r="HD174" s="101"/>
      <c r="HE174" s="101"/>
      <c r="HF174" s="101"/>
      <c r="HG174" s="101"/>
      <c r="HH174" s="101"/>
      <c r="HI174" s="101"/>
      <c r="HJ174" s="101"/>
      <c r="HK174" s="101"/>
      <c r="HL174" s="101"/>
      <c r="HM174" s="101"/>
      <c r="HN174" s="101"/>
      <c r="HO174" s="101"/>
      <c r="HP174" s="101"/>
      <c r="HQ174" s="101"/>
      <c r="HR174" s="101"/>
      <c r="HS174" s="101"/>
      <c r="HT174" s="101"/>
      <c r="HU174" s="101"/>
      <c r="HV174" s="101"/>
      <c r="HW174" s="101"/>
      <c r="HX174" s="101"/>
      <c r="HY174" s="101"/>
      <c r="HZ174" s="101"/>
      <c r="IA174" s="101"/>
      <c r="IB174" s="101"/>
      <c r="IC174" s="101"/>
      <c r="ID174" s="101"/>
      <c r="IE174" s="101"/>
      <c r="IF174" s="101"/>
      <c r="IG174" s="101"/>
      <c r="IH174" s="101"/>
      <c r="II174" s="101"/>
      <c r="IJ174" s="101"/>
      <c r="IK174" s="101"/>
      <c r="IL174" s="101"/>
      <c r="IM174" s="101"/>
      <c r="IN174" s="101"/>
      <c r="IO174" s="101"/>
      <c r="IP174" s="97"/>
      <c r="IQ174" s="97"/>
      <c r="IR174" s="97"/>
      <c r="IS174" s="97"/>
      <c r="IT174" s="97"/>
      <c r="IU174" s="97"/>
      <c r="IV174" s="97"/>
      <c r="IW174" s="97"/>
      <c r="IX174" s="97"/>
    </row>
    <row r="175" spans="1:258" s="88" customFormat="1" ht="13.8" thickBot="1" x14ac:dyDescent="0.3"/>
    <row r="176" spans="1:258" s="88" customFormat="1" ht="22.8" x14ac:dyDescent="0.25">
      <c r="A176" s="89">
        <v>1</v>
      </c>
      <c r="B176" s="92" t="s">
        <v>1329</v>
      </c>
      <c r="C176" s="90" t="s">
        <v>1330</v>
      </c>
      <c r="D176" s="91" t="s">
        <v>1331</v>
      </c>
      <c r="E176" s="104">
        <v>27</v>
      </c>
      <c r="F176" s="18"/>
      <c r="G176" s="18"/>
      <c r="H176" s="101"/>
      <c r="I176" s="101"/>
      <c r="J176" s="101"/>
      <c r="K176" s="101"/>
      <c r="L176" s="101"/>
      <c r="M176" s="101"/>
      <c r="N176" s="101"/>
      <c r="O176" s="101"/>
      <c r="P176" s="101"/>
      <c r="Q176" s="101"/>
      <c r="R176" s="101"/>
      <c r="S176" s="101"/>
      <c r="T176" s="101"/>
      <c r="U176" s="101"/>
      <c r="V176" s="101"/>
      <c r="W176" s="101"/>
      <c r="X176" s="101"/>
      <c r="Y176" s="101"/>
      <c r="Z176" s="101"/>
      <c r="AA176" s="101"/>
      <c r="AB176" s="101"/>
      <c r="AC176" s="101"/>
      <c r="AD176" s="101"/>
      <c r="AE176" s="101"/>
      <c r="AF176" s="101"/>
      <c r="AG176" s="101"/>
      <c r="AH176" s="101"/>
      <c r="AI176" s="101"/>
      <c r="AJ176" s="101"/>
      <c r="AK176" s="101"/>
      <c r="AL176" s="101"/>
      <c r="AM176" s="101"/>
      <c r="AN176" s="101"/>
      <c r="AO176" s="101"/>
      <c r="AP176" s="101"/>
      <c r="AQ176" s="101"/>
      <c r="AR176" s="101"/>
      <c r="AS176" s="101"/>
      <c r="AT176" s="101"/>
      <c r="AU176" s="101"/>
      <c r="AV176" s="101"/>
      <c r="AW176" s="101"/>
      <c r="AX176" s="101"/>
      <c r="AY176" s="101"/>
      <c r="AZ176" s="101"/>
      <c r="BA176" s="101"/>
      <c r="BB176" s="101"/>
      <c r="BC176" s="101"/>
      <c r="BD176" s="101"/>
      <c r="BE176" s="101"/>
      <c r="BF176" s="101"/>
      <c r="BG176" s="101"/>
      <c r="BH176" s="101"/>
      <c r="BI176" s="101"/>
      <c r="BJ176" s="101"/>
      <c r="BK176" s="101"/>
      <c r="BL176" s="101"/>
      <c r="BM176" s="101"/>
      <c r="BN176" s="101"/>
      <c r="BO176" s="101"/>
      <c r="BP176" s="101"/>
      <c r="BQ176" s="101"/>
      <c r="BR176" s="101"/>
      <c r="BS176" s="101"/>
      <c r="BT176" s="101"/>
      <c r="BU176" s="101"/>
      <c r="BV176" s="101"/>
      <c r="BW176" s="101"/>
      <c r="BX176" s="101"/>
      <c r="BY176" s="101"/>
      <c r="BZ176" s="101"/>
      <c r="CA176" s="101"/>
      <c r="CB176" s="101"/>
      <c r="CC176" s="101"/>
      <c r="CD176" s="101"/>
      <c r="CE176" s="101"/>
      <c r="CF176" s="101"/>
      <c r="CG176" s="101"/>
      <c r="CH176" s="101"/>
      <c r="CI176" s="101"/>
      <c r="CJ176" s="101"/>
      <c r="CK176" s="101"/>
      <c r="CL176" s="101"/>
      <c r="CM176" s="101"/>
      <c r="CN176" s="101"/>
      <c r="CO176" s="101"/>
      <c r="CP176" s="101"/>
      <c r="CQ176" s="101"/>
      <c r="CR176" s="101"/>
      <c r="CS176" s="101"/>
      <c r="CT176" s="101"/>
      <c r="CU176" s="101"/>
      <c r="CV176" s="101"/>
      <c r="CW176" s="101"/>
      <c r="CX176" s="101"/>
      <c r="CY176" s="101"/>
      <c r="CZ176" s="101"/>
      <c r="DA176" s="101"/>
      <c r="DB176" s="101"/>
      <c r="DC176" s="101"/>
      <c r="DD176" s="101"/>
      <c r="DE176" s="101"/>
      <c r="DF176" s="101"/>
      <c r="DG176" s="101"/>
      <c r="DH176" s="101"/>
      <c r="DI176" s="101"/>
      <c r="DJ176" s="101"/>
      <c r="DK176" s="101"/>
      <c r="DL176" s="101"/>
      <c r="DM176" s="101"/>
      <c r="DN176" s="101"/>
      <c r="DO176" s="101"/>
      <c r="DP176" s="101"/>
      <c r="DQ176" s="101"/>
      <c r="DR176" s="101"/>
      <c r="DS176" s="101"/>
      <c r="DT176" s="101"/>
      <c r="DU176" s="101"/>
      <c r="DV176" s="101"/>
      <c r="DW176" s="101"/>
      <c r="DX176" s="101"/>
      <c r="DY176" s="101"/>
      <c r="DZ176" s="101"/>
      <c r="EA176" s="101"/>
      <c r="EB176" s="101"/>
      <c r="EC176" s="101"/>
      <c r="ED176" s="101"/>
      <c r="EE176" s="101"/>
      <c r="EF176" s="101"/>
      <c r="EG176" s="101"/>
      <c r="EH176" s="101"/>
      <c r="EI176" s="101"/>
      <c r="EJ176" s="101"/>
      <c r="EK176" s="101"/>
      <c r="EL176" s="101"/>
      <c r="EM176" s="101"/>
      <c r="EN176" s="101"/>
      <c r="EO176" s="101"/>
      <c r="EP176" s="101"/>
      <c r="EQ176" s="101"/>
      <c r="ER176" s="101"/>
      <c r="ES176" s="101"/>
      <c r="ET176" s="101"/>
      <c r="EU176" s="101"/>
      <c r="EV176" s="101"/>
      <c r="EW176" s="101"/>
      <c r="EX176" s="101"/>
      <c r="EY176" s="101"/>
      <c r="EZ176" s="101"/>
      <c r="FA176" s="101"/>
      <c r="FB176" s="101"/>
      <c r="FC176" s="101"/>
      <c r="FD176" s="101"/>
      <c r="FE176" s="101"/>
      <c r="FF176" s="101"/>
      <c r="FG176" s="101"/>
      <c r="FH176" s="101"/>
      <c r="FI176" s="101"/>
      <c r="FJ176" s="101"/>
      <c r="FK176" s="101"/>
      <c r="FL176" s="101"/>
      <c r="FM176" s="101"/>
      <c r="FN176" s="101"/>
      <c r="FO176" s="101"/>
      <c r="FP176" s="101"/>
      <c r="FQ176" s="101"/>
      <c r="FR176" s="101"/>
      <c r="FS176" s="101"/>
      <c r="FT176" s="101"/>
      <c r="FU176" s="101"/>
      <c r="FV176" s="101"/>
      <c r="FW176" s="101"/>
      <c r="FX176" s="101"/>
      <c r="FY176" s="101"/>
      <c r="FZ176" s="101"/>
      <c r="GA176" s="101"/>
      <c r="GB176" s="101"/>
      <c r="GC176" s="101"/>
      <c r="GD176" s="101"/>
      <c r="GE176" s="101"/>
      <c r="GF176" s="101"/>
      <c r="GG176" s="101"/>
      <c r="GH176" s="101"/>
      <c r="GI176" s="101"/>
      <c r="GJ176" s="101"/>
      <c r="GK176" s="101"/>
      <c r="GL176" s="101"/>
      <c r="GM176" s="101"/>
      <c r="GN176" s="101"/>
      <c r="GO176" s="101"/>
      <c r="GP176" s="101"/>
      <c r="GQ176" s="101"/>
      <c r="GR176" s="101"/>
      <c r="GS176" s="101"/>
      <c r="GT176" s="101"/>
      <c r="GU176" s="101"/>
      <c r="GV176" s="101"/>
      <c r="GW176" s="101"/>
      <c r="GX176" s="101"/>
      <c r="GY176" s="101"/>
      <c r="GZ176" s="101"/>
      <c r="HA176" s="101"/>
      <c r="HB176" s="101"/>
      <c r="HC176" s="101"/>
      <c r="HD176" s="101"/>
      <c r="HE176" s="101"/>
      <c r="HF176" s="101"/>
      <c r="HG176" s="101"/>
      <c r="HH176" s="101"/>
      <c r="HI176" s="101"/>
      <c r="HJ176" s="101"/>
      <c r="HK176" s="101"/>
      <c r="HL176" s="101"/>
      <c r="HM176" s="101"/>
      <c r="HN176" s="101"/>
      <c r="HO176" s="101"/>
      <c r="HP176" s="101"/>
      <c r="HQ176" s="101"/>
      <c r="HR176" s="101"/>
      <c r="HS176" s="101"/>
      <c r="HT176" s="101"/>
      <c r="HU176" s="101"/>
      <c r="HV176" s="101"/>
      <c r="HW176" s="101"/>
      <c r="HX176" s="101"/>
      <c r="HY176" s="101"/>
      <c r="HZ176" s="101"/>
      <c r="IA176" s="101"/>
      <c r="IB176" s="101"/>
      <c r="IC176" s="101"/>
      <c r="ID176" s="101"/>
      <c r="IE176" s="101"/>
      <c r="IF176" s="101"/>
      <c r="IG176" s="101"/>
      <c r="IH176" s="101"/>
      <c r="II176" s="101"/>
      <c r="IJ176" s="101"/>
      <c r="IK176" s="101"/>
      <c r="IL176" s="101"/>
      <c r="IM176" s="101"/>
      <c r="IN176" s="101"/>
      <c r="IO176" s="101"/>
      <c r="IP176" s="97"/>
      <c r="IQ176" s="97"/>
      <c r="IR176" s="97"/>
      <c r="IS176" s="97"/>
      <c r="IT176" s="97"/>
      <c r="IU176" s="97"/>
      <c r="IV176" s="97"/>
      <c r="IW176" s="97"/>
      <c r="IX176" s="97"/>
    </row>
    <row r="177" spans="1:258" s="88" customFormat="1" ht="22.8" x14ac:dyDescent="0.25">
      <c r="A177" s="93">
        <v>2</v>
      </c>
      <c r="B177" s="96" t="s">
        <v>1332</v>
      </c>
      <c r="C177" s="94" t="s">
        <v>1333</v>
      </c>
      <c r="D177" s="95" t="s">
        <v>1334</v>
      </c>
      <c r="E177" s="100">
        <v>2.71</v>
      </c>
      <c r="F177" s="18"/>
      <c r="G177" s="18"/>
      <c r="H177" s="101"/>
      <c r="I177" s="101"/>
      <c r="J177" s="101"/>
      <c r="K177" s="101"/>
      <c r="L177" s="101"/>
      <c r="M177" s="101"/>
      <c r="N177" s="101"/>
      <c r="O177" s="101"/>
      <c r="P177" s="101"/>
      <c r="Q177" s="101"/>
      <c r="R177" s="101"/>
      <c r="S177" s="101"/>
      <c r="T177" s="101"/>
      <c r="U177" s="101"/>
      <c r="V177" s="101"/>
      <c r="W177" s="101"/>
      <c r="X177" s="101"/>
      <c r="Y177" s="101"/>
      <c r="Z177" s="101"/>
      <c r="AA177" s="101"/>
      <c r="AB177" s="101"/>
      <c r="AC177" s="101"/>
      <c r="AD177" s="101"/>
      <c r="AE177" s="101"/>
      <c r="AF177" s="101"/>
      <c r="AG177" s="101"/>
      <c r="AH177" s="101"/>
      <c r="AI177" s="101"/>
      <c r="AJ177" s="101"/>
      <c r="AK177" s="101"/>
      <c r="AL177" s="101"/>
      <c r="AM177" s="101"/>
      <c r="AN177" s="101"/>
      <c r="AO177" s="101"/>
      <c r="AP177" s="101"/>
      <c r="AQ177" s="101"/>
      <c r="AR177" s="101"/>
      <c r="AS177" s="101"/>
      <c r="AT177" s="101"/>
      <c r="AU177" s="101"/>
      <c r="AV177" s="101"/>
      <c r="AW177" s="101"/>
      <c r="AX177" s="101"/>
      <c r="AY177" s="101"/>
      <c r="AZ177" s="101"/>
      <c r="BA177" s="101"/>
      <c r="BB177" s="101"/>
      <c r="BC177" s="101"/>
      <c r="BD177" s="101"/>
      <c r="BE177" s="101"/>
      <c r="BF177" s="101"/>
      <c r="BG177" s="101"/>
      <c r="BH177" s="101"/>
      <c r="BI177" s="101"/>
      <c r="BJ177" s="101"/>
      <c r="BK177" s="101"/>
      <c r="BL177" s="101"/>
      <c r="BM177" s="101"/>
      <c r="BN177" s="101"/>
      <c r="BO177" s="101"/>
      <c r="BP177" s="101"/>
      <c r="BQ177" s="101"/>
      <c r="BR177" s="101"/>
      <c r="BS177" s="101"/>
      <c r="BT177" s="101"/>
      <c r="BU177" s="101"/>
      <c r="BV177" s="101"/>
      <c r="BW177" s="101"/>
      <c r="BX177" s="101"/>
      <c r="BY177" s="101"/>
      <c r="BZ177" s="101"/>
      <c r="CA177" s="101"/>
      <c r="CB177" s="101"/>
      <c r="CC177" s="101"/>
      <c r="CD177" s="101"/>
      <c r="CE177" s="101"/>
      <c r="CF177" s="101"/>
      <c r="CG177" s="101"/>
      <c r="CH177" s="101"/>
      <c r="CI177" s="101"/>
      <c r="CJ177" s="101"/>
      <c r="CK177" s="101"/>
      <c r="CL177" s="101"/>
      <c r="CM177" s="101"/>
      <c r="CN177" s="101"/>
      <c r="CO177" s="101"/>
      <c r="CP177" s="101"/>
      <c r="CQ177" s="101"/>
      <c r="CR177" s="101"/>
      <c r="CS177" s="101"/>
      <c r="CT177" s="101"/>
      <c r="CU177" s="101"/>
      <c r="CV177" s="101"/>
      <c r="CW177" s="101"/>
      <c r="CX177" s="101"/>
      <c r="CY177" s="101"/>
      <c r="CZ177" s="101"/>
      <c r="DA177" s="101"/>
      <c r="DB177" s="101"/>
      <c r="DC177" s="101"/>
      <c r="DD177" s="101"/>
      <c r="DE177" s="101"/>
      <c r="DF177" s="101"/>
      <c r="DG177" s="101"/>
      <c r="DH177" s="101"/>
      <c r="DI177" s="101"/>
      <c r="DJ177" s="101"/>
      <c r="DK177" s="101"/>
      <c r="DL177" s="101"/>
      <c r="DM177" s="101"/>
      <c r="DN177" s="101"/>
      <c r="DO177" s="101"/>
      <c r="DP177" s="101"/>
      <c r="DQ177" s="101"/>
      <c r="DR177" s="101"/>
      <c r="DS177" s="101"/>
      <c r="DT177" s="101"/>
      <c r="DU177" s="101"/>
      <c r="DV177" s="101"/>
      <c r="DW177" s="101"/>
      <c r="DX177" s="101"/>
      <c r="DY177" s="101"/>
      <c r="DZ177" s="101"/>
      <c r="EA177" s="101"/>
      <c r="EB177" s="101"/>
      <c r="EC177" s="101"/>
      <c r="ED177" s="101"/>
      <c r="EE177" s="101"/>
      <c r="EF177" s="101"/>
      <c r="EG177" s="101"/>
      <c r="EH177" s="101"/>
      <c r="EI177" s="101"/>
      <c r="EJ177" s="101"/>
      <c r="EK177" s="101"/>
      <c r="EL177" s="101"/>
      <c r="EM177" s="101"/>
      <c r="EN177" s="101"/>
      <c r="EO177" s="101"/>
      <c r="EP177" s="101"/>
      <c r="EQ177" s="101"/>
      <c r="ER177" s="101"/>
      <c r="ES177" s="101"/>
      <c r="ET177" s="101"/>
      <c r="EU177" s="101"/>
      <c r="EV177" s="101"/>
      <c r="EW177" s="101"/>
      <c r="EX177" s="101"/>
      <c r="EY177" s="101"/>
      <c r="EZ177" s="101"/>
      <c r="FA177" s="101"/>
      <c r="FB177" s="101"/>
      <c r="FC177" s="101"/>
      <c r="FD177" s="101"/>
      <c r="FE177" s="101"/>
      <c r="FF177" s="101"/>
      <c r="FG177" s="101"/>
      <c r="FH177" s="101"/>
      <c r="FI177" s="101"/>
      <c r="FJ177" s="101"/>
      <c r="FK177" s="101"/>
      <c r="FL177" s="101"/>
      <c r="FM177" s="101"/>
      <c r="FN177" s="101"/>
      <c r="FO177" s="101"/>
      <c r="FP177" s="101"/>
      <c r="FQ177" s="101"/>
      <c r="FR177" s="101"/>
      <c r="FS177" s="101"/>
      <c r="FT177" s="101"/>
      <c r="FU177" s="101"/>
      <c r="FV177" s="101"/>
      <c r="FW177" s="101"/>
      <c r="FX177" s="101"/>
      <c r="FY177" s="101"/>
      <c r="FZ177" s="101"/>
      <c r="GA177" s="101"/>
      <c r="GB177" s="101"/>
      <c r="GC177" s="101"/>
      <c r="GD177" s="101"/>
      <c r="GE177" s="101"/>
      <c r="GF177" s="101"/>
      <c r="GG177" s="101"/>
      <c r="GH177" s="101"/>
      <c r="GI177" s="101"/>
      <c r="GJ177" s="101"/>
      <c r="GK177" s="101"/>
      <c r="GL177" s="101"/>
      <c r="GM177" s="101"/>
      <c r="GN177" s="101"/>
      <c r="GO177" s="101"/>
      <c r="GP177" s="101"/>
      <c r="GQ177" s="101"/>
      <c r="GR177" s="101"/>
      <c r="GS177" s="101"/>
      <c r="GT177" s="101"/>
      <c r="GU177" s="101"/>
      <c r="GV177" s="101"/>
      <c r="GW177" s="101"/>
      <c r="GX177" s="101"/>
      <c r="GY177" s="101"/>
      <c r="GZ177" s="101"/>
      <c r="HA177" s="101"/>
      <c r="HB177" s="101"/>
      <c r="HC177" s="101"/>
      <c r="HD177" s="101"/>
      <c r="HE177" s="101"/>
      <c r="HF177" s="101"/>
      <c r="HG177" s="101"/>
      <c r="HH177" s="101"/>
      <c r="HI177" s="101"/>
      <c r="HJ177" s="101"/>
      <c r="HK177" s="101"/>
      <c r="HL177" s="101"/>
      <c r="HM177" s="101"/>
      <c r="HN177" s="101"/>
      <c r="HO177" s="101"/>
      <c r="HP177" s="101"/>
      <c r="HQ177" s="101"/>
      <c r="HR177" s="101"/>
      <c r="HS177" s="101"/>
      <c r="HT177" s="101"/>
      <c r="HU177" s="101"/>
      <c r="HV177" s="101"/>
      <c r="HW177" s="101"/>
      <c r="HX177" s="101"/>
      <c r="HY177" s="101"/>
      <c r="HZ177" s="101"/>
      <c r="IA177" s="101"/>
      <c r="IB177" s="101"/>
      <c r="IC177" s="101"/>
      <c r="ID177" s="101"/>
      <c r="IE177" s="101"/>
      <c r="IF177" s="101"/>
      <c r="IG177" s="101"/>
      <c r="IH177" s="101"/>
      <c r="II177" s="101"/>
      <c r="IJ177" s="101"/>
      <c r="IK177" s="101"/>
      <c r="IL177" s="101"/>
      <c r="IM177" s="101"/>
      <c r="IN177" s="101"/>
      <c r="IO177" s="101"/>
      <c r="IP177" s="97"/>
      <c r="IQ177" s="97"/>
      <c r="IR177" s="97"/>
      <c r="IS177" s="97"/>
      <c r="IT177" s="97"/>
      <c r="IU177" s="97"/>
      <c r="IV177" s="97"/>
      <c r="IW177" s="97"/>
      <c r="IX177" s="97"/>
    </row>
    <row r="178" spans="1:258" s="88" customFormat="1" ht="68.400000000000006" x14ac:dyDescent="0.25">
      <c r="A178" s="93">
        <v>3</v>
      </c>
      <c r="B178" s="96" t="s">
        <v>1335</v>
      </c>
      <c r="C178" s="94" t="s">
        <v>1336</v>
      </c>
      <c r="D178" s="95" t="s">
        <v>278</v>
      </c>
      <c r="E178" s="100">
        <v>271</v>
      </c>
      <c r="F178" s="18"/>
      <c r="G178" s="18"/>
      <c r="H178" s="18"/>
      <c r="I178" s="18"/>
      <c r="J178" s="18"/>
      <c r="K178" s="18"/>
      <c r="L178" s="18"/>
      <c r="M178" s="18"/>
      <c r="N178" s="18"/>
      <c r="O178" s="18"/>
      <c r="P178" s="18"/>
      <c r="Q178" s="18"/>
      <c r="R178" s="18"/>
      <c r="S178" s="18"/>
      <c r="T178" s="18"/>
      <c r="U178" s="18"/>
      <c r="V178" s="18"/>
      <c r="W178" s="18"/>
      <c r="X178" s="18"/>
      <c r="Y178" s="18"/>
      <c r="Z178" s="18"/>
      <c r="AA178" s="18"/>
      <c r="AB178" s="18"/>
      <c r="AC178" s="18"/>
      <c r="AD178" s="18"/>
      <c r="AE178" s="18"/>
      <c r="AF178" s="18"/>
      <c r="AG178" s="18"/>
      <c r="AH178" s="18"/>
      <c r="AI178" s="18"/>
      <c r="AJ178" s="18"/>
      <c r="AK178" s="18"/>
      <c r="AL178" s="18"/>
      <c r="AM178" s="18"/>
      <c r="AN178" s="18"/>
      <c r="AO178" s="18"/>
      <c r="AP178" s="18"/>
      <c r="AQ178" s="18"/>
      <c r="AR178" s="18"/>
      <c r="AS178" s="18"/>
      <c r="AT178" s="18"/>
      <c r="AU178" s="18"/>
      <c r="AV178" s="18"/>
      <c r="AW178" s="18"/>
      <c r="AX178" s="18"/>
      <c r="AY178" s="18"/>
      <c r="AZ178" s="18"/>
      <c r="BA178" s="18"/>
      <c r="BB178" s="18"/>
      <c r="BC178" s="18"/>
      <c r="BD178" s="18"/>
      <c r="BE178" s="18"/>
      <c r="BF178" s="18"/>
      <c r="BG178" s="18"/>
      <c r="BH178" s="18"/>
      <c r="BI178" s="18"/>
      <c r="BJ178" s="18"/>
      <c r="BK178" s="18"/>
      <c r="BL178" s="18"/>
      <c r="BM178" s="18"/>
      <c r="BN178" s="18"/>
      <c r="BO178" s="18"/>
      <c r="BP178" s="18"/>
      <c r="BQ178" s="18"/>
      <c r="BR178" s="18"/>
      <c r="BS178" s="18"/>
      <c r="BT178" s="18"/>
      <c r="BU178" s="18"/>
      <c r="BV178" s="18"/>
      <c r="BW178" s="18"/>
      <c r="BX178" s="18"/>
      <c r="BY178" s="18"/>
      <c r="BZ178" s="18"/>
      <c r="CA178" s="18"/>
      <c r="CB178" s="18"/>
      <c r="CC178" s="18"/>
      <c r="CD178" s="18"/>
      <c r="CE178" s="18"/>
      <c r="CF178" s="18"/>
      <c r="CG178" s="18"/>
      <c r="CH178" s="18"/>
      <c r="CI178" s="18"/>
      <c r="CJ178" s="18"/>
      <c r="CK178" s="18"/>
      <c r="CL178" s="18"/>
      <c r="CM178" s="18"/>
      <c r="CN178" s="18"/>
      <c r="CO178" s="18"/>
      <c r="CP178" s="18"/>
      <c r="CQ178" s="18"/>
      <c r="CR178" s="18"/>
      <c r="CS178" s="18"/>
      <c r="CT178" s="18"/>
      <c r="CU178" s="18"/>
      <c r="CV178" s="18"/>
      <c r="CW178" s="18"/>
      <c r="CX178" s="18"/>
      <c r="CY178" s="18"/>
      <c r="CZ178" s="18"/>
      <c r="DA178" s="18"/>
      <c r="DB178" s="18"/>
      <c r="DC178" s="18"/>
      <c r="DD178" s="18"/>
      <c r="DE178" s="18"/>
      <c r="DF178" s="18"/>
      <c r="DG178" s="18"/>
      <c r="DH178" s="18"/>
      <c r="DI178" s="18"/>
      <c r="DJ178" s="18"/>
      <c r="DK178" s="18"/>
      <c r="DL178" s="18"/>
      <c r="DM178" s="18"/>
      <c r="DN178" s="18"/>
      <c r="DO178" s="18"/>
      <c r="DP178" s="18"/>
      <c r="DQ178" s="18"/>
      <c r="DR178" s="18"/>
      <c r="DS178" s="18"/>
      <c r="DT178" s="18"/>
      <c r="DU178" s="18"/>
      <c r="DV178" s="18"/>
      <c r="DW178" s="18"/>
      <c r="DX178" s="18"/>
      <c r="DY178" s="18"/>
      <c r="DZ178" s="18"/>
      <c r="EA178" s="18"/>
      <c r="EB178" s="18"/>
      <c r="EC178" s="18"/>
      <c r="ED178" s="18"/>
      <c r="EE178" s="18"/>
      <c r="EF178" s="18"/>
      <c r="EG178" s="18"/>
      <c r="EH178" s="18"/>
      <c r="EI178" s="18"/>
      <c r="EJ178" s="18"/>
      <c r="EK178" s="18"/>
      <c r="EL178" s="18"/>
      <c r="EM178" s="18"/>
      <c r="EN178" s="18"/>
      <c r="EO178" s="18"/>
      <c r="EP178" s="18"/>
      <c r="EQ178" s="18"/>
      <c r="ER178" s="18"/>
      <c r="ES178" s="18"/>
      <c r="ET178" s="18"/>
      <c r="EU178" s="18"/>
      <c r="EV178" s="18"/>
      <c r="EW178" s="18"/>
      <c r="EX178" s="18"/>
      <c r="EY178" s="18"/>
      <c r="EZ178" s="18"/>
      <c r="FA178" s="18"/>
      <c r="FB178" s="18"/>
      <c r="FC178" s="18"/>
      <c r="FD178" s="18"/>
      <c r="FE178" s="18"/>
      <c r="FF178" s="18"/>
      <c r="FG178" s="18"/>
      <c r="FH178" s="18"/>
      <c r="FI178" s="18"/>
      <c r="FJ178" s="18"/>
      <c r="FK178" s="18"/>
      <c r="FL178" s="18"/>
      <c r="FM178" s="18"/>
      <c r="FN178" s="18"/>
      <c r="FO178" s="18"/>
      <c r="FP178" s="18"/>
      <c r="FQ178" s="18"/>
      <c r="FR178" s="18"/>
      <c r="FS178" s="18"/>
      <c r="FT178" s="18"/>
      <c r="FU178" s="18"/>
      <c r="FV178" s="18"/>
      <c r="FW178" s="18"/>
      <c r="FX178" s="18"/>
      <c r="FY178" s="18"/>
      <c r="FZ178" s="18"/>
      <c r="GA178" s="18"/>
      <c r="GB178" s="18"/>
      <c r="GC178" s="18"/>
      <c r="GD178" s="18"/>
      <c r="GE178" s="18"/>
      <c r="GF178" s="18"/>
      <c r="GG178" s="18"/>
      <c r="GH178" s="18"/>
      <c r="GI178" s="18"/>
      <c r="GJ178" s="18"/>
      <c r="GK178" s="18"/>
      <c r="GL178" s="18"/>
      <c r="GM178" s="18"/>
      <c r="GN178" s="18"/>
      <c r="GO178" s="18"/>
      <c r="GP178" s="18"/>
      <c r="GQ178" s="18"/>
      <c r="GR178" s="18"/>
      <c r="GS178" s="18"/>
      <c r="GT178" s="18"/>
      <c r="GU178" s="18"/>
      <c r="GV178" s="18"/>
      <c r="GW178" s="18"/>
      <c r="GX178" s="18"/>
      <c r="GY178" s="18"/>
      <c r="GZ178" s="18"/>
      <c r="HA178" s="18"/>
      <c r="HB178" s="18"/>
      <c r="HC178" s="18"/>
      <c r="HD178" s="18"/>
      <c r="HE178" s="18"/>
      <c r="HF178" s="18"/>
      <c r="HG178" s="18"/>
      <c r="HH178" s="18"/>
      <c r="HI178" s="18"/>
      <c r="HJ178" s="18"/>
      <c r="HK178" s="18"/>
      <c r="HL178" s="18"/>
      <c r="HM178" s="18"/>
      <c r="HN178" s="18"/>
      <c r="HO178" s="18"/>
      <c r="HP178" s="18"/>
      <c r="HQ178" s="18"/>
      <c r="HR178" s="18"/>
      <c r="HS178" s="18"/>
      <c r="HT178" s="18"/>
      <c r="HU178" s="18"/>
      <c r="HV178" s="18"/>
      <c r="HW178" s="18"/>
      <c r="HX178" s="18"/>
      <c r="HY178" s="18"/>
      <c r="HZ178" s="18"/>
      <c r="IA178" s="18"/>
      <c r="IB178" s="18"/>
      <c r="IC178" s="18"/>
      <c r="ID178" s="18"/>
      <c r="IE178" s="18"/>
      <c r="IF178" s="18"/>
      <c r="IG178" s="18"/>
      <c r="IH178" s="18"/>
      <c r="II178" s="18"/>
      <c r="IJ178" s="18"/>
      <c r="IK178" s="18"/>
      <c r="IL178" s="18"/>
      <c r="IM178" s="18"/>
      <c r="IN178" s="18"/>
      <c r="IO178" s="18"/>
    </row>
    <row r="179" spans="1:258" s="88" customFormat="1" ht="22.8" x14ac:dyDescent="0.25">
      <c r="A179" s="93">
        <v>4</v>
      </c>
      <c r="B179" s="96" t="s">
        <v>1337</v>
      </c>
      <c r="C179" s="94" t="s">
        <v>1338</v>
      </c>
      <c r="D179" s="95" t="s">
        <v>278</v>
      </c>
      <c r="E179" s="100">
        <v>36</v>
      </c>
      <c r="F179" s="18"/>
      <c r="G179" s="18"/>
      <c r="H179" s="18"/>
      <c r="I179" s="18"/>
      <c r="J179" s="18"/>
      <c r="K179" s="18"/>
      <c r="L179" s="18"/>
      <c r="M179" s="18"/>
      <c r="N179" s="18"/>
      <c r="O179" s="18"/>
      <c r="P179" s="18"/>
      <c r="Q179" s="18"/>
      <c r="R179" s="18"/>
      <c r="S179" s="18"/>
      <c r="T179" s="18"/>
      <c r="U179" s="18"/>
      <c r="V179" s="18"/>
      <c r="W179" s="18"/>
      <c r="X179" s="18"/>
      <c r="Y179" s="18"/>
      <c r="Z179" s="18"/>
      <c r="AA179" s="18"/>
      <c r="AB179" s="18"/>
      <c r="AC179" s="18"/>
      <c r="AD179" s="18"/>
      <c r="AE179" s="18"/>
      <c r="AF179" s="18"/>
      <c r="AG179" s="18"/>
      <c r="AH179" s="18"/>
      <c r="AI179" s="18"/>
      <c r="AJ179" s="18"/>
      <c r="AK179" s="18"/>
      <c r="AL179" s="18"/>
      <c r="AM179" s="18"/>
      <c r="AN179" s="18"/>
      <c r="AO179" s="18"/>
      <c r="AP179" s="18"/>
      <c r="AQ179" s="18"/>
      <c r="AR179" s="18"/>
      <c r="AS179" s="18"/>
      <c r="AT179" s="18"/>
      <c r="AU179" s="18"/>
      <c r="AV179" s="18"/>
      <c r="AW179" s="18"/>
      <c r="AX179" s="18"/>
      <c r="AY179" s="18"/>
      <c r="AZ179" s="18"/>
      <c r="BA179" s="18"/>
      <c r="BB179" s="18"/>
      <c r="BC179" s="18"/>
      <c r="BD179" s="18"/>
      <c r="BE179" s="18"/>
      <c r="BF179" s="18"/>
      <c r="BG179" s="18"/>
      <c r="BH179" s="18"/>
      <c r="BI179" s="18"/>
      <c r="BJ179" s="18"/>
      <c r="BK179" s="18"/>
      <c r="BL179" s="18"/>
      <c r="BM179" s="18"/>
      <c r="BN179" s="18"/>
      <c r="BO179" s="18"/>
      <c r="BP179" s="18"/>
      <c r="BQ179" s="18"/>
      <c r="BR179" s="18"/>
      <c r="BS179" s="18"/>
      <c r="BT179" s="18"/>
      <c r="BU179" s="18"/>
      <c r="BV179" s="18"/>
      <c r="BW179" s="18"/>
      <c r="BX179" s="18"/>
      <c r="BY179" s="18"/>
      <c r="BZ179" s="18"/>
      <c r="CA179" s="18"/>
      <c r="CB179" s="18"/>
      <c r="CC179" s="18"/>
      <c r="CD179" s="18"/>
      <c r="CE179" s="18"/>
      <c r="CF179" s="18"/>
      <c r="CG179" s="18"/>
      <c r="CH179" s="18"/>
      <c r="CI179" s="18"/>
      <c r="CJ179" s="18"/>
      <c r="CK179" s="18"/>
      <c r="CL179" s="18"/>
      <c r="CM179" s="18"/>
      <c r="CN179" s="18"/>
      <c r="CO179" s="18"/>
      <c r="CP179" s="18"/>
      <c r="CQ179" s="18"/>
      <c r="CR179" s="18"/>
      <c r="CS179" s="18"/>
      <c r="CT179" s="18"/>
      <c r="CU179" s="18"/>
      <c r="CV179" s="18"/>
      <c r="CW179" s="18"/>
      <c r="CX179" s="18"/>
      <c r="CY179" s="18"/>
      <c r="CZ179" s="18"/>
      <c r="DA179" s="18"/>
      <c r="DB179" s="18"/>
      <c r="DC179" s="18"/>
      <c r="DD179" s="18"/>
      <c r="DE179" s="18"/>
      <c r="DF179" s="18"/>
      <c r="DG179" s="18"/>
      <c r="DH179" s="18"/>
      <c r="DI179" s="18"/>
      <c r="DJ179" s="18"/>
      <c r="DK179" s="18"/>
      <c r="DL179" s="18"/>
      <c r="DM179" s="18"/>
      <c r="DN179" s="18"/>
      <c r="DO179" s="18"/>
      <c r="DP179" s="18"/>
      <c r="DQ179" s="18"/>
      <c r="DR179" s="18"/>
      <c r="DS179" s="18"/>
      <c r="DT179" s="18"/>
      <c r="DU179" s="18"/>
      <c r="DV179" s="18"/>
      <c r="DW179" s="18"/>
      <c r="DX179" s="18"/>
      <c r="DY179" s="18"/>
      <c r="DZ179" s="18"/>
      <c r="EA179" s="18"/>
      <c r="EB179" s="18"/>
      <c r="EC179" s="18"/>
      <c r="ED179" s="18"/>
      <c r="EE179" s="18"/>
      <c r="EF179" s="18"/>
      <c r="EG179" s="18"/>
      <c r="EH179" s="18"/>
      <c r="EI179" s="18"/>
      <c r="EJ179" s="18"/>
      <c r="EK179" s="18"/>
      <c r="EL179" s="18"/>
      <c r="EM179" s="18"/>
      <c r="EN179" s="18"/>
      <c r="EO179" s="18"/>
      <c r="EP179" s="18"/>
      <c r="EQ179" s="18"/>
      <c r="ER179" s="18"/>
      <c r="ES179" s="18"/>
      <c r="ET179" s="18"/>
      <c r="EU179" s="18"/>
      <c r="EV179" s="18"/>
      <c r="EW179" s="18"/>
      <c r="EX179" s="18"/>
      <c r="EY179" s="18"/>
      <c r="EZ179" s="18"/>
      <c r="FA179" s="18"/>
      <c r="FB179" s="18"/>
      <c r="FC179" s="18"/>
      <c r="FD179" s="18"/>
      <c r="FE179" s="18"/>
      <c r="FF179" s="18"/>
      <c r="FG179" s="18"/>
      <c r="FH179" s="18"/>
      <c r="FI179" s="18"/>
      <c r="FJ179" s="18"/>
      <c r="FK179" s="18"/>
      <c r="FL179" s="18"/>
      <c r="FM179" s="18"/>
      <c r="FN179" s="18"/>
      <c r="FO179" s="18"/>
      <c r="FP179" s="18"/>
      <c r="FQ179" s="18"/>
      <c r="FR179" s="18"/>
      <c r="FS179" s="18"/>
      <c r="FT179" s="18"/>
      <c r="FU179" s="18"/>
      <c r="FV179" s="18"/>
      <c r="FW179" s="18"/>
      <c r="FX179" s="18"/>
      <c r="FY179" s="18"/>
      <c r="FZ179" s="18"/>
      <c r="GA179" s="18"/>
      <c r="GB179" s="18"/>
      <c r="GC179" s="18"/>
      <c r="GD179" s="18"/>
      <c r="GE179" s="18"/>
      <c r="GF179" s="18"/>
      <c r="GG179" s="18"/>
      <c r="GH179" s="18"/>
      <c r="GI179" s="18"/>
      <c r="GJ179" s="18"/>
      <c r="GK179" s="18"/>
      <c r="GL179" s="18"/>
      <c r="GM179" s="18"/>
      <c r="GN179" s="18"/>
      <c r="GO179" s="18"/>
      <c r="GP179" s="18"/>
      <c r="GQ179" s="18"/>
      <c r="GR179" s="18"/>
      <c r="GS179" s="18"/>
      <c r="GT179" s="18"/>
      <c r="GU179" s="18"/>
      <c r="GV179" s="18"/>
      <c r="GW179" s="18"/>
      <c r="GX179" s="18"/>
      <c r="GY179" s="18"/>
      <c r="GZ179" s="18"/>
      <c r="HA179" s="18"/>
      <c r="HB179" s="18"/>
      <c r="HC179" s="18"/>
      <c r="HD179" s="18"/>
      <c r="HE179" s="18"/>
      <c r="HF179" s="18"/>
      <c r="HG179" s="18"/>
      <c r="HH179" s="18"/>
      <c r="HI179" s="18"/>
      <c r="HJ179" s="18"/>
      <c r="HK179" s="18"/>
      <c r="HL179" s="18"/>
      <c r="HM179" s="18"/>
      <c r="HN179" s="18"/>
      <c r="HO179" s="18"/>
      <c r="HP179" s="18"/>
      <c r="HQ179" s="18"/>
      <c r="HR179" s="18"/>
      <c r="HS179" s="18"/>
      <c r="HT179" s="18"/>
      <c r="HU179" s="18"/>
      <c r="HV179" s="18"/>
      <c r="HW179" s="18"/>
      <c r="HX179" s="18"/>
      <c r="HY179" s="18"/>
      <c r="HZ179" s="18"/>
      <c r="IA179" s="18"/>
      <c r="IB179" s="18"/>
      <c r="IC179" s="18"/>
      <c r="ID179" s="18"/>
      <c r="IE179" s="18"/>
      <c r="IF179" s="18"/>
      <c r="IG179" s="18"/>
      <c r="IH179" s="18"/>
      <c r="II179" s="18"/>
      <c r="IJ179" s="18"/>
      <c r="IK179" s="18"/>
      <c r="IL179" s="18"/>
      <c r="IM179" s="18"/>
      <c r="IN179" s="18"/>
      <c r="IO179" s="18"/>
    </row>
    <row r="180" spans="1:258" s="88" customFormat="1" ht="34.200000000000003" x14ac:dyDescent="0.25">
      <c r="A180" s="93">
        <v>5</v>
      </c>
      <c r="B180" s="96" t="s">
        <v>1339</v>
      </c>
      <c r="C180" s="94" t="s">
        <v>1340</v>
      </c>
      <c r="D180" s="95" t="s">
        <v>278</v>
      </c>
      <c r="E180" s="100">
        <v>37</v>
      </c>
      <c r="F180" s="18"/>
      <c r="G180" s="18"/>
      <c r="H180" s="18"/>
      <c r="I180" s="18"/>
      <c r="J180" s="18"/>
      <c r="K180" s="18"/>
      <c r="L180" s="18"/>
      <c r="M180" s="18"/>
      <c r="N180" s="18"/>
      <c r="O180" s="18"/>
      <c r="P180" s="18"/>
      <c r="Q180" s="18"/>
      <c r="R180" s="18"/>
      <c r="S180" s="18"/>
      <c r="T180" s="18"/>
      <c r="U180" s="18"/>
      <c r="V180" s="18"/>
      <c r="W180" s="18"/>
      <c r="X180" s="18"/>
      <c r="Y180" s="18"/>
      <c r="Z180" s="18"/>
      <c r="AA180" s="18"/>
      <c r="AB180" s="18"/>
      <c r="AC180" s="18"/>
      <c r="AD180" s="18"/>
      <c r="AE180" s="18"/>
      <c r="AF180" s="18"/>
      <c r="AG180" s="18"/>
      <c r="AH180" s="18"/>
      <c r="AI180" s="18"/>
      <c r="AJ180" s="18"/>
      <c r="AK180" s="18"/>
      <c r="AL180" s="18"/>
      <c r="AM180" s="18"/>
      <c r="AN180" s="18"/>
      <c r="AO180" s="18"/>
      <c r="AP180" s="18"/>
      <c r="AQ180" s="18"/>
      <c r="AR180" s="18"/>
      <c r="AS180" s="18"/>
      <c r="AT180" s="18"/>
      <c r="AU180" s="18"/>
      <c r="AV180" s="18"/>
      <c r="AW180" s="18"/>
      <c r="AX180" s="18"/>
      <c r="AY180" s="18"/>
      <c r="AZ180" s="18"/>
      <c r="BA180" s="18"/>
      <c r="BB180" s="18"/>
      <c r="BC180" s="18"/>
      <c r="BD180" s="18"/>
      <c r="BE180" s="18"/>
      <c r="BF180" s="18"/>
      <c r="BG180" s="18"/>
      <c r="BH180" s="18"/>
      <c r="BI180" s="18"/>
      <c r="BJ180" s="18"/>
      <c r="BK180" s="18"/>
      <c r="BL180" s="18"/>
      <c r="BM180" s="18"/>
      <c r="BN180" s="18"/>
      <c r="BO180" s="18"/>
      <c r="BP180" s="18"/>
      <c r="BQ180" s="18"/>
      <c r="BR180" s="18"/>
      <c r="BS180" s="18"/>
      <c r="BT180" s="18"/>
      <c r="BU180" s="18"/>
      <c r="BV180" s="18"/>
      <c r="BW180" s="18"/>
      <c r="BX180" s="18"/>
      <c r="BY180" s="18"/>
      <c r="BZ180" s="18"/>
      <c r="CA180" s="18"/>
      <c r="CB180" s="18"/>
      <c r="CC180" s="18"/>
      <c r="CD180" s="18"/>
      <c r="CE180" s="18"/>
      <c r="CF180" s="18"/>
      <c r="CG180" s="18"/>
      <c r="CH180" s="18"/>
      <c r="CI180" s="18"/>
      <c r="CJ180" s="18"/>
      <c r="CK180" s="18"/>
      <c r="CL180" s="18"/>
      <c r="CM180" s="18"/>
      <c r="CN180" s="18"/>
      <c r="CO180" s="18"/>
      <c r="CP180" s="18"/>
      <c r="CQ180" s="18"/>
      <c r="CR180" s="18"/>
      <c r="CS180" s="18"/>
      <c r="CT180" s="18"/>
      <c r="CU180" s="18"/>
      <c r="CV180" s="18"/>
      <c r="CW180" s="18"/>
      <c r="CX180" s="18"/>
      <c r="CY180" s="18"/>
      <c r="CZ180" s="18"/>
      <c r="DA180" s="18"/>
      <c r="DB180" s="18"/>
      <c r="DC180" s="18"/>
      <c r="DD180" s="18"/>
      <c r="DE180" s="18"/>
      <c r="DF180" s="18"/>
      <c r="DG180" s="18"/>
      <c r="DH180" s="18"/>
      <c r="DI180" s="18"/>
      <c r="DJ180" s="18"/>
      <c r="DK180" s="18"/>
      <c r="DL180" s="18"/>
      <c r="DM180" s="18"/>
      <c r="DN180" s="18"/>
      <c r="DO180" s="18"/>
      <c r="DP180" s="18"/>
      <c r="DQ180" s="18"/>
      <c r="DR180" s="18"/>
      <c r="DS180" s="18"/>
      <c r="DT180" s="18"/>
      <c r="DU180" s="18"/>
      <c r="DV180" s="18"/>
      <c r="DW180" s="18"/>
      <c r="DX180" s="18"/>
      <c r="DY180" s="18"/>
      <c r="DZ180" s="18"/>
      <c r="EA180" s="18"/>
      <c r="EB180" s="18"/>
      <c r="EC180" s="18"/>
      <c r="ED180" s="18"/>
      <c r="EE180" s="18"/>
      <c r="EF180" s="18"/>
      <c r="EG180" s="18"/>
      <c r="EH180" s="18"/>
      <c r="EI180" s="18"/>
      <c r="EJ180" s="18"/>
      <c r="EK180" s="18"/>
      <c r="EL180" s="18"/>
      <c r="EM180" s="18"/>
      <c r="EN180" s="18"/>
      <c r="EO180" s="18"/>
      <c r="EP180" s="18"/>
      <c r="EQ180" s="18"/>
      <c r="ER180" s="18"/>
      <c r="ES180" s="18"/>
      <c r="ET180" s="18"/>
      <c r="EU180" s="18"/>
      <c r="EV180" s="18"/>
      <c r="EW180" s="18"/>
      <c r="EX180" s="18"/>
      <c r="EY180" s="18"/>
      <c r="EZ180" s="18"/>
      <c r="FA180" s="18"/>
      <c r="FB180" s="18"/>
      <c r="FC180" s="18"/>
      <c r="FD180" s="18"/>
      <c r="FE180" s="18"/>
      <c r="FF180" s="18"/>
      <c r="FG180" s="18"/>
      <c r="FH180" s="18"/>
      <c r="FI180" s="18"/>
      <c r="FJ180" s="18"/>
      <c r="FK180" s="18"/>
      <c r="FL180" s="18"/>
      <c r="FM180" s="18"/>
      <c r="FN180" s="18"/>
      <c r="FO180" s="18"/>
      <c r="FP180" s="18"/>
      <c r="FQ180" s="18"/>
      <c r="FR180" s="18"/>
      <c r="FS180" s="18"/>
      <c r="FT180" s="18"/>
      <c r="FU180" s="18"/>
      <c r="FV180" s="18"/>
      <c r="FW180" s="18"/>
      <c r="FX180" s="18"/>
      <c r="FY180" s="18"/>
      <c r="FZ180" s="18"/>
      <c r="GA180" s="18"/>
      <c r="GB180" s="18"/>
      <c r="GC180" s="18"/>
      <c r="GD180" s="18"/>
      <c r="GE180" s="18"/>
      <c r="GF180" s="18"/>
      <c r="GG180" s="18"/>
      <c r="GH180" s="18"/>
      <c r="GI180" s="18"/>
      <c r="GJ180" s="18"/>
      <c r="GK180" s="18"/>
      <c r="GL180" s="18"/>
      <c r="GM180" s="18"/>
      <c r="GN180" s="18"/>
      <c r="GO180" s="18"/>
      <c r="GP180" s="18"/>
      <c r="GQ180" s="18"/>
      <c r="GR180" s="18"/>
      <c r="GS180" s="18"/>
      <c r="GT180" s="18"/>
      <c r="GU180" s="18"/>
      <c r="GV180" s="18"/>
      <c r="GW180" s="18"/>
      <c r="GX180" s="18"/>
      <c r="GY180" s="18"/>
      <c r="GZ180" s="18"/>
      <c r="HA180" s="18"/>
      <c r="HB180" s="18"/>
      <c r="HC180" s="18"/>
      <c r="HD180" s="18"/>
      <c r="HE180" s="18"/>
      <c r="HF180" s="18"/>
      <c r="HG180" s="18"/>
      <c r="HH180" s="18"/>
      <c r="HI180" s="18"/>
      <c r="HJ180" s="18"/>
      <c r="HK180" s="18"/>
      <c r="HL180" s="18"/>
      <c r="HM180" s="18"/>
      <c r="HN180" s="18"/>
      <c r="HO180" s="18"/>
      <c r="HP180" s="18"/>
      <c r="HQ180" s="18"/>
      <c r="HR180" s="18"/>
      <c r="HS180" s="18"/>
      <c r="HT180" s="18"/>
      <c r="HU180" s="18"/>
      <c r="HV180" s="18"/>
      <c r="HW180" s="18"/>
      <c r="HX180" s="18"/>
      <c r="HY180" s="18"/>
      <c r="HZ180" s="18"/>
      <c r="IA180" s="18"/>
      <c r="IB180" s="18"/>
      <c r="IC180" s="18"/>
      <c r="ID180" s="18"/>
      <c r="IE180" s="18"/>
      <c r="IF180" s="18"/>
      <c r="IG180" s="18"/>
      <c r="IH180" s="18"/>
      <c r="II180" s="18"/>
      <c r="IJ180" s="18"/>
      <c r="IK180" s="18"/>
      <c r="IL180" s="18"/>
      <c r="IM180" s="18"/>
      <c r="IN180" s="18"/>
      <c r="IO180" s="18"/>
    </row>
    <row r="181" spans="1:258" s="88" customFormat="1" x14ac:dyDescent="0.25">
      <c r="A181" s="93">
        <v>6</v>
      </c>
      <c r="B181" s="96" t="s">
        <v>1341</v>
      </c>
      <c r="C181" s="94" t="s">
        <v>1342</v>
      </c>
      <c r="D181" s="95" t="s">
        <v>278</v>
      </c>
      <c r="E181" s="100">
        <v>0.28999999999999998</v>
      </c>
      <c r="F181" s="18"/>
      <c r="G181" s="18"/>
      <c r="H181" s="18"/>
      <c r="I181" s="18"/>
      <c r="J181" s="18"/>
      <c r="K181" s="18"/>
      <c r="L181" s="18"/>
      <c r="M181" s="18"/>
      <c r="N181" s="18"/>
      <c r="O181" s="18"/>
      <c r="P181" s="18"/>
      <c r="Q181" s="18"/>
      <c r="R181" s="18"/>
      <c r="S181" s="18"/>
      <c r="T181" s="18"/>
      <c r="U181" s="18"/>
      <c r="V181" s="18"/>
      <c r="W181" s="18"/>
      <c r="X181" s="18"/>
      <c r="Y181" s="18"/>
      <c r="Z181" s="18"/>
      <c r="AA181" s="18"/>
      <c r="AB181" s="18"/>
      <c r="AC181" s="18"/>
      <c r="AD181" s="18"/>
      <c r="AE181" s="18"/>
      <c r="AF181" s="18"/>
      <c r="AG181" s="18"/>
      <c r="AH181" s="18"/>
      <c r="AI181" s="18"/>
      <c r="AJ181" s="18"/>
      <c r="AK181" s="18"/>
      <c r="AL181" s="18"/>
      <c r="AM181" s="18"/>
      <c r="AN181" s="18"/>
      <c r="AO181" s="18"/>
      <c r="AP181" s="18"/>
      <c r="AQ181" s="18"/>
      <c r="AR181" s="18"/>
      <c r="AS181" s="18"/>
      <c r="AT181" s="18"/>
      <c r="AU181" s="18"/>
      <c r="AV181" s="18"/>
      <c r="AW181" s="18"/>
      <c r="AX181" s="18"/>
      <c r="AY181" s="18"/>
      <c r="AZ181" s="18"/>
      <c r="BA181" s="18"/>
      <c r="BB181" s="18"/>
      <c r="BC181" s="18"/>
      <c r="BD181" s="18"/>
      <c r="BE181" s="18"/>
      <c r="BF181" s="18"/>
      <c r="BG181" s="18"/>
      <c r="BH181" s="18"/>
      <c r="BI181" s="18"/>
      <c r="BJ181" s="18"/>
      <c r="BK181" s="18"/>
      <c r="BL181" s="18"/>
      <c r="BM181" s="18"/>
      <c r="BN181" s="18"/>
      <c r="BO181" s="18"/>
      <c r="BP181" s="18"/>
      <c r="BQ181" s="18"/>
      <c r="BR181" s="18"/>
      <c r="BS181" s="18"/>
      <c r="BT181" s="18"/>
      <c r="BU181" s="18"/>
      <c r="BV181" s="18"/>
      <c r="BW181" s="18"/>
      <c r="BX181" s="18"/>
      <c r="BY181" s="18"/>
      <c r="BZ181" s="18"/>
      <c r="CA181" s="18"/>
      <c r="CB181" s="18"/>
      <c r="CC181" s="18"/>
      <c r="CD181" s="18"/>
      <c r="CE181" s="18"/>
      <c r="CF181" s="18"/>
      <c r="CG181" s="18"/>
      <c r="CH181" s="18"/>
      <c r="CI181" s="18"/>
      <c r="CJ181" s="18"/>
      <c r="CK181" s="18"/>
      <c r="CL181" s="18"/>
      <c r="CM181" s="18"/>
      <c r="CN181" s="18"/>
      <c r="CO181" s="18"/>
      <c r="CP181" s="18"/>
      <c r="CQ181" s="18"/>
      <c r="CR181" s="18"/>
      <c r="CS181" s="18"/>
      <c r="CT181" s="18"/>
      <c r="CU181" s="18"/>
      <c r="CV181" s="18"/>
      <c r="CW181" s="18"/>
      <c r="CX181" s="18"/>
      <c r="CY181" s="18"/>
      <c r="CZ181" s="18"/>
      <c r="DA181" s="18"/>
      <c r="DB181" s="18"/>
      <c r="DC181" s="18"/>
      <c r="DD181" s="18"/>
      <c r="DE181" s="18"/>
      <c r="DF181" s="18"/>
      <c r="DG181" s="18"/>
      <c r="DH181" s="18"/>
      <c r="DI181" s="18"/>
      <c r="DJ181" s="18"/>
      <c r="DK181" s="18"/>
      <c r="DL181" s="18"/>
      <c r="DM181" s="18"/>
      <c r="DN181" s="18"/>
      <c r="DO181" s="18"/>
      <c r="DP181" s="18"/>
      <c r="DQ181" s="18"/>
      <c r="DR181" s="18"/>
      <c r="DS181" s="18"/>
      <c r="DT181" s="18"/>
      <c r="DU181" s="18"/>
      <c r="DV181" s="18"/>
      <c r="DW181" s="18"/>
      <c r="DX181" s="18"/>
      <c r="DY181" s="18"/>
      <c r="DZ181" s="18"/>
      <c r="EA181" s="18"/>
      <c r="EB181" s="18"/>
      <c r="EC181" s="18"/>
      <c r="ED181" s="18"/>
      <c r="EE181" s="18"/>
      <c r="EF181" s="18"/>
      <c r="EG181" s="18"/>
      <c r="EH181" s="18"/>
      <c r="EI181" s="18"/>
      <c r="EJ181" s="18"/>
      <c r="EK181" s="18"/>
      <c r="EL181" s="18"/>
      <c r="EM181" s="18"/>
      <c r="EN181" s="18"/>
      <c r="EO181" s="18"/>
      <c r="EP181" s="18"/>
      <c r="EQ181" s="18"/>
      <c r="ER181" s="18"/>
      <c r="ES181" s="18"/>
      <c r="ET181" s="18"/>
      <c r="EU181" s="18"/>
      <c r="EV181" s="18"/>
      <c r="EW181" s="18"/>
      <c r="EX181" s="18"/>
      <c r="EY181" s="18"/>
      <c r="EZ181" s="18"/>
      <c r="FA181" s="18"/>
      <c r="FB181" s="18"/>
      <c r="FC181" s="18"/>
      <c r="FD181" s="18"/>
      <c r="FE181" s="18"/>
      <c r="FF181" s="18"/>
      <c r="FG181" s="18"/>
      <c r="FH181" s="18"/>
      <c r="FI181" s="18"/>
      <c r="FJ181" s="18"/>
      <c r="FK181" s="18"/>
      <c r="FL181" s="18"/>
      <c r="FM181" s="18"/>
      <c r="FN181" s="18"/>
      <c r="FO181" s="18"/>
      <c r="FP181" s="18"/>
      <c r="FQ181" s="18"/>
      <c r="FR181" s="18"/>
      <c r="FS181" s="18"/>
      <c r="FT181" s="18"/>
      <c r="FU181" s="18"/>
      <c r="FV181" s="18"/>
      <c r="FW181" s="18"/>
      <c r="FX181" s="18"/>
      <c r="FY181" s="18"/>
      <c r="FZ181" s="18"/>
      <c r="GA181" s="18"/>
      <c r="GB181" s="18"/>
      <c r="GC181" s="18"/>
      <c r="GD181" s="18"/>
      <c r="GE181" s="18"/>
      <c r="GF181" s="18"/>
      <c r="GG181" s="18"/>
      <c r="GH181" s="18"/>
      <c r="GI181" s="18"/>
      <c r="GJ181" s="18"/>
      <c r="GK181" s="18"/>
      <c r="GL181" s="18"/>
      <c r="GM181" s="18"/>
      <c r="GN181" s="18"/>
      <c r="GO181" s="18"/>
      <c r="GP181" s="18"/>
      <c r="GQ181" s="18"/>
      <c r="GR181" s="18"/>
      <c r="GS181" s="18"/>
      <c r="GT181" s="18"/>
      <c r="GU181" s="18"/>
      <c r="GV181" s="18"/>
      <c r="GW181" s="18"/>
      <c r="GX181" s="18"/>
      <c r="GY181" s="18"/>
      <c r="GZ181" s="18"/>
      <c r="HA181" s="18"/>
      <c r="HB181" s="18"/>
      <c r="HC181" s="18"/>
      <c r="HD181" s="18"/>
      <c r="HE181" s="18"/>
      <c r="HF181" s="18"/>
      <c r="HG181" s="18"/>
      <c r="HH181" s="18"/>
      <c r="HI181" s="18"/>
      <c r="HJ181" s="18"/>
      <c r="HK181" s="18"/>
      <c r="HL181" s="18"/>
      <c r="HM181" s="18"/>
      <c r="HN181" s="18"/>
      <c r="HO181" s="18"/>
      <c r="HP181" s="18"/>
      <c r="HQ181" s="18"/>
      <c r="HR181" s="18"/>
      <c r="HS181" s="18"/>
      <c r="HT181" s="18"/>
      <c r="HU181" s="18"/>
      <c r="HV181" s="18"/>
      <c r="HW181" s="18"/>
      <c r="HX181" s="18"/>
      <c r="HY181" s="18"/>
      <c r="HZ181" s="18"/>
      <c r="IA181" s="18"/>
      <c r="IB181" s="18"/>
      <c r="IC181" s="18"/>
      <c r="ID181" s="18"/>
      <c r="IE181" s="18"/>
      <c r="IF181" s="18"/>
      <c r="IG181" s="18"/>
      <c r="IH181" s="18"/>
      <c r="II181" s="18"/>
      <c r="IJ181" s="18"/>
      <c r="IK181" s="18"/>
      <c r="IL181" s="18"/>
      <c r="IM181" s="18"/>
      <c r="IN181" s="18"/>
      <c r="IO181" s="18"/>
    </row>
    <row r="182" spans="1:258" s="88" customFormat="1" ht="22.5" customHeight="1" x14ac:dyDescent="0.25">
      <c r="A182" s="189" t="s">
        <v>1343</v>
      </c>
      <c r="B182" s="189"/>
      <c r="C182" s="189"/>
      <c r="D182" s="189"/>
      <c r="E182" s="189"/>
      <c r="F182" s="18"/>
      <c r="G182" s="18"/>
      <c r="H182" s="101"/>
      <c r="I182" s="101"/>
      <c r="J182" s="101"/>
      <c r="K182" s="101"/>
      <c r="L182" s="101"/>
      <c r="M182" s="101"/>
      <c r="N182" s="101"/>
      <c r="O182" s="101"/>
      <c r="P182" s="101"/>
      <c r="Q182" s="101"/>
      <c r="R182" s="101"/>
      <c r="S182" s="101"/>
      <c r="T182" s="101"/>
      <c r="U182" s="101"/>
      <c r="V182" s="101"/>
      <c r="W182" s="101"/>
      <c r="X182" s="101"/>
      <c r="Y182" s="101"/>
      <c r="Z182" s="101"/>
      <c r="AA182" s="101"/>
      <c r="AB182" s="101"/>
      <c r="AC182" s="101"/>
      <c r="AD182" s="101"/>
      <c r="AE182" s="101"/>
      <c r="AF182" s="101"/>
      <c r="AG182" s="101"/>
      <c r="AH182" s="101"/>
      <c r="AI182" s="101"/>
      <c r="AJ182" s="101"/>
      <c r="AK182" s="101"/>
      <c r="AL182" s="101"/>
      <c r="AM182" s="101"/>
      <c r="AN182" s="101"/>
      <c r="AO182" s="101"/>
      <c r="AP182" s="101"/>
      <c r="AQ182" s="101"/>
      <c r="AR182" s="101"/>
      <c r="AS182" s="101"/>
      <c r="AT182" s="101"/>
      <c r="AU182" s="101"/>
      <c r="AV182" s="101"/>
      <c r="AW182" s="101"/>
      <c r="AX182" s="101"/>
      <c r="AY182" s="101"/>
      <c r="AZ182" s="101"/>
      <c r="BA182" s="101"/>
      <c r="BB182" s="101"/>
      <c r="BC182" s="101"/>
      <c r="BD182" s="101"/>
      <c r="BE182" s="101"/>
      <c r="BF182" s="101"/>
      <c r="BG182" s="101"/>
      <c r="BH182" s="101"/>
      <c r="BI182" s="101"/>
      <c r="BJ182" s="101"/>
      <c r="BK182" s="101"/>
      <c r="BL182" s="101"/>
      <c r="BM182" s="101"/>
      <c r="BN182" s="101"/>
      <c r="BO182" s="101"/>
      <c r="BP182" s="101"/>
      <c r="BQ182" s="101"/>
      <c r="BR182" s="101"/>
      <c r="BS182" s="101"/>
      <c r="BT182" s="101"/>
      <c r="BU182" s="101"/>
      <c r="BV182" s="101"/>
      <c r="BW182" s="101"/>
      <c r="BX182" s="101"/>
      <c r="BY182" s="101"/>
      <c r="BZ182" s="101"/>
      <c r="CA182" s="101"/>
      <c r="CB182" s="101"/>
      <c r="CC182" s="101"/>
      <c r="CD182" s="101"/>
      <c r="CE182" s="101"/>
      <c r="CF182" s="101"/>
      <c r="CG182" s="101"/>
      <c r="CH182" s="101"/>
      <c r="CI182" s="101"/>
      <c r="CJ182" s="101"/>
      <c r="CK182" s="101"/>
      <c r="CL182" s="101"/>
      <c r="CM182" s="101"/>
      <c r="CN182" s="101"/>
      <c r="CO182" s="101"/>
      <c r="CP182" s="101"/>
      <c r="CQ182" s="101"/>
      <c r="CR182" s="101"/>
      <c r="CS182" s="101"/>
      <c r="CT182" s="101"/>
      <c r="CU182" s="101"/>
      <c r="CV182" s="101"/>
      <c r="CW182" s="101"/>
      <c r="CX182" s="101"/>
      <c r="CY182" s="101"/>
      <c r="CZ182" s="101"/>
      <c r="DA182" s="101"/>
      <c r="DB182" s="101"/>
      <c r="DC182" s="101"/>
      <c r="DD182" s="101"/>
      <c r="DE182" s="101"/>
      <c r="DF182" s="101"/>
      <c r="DG182" s="101"/>
      <c r="DH182" s="101"/>
      <c r="DI182" s="101"/>
      <c r="DJ182" s="101"/>
      <c r="DK182" s="101"/>
      <c r="DL182" s="101"/>
      <c r="DM182" s="101"/>
      <c r="DN182" s="101"/>
      <c r="DO182" s="101"/>
      <c r="DP182" s="101"/>
      <c r="DQ182" s="101"/>
      <c r="DR182" s="101"/>
      <c r="DS182" s="101"/>
      <c r="DT182" s="101"/>
      <c r="DU182" s="101"/>
      <c r="DV182" s="101"/>
      <c r="DW182" s="101"/>
      <c r="DX182" s="101"/>
      <c r="DY182" s="101"/>
      <c r="DZ182" s="101"/>
      <c r="EA182" s="101"/>
      <c r="EB182" s="101"/>
      <c r="EC182" s="101"/>
      <c r="ED182" s="101"/>
      <c r="EE182" s="101"/>
      <c r="EF182" s="101"/>
      <c r="EG182" s="101"/>
      <c r="EH182" s="101"/>
      <c r="EI182" s="101"/>
      <c r="EJ182" s="101"/>
      <c r="EK182" s="101"/>
      <c r="EL182" s="101"/>
      <c r="EM182" s="101"/>
      <c r="EN182" s="101"/>
      <c r="EO182" s="101"/>
      <c r="EP182" s="101"/>
      <c r="EQ182" s="101"/>
      <c r="ER182" s="101"/>
      <c r="ES182" s="101"/>
      <c r="ET182" s="101"/>
      <c r="EU182" s="101"/>
      <c r="EV182" s="101"/>
      <c r="EW182" s="101"/>
      <c r="EX182" s="101"/>
      <c r="EY182" s="101"/>
      <c r="EZ182" s="101"/>
      <c r="FA182" s="101"/>
      <c r="FB182" s="101"/>
      <c r="FC182" s="101"/>
      <c r="FD182" s="101"/>
      <c r="FE182" s="101"/>
      <c r="FF182" s="101"/>
      <c r="FG182" s="101"/>
      <c r="FH182" s="101"/>
      <c r="FI182" s="101"/>
      <c r="FJ182" s="101"/>
      <c r="FK182" s="101"/>
      <c r="FL182" s="101"/>
      <c r="FM182" s="101"/>
      <c r="FN182" s="101"/>
      <c r="FO182" s="101"/>
      <c r="FP182" s="101"/>
      <c r="FQ182" s="101"/>
      <c r="FR182" s="101"/>
      <c r="FS182" s="101"/>
      <c r="FT182" s="101"/>
      <c r="FU182" s="101"/>
      <c r="FV182" s="101"/>
      <c r="FW182" s="101"/>
      <c r="FX182" s="101"/>
      <c r="FY182" s="101"/>
      <c r="FZ182" s="101"/>
      <c r="GA182" s="101"/>
      <c r="GB182" s="101"/>
      <c r="GC182" s="101"/>
      <c r="GD182" s="101"/>
      <c r="GE182" s="101"/>
      <c r="GF182" s="101"/>
      <c r="GG182" s="101"/>
      <c r="GH182" s="101"/>
      <c r="GI182" s="101"/>
      <c r="GJ182" s="101"/>
      <c r="GK182" s="101"/>
      <c r="GL182" s="101"/>
      <c r="GM182" s="101"/>
      <c r="GN182" s="101"/>
      <c r="GO182" s="101"/>
      <c r="GP182" s="101"/>
      <c r="GQ182" s="101"/>
      <c r="GR182" s="101"/>
      <c r="GS182" s="101"/>
      <c r="GT182" s="101"/>
      <c r="GU182" s="101"/>
      <c r="GV182" s="101"/>
      <c r="GW182" s="101"/>
      <c r="GX182" s="101"/>
      <c r="GY182" s="101"/>
      <c r="GZ182" s="101"/>
      <c r="HA182" s="101"/>
      <c r="HB182" s="101"/>
      <c r="HC182" s="101"/>
      <c r="HD182" s="101"/>
      <c r="HE182" s="101"/>
      <c r="HF182" s="101"/>
      <c r="HG182" s="101"/>
      <c r="HH182" s="101"/>
      <c r="HI182" s="101"/>
      <c r="HJ182" s="101"/>
      <c r="HK182" s="101"/>
      <c r="HL182" s="101"/>
      <c r="HM182" s="101"/>
      <c r="HN182" s="101"/>
      <c r="HO182" s="101"/>
      <c r="HP182" s="101"/>
      <c r="HQ182" s="101"/>
      <c r="HR182" s="101"/>
      <c r="HS182" s="101"/>
      <c r="HT182" s="101"/>
      <c r="HU182" s="101"/>
      <c r="HV182" s="101"/>
      <c r="HW182" s="101"/>
      <c r="HX182" s="101"/>
      <c r="HY182" s="101"/>
      <c r="HZ182" s="101"/>
      <c r="IA182" s="101"/>
      <c r="IB182" s="101"/>
      <c r="IC182" s="101"/>
      <c r="ID182" s="101"/>
      <c r="IE182" s="101"/>
      <c r="IF182" s="101"/>
      <c r="IG182" s="101"/>
      <c r="IH182" s="101"/>
      <c r="II182" s="101"/>
      <c r="IJ182" s="101"/>
      <c r="IK182" s="101"/>
      <c r="IL182" s="101"/>
      <c r="IM182" s="101"/>
      <c r="IN182" s="101"/>
      <c r="IO182" s="101"/>
      <c r="IP182" s="97"/>
      <c r="IQ182" s="97"/>
      <c r="IR182" s="97"/>
      <c r="IS182" s="97"/>
      <c r="IT182" s="97"/>
      <c r="IU182" s="97"/>
      <c r="IV182" s="97"/>
      <c r="IW182" s="97"/>
      <c r="IX182" s="97"/>
    </row>
    <row r="183" spans="1:258" s="88" customFormat="1" ht="13.8" thickBot="1" x14ac:dyDescent="0.3"/>
    <row r="184" spans="1:258" s="88" customFormat="1" ht="22.8" x14ac:dyDescent="0.25">
      <c r="A184" s="89">
        <v>1</v>
      </c>
      <c r="B184" s="92" t="s">
        <v>1344</v>
      </c>
      <c r="C184" s="90" t="s">
        <v>1345</v>
      </c>
      <c r="D184" s="91" t="s">
        <v>1331</v>
      </c>
      <c r="E184" s="104">
        <v>8</v>
      </c>
      <c r="F184" s="18"/>
      <c r="G184" s="18"/>
      <c r="H184" s="101"/>
      <c r="I184" s="101"/>
      <c r="J184" s="101"/>
      <c r="K184" s="101"/>
      <c r="L184" s="101"/>
      <c r="M184" s="101"/>
      <c r="N184" s="101"/>
      <c r="O184" s="101"/>
      <c r="P184" s="101"/>
      <c r="Q184" s="101"/>
      <c r="R184" s="101"/>
      <c r="S184" s="101"/>
      <c r="T184" s="101"/>
      <c r="U184" s="101"/>
      <c r="V184" s="101"/>
      <c r="W184" s="101"/>
      <c r="X184" s="101"/>
      <c r="Y184" s="101"/>
      <c r="Z184" s="101"/>
      <c r="AA184" s="101"/>
      <c r="AB184" s="101"/>
      <c r="AC184" s="101"/>
      <c r="AD184" s="101"/>
      <c r="AE184" s="101"/>
      <c r="AF184" s="101"/>
      <c r="AG184" s="101"/>
      <c r="AH184" s="101"/>
      <c r="AI184" s="101"/>
      <c r="AJ184" s="101"/>
      <c r="AK184" s="101"/>
      <c r="AL184" s="101"/>
      <c r="AM184" s="101"/>
      <c r="AN184" s="101"/>
      <c r="AO184" s="101"/>
      <c r="AP184" s="101"/>
      <c r="AQ184" s="101"/>
      <c r="AR184" s="101"/>
      <c r="AS184" s="101"/>
      <c r="AT184" s="101"/>
      <c r="AU184" s="101"/>
      <c r="AV184" s="101"/>
      <c r="AW184" s="101"/>
      <c r="AX184" s="101"/>
      <c r="AY184" s="101"/>
      <c r="AZ184" s="101"/>
      <c r="BA184" s="101"/>
      <c r="BB184" s="101"/>
      <c r="BC184" s="101"/>
      <c r="BD184" s="101"/>
      <c r="BE184" s="101"/>
      <c r="BF184" s="101"/>
      <c r="BG184" s="101"/>
      <c r="BH184" s="101"/>
      <c r="BI184" s="101"/>
      <c r="BJ184" s="101"/>
      <c r="BK184" s="101"/>
      <c r="BL184" s="101"/>
      <c r="BM184" s="101"/>
      <c r="BN184" s="101"/>
      <c r="BO184" s="101"/>
      <c r="BP184" s="101"/>
      <c r="BQ184" s="101"/>
      <c r="BR184" s="101"/>
      <c r="BS184" s="101"/>
      <c r="BT184" s="101"/>
      <c r="BU184" s="101"/>
      <c r="BV184" s="101"/>
      <c r="BW184" s="101"/>
      <c r="BX184" s="101"/>
      <c r="BY184" s="101"/>
      <c r="BZ184" s="101"/>
      <c r="CA184" s="101"/>
      <c r="CB184" s="101"/>
      <c r="CC184" s="101"/>
      <c r="CD184" s="101"/>
      <c r="CE184" s="101"/>
      <c r="CF184" s="101"/>
      <c r="CG184" s="101"/>
      <c r="CH184" s="101"/>
      <c r="CI184" s="101"/>
      <c r="CJ184" s="101"/>
      <c r="CK184" s="101"/>
      <c r="CL184" s="101"/>
      <c r="CM184" s="101"/>
      <c r="CN184" s="101"/>
      <c r="CO184" s="101"/>
      <c r="CP184" s="101"/>
      <c r="CQ184" s="101"/>
      <c r="CR184" s="101"/>
      <c r="CS184" s="101"/>
      <c r="CT184" s="101"/>
      <c r="CU184" s="101"/>
      <c r="CV184" s="101"/>
      <c r="CW184" s="101"/>
      <c r="CX184" s="101"/>
      <c r="CY184" s="101"/>
      <c r="CZ184" s="101"/>
      <c r="DA184" s="101"/>
      <c r="DB184" s="101"/>
      <c r="DC184" s="101"/>
      <c r="DD184" s="101"/>
      <c r="DE184" s="101"/>
      <c r="DF184" s="101"/>
      <c r="DG184" s="101"/>
      <c r="DH184" s="101"/>
      <c r="DI184" s="101"/>
      <c r="DJ184" s="101"/>
      <c r="DK184" s="101"/>
      <c r="DL184" s="101"/>
      <c r="DM184" s="101"/>
      <c r="DN184" s="101"/>
      <c r="DO184" s="101"/>
      <c r="DP184" s="101"/>
      <c r="DQ184" s="101"/>
      <c r="DR184" s="101"/>
      <c r="DS184" s="101"/>
      <c r="DT184" s="101"/>
      <c r="DU184" s="101"/>
      <c r="DV184" s="101"/>
      <c r="DW184" s="101"/>
      <c r="DX184" s="101"/>
      <c r="DY184" s="101"/>
      <c r="DZ184" s="101"/>
      <c r="EA184" s="101"/>
      <c r="EB184" s="101"/>
      <c r="EC184" s="101"/>
      <c r="ED184" s="101"/>
      <c r="EE184" s="101"/>
      <c r="EF184" s="101"/>
      <c r="EG184" s="101"/>
      <c r="EH184" s="101"/>
      <c r="EI184" s="101"/>
      <c r="EJ184" s="101"/>
      <c r="EK184" s="101"/>
      <c r="EL184" s="101"/>
      <c r="EM184" s="101"/>
      <c r="EN184" s="101"/>
      <c r="EO184" s="101"/>
      <c r="EP184" s="101"/>
      <c r="EQ184" s="101"/>
      <c r="ER184" s="101"/>
      <c r="ES184" s="101"/>
      <c r="ET184" s="101"/>
      <c r="EU184" s="101"/>
      <c r="EV184" s="101"/>
      <c r="EW184" s="101"/>
      <c r="EX184" s="101"/>
      <c r="EY184" s="101"/>
      <c r="EZ184" s="101"/>
      <c r="FA184" s="101"/>
      <c r="FB184" s="101"/>
      <c r="FC184" s="101"/>
      <c r="FD184" s="101"/>
      <c r="FE184" s="101"/>
      <c r="FF184" s="101"/>
      <c r="FG184" s="101"/>
      <c r="FH184" s="101"/>
      <c r="FI184" s="101"/>
      <c r="FJ184" s="101"/>
      <c r="FK184" s="101"/>
      <c r="FL184" s="101"/>
      <c r="FM184" s="101"/>
      <c r="FN184" s="101"/>
      <c r="FO184" s="101"/>
      <c r="FP184" s="101"/>
      <c r="FQ184" s="101"/>
      <c r="FR184" s="101"/>
      <c r="FS184" s="101"/>
      <c r="FT184" s="101"/>
      <c r="FU184" s="101"/>
      <c r="FV184" s="101"/>
      <c r="FW184" s="101"/>
      <c r="FX184" s="101"/>
      <c r="FY184" s="101"/>
      <c r="FZ184" s="101"/>
      <c r="GA184" s="101"/>
      <c r="GB184" s="101"/>
      <c r="GC184" s="101"/>
      <c r="GD184" s="101"/>
      <c r="GE184" s="101"/>
      <c r="GF184" s="101"/>
      <c r="GG184" s="101"/>
      <c r="GH184" s="101"/>
      <c r="GI184" s="101"/>
      <c r="GJ184" s="101"/>
      <c r="GK184" s="101"/>
      <c r="GL184" s="101"/>
      <c r="GM184" s="101"/>
      <c r="GN184" s="101"/>
      <c r="GO184" s="101"/>
      <c r="GP184" s="101"/>
      <c r="GQ184" s="101"/>
      <c r="GR184" s="101"/>
      <c r="GS184" s="101"/>
      <c r="GT184" s="101"/>
      <c r="GU184" s="101"/>
      <c r="GV184" s="101"/>
      <c r="GW184" s="101"/>
      <c r="GX184" s="101"/>
      <c r="GY184" s="101"/>
      <c r="GZ184" s="101"/>
      <c r="HA184" s="101"/>
      <c r="HB184" s="101"/>
      <c r="HC184" s="101"/>
      <c r="HD184" s="101"/>
      <c r="HE184" s="101"/>
      <c r="HF184" s="101"/>
      <c r="HG184" s="101"/>
      <c r="HH184" s="101"/>
      <c r="HI184" s="101"/>
      <c r="HJ184" s="101"/>
      <c r="HK184" s="101"/>
      <c r="HL184" s="101"/>
      <c r="HM184" s="101"/>
      <c r="HN184" s="101"/>
      <c r="HO184" s="101"/>
      <c r="HP184" s="101"/>
      <c r="HQ184" s="101"/>
      <c r="HR184" s="101"/>
      <c r="HS184" s="101"/>
      <c r="HT184" s="101"/>
      <c r="HU184" s="101"/>
      <c r="HV184" s="101"/>
      <c r="HW184" s="101"/>
      <c r="HX184" s="101"/>
      <c r="HY184" s="101"/>
      <c r="HZ184" s="101"/>
      <c r="IA184" s="101"/>
      <c r="IB184" s="101"/>
      <c r="IC184" s="101"/>
      <c r="ID184" s="101"/>
      <c r="IE184" s="101"/>
      <c r="IF184" s="101"/>
      <c r="IG184" s="101"/>
      <c r="IH184" s="101"/>
      <c r="II184" s="101"/>
      <c r="IJ184" s="101"/>
      <c r="IK184" s="101"/>
      <c r="IL184" s="101"/>
      <c r="IM184" s="101"/>
      <c r="IN184" s="101"/>
      <c r="IO184" s="101"/>
      <c r="IP184" s="97"/>
      <c r="IQ184" s="97"/>
      <c r="IR184" s="97"/>
      <c r="IS184" s="97"/>
      <c r="IT184" s="97"/>
      <c r="IU184" s="97"/>
      <c r="IV184" s="97"/>
      <c r="IW184" s="97"/>
      <c r="IX184" s="97"/>
    </row>
    <row r="185" spans="1:258" s="88" customFormat="1" ht="68.400000000000006" x14ac:dyDescent="0.25">
      <c r="A185" s="93">
        <v>2</v>
      </c>
      <c r="B185" s="96" t="s">
        <v>1335</v>
      </c>
      <c r="C185" s="94" t="s">
        <v>1336</v>
      </c>
      <c r="D185" s="95" t="s">
        <v>278</v>
      </c>
      <c r="E185" s="100">
        <v>36</v>
      </c>
      <c r="F185" s="18"/>
      <c r="G185" s="18"/>
      <c r="H185" s="101"/>
      <c r="I185" s="101"/>
      <c r="J185" s="101"/>
      <c r="K185" s="101"/>
      <c r="L185" s="101"/>
      <c r="M185" s="101"/>
      <c r="N185" s="101"/>
      <c r="O185" s="101"/>
      <c r="P185" s="101"/>
      <c r="Q185" s="101"/>
      <c r="R185" s="101"/>
      <c r="S185" s="101"/>
      <c r="T185" s="101"/>
      <c r="U185" s="101"/>
      <c r="V185" s="101"/>
      <c r="W185" s="101"/>
      <c r="X185" s="101"/>
      <c r="Y185" s="101"/>
      <c r="Z185" s="101"/>
      <c r="AA185" s="101"/>
      <c r="AB185" s="101"/>
      <c r="AC185" s="101"/>
      <c r="AD185" s="101"/>
      <c r="AE185" s="101"/>
      <c r="AF185" s="101"/>
      <c r="AG185" s="101"/>
      <c r="AH185" s="101"/>
      <c r="AI185" s="101"/>
      <c r="AJ185" s="101"/>
      <c r="AK185" s="101"/>
      <c r="AL185" s="101"/>
      <c r="AM185" s="101"/>
      <c r="AN185" s="101"/>
      <c r="AO185" s="101"/>
      <c r="AP185" s="101"/>
      <c r="AQ185" s="101"/>
      <c r="AR185" s="101"/>
      <c r="AS185" s="101"/>
      <c r="AT185" s="101"/>
      <c r="AU185" s="101"/>
      <c r="AV185" s="101"/>
      <c r="AW185" s="101"/>
      <c r="AX185" s="101"/>
      <c r="AY185" s="101"/>
      <c r="AZ185" s="101"/>
      <c r="BA185" s="101"/>
      <c r="BB185" s="101"/>
      <c r="BC185" s="101"/>
      <c r="BD185" s="101"/>
      <c r="BE185" s="101"/>
      <c r="BF185" s="101"/>
      <c r="BG185" s="101"/>
      <c r="BH185" s="101"/>
      <c r="BI185" s="101"/>
      <c r="BJ185" s="101"/>
      <c r="BK185" s="101"/>
      <c r="BL185" s="101"/>
      <c r="BM185" s="101"/>
      <c r="BN185" s="101"/>
      <c r="BO185" s="101"/>
      <c r="BP185" s="101"/>
      <c r="BQ185" s="101"/>
      <c r="BR185" s="101"/>
      <c r="BS185" s="101"/>
      <c r="BT185" s="101"/>
      <c r="BU185" s="101"/>
      <c r="BV185" s="101"/>
      <c r="BW185" s="101"/>
      <c r="BX185" s="101"/>
      <c r="BY185" s="101"/>
      <c r="BZ185" s="101"/>
      <c r="CA185" s="101"/>
      <c r="CB185" s="101"/>
      <c r="CC185" s="101"/>
      <c r="CD185" s="101"/>
      <c r="CE185" s="101"/>
      <c r="CF185" s="101"/>
      <c r="CG185" s="101"/>
      <c r="CH185" s="101"/>
      <c r="CI185" s="101"/>
      <c r="CJ185" s="101"/>
      <c r="CK185" s="101"/>
      <c r="CL185" s="101"/>
      <c r="CM185" s="101"/>
      <c r="CN185" s="101"/>
      <c r="CO185" s="101"/>
      <c r="CP185" s="101"/>
      <c r="CQ185" s="101"/>
      <c r="CR185" s="101"/>
      <c r="CS185" s="101"/>
      <c r="CT185" s="101"/>
      <c r="CU185" s="101"/>
      <c r="CV185" s="101"/>
      <c r="CW185" s="101"/>
      <c r="CX185" s="101"/>
      <c r="CY185" s="101"/>
      <c r="CZ185" s="101"/>
      <c r="DA185" s="101"/>
      <c r="DB185" s="101"/>
      <c r="DC185" s="101"/>
      <c r="DD185" s="101"/>
      <c r="DE185" s="101"/>
      <c r="DF185" s="101"/>
      <c r="DG185" s="101"/>
      <c r="DH185" s="101"/>
      <c r="DI185" s="101"/>
      <c r="DJ185" s="101"/>
      <c r="DK185" s="101"/>
      <c r="DL185" s="101"/>
      <c r="DM185" s="101"/>
      <c r="DN185" s="101"/>
      <c r="DO185" s="101"/>
      <c r="DP185" s="101"/>
      <c r="DQ185" s="101"/>
      <c r="DR185" s="101"/>
      <c r="DS185" s="101"/>
      <c r="DT185" s="101"/>
      <c r="DU185" s="101"/>
      <c r="DV185" s="101"/>
      <c r="DW185" s="101"/>
      <c r="DX185" s="101"/>
      <c r="DY185" s="101"/>
      <c r="DZ185" s="101"/>
      <c r="EA185" s="101"/>
      <c r="EB185" s="101"/>
      <c r="EC185" s="101"/>
      <c r="ED185" s="101"/>
      <c r="EE185" s="101"/>
      <c r="EF185" s="101"/>
      <c r="EG185" s="101"/>
      <c r="EH185" s="101"/>
      <c r="EI185" s="101"/>
      <c r="EJ185" s="101"/>
      <c r="EK185" s="101"/>
      <c r="EL185" s="101"/>
      <c r="EM185" s="101"/>
      <c r="EN185" s="101"/>
      <c r="EO185" s="101"/>
      <c r="EP185" s="101"/>
      <c r="EQ185" s="101"/>
      <c r="ER185" s="101"/>
      <c r="ES185" s="101"/>
      <c r="ET185" s="101"/>
      <c r="EU185" s="101"/>
      <c r="EV185" s="101"/>
      <c r="EW185" s="101"/>
      <c r="EX185" s="101"/>
      <c r="EY185" s="101"/>
      <c r="EZ185" s="101"/>
      <c r="FA185" s="101"/>
      <c r="FB185" s="101"/>
      <c r="FC185" s="101"/>
      <c r="FD185" s="101"/>
      <c r="FE185" s="101"/>
      <c r="FF185" s="101"/>
      <c r="FG185" s="101"/>
      <c r="FH185" s="101"/>
      <c r="FI185" s="101"/>
      <c r="FJ185" s="101"/>
      <c r="FK185" s="101"/>
      <c r="FL185" s="101"/>
      <c r="FM185" s="101"/>
      <c r="FN185" s="101"/>
      <c r="FO185" s="101"/>
      <c r="FP185" s="101"/>
      <c r="FQ185" s="101"/>
      <c r="FR185" s="101"/>
      <c r="FS185" s="101"/>
      <c r="FT185" s="101"/>
      <c r="FU185" s="101"/>
      <c r="FV185" s="101"/>
      <c r="FW185" s="101"/>
      <c r="FX185" s="101"/>
      <c r="FY185" s="101"/>
      <c r="FZ185" s="101"/>
      <c r="GA185" s="101"/>
      <c r="GB185" s="101"/>
      <c r="GC185" s="101"/>
      <c r="GD185" s="101"/>
      <c r="GE185" s="101"/>
      <c r="GF185" s="101"/>
      <c r="GG185" s="101"/>
      <c r="GH185" s="101"/>
      <c r="GI185" s="101"/>
      <c r="GJ185" s="101"/>
      <c r="GK185" s="101"/>
      <c r="GL185" s="101"/>
      <c r="GM185" s="101"/>
      <c r="GN185" s="101"/>
      <c r="GO185" s="101"/>
      <c r="GP185" s="101"/>
      <c r="GQ185" s="101"/>
      <c r="GR185" s="101"/>
      <c r="GS185" s="101"/>
      <c r="GT185" s="101"/>
      <c r="GU185" s="101"/>
      <c r="GV185" s="101"/>
      <c r="GW185" s="101"/>
      <c r="GX185" s="101"/>
      <c r="GY185" s="101"/>
      <c r="GZ185" s="101"/>
      <c r="HA185" s="101"/>
      <c r="HB185" s="101"/>
      <c r="HC185" s="101"/>
      <c r="HD185" s="101"/>
      <c r="HE185" s="101"/>
      <c r="HF185" s="101"/>
      <c r="HG185" s="101"/>
      <c r="HH185" s="101"/>
      <c r="HI185" s="101"/>
      <c r="HJ185" s="101"/>
      <c r="HK185" s="101"/>
      <c r="HL185" s="101"/>
      <c r="HM185" s="101"/>
      <c r="HN185" s="101"/>
      <c r="HO185" s="101"/>
      <c r="HP185" s="101"/>
      <c r="HQ185" s="101"/>
      <c r="HR185" s="101"/>
      <c r="HS185" s="101"/>
      <c r="HT185" s="101"/>
      <c r="HU185" s="101"/>
      <c r="HV185" s="101"/>
      <c r="HW185" s="101"/>
      <c r="HX185" s="101"/>
      <c r="HY185" s="101"/>
      <c r="HZ185" s="101"/>
      <c r="IA185" s="101"/>
      <c r="IB185" s="101"/>
      <c r="IC185" s="101"/>
      <c r="ID185" s="101"/>
      <c r="IE185" s="101"/>
      <c r="IF185" s="101"/>
      <c r="IG185" s="101"/>
      <c r="IH185" s="101"/>
      <c r="II185" s="101"/>
      <c r="IJ185" s="101"/>
      <c r="IK185" s="101"/>
      <c r="IL185" s="101"/>
      <c r="IM185" s="101"/>
      <c r="IN185" s="101"/>
      <c r="IO185" s="101"/>
      <c r="IP185" s="97"/>
      <c r="IQ185" s="97"/>
      <c r="IR185" s="97"/>
      <c r="IS185" s="97"/>
      <c r="IT185" s="97"/>
      <c r="IU185" s="97"/>
      <c r="IV185" s="97"/>
      <c r="IW185" s="97"/>
      <c r="IX185" s="97"/>
    </row>
    <row r="186" spans="1:258" s="88" customFormat="1" ht="22.8" x14ac:dyDescent="0.25">
      <c r="A186" s="93">
        <v>3</v>
      </c>
      <c r="B186" s="96" t="s">
        <v>1346</v>
      </c>
      <c r="C186" s="94" t="s">
        <v>1347</v>
      </c>
      <c r="D186" s="95" t="s">
        <v>278</v>
      </c>
      <c r="E186" s="100">
        <v>2</v>
      </c>
      <c r="F186" s="18"/>
      <c r="G186" s="18"/>
      <c r="H186" s="18"/>
      <c r="I186" s="18"/>
      <c r="J186" s="18"/>
      <c r="K186" s="18"/>
      <c r="L186" s="18"/>
      <c r="M186" s="18"/>
      <c r="N186" s="18"/>
      <c r="O186" s="18"/>
      <c r="P186" s="18"/>
      <c r="Q186" s="18"/>
      <c r="R186" s="18"/>
      <c r="S186" s="18"/>
      <c r="T186" s="18"/>
      <c r="U186" s="18"/>
      <c r="V186" s="18"/>
      <c r="W186" s="18"/>
      <c r="X186" s="18"/>
      <c r="Y186" s="18"/>
      <c r="Z186" s="18"/>
      <c r="AA186" s="18"/>
      <c r="AB186" s="18"/>
      <c r="AC186" s="18"/>
      <c r="AD186" s="18"/>
      <c r="AE186" s="18"/>
      <c r="AF186" s="18"/>
      <c r="AG186" s="18"/>
      <c r="AH186" s="18"/>
      <c r="AI186" s="18"/>
      <c r="AJ186" s="18"/>
      <c r="AK186" s="18"/>
      <c r="AL186" s="18"/>
      <c r="AM186" s="18"/>
      <c r="AN186" s="18"/>
      <c r="AO186" s="18"/>
      <c r="AP186" s="18"/>
      <c r="AQ186" s="18"/>
      <c r="AR186" s="18"/>
      <c r="AS186" s="18"/>
      <c r="AT186" s="18"/>
      <c r="AU186" s="18"/>
      <c r="AV186" s="18"/>
      <c r="AW186" s="18"/>
      <c r="AX186" s="18"/>
      <c r="AY186" s="18"/>
      <c r="AZ186" s="18"/>
      <c r="BA186" s="18"/>
      <c r="BB186" s="18"/>
      <c r="BC186" s="18"/>
      <c r="BD186" s="18"/>
      <c r="BE186" s="18"/>
      <c r="BF186" s="18"/>
      <c r="BG186" s="18"/>
      <c r="BH186" s="18"/>
      <c r="BI186" s="18"/>
      <c r="BJ186" s="18"/>
      <c r="BK186" s="18"/>
      <c r="BL186" s="18"/>
      <c r="BM186" s="18"/>
      <c r="BN186" s="18"/>
      <c r="BO186" s="18"/>
      <c r="BP186" s="18"/>
      <c r="BQ186" s="18"/>
      <c r="BR186" s="18"/>
      <c r="BS186" s="18"/>
      <c r="BT186" s="18"/>
      <c r="BU186" s="18"/>
      <c r="BV186" s="18"/>
      <c r="BW186" s="18"/>
      <c r="BX186" s="18"/>
      <c r="BY186" s="18"/>
      <c r="BZ186" s="18"/>
      <c r="CA186" s="18"/>
      <c r="CB186" s="18"/>
      <c r="CC186" s="18"/>
      <c r="CD186" s="18"/>
      <c r="CE186" s="18"/>
      <c r="CF186" s="18"/>
      <c r="CG186" s="18"/>
      <c r="CH186" s="18"/>
      <c r="CI186" s="18"/>
      <c r="CJ186" s="18"/>
      <c r="CK186" s="18"/>
      <c r="CL186" s="18"/>
      <c r="CM186" s="18"/>
      <c r="CN186" s="18"/>
      <c r="CO186" s="18"/>
      <c r="CP186" s="18"/>
      <c r="CQ186" s="18"/>
      <c r="CR186" s="18"/>
      <c r="CS186" s="18"/>
      <c r="CT186" s="18"/>
      <c r="CU186" s="18"/>
      <c r="CV186" s="18"/>
      <c r="CW186" s="18"/>
      <c r="CX186" s="18"/>
      <c r="CY186" s="18"/>
      <c r="CZ186" s="18"/>
      <c r="DA186" s="18"/>
      <c r="DB186" s="18"/>
      <c r="DC186" s="18"/>
      <c r="DD186" s="18"/>
      <c r="DE186" s="18"/>
      <c r="DF186" s="18"/>
      <c r="DG186" s="18"/>
      <c r="DH186" s="18"/>
      <c r="DI186" s="18"/>
      <c r="DJ186" s="18"/>
      <c r="DK186" s="18"/>
      <c r="DL186" s="18"/>
      <c r="DM186" s="18"/>
      <c r="DN186" s="18"/>
      <c r="DO186" s="18"/>
      <c r="DP186" s="18"/>
      <c r="DQ186" s="18"/>
      <c r="DR186" s="18"/>
      <c r="DS186" s="18"/>
      <c r="DT186" s="18"/>
      <c r="DU186" s="18"/>
      <c r="DV186" s="18"/>
      <c r="DW186" s="18"/>
      <c r="DX186" s="18"/>
      <c r="DY186" s="18"/>
      <c r="DZ186" s="18"/>
      <c r="EA186" s="18"/>
      <c r="EB186" s="18"/>
      <c r="EC186" s="18"/>
      <c r="ED186" s="18"/>
      <c r="EE186" s="18"/>
      <c r="EF186" s="18"/>
      <c r="EG186" s="18"/>
      <c r="EH186" s="18"/>
      <c r="EI186" s="18"/>
      <c r="EJ186" s="18"/>
      <c r="EK186" s="18"/>
      <c r="EL186" s="18"/>
      <c r="EM186" s="18"/>
      <c r="EN186" s="18"/>
      <c r="EO186" s="18"/>
      <c r="EP186" s="18"/>
      <c r="EQ186" s="18"/>
      <c r="ER186" s="18"/>
      <c r="ES186" s="18"/>
      <c r="ET186" s="18"/>
      <c r="EU186" s="18"/>
      <c r="EV186" s="18"/>
      <c r="EW186" s="18"/>
      <c r="EX186" s="18"/>
      <c r="EY186" s="18"/>
      <c r="EZ186" s="18"/>
      <c r="FA186" s="18"/>
      <c r="FB186" s="18"/>
      <c r="FC186" s="18"/>
      <c r="FD186" s="18"/>
      <c r="FE186" s="18"/>
      <c r="FF186" s="18"/>
      <c r="FG186" s="18"/>
      <c r="FH186" s="18"/>
      <c r="FI186" s="18"/>
      <c r="FJ186" s="18"/>
      <c r="FK186" s="18"/>
      <c r="FL186" s="18"/>
      <c r="FM186" s="18"/>
      <c r="FN186" s="18"/>
      <c r="FO186" s="18"/>
      <c r="FP186" s="18"/>
      <c r="FQ186" s="18"/>
      <c r="FR186" s="18"/>
      <c r="FS186" s="18"/>
      <c r="FT186" s="18"/>
      <c r="FU186" s="18"/>
      <c r="FV186" s="18"/>
      <c r="FW186" s="18"/>
      <c r="FX186" s="18"/>
      <c r="FY186" s="18"/>
      <c r="FZ186" s="18"/>
      <c r="GA186" s="18"/>
      <c r="GB186" s="18"/>
      <c r="GC186" s="18"/>
      <c r="GD186" s="18"/>
      <c r="GE186" s="18"/>
      <c r="GF186" s="18"/>
      <c r="GG186" s="18"/>
      <c r="GH186" s="18"/>
      <c r="GI186" s="18"/>
      <c r="GJ186" s="18"/>
      <c r="GK186" s="18"/>
      <c r="GL186" s="18"/>
      <c r="GM186" s="18"/>
      <c r="GN186" s="18"/>
      <c r="GO186" s="18"/>
      <c r="GP186" s="18"/>
      <c r="GQ186" s="18"/>
      <c r="GR186" s="18"/>
      <c r="GS186" s="18"/>
      <c r="GT186" s="18"/>
      <c r="GU186" s="18"/>
      <c r="GV186" s="18"/>
      <c r="GW186" s="18"/>
      <c r="GX186" s="18"/>
      <c r="GY186" s="18"/>
      <c r="GZ186" s="18"/>
      <c r="HA186" s="18"/>
      <c r="HB186" s="18"/>
      <c r="HC186" s="18"/>
      <c r="HD186" s="18"/>
      <c r="HE186" s="18"/>
      <c r="HF186" s="18"/>
      <c r="HG186" s="18"/>
      <c r="HH186" s="18"/>
      <c r="HI186" s="18"/>
      <c r="HJ186" s="18"/>
      <c r="HK186" s="18"/>
      <c r="HL186" s="18"/>
      <c r="HM186" s="18"/>
      <c r="HN186" s="18"/>
      <c r="HO186" s="18"/>
      <c r="HP186" s="18"/>
      <c r="HQ186" s="18"/>
      <c r="HR186" s="18"/>
      <c r="HS186" s="18"/>
      <c r="HT186" s="18"/>
      <c r="HU186" s="18"/>
      <c r="HV186" s="18"/>
      <c r="HW186" s="18"/>
      <c r="HX186" s="18"/>
      <c r="HY186" s="18"/>
      <c r="HZ186" s="18"/>
      <c r="IA186" s="18"/>
      <c r="IB186" s="18"/>
      <c r="IC186" s="18"/>
      <c r="ID186" s="18"/>
      <c r="IE186" s="18"/>
      <c r="IF186" s="18"/>
      <c r="IG186" s="18"/>
      <c r="IH186" s="18"/>
      <c r="II186" s="18"/>
      <c r="IJ186" s="18"/>
      <c r="IK186" s="18"/>
      <c r="IL186" s="18"/>
      <c r="IM186" s="18"/>
      <c r="IN186" s="18"/>
      <c r="IO186" s="18"/>
    </row>
    <row r="187" spans="1:258" s="88" customFormat="1" ht="34.200000000000003" x14ac:dyDescent="0.25">
      <c r="A187" s="93">
        <v>4</v>
      </c>
      <c r="B187" s="96" t="s">
        <v>1339</v>
      </c>
      <c r="C187" s="94" t="s">
        <v>1340</v>
      </c>
      <c r="D187" s="95" t="s">
        <v>278</v>
      </c>
      <c r="E187" s="100">
        <v>20</v>
      </c>
      <c r="F187" s="18"/>
      <c r="G187" s="18"/>
      <c r="H187" s="18"/>
      <c r="I187" s="18"/>
      <c r="J187" s="18"/>
      <c r="K187" s="18"/>
      <c r="L187" s="18"/>
      <c r="M187" s="18"/>
      <c r="N187" s="18"/>
      <c r="O187" s="18"/>
      <c r="P187" s="18"/>
      <c r="Q187" s="18"/>
      <c r="R187" s="18"/>
      <c r="S187" s="18"/>
      <c r="T187" s="18"/>
      <c r="U187" s="18"/>
      <c r="V187" s="18"/>
      <c r="W187" s="18"/>
      <c r="X187" s="18"/>
      <c r="Y187" s="18"/>
      <c r="Z187" s="18"/>
      <c r="AA187" s="18"/>
      <c r="AB187" s="18"/>
      <c r="AC187" s="18"/>
      <c r="AD187" s="18"/>
      <c r="AE187" s="18"/>
      <c r="AF187" s="18"/>
      <c r="AG187" s="18"/>
      <c r="AH187" s="18"/>
      <c r="AI187" s="18"/>
      <c r="AJ187" s="18"/>
      <c r="AK187" s="18"/>
      <c r="AL187" s="18"/>
      <c r="AM187" s="18"/>
      <c r="AN187" s="18"/>
      <c r="AO187" s="18"/>
      <c r="AP187" s="18"/>
      <c r="AQ187" s="18"/>
      <c r="AR187" s="18"/>
      <c r="AS187" s="18"/>
      <c r="AT187" s="18"/>
      <c r="AU187" s="18"/>
      <c r="AV187" s="18"/>
      <c r="AW187" s="18"/>
      <c r="AX187" s="18"/>
      <c r="AY187" s="18"/>
      <c r="AZ187" s="18"/>
      <c r="BA187" s="18"/>
      <c r="BB187" s="18"/>
      <c r="BC187" s="18"/>
      <c r="BD187" s="18"/>
      <c r="BE187" s="18"/>
      <c r="BF187" s="18"/>
      <c r="BG187" s="18"/>
      <c r="BH187" s="18"/>
      <c r="BI187" s="18"/>
      <c r="BJ187" s="18"/>
      <c r="BK187" s="18"/>
      <c r="BL187" s="18"/>
      <c r="BM187" s="18"/>
      <c r="BN187" s="18"/>
      <c r="BO187" s="18"/>
      <c r="BP187" s="18"/>
      <c r="BQ187" s="18"/>
      <c r="BR187" s="18"/>
      <c r="BS187" s="18"/>
      <c r="BT187" s="18"/>
      <c r="BU187" s="18"/>
      <c r="BV187" s="18"/>
      <c r="BW187" s="18"/>
      <c r="BX187" s="18"/>
      <c r="BY187" s="18"/>
      <c r="BZ187" s="18"/>
      <c r="CA187" s="18"/>
      <c r="CB187" s="18"/>
      <c r="CC187" s="18"/>
      <c r="CD187" s="18"/>
      <c r="CE187" s="18"/>
      <c r="CF187" s="18"/>
      <c r="CG187" s="18"/>
      <c r="CH187" s="18"/>
      <c r="CI187" s="18"/>
      <c r="CJ187" s="18"/>
      <c r="CK187" s="18"/>
      <c r="CL187" s="18"/>
      <c r="CM187" s="18"/>
      <c r="CN187" s="18"/>
      <c r="CO187" s="18"/>
      <c r="CP187" s="18"/>
      <c r="CQ187" s="18"/>
      <c r="CR187" s="18"/>
      <c r="CS187" s="18"/>
      <c r="CT187" s="18"/>
      <c r="CU187" s="18"/>
      <c r="CV187" s="18"/>
      <c r="CW187" s="18"/>
      <c r="CX187" s="18"/>
      <c r="CY187" s="18"/>
      <c r="CZ187" s="18"/>
      <c r="DA187" s="18"/>
      <c r="DB187" s="18"/>
      <c r="DC187" s="18"/>
      <c r="DD187" s="18"/>
      <c r="DE187" s="18"/>
      <c r="DF187" s="18"/>
      <c r="DG187" s="18"/>
      <c r="DH187" s="18"/>
      <c r="DI187" s="18"/>
      <c r="DJ187" s="18"/>
      <c r="DK187" s="18"/>
      <c r="DL187" s="18"/>
      <c r="DM187" s="18"/>
      <c r="DN187" s="18"/>
      <c r="DO187" s="18"/>
      <c r="DP187" s="18"/>
      <c r="DQ187" s="18"/>
      <c r="DR187" s="18"/>
      <c r="DS187" s="18"/>
      <c r="DT187" s="18"/>
      <c r="DU187" s="18"/>
      <c r="DV187" s="18"/>
      <c r="DW187" s="18"/>
      <c r="DX187" s="18"/>
      <c r="DY187" s="18"/>
      <c r="DZ187" s="18"/>
      <c r="EA187" s="18"/>
      <c r="EB187" s="18"/>
      <c r="EC187" s="18"/>
      <c r="ED187" s="18"/>
      <c r="EE187" s="18"/>
      <c r="EF187" s="18"/>
      <c r="EG187" s="18"/>
      <c r="EH187" s="18"/>
      <c r="EI187" s="18"/>
      <c r="EJ187" s="18"/>
      <c r="EK187" s="18"/>
      <c r="EL187" s="18"/>
      <c r="EM187" s="18"/>
      <c r="EN187" s="18"/>
      <c r="EO187" s="18"/>
      <c r="EP187" s="18"/>
      <c r="EQ187" s="18"/>
      <c r="ER187" s="18"/>
      <c r="ES187" s="18"/>
      <c r="ET187" s="18"/>
      <c r="EU187" s="18"/>
      <c r="EV187" s="18"/>
      <c r="EW187" s="18"/>
      <c r="EX187" s="18"/>
      <c r="EY187" s="18"/>
      <c r="EZ187" s="18"/>
      <c r="FA187" s="18"/>
      <c r="FB187" s="18"/>
      <c r="FC187" s="18"/>
      <c r="FD187" s="18"/>
      <c r="FE187" s="18"/>
      <c r="FF187" s="18"/>
      <c r="FG187" s="18"/>
      <c r="FH187" s="18"/>
      <c r="FI187" s="18"/>
      <c r="FJ187" s="18"/>
      <c r="FK187" s="18"/>
      <c r="FL187" s="18"/>
      <c r="FM187" s="18"/>
      <c r="FN187" s="18"/>
      <c r="FO187" s="18"/>
      <c r="FP187" s="18"/>
      <c r="FQ187" s="18"/>
      <c r="FR187" s="18"/>
      <c r="FS187" s="18"/>
      <c r="FT187" s="18"/>
      <c r="FU187" s="18"/>
      <c r="FV187" s="18"/>
      <c r="FW187" s="18"/>
      <c r="FX187" s="18"/>
      <c r="FY187" s="18"/>
      <c r="FZ187" s="18"/>
      <c r="GA187" s="18"/>
      <c r="GB187" s="18"/>
      <c r="GC187" s="18"/>
      <c r="GD187" s="18"/>
      <c r="GE187" s="18"/>
      <c r="GF187" s="18"/>
      <c r="GG187" s="18"/>
      <c r="GH187" s="18"/>
      <c r="GI187" s="18"/>
      <c r="GJ187" s="18"/>
      <c r="GK187" s="18"/>
      <c r="GL187" s="18"/>
      <c r="GM187" s="18"/>
      <c r="GN187" s="18"/>
      <c r="GO187" s="18"/>
      <c r="GP187" s="18"/>
      <c r="GQ187" s="18"/>
      <c r="GR187" s="18"/>
      <c r="GS187" s="18"/>
      <c r="GT187" s="18"/>
      <c r="GU187" s="18"/>
      <c r="GV187" s="18"/>
      <c r="GW187" s="18"/>
      <c r="GX187" s="18"/>
      <c r="GY187" s="18"/>
      <c r="GZ187" s="18"/>
      <c r="HA187" s="18"/>
      <c r="HB187" s="18"/>
      <c r="HC187" s="18"/>
      <c r="HD187" s="18"/>
      <c r="HE187" s="18"/>
      <c r="HF187" s="18"/>
      <c r="HG187" s="18"/>
      <c r="HH187" s="18"/>
      <c r="HI187" s="18"/>
      <c r="HJ187" s="18"/>
      <c r="HK187" s="18"/>
      <c r="HL187" s="18"/>
      <c r="HM187" s="18"/>
      <c r="HN187" s="18"/>
      <c r="HO187" s="18"/>
      <c r="HP187" s="18"/>
      <c r="HQ187" s="18"/>
      <c r="HR187" s="18"/>
      <c r="HS187" s="18"/>
      <c r="HT187" s="18"/>
      <c r="HU187" s="18"/>
      <c r="HV187" s="18"/>
      <c r="HW187" s="18"/>
      <c r="HX187" s="18"/>
      <c r="HY187" s="18"/>
      <c r="HZ187" s="18"/>
      <c r="IA187" s="18"/>
      <c r="IB187" s="18"/>
      <c r="IC187" s="18"/>
      <c r="ID187" s="18"/>
      <c r="IE187" s="18"/>
      <c r="IF187" s="18"/>
      <c r="IG187" s="18"/>
      <c r="IH187" s="18"/>
      <c r="II187" s="18"/>
      <c r="IJ187" s="18"/>
      <c r="IK187" s="18"/>
      <c r="IL187" s="18"/>
      <c r="IM187" s="18"/>
      <c r="IN187" s="18"/>
      <c r="IO187" s="18"/>
    </row>
    <row r="188" spans="1:258" s="88" customFormat="1" ht="22.8" x14ac:dyDescent="0.25">
      <c r="A188" s="93">
        <v>5</v>
      </c>
      <c r="B188" s="96" t="s">
        <v>1348</v>
      </c>
      <c r="C188" s="94" t="s">
        <v>1349</v>
      </c>
      <c r="D188" s="95" t="s">
        <v>1350</v>
      </c>
      <c r="E188" s="100">
        <v>8</v>
      </c>
      <c r="F188" s="18"/>
      <c r="G188" s="18"/>
      <c r="H188" s="18"/>
      <c r="I188" s="18"/>
      <c r="J188" s="18"/>
      <c r="K188" s="18"/>
      <c r="L188" s="18"/>
      <c r="M188" s="18"/>
      <c r="N188" s="18"/>
      <c r="O188" s="18"/>
      <c r="P188" s="18"/>
      <c r="Q188" s="18"/>
      <c r="R188" s="18"/>
      <c r="S188" s="18"/>
      <c r="T188" s="18"/>
      <c r="U188" s="18"/>
      <c r="V188" s="18"/>
      <c r="W188" s="18"/>
      <c r="X188" s="18"/>
      <c r="Y188" s="18"/>
      <c r="Z188" s="18"/>
      <c r="AA188" s="18"/>
      <c r="AB188" s="18"/>
      <c r="AC188" s="18"/>
      <c r="AD188" s="18"/>
      <c r="AE188" s="18"/>
      <c r="AF188" s="18"/>
      <c r="AG188" s="18"/>
      <c r="AH188" s="18"/>
      <c r="AI188" s="18"/>
      <c r="AJ188" s="18"/>
      <c r="AK188" s="18"/>
      <c r="AL188" s="18"/>
      <c r="AM188" s="18"/>
      <c r="AN188" s="18"/>
      <c r="AO188" s="18"/>
      <c r="AP188" s="18"/>
      <c r="AQ188" s="18"/>
      <c r="AR188" s="18"/>
      <c r="AS188" s="18"/>
      <c r="AT188" s="18"/>
      <c r="AU188" s="18"/>
      <c r="AV188" s="18"/>
      <c r="AW188" s="18"/>
      <c r="AX188" s="18"/>
      <c r="AY188" s="18"/>
      <c r="AZ188" s="18"/>
      <c r="BA188" s="18"/>
      <c r="BB188" s="18"/>
      <c r="BC188" s="18"/>
      <c r="BD188" s="18"/>
      <c r="BE188" s="18"/>
      <c r="BF188" s="18"/>
      <c r="BG188" s="18"/>
      <c r="BH188" s="18"/>
      <c r="BI188" s="18"/>
      <c r="BJ188" s="18"/>
      <c r="BK188" s="18"/>
      <c r="BL188" s="18"/>
      <c r="BM188" s="18"/>
      <c r="BN188" s="18"/>
      <c r="BO188" s="18"/>
      <c r="BP188" s="18"/>
      <c r="BQ188" s="18"/>
      <c r="BR188" s="18"/>
      <c r="BS188" s="18"/>
      <c r="BT188" s="18"/>
      <c r="BU188" s="18"/>
      <c r="BV188" s="18"/>
      <c r="BW188" s="18"/>
      <c r="BX188" s="18"/>
      <c r="BY188" s="18"/>
      <c r="BZ188" s="18"/>
      <c r="CA188" s="18"/>
      <c r="CB188" s="18"/>
      <c r="CC188" s="18"/>
      <c r="CD188" s="18"/>
      <c r="CE188" s="18"/>
      <c r="CF188" s="18"/>
      <c r="CG188" s="18"/>
      <c r="CH188" s="18"/>
      <c r="CI188" s="18"/>
      <c r="CJ188" s="18"/>
      <c r="CK188" s="18"/>
      <c r="CL188" s="18"/>
      <c r="CM188" s="18"/>
      <c r="CN188" s="18"/>
      <c r="CO188" s="18"/>
      <c r="CP188" s="18"/>
      <c r="CQ188" s="18"/>
      <c r="CR188" s="18"/>
      <c r="CS188" s="18"/>
      <c r="CT188" s="18"/>
      <c r="CU188" s="18"/>
      <c r="CV188" s="18"/>
      <c r="CW188" s="18"/>
      <c r="CX188" s="18"/>
      <c r="CY188" s="18"/>
      <c r="CZ188" s="18"/>
      <c r="DA188" s="18"/>
      <c r="DB188" s="18"/>
      <c r="DC188" s="18"/>
      <c r="DD188" s="18"/>
      <c r="DE188" s="18"/>
      <c r="DF188" s="18"/>
      <c r="DG188" s="18"/>
      <c r="DH188" s="18"/>
      <c r="DI188" s="18"/>
      <c r="DJ188" s="18"/>
      <c r="DK188" s="18"/>
      <c r="DL188" s="18"/>
      <c r="DM188" s="18"/>
      <c r="DN188" s="18"/>
      <c r="DO188" s="18"/>
      <c r="DP188" s="18"/>
      <c r="DQ188" s="18"/>
      <c r="DR188" s="18"/>
      <c r="DS188" s="18"/>
      <c r="DT188" s="18"/>
      <c r="DU188" s="18"/>
      <c r="DV188" s="18"/>
      <c r="DW188" s="18"/>
      <c r="DX188" s="18"/>
      <c r="DY188" s="18"/>
      <c r="DZ188" s="18"/>
      <c r="EA188" s="18"/>
      <c r="EB188" s="18"/>
      <c r="EC188" s="18"/>
      <c r="ED188" s="18"/>
      <c r="EE188" s="18"/>
      <c r="EF188" s="18"/>
      <c r="EG188" s="18"/>
      <c r="EH188" s="18"/>
      <c r="EI188" s="18"/>
      <c r="EJ188" s="18"/>
      <c r="EK188" s="18"/>
      <c r="EL188" s="18"/>
      <c r="EM188" s="18"/>
      <c r="EN188" s="18"/>
      <c r="EO188" s="18"/>
      <c r="EP188" s="18"/>
      <c r="EQ188" s="18"/>
      <c r="ER188" s="18"/>
      <c r="ES188" s="18"/>
      <c r="ET188" s="18"/>
      <c r="EU188" s="18"/>
      <c r="EV188" s="18"/>
      <c r="EW188" s="18"/>
      <c r="EX188" s="18"/>
      <c r="EY188" s="18"/>
      <c r="EZ188" s="18"/>
      <c r="FA188" s="18"/>
      <c r="FB188" s="18"/>
      <c r="FC188" s="18"/>
      <c r="FD188" s="18"/>
      <c r="FE188" s="18"/>
      <c r="FF188" s="18"/>
      <c r="FG188" s="18"/>
      <c r="FH188" s="18"/>
      <c r="FI188" s="18"/>
      <c r="FJ188" s="18"/>
      <c r="FK188" s="18"/>
      <c r="FL188" s="18"/>
      <c r="FM188" s="18"/>
      <c r="FN188" s="18"/>
      <c r="FO188" s="18"/>
      <c r="FP188" s="18"/>
      <c r="FQ188" s="18"/>
      <c r="FR188" s="18"/>
      <c r="FS188" s="18"/>
      <c r="FT188" s="18"/>
      <c r="FU188" s="18"/>
      <c r="FV188" s="18"/>
      <c r="FW188" s="18"/>
      <c r="FX188" s="18"/>
      <c r="FY188" s="18"/>
      <c r="FZ188" s="18"/>
      <c r="GA188" s="18"/>
      <c r="GB188" s="18"/>
      <c r="GC188" s="18"/>
      <c r="GD188" s="18"/>
      <c r="GE188" s="18"/>
      <c r="GF188" s="18"/>
      <c r="GG188" s="18"/>
      <c r="GH188" s="18"/>
      <c r="GI188" s="18"/>
      <c r="GJ188" s="18"/>
      <c r="GK188" s="18"/>
      <c r="GL188" s="18"/>
      <c r="GM188" s="18"/>
      <c r="GN188" s="18"/>
      <c r="GO188" s="18"/>
      <c r="GP188" s="18"/>
      <c r="GQ188" s="18"/>
      <c r="GR188" s="18"/>
      <c r="GS188" s="18"/>
      <c r="GT188" s="18"/>
      <c r="GU188" s="18"/>
      <c r="GV188" s="18"/>
      <c r="GW188" s="18"/>
      <c r="GX188" s="18"/>
      <c r="GY188" s="18"/>
      <c r="GZ188" s="18"/>
      <c r="HA188" s="18"/>
      <c r="HB188" s="18"/>
      <c r="HC188" s="18"/>
      <c r="HD188" s="18"/>
      <c r="HE188" s="18"/>
      <c r="HF188" s="18"/>
      <c r="HG188" s="18"/>
      <c r="HH188" s="18"/>
      <c r="HI188" s="18"/>
      <c r="HJ188" s="18"/>
      <c r="HK188" s="18"/>
      <c r="HL188" s="18"/>
      <c r="HM188" s="18"/>
      <c r="HN188" s="18"/>
      <c r="HO188" s="18"/>
      <c r="HP188" s="18"/>
      <c r="HQ188" s="18"/>
      <c r="HR188" s="18"/>
      <c r="HS188" s="18"/>
      <c r="HT188" s="18"/>
      <c r="HU188" s="18"/>
      <c r="HV188" s="18"/>
      <c r="HW188" s="18"/>
      <c r="HX188" s="18"/>
      <c r="HY188" s="18"/>
      <c r="HZ188" s="18"/>
      <c r="IA188" s="18"/>
      <c r="IB188" s="18"/>
      <c r="IC188" s="18"/>
      <c r="ID188" s="18"/>
      <c r="IE188" s="18"/>
      <c r="IF188" s="18"/>
      <c r="IG188" s="18"/>
      <c r="IH188" s="18"/>
      <c r="II188" s="18"/>
      <c r="IJ188" s="18"/>
      <c r="IK188" s="18"/>
      <c r="IL188" s="18"/>
      <c r="IM188" s="18"/>
      <c r="IN188" s="18"/>
      <c r="IO188" s="18"/>
    </row>
    <row r="189" spans="1:258" s="88" customFormat="1" ht="45.6" x14ac:dyDescent="0.25">
      <c r="A189" s="93">
        <v>6</v>
      </c>
      <c r="B189" s="96" t="s">
        <v>1351</v>
      </c>
      <c r="C189" s="94" t="s">
        <v>1352</v>
      </c>
      <c r="D189" s="95" t="s">
        <v>278</v>
      </c>
      <c r="E189" s="100">
        <v>8</v>
      </c>
      <c r="F189" s="18"/>
      <c r="G189" s="18"/>
      <c r="H189" s="18"/>
      <c r="I189" s="18"/>
      <c r="J189" s="18"/>
      <c r="K189" s="18"/>
      <c r="L189" s="18"/>
      <c r="M189" s="18"/>
      <c r="N189" s="18"/>
      <c r="O189" s="18"/>
      <c r="P189" s="18"/>
      <c r="Q189" s="18"/>
      <c r="R189" s="18"/>
      <c r="S189" s="18"/>
      <c r="T189" s="18"/>
      <c r="U189" s="18"/>
      <c r="V189" s="18"/>
      <c r="W189" s="18"/>
      <c r="X189" s="18"/>
      <c r="Y189" s="18"/>
      <c r="Z189" s="18"/>
      <c r="AA189" s="18"/>
      <c r="AB189" s="18"/>
      <c r="AC189" s="18"/>
      <c r="AD189" s="18"/>
      <c r="AE189" s="18"/>
      <c r="AF189" s="18"/>
      <c r="AG189" s="18"/>
      <c r="AH189" s="18"/>
      <c r="AI189" s="18"/>
      <c r="AJ189" s="18"/>
      <c r="AK189" s="18"/>
      <c r="AL189" s="18"/>
      <c r="AM189" s="18"/>
      <c r="AN189" s="18"/>
      <c r="AO189" s="18"/>
      <c r="AP189" s="18"/>
      <c r="AQ189" s="18"/>
      <c r="AR189" s="18"/>
      <c r="AS189" s="18"/>
      <c r="AT189" s="18"/>
      <c r="AU189" s="18"/>
      <c r="AV189" s="18"/>
      <c r="AW189" s="18"/>
      <c r="AX189" s="18"/>
      <c r="AY189" s="18"/>
      <c r="AZ189" s="18"/>
      <c r="BA189" s="18"/>
      <c r="BB189" s="18"/>
      <c r="BC189" s="18"/>
      <c r="BD189" s="18"/>
      <c r="BE189" s="18"/>
      <c r="BF189" s="18"/>
      <c r="BG189" s="18"/>
      <c r="BH189" s="18"/>
      <c r="BI189" s="18"/>
      <c r="BJ189" s="18"/>
      <c r="BK189" s="18"/>
      <c r="BL189" s="18"/>
      <c r="BM189" s="18"/>
      <c r="BN189" s="18"/>
      <c r="BO189" s="18"/>
      <c r="BP189" s="18"/>
      <c r="BQ189" s="18"/>
      <c r="BR189" s="18"/>
      <c r="BS189" s="18"/>
      <c r="BT189" s="18"/>
      <c r="BU189" s="18"/>
      <c r="BV189" s="18"/>
      <c r="BW189" s="18"/>
      <c r="BX189" s="18"/>
      <c r="BY189" s="18"/>
      <c r="BZ189" s="18"/>
      <c r="CA189" s="18"/>
      <c r="CB189" s="18"/>
      <c r="CC189" s="18"/>
      <c r="CD189" s="18"/>
      <c r="CE189" s="18"/>
      <c r="CF189" s="18"/>
      <c r="CG189" s="18"/>
      <c r="CH189" s="18"/>
      <c r="CI189" s="18"/>
      <c r="CJ189" s="18"/>
      <c r="CK189" s="18"/>
      <c r="CL189" s="18"/>
      <c r="CM189" s="18"/>
      <c r="CN189" s="18"/>
      <c r="CO189" s="18"/>
      <c r="CP189" s="18"/>
      <c r="CQ189" s="18"/>
      <c r="CR189" s="18"/>
      <c r="CS189" s="18"/>
      <c r="CT189" s="18"/>
      <c r="CU189" s="18"/>
      <c r="CV189" s="18"/>
      <c r="CW189" s="18"/>
      <c r="CX189" s="18"/>
      <c r="CY189" s="18"/>
      <c r="CZ189" s="18"/>
      <c r="DA189" s="18"/>
      <c r="DB189" s="18"/>
      <c r="DC189" s="18"/>
      <c r="DD189" s="18"/>
      <c r="DE189" s="18"/>
      <c r="DF189" s="18"/>
      <c r="DG189" s="18"/>
      <c r="DH189" s="18"/>
      <c r="DI189" s="18"/>
      <c r="DJ189" s="18"/>
      <c r="DK189" s="18"/>
      <c r="DL189" s="18"/>
      <c r="DM189" s="18"/>
      <c r="DN189" s="18"/>
      <c r="DO189" s="18"/>
      <c r="DP189" s="18"/>
      <c r="DQ189" s="18"/>
      <c r="DR189" s="18"/>
      <c r="DS189" s="18"/>
      <c r="DT189" s="18"/>
      <c r="DU189" s="18"/>
      <c r="DV189" s="18"/>
      <c r="DW189" s="18"/>
      <c r="DX189" s="18"/>
      <c r="DY189" s="18"/>
      <c r="DZ189" s="18"/>
      <c r="EA189" s="18"/>
      <c r="EB189" s="18"/>
      <c r="EC189" s="18"/>
      <c r="ED189" s="18"/>
      <c r="EE189" s="18"/>
      <c r="EF189" s="18"/>
      <c r="EG189" s="18"/>
      <c r="EH189" s="18"/>
      <c r="EI189" s="18"/>
      <c r="EJ189" s="18"/>
      <c r="EK189" s="18"/>
      <c r="EL189" s="18"/>
      <c r="EM189" s="18"/>
      <c r="EN189" s="18"/>
      <c r="EO189" s="18"/>
      <c r="EP189" s="18"/>
      <c r="EQ189" s="18"/>
      <c r="ER189" s="18"/>
      <c r="ES189" s="18"/>
      <c r="ET189" s="18"/>
      <c r="EU189" s="18"/>
      <c r="EV189" s="18"/>
      <c r="EW189" s="18"/>
      <c r="EX189" s="18"/>
      <c r="EY189" s="18"/>
      <c r="EZ189" s="18"/>
      <c r="FA189" s="18"/>
      <c r="FB189" s="18"/>
      <c r="FC189" s="18"/>
      <c r="FD189" s="18"/>
      <c r="FE189" s="18"/>
      <c r="FF189" s="18"/>
      <c r="FG189" s="18"/>
      <c r="FH189" s="18"/>
      <c r="FI189" s="18"/>
      <c r="FJ189" s="18"/>
      <c r="FK189" s="18"/>
      <c r="FL189" s="18"/>
      <c r="FM189" s="18"/>
      <c r="FN189" s="18"/>
      <c r="FO189" s="18"/>
      <c r="FP189" s="18"/>
      <c r="FQ189" s="18"/>
      <c r="FR189" s="18"/>
      <c r="FS189" s="18"/>
      <c r="FT189" s="18"/>
      <c r="FU189" s="18"/>
      <c r="FV189" s="18"/>
      <c r="FW189" s="18"/>
      <c r="FX189" s="18"/>
      <c r="FY189" s="18"/>
      <c r="FZ189" s="18"/>
      <c r="GA189" s="18"/>
      <c r="GB189" s="18"/>
      <c r="GC189" s="18"/>
      <c r="GD189" s="18"/>
      <c r="GE189" s="18"/>
      <c r="GF189" s="18"/>
      <c r="GG189" s="18"/>
      <c r="GH189" s="18"/>
      <c r="GI189" s="18"/>
      <c r="GJ189" s="18"/>
      <c r="GK189" s="18"/>
      <c r="GL189" s="18"/>
      <c r="GM189" s="18"/>
      <c r="GN189" s="18"/>
      <c r="GO189" s="18"/>
      <c r="GP189" s="18"/>
      <c r="GQ189" s="18"/>
      <c r="GR189" s="18"/>
      <c r="GS189" s="18"/>
      <c r="GT189" s="18"/>
      <c r="GU189" s="18"/>
      <c r="GV189" s="18"/>
      <c r="GW189" s="18"/>
      <c r="GX189" s="18"/>
      <c r="GY189" s="18"/>
      <c r="GZ189" s="18"/>
      <c r="HA189" s="18"/>
      <c r="HB189" s="18"/>
      <c r="HC189" s="18"/>
      <c r="HD189" s="18"/>
      <c r="HE189" s="18"/>
      <c r="HF189" s="18"/>
      <c r="HG189" s="18"/>
      <c r="HH189" s="18"/>
      <c r="HI189" s="18"/>
      <c r="HJ189" s="18"/>
      <c r="HK189" s="18"/>
      <c r="HL189" s="18"/>
      <c r="HM189" s="18"/>
      <c r="HN189" s="18"/>
      <c r="HO189" s="18"/>
      <c r="HP189" s="18"/>
      <c r="HQ189" s="18"/>
      <c r="HR189" s="18"/>
      <c r="HS189" s="18"/>
      <c r="HT189" s="18"/>
      <c r="HU189" s="18"/>
      <c r="HV189" s="18"/>
      <c r="HW189" s="18"/>
      <c r="HX189" s="18"/>
      <c r="HY189" s="18"/>
      <c r="HZ189" s="18"/>
      <c r="IA189" s="18"/>
      <c r="IB189" s="18"/>
      <c r="IC189" s="18"/>
      <c r="ID189" s="18"/>
      <c r="IE189" s="18"/>
      <c r="IF189" s="18"/>
      <c r="IG189" s="18"/>
      <c r="IH189" s="18"/>
      <c r="II189" s="18"/>
      <c r="IJ189" s="18"/>
      <c r="IK189" s="18"/>
      <c r="IL189" s="18"/>
      <c r="IM189" s="18"/>
      <c r="IN189" s="18"/>
      <c r="IO189" s="18"/>
    </row>
    <row r="190" spans="1:258" s="88" customFormat="1" ht="30" customHeight="1" x14ac:dyDescent="0.25">
      <c r="A190" s="93">
        <v>7</v>
      </c>
      <c r="B190" s="96" t="s">
        <v>1332</v>
      </c>
      <c r="C190" s="94" t="s">
        <v>1333</v>
      </c>
      <c r="D190" s="95" t="s">
        <v>1334</v>
      </c>
      <c r="E190" s="100">
        <v>0.08</v>
      </c>
      <c r="F190" s="18"/>
      <c r="G190" s="18"/>
      <c r="H190" s="106" t="s">
        <v>1650</v>
      </c>
      <c r="I190" s="106" t="s">
        <v>1363</v>
      </c>
      <c r="J190" s="106"/>
      <c r="K190" s="106"/>
      <c r="L190" s="106"/>
      <c r="M190" s="106"/>
      <c r="N190" s="106"/>
      <c r="O190" s="106"/>
      <c r="P190" s="106"/>
      <c r="Q190" s="106"/>
      <c r="R190" s="106"/>
      <c r="S190" s="106"/>
      <c r="T190" s="106"/>
      <c r="U190" s="106"/>
      <c r="V190" s="106"/>
      <c r="W190" s="106"/>
      <c r="X190" s="106"/>
      <c r="Y190" s="106"/>
      <c r="Z190" s="106"/>
      <c r="AA190" s="106"/>
      <c r="AB190" s="106"/>
      <c r="AC190" s="106"/>
      <c r="AD190" s="106"/>
      <c r="AE190" s="106"/>
      <c r="AF190" s="106"/>
      <c r="AG190" s="106"/>
      <c r="AH190" s="106"/>
      <c r="AI190" s="106"/>
      <c r="AJ190" s="106"/>
      <c r="AK190" s="106"/>
      <c r="AL190" s="106"/>
      <c r="AM190" s="106"/>
      <c r="AN190" s="106"/>
      <c r="AO190" s="106"/>
      <c r="AP190" s="106"/>
      <c r="AQ190" s="106"/>
      <c r="AR190" s="106"/>
      <c r="AS190" s="106"/>
      <c r="AT190" s="106"/>
      <c r="AU190" s="106"/>
      <c r="AV190" s="106"/>
      <c r="AW190" s="106"/>
      <c r="AX190" s="106"/>
      <c r="AY190" s="106"/>
      <c r="AZ190" s="106"/>
      <c r="BA190" s="106"/>
      <c r="BB190" s="106"/>
      <c r="BC190" s="106"/>
      <c r="BD190" s="106"/>
      <c r="BE190" s="106"/>
      <c r="BF190" s="106"/>
      <c r="BG190" s="106"/>
      <c r="BH190" s="106"/>
      <c r="BI190" s="106"/>
      <c r="BJ190" s="106"/>
      <c r="BK190" s="106"/>
      <c r="BL190" s="106"/>
      <c r="BM190" s="106"/>
      <c r="BN190" s="106"/>
      <c r="BO190" s="106"/>
      <c r="BP190" s="106"/>
      <c r="BQ190" s="106"/>
      <c r="BR190" s="106"/>
      <c r="BS190" s="106"/>
      <c r="BT190" s="106"/>
      <c r="BU190" s="106"/>
      <c r="BV190" s="106"/>
      <c r="BW190" s="106"/>
      <c r="BX190" s="106"/>
      <c r="BY190" s="106"/>
      <c r="BZ190" s="106"/>
      <c r="CA190" s="106"/>
      <c r="CB190" s="106"/>
      <c r="CC190" s="106"/>
      <c r="CD190" s="106"/>
      <c r="CE190" s="106"/>
      <c r="CF190" s="106"/>
      <c r="CG190" s="106"/>
      <c r="CH190" s="106"/>
      <c r="CI190" s="106"/>
      <c r="CJ190" s="106"/>
      <c r="CK190" s="106"/>
      <c r="CL190" s="106"/>
      <c r="CM190" s="106"/>
      <c r="CN190" s="106"/>
      <c r="CO190" s="106"/>
      <c r="CP190" s="106"/>
      <c r="CQ190" s="106"/>
      <c r="CR190" s="106"/>
      <c r="CS190" s="106"/>
      <c r="CT190" s="106"/>
      <c r="CU190" s="106"/>
      <c r="CV190" s="106"/>
      <c r="CW190" s="106"/>
      <c r="CX190" s="106"/>
      <c r="CY190" s="106"/>
      <c r="CZ190" s="106"/>
      <c r="DA190" s="106"/>
      <c r="DB190" s="106"/>
      <c r="DC190" s="106"/>
      <c r="DD190" s="106"/>
      <c r="DE190" s="106"/>
      <c r="DF190" s="106"/>
      <c r="DG190" s="106"/>
      <c r="DH190" s="106"/>
      <c r="DI190" s="106"/>
      <c r="DJ190" s="106"/>
      <c r="DK190" s="106"/>
      <c r="DL190" s="106"/>
      <c r="DM190" s="106"/>
      <c r="DN190" s="106"/>
      <c r="DO190" s="106"/>
      <c r="DP190" s="106"/>
      <c r="DQ190" s="106"/>
      <c r="DR190" s="106"/>
      <c r="DS190" s="106"/>
      <c r="DT190" s="106"/>
      <c r="DU190" s="106"/>
      <c r="DV190" s="106"/>
      <c r="DW190" s="106"/>
      <c r="DX190" s="106"/>
      <c r="DY190" s="106"/>
      <c r="DZ190" s="106"/>
      <c r="EA190" s="106"/>
      <c r="EB190" s="106"/>
      <c r="EC190" s="106"/>
      <c r="ED190" s="106"/>
      <c r="EE190" s="106"/>
      <c r="EF190" s="106"/>
      <c r="EG190" s="106"/>
      <c r="EH190" s="106"/>
      <c r="EI190" s="106"/>
      <c r="EJ190" s="106"/>
      <c r="EK190" s="106"/>
      <c r="EL190" s="106"/>
      <c r="EM190" s="106"/>
      <c r="EN190" s="106"/>
      <c r="EO190" s="106"/>
      <c r="EP190" s="106"/>
      <c r="EQ190" s="106"/>
      <c r="ER190" s="106"/>
      <c r="ES190" s="106"/>
      <c r="ET190" s="106"/>
      <c r="EU190" s="106"/>
      <c r="EV190" s="106"/>
      <c r="EW190" s="106"/>
      <c r="EX190" s="106"/>
      <c r="EY190" s="106"/>
      <c r="EZ190" s="106"/>
      <c r="FA190" s="106"/>
      <c r="FB190" s="106"/>
      <c r="FC190" s="106"/>
      <c r="FD190" s="106"/>
      <c r="FE190" s="106"/>
      <c r="FF190" s="106"/>
      <c r="FG190" s="106"/>
      <c r="FH190" s="106"/>
      <c r="FI190" s="106"/>
      <c r="FJ190" s="106"/>
      <c r="FK190" s="106"/>
      <c r="FL190" s="106"/>
      <c r="FM190" s="106"/>
      <c r="FN190" s="106"/>
      <c r="FO190" s="106"/>
      <c r="FP190" s="106"/>
      <c r="FQ190" s="106"/>
      <c r="FR190" s="106"/>
      <c r="FS190" s="106"/>
      <c r="FT190" s="106"/>
      <c r="FU190" s="106"/>
      <c r="FV190" s="106"/>
      <c r="FW190" s="106"/>
      <c r="FX190" s="106"/>
      <c r="FY190" s="106"/>
      <c r="FZ190" s="106"/>
      <c r="GA190" s="106"/>
      <c r="GB190" s="106"/>
      <c r="GC190" s="106"/>
      <c r="GD190" s="106"/>
      <c r="GE190" s="106"/>
      <c r="GF190" s="106"/>
      <c r="GG190" s="106"/>
      <c r="GH190" s="106"/>
      <c r="GI190" s="106"/>
      <c r="GJ190" s="106"/>
      <c r="GK190" s="106"/>
      <c r="GL190" s="106"/>
      <c r="GM190" s="106"/>
      <c r="GN190" s="106"/>
      <c r="GO190" s="106"/>
      <c r="GP190" s="106"/>
      <c r="GQ190" s="106"/>
      <c r="GR190" s="106"/>
      <c r="GS190" s="106"/>
      <c r="GT190" s="106"/>
      <c r="GU190" s="106"/>
      <c r="GV190" s="106"/>
      <c r="GW190" s="106"/>
      <c r="GX190" s="106"/>
      <c r="GY190" s="106"/>
      <c r="GZ190" s="106"/>
      <c r="HA190" s="106"/>
      <c r="HB190" s="106"/>
      <c r="HC190" s="106"/>
      <c r="HD190" s="106"/>
      <c r="HE190" s="106"/>
      <c r="HF190" s="106"/>
      <c r="HG190" s="106"/>
      <c r="HH190" s="106"/>
      <c r="HI190" s="106"/>
      <c r="HJ190" s="106"/>
      <c r="HK190" s="106"/>
      <c r="HL190" s="106"/>
      <c r="HM190" s="106"/>
      <c r="HN190" s="106"/>
      <c r="HO190" s="106"/>
      <c r="HP190" s="106"/>
      <c r="HQ190" s="106"/>
      <c r="HR190" s="106"/>
      <c r="HS190" s="106"/>
      <c r="HT190" s="106"/>
      <c r="HU190" s="106"/>
      <c r="HV190" s="106"/>
      <c r="HW190" s="106"/>
      <c r="HX190" s="106"/>
      <c r="HY190" s="106"/>
      <c r="HZ190" s="106"/>
      <c r="IA190" s="106"/>
      <c r="IB190" s="106"/>
      <c r="IC190" s="106"/>
      <c r="ID190" s="106"/>
      <c r="IE190" s="106"/>
      <c r="IF190" s="106"/>
      <c r="IG190" s="106"/>
      <c r="IH190" s="106"/>
      <c r="II190" s="106"/>
      <c r="IJ190" s="106"/>
      <c r="IK190" s="106"/>
      <c r="IL190" s="106"/>
      <c r="IM190" s="106"/>
      <c r="IN190" s="106"/>
      <c r="IO190" s="106"/>
      <c r="IP190" s="106"/>
      <c r="IQ190" s="106" t="s">
        <v>1364</v>
      </c>
    </row>
    <row r="191" spans="1:258" s="88" customFormat="1" ht="13.8" x14ac:dyDescent="0.25">
      <c r="A191" s="102" t="s">
        <v>1353</v>
      </c>
      <c r="B191" s="102"/>
      <c r="C191" s="103"/>
      <c r="D191" s="192">
        <f>H191+I191+IQ191</f>
        <v>25514983.140000001</v>
      </c>
      <c r="E191" s="192"/>
      <c r="H191" s="130">
        <v>25130278.620000001</v>
      </c>
      <c r="I191" s="130">
        <v>279713.58</v>
      </c>
      <c r="IQ191" s="130">
        <v>104990.94</v>
      </c>
      <c r="IW191" s="126"/>
    </row>
    <row r="192" spans="1:258" s="106" customFormat="1" ht="16.5" customHeight="1" x14ac:dyDescent="0.25">
      <c r="A192" s="188" t="s">
        <v>1359</v>
      </c>
      <c r="B192" s="188"/>
      <c r="C192" s="188"/>
      <c r="D192" s="188"/>
      <c r="E192" s="188"/>
      <c r="G192" s="128"/>
      <c r="H192" s="128"/>
    </row>
    <row r="193" spans="1:257" s="106" customFormat="1" ht="16.5" hidden="1" customHeight="1" x14ac:dyDescent="0.25">
      <c r="A193" s="193" t="s">
        <v>1177</v>
      </c>
      <c r="B193" s="193"/>
      <c r="C193" s="193"/>
      <c r="D193" s="193"/>
      <c r="E193" s="193"/>
    </row>
    <row r="194" spans="1:257" s="106" customFormat="1" ht="13.8" x14ac:dyDescent="0.25">
      <c r="A194" s="188"/>
      <c r="B194" s="188"/>
      <c r="C194" s="188"/>
      <c r="D194" s="107"/>
      <c r="E194" s="108"/>
      <c r="G194" s="127"/>
      <c r="IQ194" s="127"/>
      <c r="IW194" s="127"/>
    </row>
    <row r="195" spans="1:257" s="106" customFormat="1" ht="13.8" x14ac:dyDescent="0.25">
      <c r="A195" s="109" t="s">
        <v>1151</v>
      </c>
      <c r="B195" s="109"/>
      <c r="C195" s="109"/>
      <c r="D195" s="107"/>
      <c r="E195" s="108"/>
    </row>
    <row r="196" spans="1:257" s="106" customFormat="1" ht="13.8" x14ac:dyDescent="0.25">
      <c r="A196" s="109" t="s">
        <v>1175</v>
      </c>
      <c r="B196" s="109"/>
      <c r="C196" s="109"/>
      <c r="D196" s="107"/>
      <c r="E196" s="108"/>
    </row>
    <row r="197" spans="1:257" s="106" customFormat="1" ht="16.5" customHeight="1" x14ac:dyDescent="0.25">
      <c r="A197" s="109" t="s">
        <v>1152</v>
      </c>
      <c r="B197" s="109"/>
      <c r="C197" s="109"/>
      <c r="D197" s="107"/>
      <c r="E197" s="108"/>
      <c r="I197" s="127"/>
    </row>
    <row r="198" spans="1:257" s="106" customFormat="1" ht="13.8" x14ac:dyDescent="0.25">
      <c r="A198" s="196" t="s">
        <v>1178</v>
      </c>
      <c r="B198" s="196"/>
      <c r="C198" s="196"/>
      <c r="D198" s="196"/>
      <c r="E198" s="196"/>
    </row>
    <row r="199" spans="1:257" s="106" customFormat="1" ht="13.8" x14ac:dyDescent="0.25">
      <c r="A199" s="109" t="s">
        <v>1176</v>
      </c>
      <c r="B199" s="109"/>
      <c r="C199" s="109"/>
      <c r="D199" s="107"/>
      <c r="E199" s="108"/>
    </row>
    <row r="200" spans="1:257" s="106" customFormat="1" ht="30.75" customHeight="1" x14ac:dyDescent="0.25">
      <c r="A200" s="196" t="s">
        <v>1179</v>
      </c>
      <c r="B200" s="196"/>
      <c r="C200" s="196"/>
      <c r="D200" s="196"/>
      <c r="E200" s="196"/>
    </row>
    <row r="201" spans="1:257" s="106" customFormat="1" ht="32.25" customHeight="1" x14ac:dyDescent="0.25">
      <c r="A201" s="196" t="s">
        <v>1153</v>
      </c>
      <c r="B201" s="196"/>
      <c r="C201" s="196"/>
      <c r="D201" s="196"/>
      <c r="E201" s="196"/>
    </row>
    <row r="202" spans="1:257" s="106" customFormat="1" ht="52.5" customHeight="1" x14ac:dyDescent="0.25">
      <c r="A202" s="196" t="s">
        <v>1360</v>
      </c>
      <c r="B202" s="196"/>
      <c r="C202" s="196"/>
      <c r="D202" s="196"/>
      <c r="E202" s="196"/>
    </row>
    <row r="203" spans="1:257" s="106" customFormat="1" ht="13.8" x14ac:dyDescent="0.25">
      <c r="A203" s="109" t="s">
        <v>1154</v>
      </c>
      <c r="B203" s="109"/>
      <c r="C203" s="109"/>
      <c r="D203" s="107"/>
      <c r="E203" s="108"/>
      <c r="F203" s="110"/>
      <c r="G203" s="110"/>
      <c r="H203" s="110"/>
    </row>
    <row r="204" spans="1:257" s="106" customFormat="1" ht="32.25" customHeight="1" x14ac:dyDescent="0.25">
      <c r="A204" s="199" t="s">
        <v>1180</v>
      </c>
      <c r="B204" s="199"/>
      <c r="C204" s="199"/>
      <c r="D204" s="199"/>
      <c r="E204" s="199"/>
      <c r="F204" s="110"/>
      <c r="G204" s="113"/>
      <c r="H204" s="113"/>
    </row>
    <row r="205" spans="1:257" s="106" customFormat="1" ht="51.75" customHeight="1" x14ac:dyDescent="0.25">
      <c r="A205" s="191" t="s">
        <v>1181</v>
      </c>
      <c r="B205" s="191"/>
      <c r="C205" s="191"/>
      <c r="D205" s="191"/>
      <c r="E205" s="191"/>
      <c r="F205" s="113"/>
    </row>
    <row r="206" spans="1:257" s="106" customFormat="1" ht="85.5" customHeight="1" x14ac:dyDescent="0.25">
      <c r="A206" s="190" t="s">
        <v>1362</v>
      </c>
      <c r="B206" s="190"/>
      <c r="C206" s="190"/>
      <c r="D206" s="190"/>
      <c r="E206" s="190"/>
    </row>
    <row r="207" spans="1:257" s="106" customFormat="1" ht="13.8" x14ac:dyDescent="0.25">
      <c r="A207" s="109" t="s">
        <v>1173</v>
      </c>
      <c r="B207" s="111"/>
      <c r="C207" s="111"/>
      <c r="D207" s="112"/>
      <c r="E207" s="112"/>
    </row>
    <row r="208" spans="1:257" s="106" customFormat="1" ht="33" customHeight="1" x14ac:dyDescent="0.25">
      <c r="A208" s="200" t="s">
        <v>1358</v>
      </c>
      <c r="B208" s="200"/>
      <c r="C208" s="200"/>
      <c r="D208" s="200"/>
      <c r="E208" s="200"/>
      <c r="F208" s="129"/>
    </row>
    <row r="209" spans="1:8" s="106" customFormat="1" ht="13.8" x14ac:dyDescent="0.25">
      <c r="A209" s="109" t="s">
        <v>1155</v>
      </c>
      <c r="B209" s="111"/>
      <c r="C209" s="111"/>
      <c r="D209" s="112"/>
      <c r="E209" s="112"/>
    </row>
    <row r="210" spans="1:8" s="106" customFormat="1" ht="71.25" customHeight="1" x14ac:dyDescent="0.25">
      <c r="A210" s="197" t="s">
        <v>1156</v>
      </c>
      <c r="B210" s="197"/>
      <c r="C210" s="197"/>
      <c r="D210" s="197"/>
      <c r="E210" s="197"/>
    </row>
    <row r="211" spans="1:8" s="106" customFormat="1" ht="13.8" x14ac:dyDescent="0.25">
      <c r="A211" s="109" t="s">
        <v>1157</v>
      </c>
      <c r="B211" s="111"/>
      <c r="C211" s="111"/>
      <c r="D211" s="112"/>
      <c r="E211" s="112"/>
    </row>
    <row r="212" spans="1:8" s="106" customFormat="1" ht="13.8" x14ac:dyDescent="0.25">
      <c r="A212" s="114" t="s">
        <v>1158</v>
      </c>
      <c r="B212" s="111"/>
      <c r="C212" s="111"/>
      <c r="D212" s="112"/>
      <c r="E212" s="112"/>
      <c r="F212" s="115"/>
      <c r="G212" s="115"/>
      <c r="H212" s="115"/>
    </row>
    <row r="213" spans="1:8" s="106" customFormat="1" ht="15.75" customHeight="1" x14ac:dyDescent="0.25">
      <c r="A213" s="87"/>
      <c r="B213" s="87"/>
      <c r="C213" s="87"/>
      <c r="D213" s="122"/>
      <c r="E213" s="122"/>
    </row>
    <row r="214" spans="1:8" s="106" customFormat="1" ht="16.5" customHeight="1" x14ac:dyDescent="0.25">
      <c r="A214" s="194" t="s">
        <v>1159</v>
      </c>
      <c r="B214" s="194"/>
      <c r="C214" s="194"/>
      <c r="D214" s="194"/>
      <c r="E214" s="194"/>
      <c r="F214" s="116"/>
      <c r="G214" s="117"/>
      <c r="H214" s="117"/>
    </row>
    <row r="215" spans="1:8" s="106" customFormat="1" ht="36.75" customHeight="1" x14ac:dyDescent="0.25">
      <c r="A215" s="198" t="s">
        <v>1160</v>
      </c>
      <c r="B215" s="198"/>
      <c r="C215" s="198"/>
      <c r="D215" s="198"/>
      <c r="E215" s="198"/>
      <c r="F215" s="125"/>
    </row>
    <row r="216" spans="1:8" s="106" customFormat="1" ht="33.75" customHeight="1" x14ac:dyDescent="0.25">
      <c r="A216" s="198" t="s">
        <v>1161</v>
      </c>
      <c r="B216" s="198"/>
      <c r="C216" s="198"/>
      <c r="D216" s="198"/>
      <c r="E216" s="198"/>
    </row>
    <row r="217" spans="1:8" s="106" customFormat="1" ht="13.8" x14ac:dyDescent="0.25">
      <c r="A217" s="195" t="s">
        <v>1162</v>
      </c>
      <c r="B217" s="195"/>
      <c r="C217" s="195"/>
      <c r="D217" s="195"/>
      <c r="E217" s="195"/>
    </row>
    <row r="218" spans="1:8" s="106" customFormat="1" ht="13.8" x14ac:dyDescent="0.25">
      <c r="A218" s="195" t="s">
        <v>1163</v>
      </c>
      <c r="B218" s="195"/>
      <c r="C218" s="195"/>
      <c r="D218" s="118"/>
      <c r="E218" s="119"/>
    </row>
    <row r="219" spans="1:8" s="106" customFormat="1" ht="32.25" customHeight="1" x14ac:dyDescent="0.25">
      <c r="A219" s="198" t="s">
        <v>1164</v>
      </c>
      <c r="B219" s="198"/>
      <c r="C219" s="198"/>
      <c r="D219" s="198"/>
      <c r="E219" s="198"/>
    </row>
    <row r="220" spans="1:8" s="106" customFormat="1" ht="13.8" x14ac:dyDescent="0.25">
      <c r="A220" s="117" t="s">
        <v>1165</v>
      </c>
      <c r="B220" s="117"/>
      <c r="C220" s="117"/>
      <c r="D220" s="120"/>
      <c r="E220" s="121"/>
    </row>
    <row r="221" spans="1:8" s="106" customFormat="1" ht="13.8" x14ac:dyDescent="0.25">
      <c r="A221" s="117" t="s">
        <v>1166</v>
      </c>
      <c r="B221" s="117"/>
      <c r="C221" s="117"/>
      <c r="D221" s="120"/>
      <c r="E221" s="121"/>
    </row>
    <row r="222" spans="1:8" s="106" customFormat="1" ht="13.8" x14ac:dyDescent="0.25">
      <c r="A222" s="117" t="s">
        <v>1354</v>
      </c>
      <c r="B222" s="117"/>
      <c r="C222" s="117"/>
      <c r="D222" s="120"/>
      <c r="E222" s="121"/>
    </row>
    <row r="223" spans="1:8" s="106" customFormat="1" ht="13.8" x14ac:dyDescent="0.25">
      <c r="A223" s="117" t="s">
        <v>1167</v>
      </c>
      <c r="B223" s="117"/>
      <c r="C223" s="117"/>
      <c r="D223" s="120"/>
      <c r="E223" s="121"/>
    </row>
    <row r="224" spans="1:8" s="106" customFormat="1" ht="13.8" x14ac:dyDescent="0.25">
      <c r="A224" s="117" t="s">
        <v>1168</v>
      </c>
      <c r="B224" s="117"/>
      <c r="C224" s="117"/>
      <c r="D224" s="120"/>
      <c r="E224" s="121"/>
    </row>
    <row r="225" spans="1:258" s="106" customFormat="1" ht="13.8" x14ac:dyDescent="0.25">
      <c r="A225" s="117" t="s">
        <v>1355</v>
      </c>
      <c r="B225" s="117"/>
      <c r="C225" s="117"/>
      <c r="D225" s="120"/>
      <c r="E225" s="121"/>
    </row>
    <row r="226" spans="1:258" s="106" customFormat="1" ht="13.8" x14ac:dyDescent="0.25">
      <c r="A226" s="117" t="s">
        <v>1169</v>
      </c>
      <c r="B226" s="117"/>
      <c r="C226" s="117"/>
      <c r="D226" s="120"/>
      <c r="E226" s="121"/>
    </row>
    <row r="227" spans="1:258" s="106" customFormat="1" ht="13.8" x14ac:dyDescent="0.25">
      <c r="A227" s="117" t="s">
        <v>1170</v>
      </c>
      <c r="B227" s="117"/>
      <c r="C227" s="117"/>
      <c r="D227" s="120"/>
      <c r="E227" s="121"/>
    </row>
    <row r="228" spans="1:258" s="106" customFormat="1" ht="13.8" x14ac:dyDescent="0.25">
      <c r="A228" s="198" t="s">
        <v>1171</v>
      </c>
      <c r="B228" s="198"/>
      <c r="C228" s="198"/>
      <c r="D228" s="198"/>
      <c r="E228" s="198"/>
    </row>
    <row r="229" spans="1:258" s="106" customFormat="1" ht="13.8" x14ac:dyDescent="0.25">
      <c r="A229" s="194" t="s">
        <v>1172</v>
      </c>
      <c r="B229" s="194"/>
      <c r="C229" s="194"/>
      <c r="D229" s="194"/>
      <c r="E229" s="194"/>
    </row>
    <row r="230" spans="1:258" s="106" customFormat="1" ht="15.75" customHeight="1" x14ac:dyDescent="0.25">
      <c r="A230" s="87"/>
      <c r="B230" s="87"/>
      <c r="C230" s="87"/>
      <c r="D230" s="122"/>
      <c r="E230" s="122"/>
    </row>
    <row r="231" spans="1:258" s="106" customFormat="1" ht="13.8" x14ac:dyDescent="0.25">
      <c r="A231" s="87"/>
      <c r="B231" s="87" t="s">
        <v>1356</v>
      </c>
      <c r="C231" s="87"/>
      <c r="D231" s="83" t="s">
        <v>1357</v>
      </c>
      <c r="E231" s="83"/>
    </row>
    <row r="232" spans="1:258" s="106" customFormat="1" ht="13.8" x14ac:dyDescent="0.25">
      <c r="A232" s="123"/>
      <c r="B232" s="123"/>
      <c r="C232" s="123"/>
      <c r="D232" s="83"/>
      <c r="E232" s="83"/>
    </row>
    <row r="233" spans="1:258" x14ac:dyDescent="0.25">
      <c r="IX233" t="s">
        <v>1361</v>
      </c>
    </row>
  </sheetData>
  <autoFilter ref="A1:A232"/>
  <mergeCells count="68">
    <mergeCell ref="A15:A18"/>
    <mergeCell ref="C5:E5"/>
    <mergeCell ref="B15:B18"/>
    <mergeCell ref="C15:C18"/>
    <mergeCell ref="D15:D18"/>
    <mergeCell ref="E15:E18"/>
    <mergeCell ref="A9:G9"/>
    <mergeCell ref="C1:E1"/>
    <mergeCell ref="C2:E2"/>
    <mergeCell ref="A13:G13"/>
    <mergeCell ref="A14:E14"/>
    <mergeCell ref="C6:E6"/>
    <mergeCell ref="C7:E7"/>
    <mergeCell ref="A10:E10"/>
    <mergeCell ref="C11:E11"/>
    <mergeCell ref="A229:E229"/>
    <mergeCell ref="A214:E214"/>
    <mergeCell ref="A217:E217"/>
    <mergeCell ref="A218:C218"/>
    <mergeCell ref="A198:E198"/>
    <mergeCell ref="A202:E202"/>
    <mergeCell ref="A210:E210"/>
    <mergeCell ref="A228:E228"/>
    <mergeCell ref="A200:E200"/>
    <mergeCell ref="A201:E201"/>
    <mergeCell ref="A204:E204"/>
    <mergeCell ref="A215:E215"/>
    <mergeCell ref="A216:E216"/>
    <mergeCell ref="A208:E208"/>
    <mergeCell ref="A219:E219"/>
    <mergeCell ref="A20:E20"/>
    <mergeCell ref="A21:B21"/>
    <mergeCell ref="C21:E21"/>
    <mergeCell ref="C25:E25"/>
    <mergeCell ref="A35:B35"/>
    <mergeCell ref="C23:E23"/>
    <mergeCell ref="C35:K35"/>
    <mergeCell ref="A206:E206"/>
    <mergeCell ref="A205:E205"/>
    <mergeCell ref="A174:E174"/>
    <mergeCell ref="C152:E152"/>
    <mergeCell ref="A164:B164"/>
    <mergeCell ref="C164:K164"/>
    <mergeCell ref="D191:E191"/>
    <mergeCell ref="A193:E193"/>
    <mergeCell ref="A194:C194"/>
    <mergeCell ref="C120:E120"/>
    <mergeCell ref="C114:E115"/>
    <mergeCell ref="A192:E192"/>
    <mergeCell ref="C133:E133"/>
    <mergeCell ref="C142:E142"/>
    <mergeCell ref="A182:E182"/>
    <mergeCell ref="C48:E48"/>
    <mergeCell ref="C148:E148"/>
    <mergeCell ref="C41:E41"/>
    <mergeCell ref="A57:B57"/>
    <mergeCell ref="C57:K57"/>
    <mergeCell ref="A124:B124"/>
    <mergeCell ref="C124:K124"/>
    <mergeCell ref="C65:E65"/>
    <mergeCell ref="C77:E77"/>
    <mergeCell ref="A85:B85"/>
    <mergeCell ref="C85:K85"/>
    <mergeCell ref="C89:E89"/>
    <mergeCell ref="C99:E99"/>
    <mergeCell ref="C108:E108"/>
    <mergeCell ref="C110:E110"/>
    <mergeCell ref="A114:B114"/>
  </mergeCells>
  <printOptions horizontalCentered="1"/>
  <pageMargins left="0.39370078740157499" right="0.39370078740157499" top="0.78740157480314998" bottom="0.39370078740157499" header="0" footer="0"/>
  <pageSetup paperSize="9" scale="96" orientation="portrait" r:id="rId1"/>
  <headerFooter>
    <oddHeader>&amp;CСтраница &amp;P из &amp;N</oddHeader>
    <oddFooter>&amp;R&amp;P</oddFooter>
  </headerFooter>
  <rowBreaks count="7" manualBreakCount="7">
    <brk id="33" max="5" man="1"/>
    <brk id="68" max="5" man="1"/>
    <brk id="97" max="5" man="1"/>
    <brk id="129" max="5" man="1"/>
    <brk id="159" max="5" man="1"/>
    <brk id="181" max="5" man="1"/>
    <brk id="206" max="5" man="1"/>
  </row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R252"/>
  <sheetViews>
    <sheetView view="pageBreakPreview" topLeftCell="A115" zoomScaleNormal="100" zoomScaleSheetLayoutView="100" workbookViewId="0">
      <selection activeCell="C111" sqref="C111"/>
    </sheetView>
  </sheetViews>
  <sheetFormatPr defaultColWidth="9.109375" defaultRowHeight="13.2" x14ac:dyDescent="0.25"/>
  <cols>
    <col min="1" max="1" width="6.6640625" style="134" customWidth="1"/>
    <col min="2" max="2" width="10.6640625" style="135" hidden="1" customWidth="1"/>
    <col min="3" max="3" width="50.88671875" style="136" customWidth="1"/>
    <col min="4" max="5" width="8.6640625" style="135" customWidth="1"/>
    <col min="6" max="6" width="14" style="137" hidden="1" customWidth="1"/>
    <col min="7" max="33" width="9.109375" style="138" customWidth="1"/>
    <col min="34" max="181" width="9.109375" style="135" customWidth="1"/>
    <col min="182" max="16384" width="9.109375" style="135"/>
  </cols>
  <sheetData>
    <row r="1" spans="1:180" s="133" customFormat="1" ht="10.199999999999999" hidden="1" x14ac:dyDescent="0.2">
      <c r="A1" s="236" t="s">
        <v>1391</v>
      </c>
      <c r="B1" s="236"/>
      <c r="C1" s="236"/>
      <c r="D1" s="236"/>
      <c r="E1" s="236"/>
      <c r="F1" s="131"/>
      <c r="G1" s="132"/>
      <c r="H1" s="132"/>
      <c r="I1" s="132"/>
      <c r="J1" s="132"/>
      <c r="K1" s="132"/>
      <c r="L1" s="132"/>
      <c r="M1" s="132"/>
      <c r="N1" s="132"/>
      <c r="O1" s="132"/>
      <c r="P1" s="132"/>
      <c r="Q1" s="132"/>
      <c r="R1" s="132"/>
      <c r="S1" s="132"/>
      <c r="T1" s="132"/>
      <c r="U1" s="132"/>
      <c r="V1" s="132"/>
      <c r="W1" s="132"/>
      <c r="X1" s="132"/>
      <c r="Y1" s="132"/>
      <c r="Z1" s="132"/>
      <c r="AA1" s="132"/>
      <c r="AB1" s="132"/>
      <c r="AC1" s="132"/>
      <c r="AD1" s="132"/>
      <c r="AE1" s="132"/>
      <c r="AF1" s="132"/>
      <c r="AG1" s="132"/>
    </row>
    <row r="2" spans="1:180" hidden="1" x14ac:dyDescent="0.25"/>
    <row r="3" spans="1:180" hidden="1" x14ac:dyDescent="0.25">
      <c r="A3" s="139" t="s">
        <v>951</v>
      </c>
      <c r="B3" s="140"/>
      <c r="C3" s="237"/>
      <c r="D3" s="238"/>
      <c r="E3" s="238"/>
      <c r="FX3" s="141"/>
    </row>
    <row r="4" spans="1:180" hidden="1" x14ac:dyDescent="0.25">
      <c r="A4" s="139" t="s">
        <v>952</v>
      </c>
      <c r="B4" s="140"/>
      <c r="C4" s="239"/>
      <c r="D4" s="240"/>
      <c r="E4" s="240"/>
      <c r="FX4" s="141"/>
    </row>
    <row r="5" spans="1:180" hidden="1" x14ac:dyDescent="0.25">
      <c r="A5" s="139" t="s">
        <v>953</v>
      </c>
      <c r="B5" s="140"/>
      <c r="C5" s="239"/>
      <c r="D5" s="240"/>
      <c r="E5" s="240"/>
      <c r="FX5" s="141"/>
    </row>
    <row r="6" spans="1:180" hidden="1" x14ac:dyDescent="0.25">
      <c r="A6" s="139" t="s">
        <v>954</v>
      </c>
      <c r="B6" s="140"/>
      <c r="C6" s="241"/>
      <c r="D6" s="242"/>
      <c r="E6" s="242"/>
      <c r="FX6" s="141"/>
    </row>
    <row r="7" spans="1:180" hidden="1" x14ac:dyDescent="0.25">
      <c r="A7" s="235"/>
      <c r="B7" s="235"/>
      <c r="C7" s="235"/>
      <c r="D7" s="235"/>
      <c r="E7" s="235"/>
    </row>
    <row r="8" spans="1:180" ht="17.399999999999999" hidden="1" x14ac:dyDescent="0.3">
      <c r="A8" s="229" t="s">
        <v>987</v>
      </c>
      <c r="B8" s="229"/>
      <c r="C8" s="229"/>
      <c r="D8" s="229"/>
      <c r="E8" s="229"/>
      <c r="F8" s="142"/>
    </row>
    <row r="9" spans="1:180" ht="27" customHeight="1" x14ac:dyDescent="0.3">
      <c r="A9" s="143"/>
      <c r="B9" s="144"/>
      <c r="C9" s="145"/>
      <c r="D9" s="230" t="s">
        <v>1646</v>
      </c>
      <c r="E9" s="230"/>
      <c r="F9" s="146"/>
    </row>
    <row r="10" spans="1:180" ht="17.399999999999999" x14ac:dyDescent="0.3">
      <c r="A10" s="143"/>
      <c r="B10" s="144"/>
      <c r="C10" s="145"/>
      <c r="D10" s="144"/>
      <c r="E10" s="144"/>
      <c r="F10" s="146"/>
    </row>
    <row r="11" spans="1:180" x14ac:dyDescent="0.25">
      <c r="A11" s="231" t="s">
        <v>1645</v>
      </c>
      <c r="B11" s="231"/>
      <c r="C11" s="231"/>
      <c r="D11" s="231"/>
      <c r="E11" s="231"/>
      <c r="F11" s="146"/>
    </row>
    <row r="12" spans="1:180" x14ac:dyDescent="0.25">
      <c r="A12" s="232"/>
      <c r="B12" s="232"/>
      <c r="C12" s="232"/>
      <c r="D12" s="232"/>
      <c r="E12" s="232"/>
      <c r="F12" s="146"/>
    </row>
    <row r="13" spans="1:180" ht="67.5" customHeight="1" x14ac:dyDescent="0.25">
      <c r="A13" s="147" t="s">
        <v>1392</v>
      </c>
      <c r="B13" s="233" t="s">
        <v>1182</v>
      </c>
      <c r="C13" s="233"/>
      <c r="D13" s="233"/>
      <c r="E13" s="233"/>
      <c r="F13" s="146"/>
      <c r="FX13" s="141"/>
    </row>
    <row r="14" spans="1:180" ht="24.75" customHeight="1" x14ac:dyDescent="0.3">
      <c r="A14" s="147" t="s">
        <v>956</v>
      </c>
      <c r="B14" s="234"/>
      <c r="C14" s="234"/>
      <c r="D14" s="234"/>
      <c r="E14" s="234"/>
      <c r="F14" s="146"/>
      <c r="FX14" s="141"/>
    </row>
    <row r="15" spans="1:180" hidden="1" x14ac:dyDescent="0.25">
      <c r="A15" s="147" t="s">
        <v>957</v>
      </c>
      <c r="B15" s="222" t="s">
        <v>1393</v>
      </c>
      <c r="C15" s="223"/>
      <c r="D15" s="223"/>
      <c r="E15" s="223"/>
      <c r="F15" s="148"/>
      <c r="FX15" s="141"/>
    </row>
    <row r="16" spans="1:180" hidden="1" x14ac:dyDescent="0.25"/>
    <row r="17" spans="1:252" hidden="1" x14ac:dyDescent="0.25">
      <c r="A17" s="147" t="s">
        <v>1394</v>
      </c>
    </row>
    <row r="18" spans="1:252" hidden="1" x14ac:dyDescent="0.25">
      <c r="A18" s="147" t="s">
        <v>1395</v>
      </c>
    </row>
    <row r="19" spans="1:252" x14ac:dyDescent="0.25">
      <c r="A19" s="149" t="s">
        <v>989</v>
      </c>
      <c r="B19" s="150" t="s">
        <v>991</v>
      </c>
      <c r="C19" s="151" t="s">
        <v>994</v>
      </c>
      <c r="D19" s="150" t="s">
        <v>996</v>
      </c>
      <c r="E19" s="150" t="s">
        <v>999</v>
      </c>
      <c r="F19" s="224" t="s">
        <v>1396</v>
      </c>
    </row>
    <row r="20" spans="1:252" x14ac:dyDescent="0.25">
      <c r="A20" s="152" t="s">
        <v>990</v>
      </c>
      <c r="B20" s="153" t="s">
        <v>992</v>
      </c>
      <c r="C20" s="154" t="s">
        <v>995</v>
      </c>
      <c r="D20" s="153" t="s">
        <v>997</v>
      </c>
      <c r="E20" s="153" t="s">
        <v>1000</v>
      </c>
      <c r="F20" s="225"/>
    </row>
    <row r="21" spans="1:252" x14ac:dyDescent="0.25">
      <c r="A21" s="152"/>
      <c r="B21" s="153" t="s">
        <v>993</v>
      </c>
      <c r="C21" s="154"/>
      <c r="D21" s="153" t="s">
        <v>998</v>
      </c>
      <c r="E21" s="155"/>
      <c r="F21" s="226"/>
    </row>
    <row r="22" spans="1:252" x14ac:dyDescent="0.25">
      <c r="A22" s="156">
        <v>1</v>
      </c>
      <c r="B22" s="157">
        <v>2</v>
      </c>
      <c r="C22" s="157">
        <v>2</v>
      </c>
      <c r="D22" s="157">
        <v>3</v>
      </c>
      <c r="E22" s="157">
        <v>4</v>
      </c>
    </row>
    <row r="23" spans="1:252" s="161" customFormat="1" ht="12.75" customHeight="1" x14ac:dyDescent="0.25">
      <c r="A23" s="158" t="s">
        <v>1397</v>
      </c>
      <c r="B23" s="227" t="s">
        <v>1651</v>
      </c>
      <c r="C23" s="228"/>
      <c r="D23" s="228"/>
      <c r="E23" s="228"/>
      <c r="F23" s="159"/>
      <c r="G23" s="160"/>
      <c r="H23" s="160"/>
      <c r="I23" s="160"/>
      <c r="J23" s="160"/>
      <c r="K23" s="160"/>
      <c r="L23" s="160"/>
      <c r="M23" s="160"/>
      <c r="N23" s="160"/>
      <c r="O23" s="160"/>
      <c r="P23" s="160"/>
      <c r="Q23" s="160"/>
      <c r="R23" s="160"/>
      <c r="S23" s="160"/>
      <c r="T23" s="160"/>
      <c r="U23" s="160"/>
      <c r="V23" s="160"/>
      <c r="W23" s="160"/>
      <c r="X23" s="160"/>
      <c r="Y23" s="160"/>
      <c r="Z23" s="160"/>
      <c r="AA23" s="160"/>
      <c r="AB23" s="160"/>
      <c r="AC23" s="160"/>
      <c r="AD23" s="160"/>
      <c r="AE23" s="160"/>
      <c r="AF23" s="160"/>
      <c r="AG23" s="160"/>
    </row>
    <row r="24" spans="1:252" s="22" customFormat="1" ht="11.4" x14ac:dyDescent="0.2">
      <c r="A24" s="49">
        <v>1</v>
      </c>
      <c r="B24" s="50" t="s">
        <v>1366</v>
      </c>
      <c r="C24" s="50" t="s">
        <v>1652</v>
      </c>
      <c r="D24" s="50" t="s">
        <v>278</v>
      </c>
      <c r="E24" s="51">
        <v>1</v>
      </c>
      <c r="F24" s="52"/>
      <c r="K24" s="41"/>
      <c r="L24" s="41"/>
      <c r="M24" s="41"/>
      <c r="N24" s="41"/>
      <c r="O24" s="41"/>
      <c r="P24" s="41"/>
      <c r="Q24" s="41"/>
      <c r="R24" s="41"/>
      <c r="S24" s="41"/>
      <c r="T24" s="41"/>
      <c r="U24" s="41"/>
      <c r="V24" s="41"/>
      <c r="W24" s="41"/>
      <c r="X24" s="41"/>
      <c r="Y24" s="41"/>
      <c r="Z24" s="41"/>
      <c r="AA24" s="41"/>
      <c r="AB24" s="41"/>
      <c r="AC24" s="41"/>
      <c r="AD24" s="41"/>
      <c r="AE24" s="41"/>
      <c r="AF24" s="41"/>
      <c r="AG24" s="41"/>
      <c r="AH24" s="41"/>
      <c r="AI24" s="41"/>
      <c r="AJ24" s="41"/>
      <c r="AK24" s="41"/>
      <c r="AL24" s="41"/>
      <c r="AM24" s="41"/>
      <c r="AN24" s="41"/>
      <c r="AO24" s="41"/>
      <c r="AP24" s="41"/>
      <c r="AQ24" s="41"/>
      <c r="AR24" s="41"/>
      <c r="AS24" s="41"/>
      <c r="AT24" s="41"/>
      <c r="AU24" s="41"/>
      <c r="AV24" s="41"/>
      <c r="AW24" s="41"/>
      <c r="AX24" s="41"/>
      <c r="AY24" s="41"/>
      <c r="AZ24" s="41"/>
      <c r="BA24" s="41"/>
      <c r="BB24" s="41"/>
      <c r="BC24" s="41"/>
      <c r="BD24" s="41"/>
      <c r="BE24" s="41"/>
      <c r="BF24" s="41"/>
      <c r="BG24" s="41"/>
      <c r="BH24" s="41"/>
      <c r="BI24" s="41"/>
      <c r="BJ24" s="41"/>
      <c r="BK24" s="41"/>
      <c r="BL24" s="41"/>
      <c r="BM24" s="41"/>
      <c r="BN24" s="41"/>
      <c r="BO24" s="41"/>
      <c r="BP24" s="41"/>
      <c r="BQ24" s="41"/>
      <c r="BR24" s="41"/>
      <c r="BS24" s="41"/>
      <c r="BT24" s="41"/>
      <c r="BU24" s="41"/>
      <c r="BV24" s="41"/>
      <c r="BW24" s="41"/>
      <c r="BX24" s="41"/>
      <c r="BY24" s="41"/>
      <c r="BZ24" s="41"/>
      <c r="CA24" s="41"/>
      <c r="CB24" s="41"/>
      <c r="CC24" s="41"/>
      <c r="CD24" s="41"/>
      <c r="CE24" s="41"/>
      <c r="CF24" s="41"/>
      <c r="CG24" s="41"/>
      <c r="CH24" s="41"/>
      <c r="CI24" s="41"/>
      <c r="CJ24" s="41"/>
      <c r="CK24" s="41"/>
      <c r="CL24" s="41"/>
      <c r="CM24" s="41"/>
      <c r="CN24" s="41"/>
      <c r="CO24" s="41"/>
      <c r="CP24" s="41"/>
      <c r="CQ24" s="41"/>
      <c r="CR24" s="41"/>
      <c r="CS24" s="41"/>
      <c r="CT24" s="41"/>
      <c r="CU24" s="41"/>
      <c r="CV24" s="41"/>
      <c r="CW24" s="41"/>
      <c r="CX24" s="41"/>
      <c r="CY24" s="41"/>
      <c r="CZ24" s="41"/>
      <c r="DA24" s="41"/>
      <c r="DB24" s="41"/>
      <c r="DC24" s="41"/>
      <c r="DD24" s="41"/>
      <c r="DE24" s="41"/>
      <c r="DF24" s="41"/>
      <c r="DG24" s="41"/>
      <c r="DH24" s="41"/>
      <c r="DI24" s="41"/>
      <c r="DJ24" s="41"/>
      <c r="DK24" s="41"/>
      <c r="DL24" s="41"/>
      <c r="DM24" s="41"/>
      <c r="DN24" s="41"/>
      <c r="DO24" s="41"/>
      <c r="DP24" s="41"/>
      <c r="DQ24" s="41"/>
      <c r="DR24" s="41"/>
      <c r="DS24" s="41"/>
      <c r="DT24" s="41"/>
      <c r="DU24" s="41"/>
      <c r="DV24" s="41"/>
      <c r="DW24" s="41"/>
      <c r="DX24" s="41"/>
      <c r="DY24" s="41"/>
      <c r="DZ24" s="41"/>
      <c r="EA24" s="41"/>
      <c r="EB24" s="41"/>
      <c r="EC24" s="41"/>
      <c r="ED24" s="41"/>
      <c r="EE24" s="41"/>
      <c r="EF24" s="41"/>
      <c r="EG24" s="41"/>
      <c r="EH24" s="41"/>
      <c r="EI24" s="41"/>
      <c r="EJ24" s="41"/>
      <c r="EK24" s="41"/>
      <c r="EL24" s="41"/>
      <c r="EM24" s="41"/>
      <c r="EN24" s="41"/>
      <c r="EO24" s="41"/>
      <c r="EP24" s="41"/>
      <c r="EQ24" s="41"/>
      <c r="ER24" s="41"/>
      <c r="ES24" s="41"/>
      <c r="ET24" s="41"/>
      <c r="EU24" s="41"/>
      <c r="EV24" s="41"/>
      <c r="EW24" s="41"/>
      <c r="EX24" s="41"/>
      <c r="EY24" s="41"/>
      <c r="EZ24" s="41"/>
      <c r="FA24" s="41"/>
      <c r="FB24" s="41"/>
      <c r="FC24" s="41"/>
      <c r="FD24" s="41"/>
      <c r="FE24" s="41"/>
      <c r="FF24" s="41"/>
      <c r="FG24" s="41"/>
      <c r="FH24" s="41"/>
      <c r="FI24" s="41"/>
      <c r="FJ24" s="41"/>
      <c r="FK24" s="41"/>
      <c r="FL24" s="41"/>
      <c r="FM24" s="41"/>
      <c r="FN24" s="41"/>
      <c r="FO24" s="41"/>
      <c r="FP24" s="41"/>
      <c r="FQ24" s="41"/>
      <c r="FR24" s="41"/>
      <c r="FS24" s="41"/>
      <c r="FT24" s="41"/>
      <c r="FU24" s="41"/>
      <c r="FV24" s="41"/>
      <c r="FW24" s="41"/>
      <c r="FX24" s="41"/>
      <c r="FY24" s="41"/>
      <c r="FZ24" s="41"/>
      <c r="GA24" s="41"/>
      <c r="GB24" s="41"/>
      <c r="GC24" s="41"/>
      <c r="GD24" s="41"/>
      <c r="GE24" s="41"/>
      <c r="GF24" s="41"/>
      <c r="GG24" s="41"/>
      <c r="GH24" s="41"/>
      <c r="GI24" s="41"/>
      <c r="GJ24" s="41"/>
      <c r="GK24" s="41"/>
      <c r="GL24" s="41"/>
      <c r="GM24" s="41"/>
      <c r="GN24" s="41"/>
      <c r="GO24" s="41"/>
      <c r="GP24" s="41"/>
      <c r="GQ24" s="41"/>
      <c r="GR24" s="41"/>
      <c r="GS24" s="41"/>
      <c r="GT24" s="41"/>
      <c r="GU24" s="41"/>
      <c r="GV24" s="41"/>
      <c r="GW24" s="41"/>
      <c r="GX24" s="41"/>
      <c r="GY24" s="41"/>
      <c r="GZ24" s="41"/>
      <c r="HA24" s="41"/>
      <c r="HB24" s="41"/>
      <c r="HC24" s="41"/>
      <c r="HD24" s="41"/>
      <c r="HE24" s="41"/>
      <c r="HF24" s="41"/>
      <c r="HG24" s="41"/>
      <c r="HH24" s="41"/>
      <c r="HI24" s="41"/>
      <c r="HJ24" s="41"/>
      <c r="HK24" s="41"/>
      <c r="HL24" s="41"/>
      <c r="HM24" s="41"/>
      <c r="HN24" s="41"/>
      <c r="HO24" s="41"/>
      <c r="HP24" s="41"/>
      <c r="HQ24" s="41"/>
      <c r="HR24" s="41"/>
      <c r="HS24" s="41"/>
      <c r="HT24" s="41"/>
      <c r="HU24" s="41"/>
      <c r="HV24" s="41"/>
      <c r="HW24" s="41"/>
      <c r="HX24" s="41"/>
      <c r="HY24" s="41"/>
      <c r="HZ24" s="41"/>
      <c r="IA24" s="41"/>
      <c r="IB24" s="41"/>
      <c r="IC24" s="41"/>
      <c r="ID24" s="41"/>
      <c r="IE24" s="41"/>
      <c r="IF24" s="41"/>
      <c r="IG24" s="41"/>
      <c r="IH24" s="41"/>
      <c r="II24" s="41"/>
      <c r="IJ24" s="41"/>
      <c r="IK24" s="41"/>
      <c r="IL24" s="41"/>
      <c r="IM24" s="41"/>
      <c r="IN24" s="41"/>
      <c r="IO24" s="41"/>
      <c r="IP24" s="41"/>
      <c r="IQ24" s="41"/>
      <c r="IR24" s="41"/>
    </row>
    <row r="25" spans="1:252" s="22" customFormat="1" ht="11.4" x14ac:dyDescent="0.2">
      <c r="A25" s="49">
        <v>2</v>
      </c>
      <c r="B25" s="50" t="s">
        <v>1366</v>
      </c>
      <c r="C25" s="50" t="s">
        <v>1653</v>
      </c>
      <c r="D25" s="50" t="s">
        <v>278</v>
      </c>
      <c r="E25" s="51">
        <v>1</v>
      </c>
      <c r="F25" s="52"/>
      <c r="K25" s="41"/>
      <c r="L25" s="41"/>
      <c r="M25" s="41"/>
      <c r="N25" s="41"/>
      <c r="O25" s="41"/>
      <c r="P25" s="41"/>
      <c r="Q25" s="41"/>
      <c r="R25" s="41"/>
      <c r="S25" s="41"/>
      <c r="T25" s="41"/>
      <c r="U25" s="41"/>
      <c r="V25" s="41"/>
      <c r="W25" s="41"/>
      <c r="X25" s="41"/>
      <c r="Y25" s="41"/>
      <c r="Z25" s="41"/>
      <c r="AA25" s="41"/>
      <c r="AB25" s="41"/>
      <c r="AC25" s="41"/>
      <c r="AD25" s="41"/>
      <c r="AE25" s="41"/>
      <c r="AF25" s="41"/>
      <c r="AG25" s="41"/>
      <c r="AH25" s="41"/>
      <c r="AI25" s="41"/>
      <c r="AJ25" s="41"/>
      <c r="AK25" s="41"/>
      <c r="AL25" s="41"/>
      <c r="AM25" s="41"/>
      <c r="AN25" s="41"/>
      <c r="AO25" s="41"/>
      <c r="AP25" s="41"/>
      <c r="AQ25" s="41"/>
      <c r="AR25" s="41"/>
      <c r="AS25" s="41"/>
      <c r="AT25" s="41"/>
      <c r="AU25" s="41"/>
      <c r="AV25" s="41"/>
      <c r="AW25" s="41"/>
      <c r="AX25" s="41"/>
      <c r="AY25" s="41"/>
      <c r="AZ25" s="41"/>
      <c r="BA25" s="41"/>
      <c r="BB25" s="41"/>
      <c r="BC25" s="41"/>
      <c r="BD25" s="41"/>
      <c r="BE25" s="41"/>
      <c r="BF25" s="41"/>
      <c r="BG25" s="41"/>
      <c r="BH25" s="41"/>
      <c r="BI25" s="41"/>
      <c r="BJ25" s="41"/>
      <c r="BK25" s="41"/>
      <c r="BL25" s="41"/>
      <c r="BM25" s="41"/>
      <c r="BN25" s="41"/>
      <c r="BO25" s="41"/>
      <c r="BP25" s="41"/>
      <c r="BQ25" s="41"/>
      <c r="BR25" s="41"/>
      <c r="BS25" s="41"/>
      <c r="BT25" s="41"/>
      <c r="BU25" s="41"/>
      <c r="BV25" s="41"/>
      <c r="BW25" s="41"/>
      <c r="BX25" s="41"/>
      <c r="BY25" s="41"/>
      <c r="BZ25" s="41"/>
      <c r="CA25" s="41"/>
      <c r="CB25" s="41"/>
      <c r="CC25" s="41"/>
      <c r="CD25" s="41"/>
      <c r="CE25" s="41"/>
      <c r="CF25" s="41"/>
      <c r="CG25" s="41"/>
      <c r="CH25" s="41"/>
      <c r="CI25" s="41"/>
      <c r="CJ25" s="41"/>
      <c r="CK25" s="41"/>
      <c r="CL25" s="41"/>
      <c r="CM25" s="41"/>
      <c r="CN25" s="41"/>
      <c r="CO25" s="41"/>
      <c r="CP25" s="41"/>
      <c r="CQ25" s="41"/>
      <c r="CR25" s="41"/>
      <c r="CS25" s="41"/>
      <c r="CT25" s="41"/>
      <c r="CU25" s="41"/>
      <c r="CV25" s="41"/>
      <c r="CW25" s="41"/>
      <c r="CX25" s="41"/>
      <c r="CY25" s="41"/>
      <c r="CZ25" s="41"/>
      <c r="DA25" s="41"/>
      <c r="DB25" s="41"/>
      <c r="DC25" s="41"/>
      <c r="DD25" s="41"/>
      <c r="DE25" s="41"/>
      <c r="DF25" s="41"/>
      <c r="DG25" s="41"/>
      <c r="DH25" s="41"/>
      <c r="DI25" s="41"/>
      <c r="DJ25" s="41"/>
      <c r="DK25" s="41"/>
      <c r="DL25" s="41"/>
      <c r="DM25" s="41"/>
      <c r="DN25" s="41"/>
      <c r="DO25" s="41"/>
      <c r="DP25" s="41"/>
      <c r="DQ25" s="41"/>
      <c r="DR25" s="41"/>
      <c r="DS25" s="41"/>
      <c r="DT25" s="41"/>
      <c r="DU25" s="41"/>
      <c r="DV25" s="41"/>
      <c r="DW25" s="41"/>
      <c r="DX25" s="41"/>
      <c r="DY25" s="41"/>
      <c r="DZ25" s="41"/>
      <c r="EA25" s="41"/>
      <c r="EB25" s="41"/>
      <c r="EC25" s="41"/>
      <c r="ED25" s="41"/>
      <c r="EE25" s="41"/>
      <c r="EF25" s="41"/>
      <c r="EG25" s="41"/>
      <c r="EH25" s="41"/>
      <c r="EI25" s="41"/>
      <c r="EJ25" s="41"/>
      <c r="EK25" s="41"/>
      <c r="EL25" s="41"/>
      <c r="EM25" s="41"/>
      <c r="EN25" s="41"/>
      <c r="EO25" s="41"/>
      <c r="EP25" s="41"/>
      <c r="EQ25" s="41"/>
      <c r="ER25" s="41"/>
      <c r="ES25" s="41"/>
      <c r="ET25" s="41"/>
      <c r="EU25" s="41"/>
      <c r="EV25" s="41"/>
      <c r="EW25" s="41"/>
      <c r="EX25" s="41"/>
      <c r="EY25" s="41"/>
      <c r="EZ25" s="41"/>
      <c r="FA25" s="41"/>
      <c r="FB25" s="41"/>
      <c r="FC25" s="41"/>
      <c r="FD25" s="41"/>
      <c r="FE25" s="41"/>
      <c r="FF25" s="41"/>
      <c r="FG25" s="41"/>
      <c r="FH25" s="41"/>
      <c r="FI25" s="41"/>
      <c r="FJ25" s="41"/>
      <c r="FK25" s="41"/>
      <c r="FL25" s="41"/>
      <c r="FM25" s="41"/>
      <c r="FN25" s="41"/>
      <c r="FO25" s="41"/>
      <c r="FP25" s="41"/>
      <c r="FQ25" s="41"/>
      <c r="FR25" s="41"/>
      <c r="FS25" s="41"/>
      <c r="FT25" s="41"/>
      <c r="FU25" s="41"/>
      <c r="FV25" s="41"/>
      <c r="FW25" s="41"/>
      <c r="FX25" s="41"/>
      <c r="FY25" s="41"/>
      <c r="FZ25" s="41"/>
      <c r="GA25" s="41"/>
      <c r="GB25" s="41"/>
      <c r="GC25" s="41"/>
      <c r="GD25" s="41"/>
      <c r="GE25" s="41"/>
      <c r="GF25" s="41"/>
      <c r="GG25" s="41"/>
      <c r="GH25" s="41"/>
      <c r="GI25" s="41"/>
      <c r="GJ25" s="41"/>
      <c r="GK25" s="41"/>
      <c r="GL25" s="41"/>
      <c r="GM25" s="41"/>
      <c r="GN25" s="41"/>
      <c r="GO25" s="41"/>
      <c r="GP25" s="41"/>
      <c r="GQ25" s="41"/>
      <c r="GR25" s="41"/>
      <c r="GS25" s="41"/>
      <c r="GT25" s="41"/>
      <c r="GU25" s="41"/>
      <c r="GV25" s="41"/>
      <c r="GW25" s="41"/>
      <c r="GX25" s="41"/>
      <c r="GY25" s="41"/>
      <c r="GZ25" s="41"/>
      <c r="HA25" s="41"/>
      <c r="HB25" s="41"/>
      <c r="HC25" s="41"/>
      <c r="HD25" s="41"/>
      <c r="HE25" s="41"/>
      <c r="HF25" s="41"/>
      <c r="HG25" s="41"/>
      <c r="HH25" s="41"/>
      <c r="HI25" s="41"/>
      <c r="HJ25" s="41"/>
      <c r="HK25" s="41"/>
      <c r="HL25" s="41"/>
      <c r="HM25" s="41"/>
      <c r="HN25" s="41"/>
      <c r="HO25" s="41"/>
      <c r="HP25" s="41"/>
      <c r="HQ25" s="41"/>
      <c r="HR25" s="41"/>
      <c r="HS25" s="41"/>
      <c r="HT25" s="41"/>
      <c r="HU25" s="41"/>
      <c r="HV25" s="41"/>
      <c r="HW25" s="41"/>
      <c r="HX25" s="41"/>
      <c r="HY25" s="41"/>
      <c r="HZ25" s="41"/>
      <c r="IA25" s="41"/>
      <c r="IB25" s="41"/>
      <c r="IC25" s="41"/>
      <c r="ID25" s="41"/>
      <c r="IE25" s="41"/>
      <c r="IF25" s="41"/>
      <c r="IG25" s="41"/>
      <c r="IH25" s="41"/>
      <c r="II25" s="41"/>
      <c r="IJ25" s="41"/>
      <c r="IK25" s="41"/>
      <c r="IL25" s="41"/>
      <c r="IM25" s="41"/>
      <c r="IN25" s="41"/>
      <c r="IO25" s="41"/>
      <c r="IP25" s="41"/>
      <c r="IQ25" s="41"/>
      <c r="IR25" s="41"/>
    </row>
    <row r="26" spans="1:252" s="22" customFormat="1" ht="11.4" x14ac:dyDescent="0.2">
      <c r="A26" s="49">
        <v>3</v>
      </c>
      <c r="B26" s="50" t="s">
        <v>1366</v>
      </c>
      <c r="C26" s="50" t="s">
        <v>1654</v>
      </c>
      <c r="D26" s="50" t="s">
        <v>278</v>
      </c>
      <c r="E26" s="51">
        <v>1</v>
      </c>
      <c r="F26" s="52"/>
      <c r="K26" s="41"/>
      <c r="L26" s="41"/>
      <c r="M26" s="41"/>
      <c r="N26" s="41"/>
      <c r="O26" s="41"/>
      <c r="P26" s="41"/>
      <c r="Q26" s="41"/>
      <c r="R26" s="41"/>
      <c r="S26" s="41"/>
      <c r="T26" s="41"/>
      <c r="U26" s="41"/>
      <c r="V26" s="41"/>
      <c r="W26" s="41"/>
      <c r="X26" s="41"/>
      <c r="Y26" s="41"/>
      <c r="Z26" s="41"/>
      <c r="AA26" s="41"/>
      <c r="AB26" s="41"/>
      <c r="AC26" s="41"/>
      <c r="AD26" s="41"/>
      <c r="AE26" s="41"/>
      <c r="AF26" s="41"/>
      <c r="AG26" s="41"/>
      <c r="AH26" s="41"/>
      <c r="AI26" s="41"/>
      <c r="AJ26" s="41"/>
      <c r="AK26" s="41"/>
      <c r="AL26" s="41"/>
      <c r="AM26" s="41"/>
      <c r="AN26" s="41"/>
      <c r="AO26" s="41"/>
      <c r="AP26" s="41"/>
      <c r="AQ26" s="41"/>
      <c r="AR26" s="41"/>
      <c r="AS26" s="41"/>
      <c r="AT26" s="41"/>
      <c r="AU26" s="41"/>
      <c r="AV26" s="41"/>
      <c r="AW26" s="41"/>
      <c r="AX26" s="41"/>
      <c r="AY26" s="41"/>
      <c r="AZ26" s="41"/>
      <c r="BA26" s="41"/>
      <c r="BB26" s="41"/>
      <c r="BC26" s="41"/>
      <c r="BD26" s="41"/>
      <c r="BE26" s="41"/>
      <c r="BF26" s="41"/>
      <c r="BG26" s="41"/>
      <c r="BH26" s="41"/>
      <c r="BI26" s="41"/>
      <c r="BJ26" s="41"/>
      <c r="BK26" s="41"/>
      <c r="BL26" s="41"/>
      <c r="BM26" s="41"/>
      <c r="BN26" s="41"/>
      <c r="BO26" s="41"/>
      <c r="BP26" s="41"/>
      <c r="BQ26" s="41"/>
      <c r="BR26" s="41"/>
      <c r="BS26" s="41"/>
      <c r="BT26" s="41"/>
      <c r="BU26" s="41"/>
      <c r="BV26" s="41"/>
      <c r="BW26" s="41"/>
      <c r="BX26" s="41"/>
      <c r="BY26" s="41"/>
      <c r="BZ26" s="41"/>
      <c r="CA26" s="41"/>
      <c r="CB26" s="41"/>
      <c r="CC26" s="41"/>
      <c r="CD26" s="41"/>
      <c r="CE26" s="41"/>
      <c r="CF26" s="41"/>
      <c r="CG26" s="41"/>
      <c r="CH26" s="41"/>
      <c r="CI26" s="41"/>
      <c r="CJ26" s="41"/>
      <c r="CK26" s="41"/>
      <c r="CL26" s="41"/>
      <c r="CM26" s="41"/>
      <c r="CN26" s="41"/>
      <c r="CO26" s="41"/>
      <c r="CP26" s="41"/>
      <c r="CQ26" s="41"/>
      <c r="CR26" s="41"/>
      <c r="CS26" s="41"/>
      <c r="CT26" s="41"/>
      <c r="CU26" s="41"/>
      <c r="CV26" s="41"/>
      <c r="CW26" s="41"/>
      <c r="CX26" s="41"/>
      <c r="CY26" s="41"/>
      <c r="CZ26" s="41"/>
      <c r="DA26" s="41"/>
      <c r="DB26" s="41"/>
      <c r="DC26" s="41"/>
      <c r="DD26" s="41"/>
      <c r="DE26" s="41"/>
      <c r="DF26" s="41"/>
      <c r="DG26" s="41"/>
      <c r="DH26" s="41"/>
      <c r="DI26" s="41"/>
      <c r="DJ26" s="41"/>
      <c r="DK26" s="41"/>
      <c r="DL26" s="41"/>
      <c r="DM26" s="41"/>
      <c r="DN26" s="41"/>
      <c r="DO26" s="41"/>
      <c r="DP26" s="41"/>
      <c r="DQ26" s="41"/>
      <c r="DR26" s="41"/>
      <c r="DS26" s="41"/>
      <c r="DT26" s="41"/>
      <c r="DU26" s="41"/>
      <c r="DV26" s="41"/>
      <c r="DW26" s="41"/>
      <c r="DX26" s="41"/>
      <c r="DY26" s="41"/>
      <c r="DZ26" s="41"/>
      <c r="EA26" s="41"/>
      <c r="EB26" s="41"/>
      <c r="EC26" s="41"/>
      <c r="ED26" s="41"/>
      <c r="EE26" s="41"/>
      <c r="EF26" s="41"/>
      <c r="EG26" s="41"/>
      <c r="EH26" s="41"/>
      <c r="EI26" s="41"/>
      <c r="EJ26" s="41"/>
      <c r="EK26" s="41"/>
      <c r="EL26" s="41"/>
      <c r="EM26" s="41"/>
      <c r="EN26" s="41"/>
      <c r="EO26" s="41"/>
      <c r="EP26" s="41"/>
      <c r="EQ26" s="41"/>
      <c r="ER26" s="41"/>
      <c r="ES26" s="41"/>
      <c r="ET26" s="41"/>
      <c r="EU26" s="41"/>
      <c r="EV26" s="41"/>
      <c r="EW26" s="41"/>
      <c r="EX26" s="41"/>
      <c r="EY26" s="41"/>
      <c r="EZ26" s="41"/>
      <c r="FA26" s="41"/>
      <c r="FB26" s="41"/>
      <c r="FC26" s="41"/>
      <c r="FD26" s="41"/>
      <c r="FE26" s="41"/>
      <c r="FF26" s="41"/>
      <c r="FG26" s="41"/>
      <c r="FH26" s="41"/>
      <c r="FI26" s="41"/>
      <c r="FJ26" s="41"/>
      <c r="FK26" s="41"/>
      <c r="FL26" s="41"/>
      <c r="FM26" s="41"/>
      <c r="FN26" s="41"/>
      <c r="FO26" s="41"/>
      <c r="FP26" s="41"/>
      <c r="FQ26" s="41"/>
      <c r="FR26" s="41"/>
      <c r="FS26" s="41"/>
      <c r="FT26" s="41"/>
      <c r="FU26" s="41"/>
      <c r="FV26" s="41"/>
      <c r="FW26" s="41"/>
      <c r="FX26" s="41"/>
      <c r="FY26" s="41"/>
      <c r="FZ26" s="41"/>
      <c r="GA26" s="41"/>
      <c r="GB26" s="41"/>
      <c r="GC26" s="41"/>
      <c r="GD26" s="41"/>
      <c r="GE26" s="41"/>
      <c r="GF26" s="41"/>
      <c r="GG26" s="41"/>
      <c r="GH26" s="41"/>
      <c r="GI26" s="41"/>
      <c r="GJ26" s="41"/>
      <c r="GK26" s="41"/>
      <c r="GL26" s="41"/>
      <c r="GM26" s="41"/>
      <c r="GN26" s="41"/>
      <c r="GO26" s="41"/>
      <c r="GP26" s="41"/>
      <c r="GQ26" s="41"/>
      <c r="GR26" s="41"/>
      <c r="GS26" s="41"/>
      <c r="GT26" s="41"/>
      <c r="GU26" s="41"/>
      <c r="GV26" s="41"/>
      <c r="GW26" s="41"/>
      <c r="GX26" s="41"/>
      <c r="GY26" s="41"/>
      <c r="GZ26" s="41"/>
      <c r="HA26" s="41"/>
      <c r="HB26" s="41"/>
      <c r="HC26" s="41"/>
      <c r="HD26" s="41"/>
      <c r="HE26" s="41"/>
      <c r="HF26" s="41"/>
      <c r="HG26" s="41"/>
      <c r="HH26" s="41"/>
      <c r="HI26" s="41"/>
      <c r="HJ26" s="41"/>
      <c r="HK26" s="41"/>
      <c r="HL26" s="41"/>
      <c r="HM26" s="41"/>
      <c r="HN26" s="41"/>
      <c r="HO26" s="41"/>
      <c r="HP26" s="41"/>
      <c r="HQ26" s="41"/>
      <c r="HR26" s="41"/>
      <c r="HS26" s="41"/>
      <c r="HT26" s="41"/>
      <c r="HU26" s="41"/>
      <c r="HV26" s="41"/>
      <c r="HW26" s="41"/>
      <c r="HX26" s="41"/>
      <c r="HY26" s="41"/>
      <c r="HZ26" s="41"/>
      <c r="IA26" s="41"/>
      <c r="IB26" s="41"/>
      <c r="IC26" s="41"/>
      <c r="ID26" s="41"/>
      <c r="IE26" s="41"/>
      <c r="IF26" s="41"/>
      <c r="IG26" s="41"/>
      <c r="IH26" s="41"/>
      <c r="II26" s="41"/>
      <c r="IJ26" s="41"/>
      <c r="IK26" s="41"/>
      <c r="IL26" s="41"/>
      <c r="IM26" s="41"/>
      <c r="IN26" s="41"/>
      <c r="IO26" s="41"/>
      <c r="IP26" s="41"/>
      <c r="IQ26" s="41"/>
      <c r="IR26" s="41"/>
    </row>
    <row r="27" spans="1:252" s="22" customFormat="1" ht="11.4" x14ac:dyDescent="0.2">
      <c r="A27" s="49">
        <v>4</v>
      </c>
      <c r="B27" s="50" t="s">
        <v>1366</v>
      </c>
      <c r="C27" s="50" t="s">
        <v>1654</v>
      </c>
      <c r="D27" s="50" t="s">
        <v>278</v>
      </c>
      <c r="E27" s="51">
        <v>1</v>
      </c>
      <c r="F27" s="52"/>
      <c r="K27" s="41"/>
      <c r="L27" s="41"/>
      <c r="M27" s="41"/>
      <c r="N27" s="41"/>
      <c r="O27" s="41"/>
      <c r="P27" s="41"/>
      <c r="Q27" s="41"/>
      <c r="R27" s="41"/>
      <c r="S27" s="41"/>
      <c r="T27" s="41"/>
      <c r="U27" s="41"/>
      <c r="V27" s="41"/>
      <c r="W27" s="41"/>
      <c r="X27" s="41"/>
      <c r="Y27" s="41"/>
      <c r="Z27" s="41"/>
      <c r="AA27" s="41"/>
      <c r="AB27" s="41"/>
      <c r="AC27" s="41"/>
      <c r="AD27" s="41"/>
      <c r="AE27" s="41"/>
      <c r="AF27" s="41"/>
      <c r="AG27" s="41"/>
      <c r="AH27" s="41"/>
      <c r="AI27" s="41"/>
      <c r="AJ27" s="41"/>
      <c r="AK27" s="41"/>
      <c r="AL27" s="41"/>
      <c r="AM27" s="41"/>
      <c r="AN27" s="41"/>
      <c r="AO27" s="41"/>
      <c r="AP27" s="41"/>
      <c r="AQ27" s="41"/>
      <c r="AR27" s="41"/>
      <c r="AS27" s="41"/>
      <c r="AT27" s="41"/>
      <c r="AU27" s="41"/>
      <c r="AV27" s="41"/>
      <c r="AW27" s="41"/>
      <c r="AX27" s="41"/>
      <c r="AY27" s="41"/>
      <c r="AZ27" s="41"/>
      <c r="BA27" s="41"/>
      <c r="BB27" s="41"/>
      <c r="BC27" s="41"/>
      <c r="BD27" s="41"/>
      <c r="BE27" s="41"/>
      <c r="BF27" s="41"/>
      <c r="BG27" s="41"/>
      <c r="BH27" s="41"/>
      <c r="BI27" s="41"/>
      <c r="BJ27" s="41"/>
      <c r="BK27" s="41"/>
      <c r="BL27" s="41"/>
      <c r="BM27" s="41"/>
      <c r="BN27" s="41"/>
      <c r="BO27" s="41"/>
      <c r="BP27" s="41"/>
      <c r="BQ27" s="41"/>
      <c r="BR27" s="41"/>
      <c r="BS27" s="41"/>
      <c r="BT27" s="41"/>
      <c r="BU27" s="41"/>
      <c r="BV27" s="41"/>
      <c r="BW27" s="41"/>
      <c r="BX27" s="41"/>
      <c r="BY27" s="41"/>
      <c r="BZ27" s="41"/>
      <c r="CA27" s="41"/>
      <c r="CB27" s="41"/>
      <c r="CC27" s="41"/>
      <c r="CD27" s="41"/>
      <c r="CE27" s="41"/>
      <c r="CF27" s="41"/>
      <c r="CG27" s="41"/>
      <c r="CH27" s="41"/>
      <c r="CI27" s="41"/>
      <c r="CJ27" s="41"/>
      <c r="CK27" s="41"/>
      <c r="CL27" s="41"/>
      <c r="CM27" s="41"/>
      <c r="CN27" s="41"/>
      <c r="CO27" s="41"/>
      <c r="CP27" s="41"/>
      <c r="CQ27" s="41"/>
      <c r="CR27" s="41"/>
      <c r="CS27" s="41"/>
      <c r="CT27" s="41"/>
      <c r="CU27" s="41"/>
      <c r="CV27" s="41"/>
      <c r="CW27" s="41"/>
      <c r="CX27" s="41"/>
      <c r="CY27" s="41"/>
      <c r="CZ27" s="41"/>
      <c r="DA27" s="41"/>
      <c r="DB27" s="41"/>
      <c r="DC27" s="41"/>
      <c r="DD27" s="41"/>
      <c r="DE27" s="41"/>
      <c r="DF27" s="41"/>
      <c r="DG27" s="41"/>
      <c r="DH27" s="41"/>
      <c r="DI27" s="41"/>
      <c r="DJ27" s="41"/>
      <c r="DK27" s="41"/>
      <c r="DL27" s="41"/>
      <c r="DM27" s="41"/>
      <c r="DN27" s="41"/>
      <c r="DO27" s="41"/>
      <c r="DP27" s="41"/>
      <c r="DQ27" s="41"/>
      <c r="DR27" s="41"/>
      <c r="DS27" s="41"/>
      <c r="DT27" s="41"/>
      <c r="DU27" s="41"/>
      <c r="DV27" s="41"/>
      <c r="DW27" s="41"/>
      <c r="DX27" s="41"/>
      <c r="DY27" s="41"/>
      <c r="DZ27" s="41"/>
      <c r="EA27" s="41"/>
      <c r="EB27" s="41"/>
      <c r="EC27" s="41"/>
      <c r="ED27" s="41"/>
      <c r="EE27" s="41"/>
      <c r="EF27" s="41"/>
      <c r="EG27" s="41"/>
      <c r="EH27" s="41"/>
      <c r="EI27" s="41"/>
      <c r="EJ27" s="41"/>
      <c r="EK27" s="41"/>
      <c r="EL27" s="41"/>
      <c r="EM27" s="41"/>
      <c r="EN27" s="41"/>
      <c r="EO27" s="41"/>
      <c r="EP27" s="41"/>
      <c r="EQ27" s="41"/>
      <c r="ER27" s="41"/>
      <c r="ES27" s="41"/>
      <c r="ET27" s="41"/>
      <c r="EU27" s="41"/>
      <c r="EV27" s="41"/>
      <c r="EW27" s="41"/>
      <c r="EX27" s="41"/>
      <c r="EY27" s="41"/>
      <c r="EZ27" s="41"/>
      <c r="FA27" s="41"/>
      <c r="FB27" s="41"/>
      <c r="FC27" s="41"/>
      <c r="FD27" s="41"/>
      <c r="FE27" s="41"/>
      <c r="FF27" s="41"/>
      <c r="FG27" s="41"/>
      <c r="FH27" s="41"/>
      <c r="FI27" s="41"/>
      <c r="FJ27" s="41"/>
      <c r="FK27" s="41"/>
      <c r="FL27" s="41"/>
      <c r="FM27" s="41"/>
      <c r="FN27" s="41"/>
      <c r="FO27" s="41"/>
      <c r="FP27" s="41"/>
      <c r="FQ27" s="41"/>
      <c r="FR27" s="41"/>
      <c r="FS27" s="41"/>
      <c r="FT27" s="41"/>
      <c r="FU27" s="41"/>
      <c r="FV27" s="41"/>
      <c r="FW27" s="41"/>
      <c r="FX27" s="41"/>
      <c r="FY27" s="41"/>
      <c r="FZ27" s="41"/>
      <c r="GA27" s="41"/>
      <c r="GB27" s="41"/>
      <c r="GC27" s="41"/>
      <c r="GD27" s="41"/>
      <c r="GE27" s="41"/>
      <c r="GF27" s="41"/>
      <c r="GG27" s="41"/>
      <c r="GH27" s="41"/>
      <c r="GI27" s="41"/>
      <c r="GJ27" s="41"/>
      <c r="GK27" s="41"/>
      <c r="GL27" s="41"/>
      <c r="GM27" s="41"/>
      <c r="GN27" s="41"/>
      <c r="GO27" s="41"/>
      <c r="GP27" s="41"/>
      <c r="GQ27" s="41"/>
      <c r="GR27" s="41"/>
      <c r="GS27" s="41"/>
      <c r="GT27" s="41"/>
      <c r="GU27" s="41"/>
      <c r="GV27" s="41"/>
      <c r="GW27" s="41"/>
      <c r="GX27" s="41"/>
      <c r="GY27" s="41"/>
      <c r="GZ27" s="41"/>
      <c r="HA27" s="41"/>
      <c r="HB27" s="41"/>
      <c r="HC27" s="41"/>
      <c r="HD27" s="41"/>
      <c r="HE27" s="41"/>
      <c r="HF27" s="41"/>
      <c r="HG27" s="41"/>
      <c r="HH27" s="41"/>
      <c r="HI27" s="41"/>
      <c r="HJ27" s="41"/>
      <c r="HK27" s="41"/>
      <c r="HL27" s="41"/>
      <c r="HM27" s="41"/>
      <c r="HN27" s="41"/>
      <c r="HO27" s="41"/>
      <c r="HP27" s="41"/>
      <c r="HQ27" s="41"/>
      <c r="HR27" s="41"/>
      <c r="HS27" s="41"/>
      <c r="HT27" s="41"/>
      <c r="HU27" s="41"/>
      <c r="HV27" s="41"/>
      <c r="HW27" s="41"/>
      <c r="HX27" s="41"/>
      <c r="HY27" s="41"/>
      <c r="HZ27" s="41"/>
      <c r="IA27" s="41"/>
      <c r="IB27" s="41"/>
      <c r="IC27" s="41"/>
      <c r="ID27" s="41"/>
      <c r="IE27" s="41"/>
      <c r="IF27" s="41"/>
      <c r="IG27" s="41"/>
      <c r="IH27" s="41"/>
      <c r="II27" s="41"/>
      <c r="IJ27" s="41"/>
      <c r="IK27" s="41"/>
      <c r="IL27" s="41"/>
      <c r="IM27" s="41"/>
      <c r="IN27" s="41"/>
      <c r="IO27" s="41"/>
      <c r="IP27" s="41"/>
      <c r="IQ27" s="41"/>
      <c r="IR27" s="41"/>
    </row>
    <row r="28" spans="1:252" s="22" customFormat="1" ht="11.4" x14ac:dyDescent="0.2">
      <c r="A28" s="49">
        <v>5</v>
      </c>
      <c r="B28" s="50" t="s">
        <v>1366</v>
      </c>
      <c r="C28" s="50" t="s">
        <v>1655</v>
      </c>
      <c r="D28" s="50" t="s">
        <v>278</v>
      </c>
      <c r="E28" s="51">
        <v>1</v>
      </c>
      <c r="F28" s="52"/>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c r="BM28" s="41"/>
      <c r="BN28" s="41"/>
      <c r="BO28" s="41"/>
      <c r="BP28" s="41"/>
      <c r="BQ28" s="41"/>
      <c r="BR28" s="41"/>
      <c r="BS28" s="41"/>
      <c r="BT28" s="41"/>
      <c r="BU28" s="41"/>
      <c r="BV28" s="41"/>
      <c r="BW28" s="41"/>
      <c r="BX28" s="41"/>
      <c r="BY28" s="41"/>
      <c r="BZ28" s="41"/>
      <c r="CA28" s="41"/>
      <c r="CB28" s="41"/>
      <c r="CC28" s="41"/>
      <c r="CD28" s="41"/>
      <c r="CE28" s="41"/>
      <c r="CF28" s="41"/>
      <c r="CG28" s="41"/>
      <c r="CH28" s="41"/>
      <c r="CI28" s="41"/>
      <c r="CJ28" s="41"/>
      <c r="CK28" s="41"/>
      <c r="CL28" s="41"/>
      <c r="CM28" s="41"/>
      <c r="CN28" s="41"/>
      <c r="CO28" s="41"/>
      <c r="CP28" s="41"/>
      <c r="CQ28" s="41"/>
      <c r="CR28" s="41"/>
      <c r="CS28" s="41"/>
      <c r="CT28" s="41"/>
      <c r="CU28" s="41"/>
      <c r="CV28" s="41"/>
      <c r="CW28" s="41"/>
      <c r="CX28" s="41"/>
      <c r="CY28" s="41"/>
      <c r="CZ28" s="41"/>
      <c r="DA28" s="41"/>
      <c r="DB28" s="41"/>
      <c r="DC28" s="41"/>
      <c r="DD28" s="41"/>
      <c r="DE28" s="41"/>
      <c r="DF28" s="41"/>
      <c r="DG28" s="41"/>
      <c r="DH28" s="41"/>
      <c r="DI28" s="41"/>
      <c r="DJ28" s="41"/>
      <c r="DK28" s="41"/>
      <c r="DL28" s="41"/>
      <c r="DM28" s="41"/>
      <c r="DN28" s="41"/>
      <c r="DO28" s="41"/>
      <c r="DP28" s="41"/>
      <c r="DQ28" s="41"/>
      <c r="DR28" s="41"/>
      <c r="DS28" s="41"/>
      <c r="DT28" s="41"/>
      <c r="DU28" s="41"/>
      <c r="DV28" s="41"/>
      <c r="DW28" s="41"/>
      <c r="DX28" s="41"/>
      <c r="DY28" s="41"/>
      <c r="DZ28" s="41"/>
      <c r="EA28" s="41"/>
      <c r="EB28" s="41"/>
      <c r="EC28" s="41"/>
      <c r="ED28" s="41"/>
      <c r="EE28" s="41"/>
      <c r="EF28" s="41"/>
      <c r="EG28" s="41"/>
      <c r="EH28" s="41"/>
      <c r="EI28" s="41"/>
      <c r="EJ28" s="41"/>
      <c r="EK28" s="41"/>
      <c r="EL28" s="41"/>
      <c r="EM28" s="41"/>
      <c r="EN28" s="41"/>
      <c r="EO28" s="41"/>
      <c r="EP28" s="41"/>
      <c r="EQ28" s="41"/>
      <c r="ER28" s="41"/>
      <c r="ES28" s="41"/>
      <c r="ET28" s="41"/>
      <c r="EU28" s="41"/>
      <c r="EV28" s="41"/>
      <c r="EW28" s="41"/>
      <c r="EX28" s="41"/>
      <c r="EY28" s="41"/>
      <c r="EZ28" s="41"/>
      <c r="FA28" s="41"/>
      <c r="FB28" s="41"/>
      <c r="FC28" s="41"/>
      <c r="FD28" s="41"/>
      <c r="FE28" s="41"/>
      <c r="FF28" s="41"/>
      <c r="FG28" s="41"/>
      <c r="FH28" s="41"/>
      <c r="FI28" s="41"/>
      <c r="FJ28" s="41"/>
      <c r="FK28" s="41"/>
      <c r="FL28" s="41"/>
      <c r="FM28" s="41"/>
      <c r="FN28" s="41"/>
      <c r="FO28" s="41"/>
      <c r="FP28" s="41"/>
      <c r="FQ28" s="41"/>
      <c r="FR28" s="41"/>
      <c r="FS28" s="41"/>
      <c r="FT28" s="41"/>
      <c r="FU28" s="41"/>
      <c r="FV28" s="41"/>
      <c r="FW28" s="41"/>
      <c r="FX28" s="41"/>
      <c r="FY28" s="41"/>
      <c r="FZ28" s="41"/>
      <c r="GA28" s="41"/>
      <c r="GB28" s="41"/>
      <c r="GC28" s="41"/>
      <c r="GD28" s="41"/>
      <c r="GE28" s="41"/>
      <c r="GF28" s="41"/>
      <c r="GG28" s="41"/>
      <c r="GH28" s="41"/>
      <c r="GI28" s="41"/>
      <c r="GJ28" s="41"/>
      <c r="GK28" s="41"/>
      <c r="GL28" s="41"/>
      <c r="GM28" s="41"/>
      <c r="GN28" s="41"/>
      <c r="GO28" s="41"/>
      <c r="GP28" s="41"/>
      <c r="GQ28" s="41"/>
      <c r="GR28" s="41"/>
      <c r="GS28" s="41"/>
      <c r="GT28" s="41"/>
      <c r="GU28" s="41"/>
      <c r="GV28" s="41"/>
      <c r="GW28" s="41"/>
      <c r="GX28" s="41"/>
      <c r="GY28" s="41"/>
      <c r="GZ28" s="41"/>
      <c r="HA28" s="41"/>
      <c r="HB28" s="41"/>
      <c r="HC28" s="41"/>
      <c r="HD28" s="41"/>
      <c r="HE28" s="41"/>
      <c r="HF28" s="41"/>
      <c r="HG28" s="41"/>
      <c r="HH28" s="41"/>
      <c r="HI28" s="41"/>
      <c r="HJ28" s="41"/>
      <c r="HK28" s="41"/>
      <c r="HL28" s="41"/>
      <c r="HM28" s="41"/>
      <c r="HN28" s="41"/>
      <c r="HO28" s="41"/>
      <c r="HP28" s="41"/>
      <c r="HQ28" s="41"/>
      <c r="HR28" s="41"/>
      <c r="HS28" s="41"/>
      <c r="HT28" s="41"/>
      <c r="HU28" s="41"/>
      <c r="HV28" s="41"/>
      <c r="HW28" s="41"/>
      <c r="HX28" s="41"/>
      <c r="HY28" s="41"/>
      <c r="HZ28" s="41"/>
      <c r="IA28" s="41"/>
      <c r="IB28" s="41"/>
      <c r="IC28" s="41"/>
      <c r="ID28" s="41"/>
      <c r="IE28" s="41"/>
      <c r="IF28" s="41"/>
      <c r="IG28" s="41"/>
      <c r="IH28" s="41"/>
      <c r="II28" s="41"/>
      <c r="IJ28" s="41"/>
      <c r="IK28" s="41"/>
      <c r="IL28" s="41"/>
      <c r="IM28" s="41"/>
      <c r="IN28" s="41"/>
      <c r="IO28" s="41"/>
      <c r="IP28" s="41"/>
      <c r="IQ28" s="41"/>
      <c r="IR28" s="41"/>
    </row>
    <row r="29" spans="1:252" s="22" customFormat="1" ht="22.8" x14ac:dyDescent="0.2">
      <c r="A29" s="49">
        <v>6</v>
      </c>
      <c r="B29" s="50" t="s">
        <v>1366</v>
      </c>
      <c r="C29" s="50" t="s">
        <v>1656</v>
      </c>
      <c r="D29" s="50" t="s">
        <v>278</v>
      </c>
      <c r="E29" s="51">
        <v>1</v>
      </c>
      <c r="F29" s="52"/>
      <c r="K29" s="41"/>
      <c r="L29" s="41"/>
      <c r="M29" s="41"/>
      <c r="N29" s="41"/>
      <c r="O29" s="41"/>
      <c r="P29" s="41"/>
      <c r="Q29" s="41"/>
      <c r="R29" s="41"/>
      <c r="S29" s="41"/>
      <c r="T29" s="41"/>
      <c r="U29" s="41"/>
      <c r="V29" s="41"/>
      <c r="W29" s="41"/>
      <c r="X29" s="41"/>
      <c r="Y29" s="41"/>
      <c r="Z29" s="41"/>
      <c r="AA29" s="41"/>
      <c r="AB29" s="41"/>
      <c r="AC29" s="41"/>
      <c r="AD29" s="41"/>
      <c r="AE29" s="41"/>
      <c r="AF29" s="41"/>
      <c r="AG29" s="41"/>
      <c r="AH29" s="41"/>
      <c r="AI29" s="41"/>
      <c r="AJ29" s="41"/>
      <c r="AK29" s="41"/>
      <c r="AL29" s="41"/>
      <c r="AM29" s="41"/>
      <c r="AN29" s="41"/>
      <c r="AO29" s="41"/>
      <c r="AP29" s="41"/>
      <c r="AQ29" s="41"/>
      <c r="AR29" s="41"/>
      <c r="AS29" s="41"/>
      <c r="AT29" s="41"/>
      <c r="AU29" s="41"/>
      <c r="AV29" s="41"/>
      <c r="AW29" s="41"/>
      <c r="AX29" s="41"/>
      <c r="AY29" s="41"/>
      <c r="AZ29" s="41"/>
      <c r="BA29" s="41"/>
      <c r="BB29" s="41"/>
      <c r="BC29" s="41"/>
      <c r="BD29" s="41"/>
      <c r="BE29" s="41"/>
      <c r="BF29" s="41"/>
      <c r="BG29" s="41"/>
      <c r="BH29" s="41"/>
      <c r="BI29" s="41"/>
      <c r="BJ29" s="41"/>
      <c r="BK29" s="41"/>
      <c r="BL29" s="41"/>
      <c r="BM29" s="41"/>
      <c r="BN29" s="41"/>
      <c r="BO29" s="41"/>
      <c r="BP29" s="41"/>
      <c r="BQ29" s="41"/>
      <c r="BR29" s="41"/>
      <c r="BS29" s="41"/>
      <c r="BT29" s="41"/>
      <c r="BU29" s="41"/>
      <c r="BV29" s="41"/>
      <c r="BW29" s="41"/>
      <c r="BX29" s="41"/>
      <c r="BY29" s="41"/>
      <c r="BZ29" s="41"/>
      <c r="CA29" s="41"/>
      <c r="CB29" s="41"/>
      <c r="CC29" s="41"/>
      <c r="CD29" s="41"/>
      <c r="CE29" s="41"/>
      <c r="CF29" s="41"/>
      <c r="CG29" s="41"/>
      <c r="CH29" s="41"/>
      <c r="CI29" s="41"/>
      <c r="CJ29" s="41"/>
      <c r="CK29" s="41"/>
      <c r="CL29" s="41"/>
      <c r="CM29" s="41"/>
      <c r="CN29" s="41"/>
      <c r="CO29" s="41"/>
      <c r="CP29" s="41"/>
      <c r="CQ29" s="41"/>
      <c r="CR29" s="41"/>
      <c r="CS29" s="41"/>
      <c r="CT29" s="41"/>
      <c r="CU29" s="41"/>
      <c r="CV29" s="41"/>
      <c r="CW29" s="41"/>
      <c r="CX29" s="41"/>
      <c r="CY29" s="41"/>
      <c r="CZ29" s="41"/>
      <c r="DA29" s="41"/>
      <c r="DB29" s="41"/>
      <c r="DC29" s="41"/>
      <c r="DD29" s="41"/>
      <c r="DE29" s="41"/>
      <c r="DF29" s="41"/>
      <c r="DG29" s="41"/>
      <c r="DH29" s="41"/>
      <c r="DI29" s="41"/>
      <c r="DJ29" s="41"/>
      <c r="DK29" s="41"/>
      <c r="DL29" s="41"/>
      <c r="DM29" s="41"/>
      <c r="DN29" s="41"/>
      <c r="DO29" s="41"/>
      <c r="DP29" s="41"/>
      <c r="DQ29" s="41"/>
      <c r="DR29" s="41"/>
      <c r="DS29" s="41"/>
      <c r="DT29" s="41"/>
      <c r="DU29" s="41"/>
      <c r="DV29" s="41"/>
      <c r="DW29" s="41"/>
      <c r="DX29" s="41"/>
      <c r="DY29" s="41"/>
      <c r="DZ29" s="41"/>
      <c r="EA29" s="41"/>
      <c r="EB29" s="41"/>
      <c r="EC29" s="41"/>
      <c r="ED29" s="41"/>
      <c r="EE29" s="41"/>
      <c r="EF29" s="41"/>
      <c r="EG29" s="41"/>
      <c r="EH29" s="41"/>
      <c r="EI29" s="41"/>
      <c r="EJ29" s="41"/>
      <c r="EK29" s="41"/>
      <c r="EL29" s="41"/>
      <c r="EM29" s="41"/>
      <c r="EN29" s="41"/>
      <c r="EO29" s="41"/>
      <c r="EP29" s="41"/>
      <c r="EQ29" s="41"/>
      <c r="ER29" s="41"/>
      <c r="ES29" s="41"/>
      <c r="ET29" s="41"/>
      <c r="EU29" s="41"/>
      <c r="EV29" s="41"/>
      <c r="EW29" s="41"/>
      <c r="EX29" s="41"/>
      <c r="EY29" s="41"/>
      <c r="EZ29" s="41"/>
      <c r="FA29" s="41"/>
      <c r="FB29" s="41"/>
      <c r="FC29" s="41"/>
      <c r="FD29" s="41"/>
      <c r="FE29" s="41"/>
      <c r="FF29" s="41"/>
      <c r="FG29" s="41"/>
      <c r="FH29" s="41"/>
      <c r="FI29" s="41"/>
      <c r="FJ29" s="41"/>
      <c r="FK29" s="41"/>
      <c r="FL29" s="41"/>
      <c r="FM29" s="41"/>
      <c r="FN29" s="41"/>
      <c r="FO29" s="41"/>
      <c r="FP29" s="41"/>
      <c r="FQ29" s="41"/>
      <c r="FR29" s="41"/>
      <c r="FS29" s="41"/>
      <c r="FT29" s="41"/>
      <c r="FU29" s="41"/>
      <c r="FV29" s="41"/>
      <c r="FW29" s="41"/>
      <c r="FX29" s="41"/>
      <c r="FY29" s="41"/>
      <c r="FZ29" s="41"/>
      <c r="GA29" s="41"/>
      <c r="GB29" s="41"/>
      <c r="GC29" s="41"/>
      <c r="GD29" s="41"/>
      <c r="GE29" s="41"/>
      <c r="GF29" s="41"/>
      <c r="GG29" s="41"/>
      <c r="GH29" s="41"/>
      <c r="GI29" s="41"/>
      <c r="GJ29" s="41"/>
      <c r="GK29" s="41"/>
      <c r="GL29" s="41"/>
      <c r="GM29" s="41"/>
      <c r="GN29" s="41"/>
      <c r="GO29" s="41"/>
      <c r="GP29" s="41"/>
      <c r="GQ29" s="41"/>
      <c r="GR29" s="41"/>
      <c r="GS29" s="41"/>
      <c r="GT29" s="41"/>
      <c r="GU29" s="41"/>
      <c r="GV29" s="41"/>
      <c r="GW29" s="41"/>
      <c r="GX29" s="41"/>
      <c r="GY29" s="41"/>
      <c r="GZ29" s="41"/>
      <c r="HA29" s="41"/>
      <c r="HB29" s="41"/>
      <c r="HC29" s="41"/>
      <c r="HD29" s="41"/>
      <c r="HE29" s="41"/>
      <c r="HF29" s="41"/>
      <c r="HG29" s="41"/>
      <c r="HH29" s="41"/>
      <c r="HI29" s="41"/>
      <c r="HJ29" s="41"/>
      <c r="HK29" s="41"/>
      <c r="HL29" s="41"/>
      <c r="HM29" s="41"/>
      <c r="HN29" s="41"/>
      <c r="HO29" s="41"/>
      <c r="HP29" s="41"/>
      <c r="HQ29" s="41"/>
      <c r="HR29" s="41"/>
      <c r="HS29" s="41"/>
      <c r="HT29" s="41"/>
      <c r="HU29" s="41"/>
      <c r="HV29" s="41"/>
      <c r="HW29" s="41"/>
      <c r="HX29" s="41"/>
      <c r="HY29" s="41"/>
      <c r="HZ29" s="41"/>
      <c r="IA29" s="41"/>
      <c r="IB29" s="41"/>
      <c r="IC29" s="41"/>
      <c r="ID29" s="41"/>
      <c r="IE29" s="41"/>
      <c r="IF29" s="41"/>
      <c r="IG29" s="41"/>
      <c r="IH29" s="41"/>
      <c r="II29" s="41"/>
      <c r="IJ29" s="41"/>
      <c r="IK29" s="41"/>
      <c r="IL29" s="41"/>
      <c r="IM29" s="41"/>
      <c r="IN29" s="41"/>
      <c r="IO29" s="41"/>
      <c r="IP29" s="41"/>
      <c r="IQ29" s="41"/>
      <c r="IR29" s="41"/>
    </row>
    <row r="30" spans="1:252" s="22" customFormat="1" ht="22.8" x14ac:dyDescent="0.2">
      <c r="A30" s="49">
        <v>7</v>
      </c>
      <c r="B30" s="50" t="s">
        <v>1365</v>
      </c>
      <c r="C30" s="50" t="s">
        <v>1367</v>
      </c>
      <c r="D30" s="50" t="s">
        <v>278</v>
      </c>
      <c r="E30" s="51">
        <v>1</v>
      </c>
      <c r="F30" s="52"/>
      <c r="K30" s="41"/>
      <c r="L30" s="41"/>
      <c r="M30" s="41"/>
      <c r="N30" s="41"/>
      <c r="O30" s="41"/>
      <c r="P30" s="41"/>
      <c r="Q30" s="41"/>
      <c r="R30" s="41"/>
      <c r="S30" s="41"/>
      <c r="T30" s="41"/>
      <c r="U30" s="41"/>
      <c r="V30" s="41"/>
      <c r="W30" s="41"/>
      <c r="X30" s="41"/>
      <c r="Y30" s="41"/>
      <c r="Z30" s="41"/>
      <c r="AA30" s="41"/>
      <c r="AB30" s="41"/>
      <c r="AC30" s="41"/>
      <c r="AD30" s="41"/>
      <c r="AE30" s="41"/>
      <c r="AF30" s="41"/>
      <c r="AG30" s="41"/>
      <c r="AH30" s="41"/>
      <c r="AI30" s="41"/>
      <c r="AJ30" s="41"/>
      <c r="AK30" s="41"/>
      <c r="AL30" s="41"/>
      <c r="AM30" s="41"/>
      <c r="AN30" s="41"/>
      <c r="AO30" s="41"/>
      <c r="AP30" s="41"/>
      <c r="AQ30" s="41"/>
      <c r="AR30" s="41"/>
      <c r="AS30" s="41"/>
      <c r="AT30" s="41"/>
      <c r="AU30" s="41"/>
      <c r="AV30" s="41"/>
      <c r="AW30" s="41"/>
      <c r="AX30" s="41"/>
      <c r="AY30" s="41"/>
      <c r="AZ30" s="41"/>
      <c r="BA30" s="41"/>
      <c r="BB30" s="41"/>
      <c r="BC30" s="41"/>
      <c r="BD30" s="41"/>
      <c r="BE30" s="41"/>
      <c r="BF30" s="41"/>
      <c r="BG30" s="41"/>
      <c r="BH30" s="41"/>
      <c r="BI30" s="41"/>
      <c r="BJ30" s="41"/>
      <c r="BK30" s="41"/>
      <c r="BL30" s="41"/>
      <c r="BM30" s="41"/>
      <c r="BN30" s="41"/>
      <c r="BO30" s="41"/>
      <c r="BP30" s="41"/>
      <c r="BQ30" s="41"/>
      <c r="BR30" s="41"/>
      <c r="BS30" s="41"/>
      <c r="BT30" s="41"/>
      <c r="BU30" s="41"/>
      <c r="BV30" s="41"/>
      <c r="BW30" s="41"/>
      <c r="BX30" s="41"/>
      <c r="BY30" s="41"/>
      <c r="BZ30" s="41"/>
      <c r="CA30" s="41"/>
      <c r="CB30" s="41"/>
      <c r="CC30" s="41"/>
      <c r="CD30" s="41"/>
      <c r="CE30" s="41"/>
      <c r="CF30" s="41"/>
      <c r="CG30" s="41"/>
      <c r="CH30" s="41"/>
      <c r="CI30" s="41"/>
      <c r="CJ30" s="41"/>
      <c r="CK30" s="41"/>
      <c r="CL30" s="41"/>
      <c r="CM30" s="41"/>
      <c r="CN30" s="41"/>
      <c r="CO30" s="41"/>
      <c r="CP30" s="41"/>
      <c r="CQ30" s="41"/>
      <c r="CR30" s="41"/>
      <c r="CS30" s="41"/>
      <c r="CT30" s="41"/>
      <c r="CU30" s="41"/>
      <c r="CV30" s="41"/>
      <c r="CW30" s="41"/>
      <c r="CX30" s="41"/>
      <c r="CY30" s="41"/>
      <c r="CZ30" s="41"/>
      <c r="DA30" s="41"/>
      <c r="DB30" s="41"/>
      <c r="DC30" s="41"/>
      <c r="DD30" s="41"/>
      <c r="DE30" s="41"/>
      <c r="DF30" s="41"/>
      <c r="DG30" s="41"/>
      <c r="DH30" s="41"/>
      <c r="DI30" s="41"/>
      <c r="DJ30" s="41"/>
      <c r="DK30" s="41"/>
      <c r="DL30" s="41"/>
      <c r="DM30" s="41"/>
      <c r="DN30" s="41"/>
      <c r="DO30" s="41"/>
      <c r="DP30" s="41"/>
      <c r="DQ30" s="41"/>
      <c r="DR30" s="41"/>
      <c r="DS30" s="41"/>
      <c r="DT30" s="41"/>
      <c r="DU30" s="41"/>
      <c r="DV30" s="41"/>
      <c r="DW30" s="41"/>
      <c r="DX30" s="41"/>
      <c r="DY30" s="41"/>
      <c r="DZ30" s="41"/>
      <c r="EA30" s="41"/>
      <c r="EB30" s="41"/>
      <c r="EC30" s="41"/>
      <c r="ED30" s="41"/>
      <c r="EE30" s="41"/>
      <c r="EF30" s="41"/>
      <c r="EG30" s="41"/>
      <c r="EH30" s="41"/>
      <c r="EI30" s="41"/>
      <c r="EJ30" s="41"/>
      <c r="EK30" s="41"/>
      <c r="EL30" s="41"/>
      <c r="EM30" s="41"/>
      <c r="EN30" s="41"/>
      <c r="EO30" s="41"/>
      <c r="EP30" s="41"/>
      <c r="EQ30" s="41"/>
      <c r="ER30" s="41"/>
      <c r="ES30" s="41"/>
      <c r="ET30" s="41"/>
      <c r="EU30" s="41"/>
      <c r="EV30" s="41"/>
      <c r="EW30" s="41"/>
      <c r="EX30" s="41"/>
      <c r="EY30" s="41"/>
      <c r="EZ30" s="41"/>
      <c r="FA30" s="41"/>
      <c r="FB30" s="41"/>
      <c r="FC30" s="41"/>
      <c r="FD30" s="41"/>
      <c r="FE30" s="41"/>
      <c r="FF30" s="41"/>
      <c r="FG30" s="41"/>
      <c r="FH30" s="41"/>
      <c r="FI30" s="41"/>
      <c r="FJ30" s="41"/>
      <c r="FK30" s="41"/>
      <c r="FL30" s="41"/>
      <c r="FM30" s="41"/>
      <c r="FN30" s="41"/>
      <c r="FO30" s="41"/>
      <c r="FP30" s="41"/>
      <c r="FQ30" s="41"/>
      <c r="FR30" s="41"/>
      <c r="FS30" s="41"/>
      <c r="FT30" s="41"/>
      <c r="FU30" s="41"/>
      <c r="FV30" s="41"/>
      <c r="FW30" s="41"/>
      <c r="FX30" s="41"/>
      <c r="FY30" s="41"/>
      <c r="FZ30" s="41"/>
      <c r="GA30" s="41"/>
      <c r="GB30" s="41"/>
      <c r="GC30" s="41"/>
      <c r="GD30" s="41"/>
      <c r="GE30" s="41"/>
      <c r="GF30" s="41"/>
      <c r="GG30" s="41"/>
      <c r="GH30" s="41"/>
      <c r="GI30" s="41"/>
      <c r="GJ30" s="41"/>
      <c r="GK30" s="41"/>
      <c r="GL30" s="41"/>
      <c r="GM30" s="41"/>
      <c r="GN30" s="41"/>
      <c r="GO30" s="41"/>
      <c r="GP30" s="41"/>
      <c r="GQ30" s="41"/>
      <c r="GR30" s="41"/>
      <c r="GS30" s="41"/>
      <c r="GT30" s="41"/>
      <c r="GU30" s="41"/>
      <c r="GV30" s="41"/>
      <c r="GW30" s="41"/>
      <c r="GX30" s="41"/>
      <c r="GY30" s="41"/>
      <c r="GZ30" s="41"/>
      <c r="HA30" s="41"/>
      <c r="HB30" s="41"/>
      <c r="HC30" s="41"/>
      <c r="HD30" s="41"/>
      <c r="HE30" s="41"/>
      <c r="HF30" s="41"/>
      <c r="HG30" s="41"/>
      <c r="HH30" s="41"/>
      <c r="HI30" s="41"/>
      <c r="HJ30" s="41"/>
      <c r="HK30" s="41"/>
      <c r="HL30" s="41"/>
      <c r="HM30" s="41"/>
      <c r="HN30" s="41"/>
      <c r="HO30" s="41"/>
      <c r="HP30" s="41"/>
      <c r="HQ30" s="41"/>
      <c r="HR30" s="41"/>
      <c r="HS30" s="41"/>
      <c r="HT30" s="41"/>
      <c r="HU30" s="41"/>
      <c r="HV30" s="41"/>
      <c r="HW30" s="41"/>
      <c r="HX30" s="41"/>
      <c r="HY30" s="41"/>
      <c r="HZ30" s="41"/>
      <c r="IA30" s="41"/>
      <c r="IB30" s="41"/>
      <c r="IC30" s="41"/>
      <c r="ID30" s="41"/>
      <c r="IE30" s="41"/>
      <c r="IF30" s="41"/>
      <c r="IG30" s="41"/>
      <c r="IH30" s="41"/>
      <c r="II30" s="41"/>
      <c r="IJ30" s="41"/>
      <c r="IK30" s="41"/>
      <c r="IL30" s="41"/>
      <c r="IM30" s="41"/>
      <c r="IN30" s="41"/>
      <c r="IO30" s="41"/>
      <c r="IP30" s="41"/>
      <c r="IQ30" s="41"/>
      <c r="IR30" s="41"/>
    </row>
    <row r="31" spans="1:252" s="22" customFormat="1" ht="22.8" x14ac:dyDescent="0.2">
      <c r="A31" s="49">
        <v>8</v>
      </c>
      <c r="B31" s="50" t="s">
        <v>1365</v>
      </c>
      <c r="C31" s="50" t="s">
        <v>1368</v>
      </c>
      <c r="D31" s="50" t="s">
        <v>278</v>
      </c>
      <c r="E31" s="51">
        <v>1</v>
      </c>
      <c r="F31" s="52"/>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c r="BM31" s="41"/>
      <c r="BN31" s="41"/>
      <c r="BO31" s="41"/>
      <c r="BP31" s="41"/>
      <c r="BQ31" s="41"/>
      <c r="BR31" s="41"/>
      <c r="BS31" s="41"/>
      <c r="BT31" s="41"/>
      <c r="BU31" s="41"/>
      <c r="BV31" s="41"/>
      <c r="BW31" s="41"/>
      <c r="BX31" s="41"/>
      <c r="BY31" s="41"/>
      <c r="BZ31" s="41"/>
      <c r="CA31" s="41"/>
      <c r="CB31" s="41"/>
      <c r="CC31" s="41"/>
      <c r="CD31" s="41"/>
      <c r="CE31" s="41"/>
      <c r="CF31" s="41"/>
      <c r="CG31" s="41"/>
      <c r="CH31" s="41"/>
      <c r="CI31" s="41"/>
      <c r="CJ31" s="41"/>
      <c r="CK31" s="41"/>
      <c r="CL31" s="41"/>
      <c r="CM31" s="41"/>
      <c r="CN31" s="41"/>
      <c r="CO31" s="41"/>
      <c r="CP31" s="41"/>
      <c r="CQ31" s="41"/>
      <c r="CR31" s="41"/>
      <c r="CS31" s="41"/>
      <c r="CT31" s="41"/>
      <c r="CU31" s="41"/>
      <c r="CV31" s="41"/>
      <c r="CW31" s="41"/>
      <c r="CX31" s="41"/>
      <c r="CY31" s="41"/>
      <c r="CZ31" s="41"/>
      <c r="DA31" s="41"/>
      <c r="DB31" s="41"/>
      <c r="DC31" s="41"/>
      <c r="DD31" s="41"/>
      <c r="DE31" s="41"/>
      <c r="DF31" s="41"/>
      <c r="DG31" s="41"/>
      <c r="DH31" s="41"/>
      <c r="DI31" s="41"/>
      <c r="DJ31" s="41"/>
      <c r="DK31" s="41"/>
      <c r="DL31" s="41"/>
      <c r="DM31" s="41"/>
      <c r="DN31" s="41"/>
      <c r="DO31" s="41"/>
      <c r="DP31" s="41"/>
      <c r="DQ31" s="41"/>
      <c r="DR31" s="41"/>
      <c r="DS31" s="41"/>
      <c r="DT31" s="41"/>
      <c r="DU31" s="41"/>
      <c r="DV31" s="41"/>
      <c r="DW31" s="41"/>
      <c r="DX31" s="41"/>
      <c r="DY31" s="41"/>
      <c r="DZ31" s="41"/>
      <c r="EA31" s="41"/>
      <c r="EB31" s="41"/>
      <c r="EC31" s="41"/>
      <c r="ED31" s="41"/>
      <c r="EE31" s="41"/>
      <c r="EF31" s="41"/>
      <c r="EG31" s="41"/>
      <c r="EH31" s="41"/>
      <c r="EI31" s="41"/>
      <c r="EJ31" s="41"/>
      <c r="EK31" s="41"/>
      <c r="EL31" s="41"/>
      <c r="EM31" s="41"/>
      <c r="EN31" s="41"/>
      <c r="EO31" s="41"/>
      <c r="EP31" s="41"/>
      <c r="EQ31" s="41"/>
      <c r="ER31" s="41"/>
      <c r="ES31" s="41"/>
      <c r="ET31" s="41"/>
      <c r="EU31" s="41"/>
      <c r="EV31" s="41"/>
      <c r="EW31" s="41"/>
      <c r="EX31" s="41"/>
      <c r="EY31" s="41"/>
      <c r="EZ31" s="41"/>
      <c r="FA31" s="41"/>
      <c r="FB31" s="41"/>
      <c r="FC31" s="41"/>
      <c r="FD31" s="41"/>
      <c r="FE31" s="41"/>
      <c r="FF31" s="41"/>
      <c r="FG31" s="41"/>
      <c r="FH31" s="41"/>
      <c r="FI31" s="41"/>
      <c r="FJ31" s="41"/>
      <c r="FK31" s="41"/>
      <c r="FL31" s="41"/>
      <c r="FM31" s="41"/>
      <c r="FN31" s="41"/>
      <c r="FO31" s="41"/>
      <c r="FP31" s="41"/>
      <c r="FQ31" s="41"/>
      <c r="FR31" s="41"/>
      <c r="FS31" s="41"/>
      <c r="FT31" s="41"/>
      <c r="FU31" s="41"/>
      <c r="FV31" s="41"/>
      <c r="FW31" s="41"/>
      <c r="FX31" s="41"/>
      <c r="FY31" s="41"/>
      <c r="FZ31" s="41"/>
      <c r="GA31" s="41"/>
      <c r="GB31" s="41"/>
      <c r="GC31" s="41"/>
      <c r="GD31" s="41"/>
      <c r="GE31" s="41"/>
      <c r="GF31" s="41"/>
      <c r="GG31" s="41"/>
      <c r="GH31" s="41"/>
      <c r="GI31" s="41"/>
      <c r="GJ31" s="41"/>
      <c r="GK31" s="41"/>
      <c r="GL31" s="41"/>
      <c r="GM31" s="41"/>
      <c r="GN31" s="41"/>
      <c r="GO31" s="41"/>
      <c r="GP31" s="41"/>
      <c r="GQ31" s="41"/>
      <c r="GR31" s="41"/>
      <c r="GS31" s="41"/>
      <c r="GT31" s="41"/>
      <c r="GU31" s="41"/>
      <c r="GV31" s="41"/>
      <c r="GW31" s="41"/>
      <c r="GX31" s="41"/>
      <c r="GY31" s="41"/>
      <c r="GZ31" s="41"/>
      <c r="HA31" s="41"/>
      <c r="HB31" s="41"/>
      <c r="HC31" s="41"/>
      <c r="HD31" s="41"/>
      <c r="HE31" s="41"/>
      <c r="HF31" s="41"/>
      <c r="HG31" s="41"/>
      <c r="HH31" s="41"/>
      <c r="HI31" s="41"/>
      <c r="HJ31" s="41"/>
      <c r="HK31" s="41"/>
      <c r="HL31" s="41"/>
      <c r="HM31" s="41"/>
      <c r="HN31" s="41"/>
      <c r="HO31" s="41"/>
      <c r="HP31" s="41"/>
      <c r="HQ31" s="41"/>
      <c r="HR31" s="41"/>
      <c r="HS31" s="41"/>
      <c r="HT31" s="41"/>
      <c r="HU31" s="41"/>
      <c r="HV31" s="41"/>
      <c r="HW31" s="41"/>
      <c r="HX31" s="41"/>
      <c r="HY31" s="41"/>
      <c r="HZ31" s="41"/>
      <c r="IA31" s="41"/>
      <c r="IB31" s="41"/>
      <c r="IC31" s="41"/>
      <c r="ID31" s="41"/>
      <c r="IE31" s="41"/>
      <c r="IF31" s="41"/>
      <c r="IG31" s="41"/>
      <c r="IH31" s="41"/>
      <c r="II31" s="41"/>
      <c r="IJ31" s="41"/>
      <c r="IK31" s="41"/>
      <c r="IL31" s="41"/>
      <c r="IM31" s="41"/>
      <c r="IN31" s="41"/>
      <c r="IO31" s="41"/>
      <c r="IP31" s="41"/>
      <c r="IQ31" s="41"/>
      <c r="IR31" s="41"/>
    </row>
    <row r="32" spans="1:252" s="22" customFormat="1" ht="22.8" x14ac:dyDescent="0.2">
      <c r="A32" s="49">
        <v>9</v>
      </c>
      <c r="B32" s="50" t="s">
        <v>1365</v>
      </c>
      <c r="C32" s="50" t="s">
        <v>1369</v>
      </c>
      <c r="D32" s="50" t="s">
        <v>278</v>
      </c>
      <c r="E32" s="51">
        <v>4</v>
      </c>
      <c r="F32" s="52"/>
      <c r="K32" s="41"/>
      <c r="L32" s="41"/>
      <c r="M32" s="41"/>
      <c r="N32" s="41"/>
      <c r="O32" s="41"/>
      <c r="P32" s="41"/>
      <c r="Q32" s="41"/>
      <c r="R32" s="41"/>
      <c r="S32" s="41"/>
      <c r="T32" s="41"/>
      <c r="U32" s="41"/>
      <c r="V32" s="41"/>
      <c r="W32" s="41"/>
      <c r="X32" s="41"/>
      <c r="Y32" s="41"/>
      <c r="Z32" s="41"/>
      <c r="AA32" s="41"/>
      <c r="AB32" s="41"/>
      <c r="AC32" s="41"/>
      <c r="AD32" s="41"/>
      <c r="AE32" s="41"/>
      <c r="AF32" s="41"/>
      <c r="AG32" s="41"/>
      <c r="AH32" s="41"/>
      <c r="AI32" s="41"/>
      <c r="AJ32" s="41"/>
      <c r="AK32" s="41"/>
      <c r="AL32" s="41"/>
      <c r="AM32" s="41"/>
      <c r="AN32" s="41"/>
      <c r="AO32" s="41"/>
      <c r="AP32" s="41"/>
      <c r="AQ32" s="41"/>
      <c r="AR32" s="41"/>
      <c r="AS32" s="41"/>
      <c r="AT32" s="41"/>
      <c r="AU32" s="41"/>
      <c r="AV32" s="41"/>
      <c r="AW32" s="41"/>
      <c r="AX32" s="41"/>
      <c r="AY32" s="41"/>
      <c r="AZ32" s="41"/>
      <c r="BA32" s="41"/>
      <c r="BB32" s="41"/>
      <c r="BC32" s="41"/>
      <c r="BD32" s="41"/>
      <c r="BE32" s="41"/>
      <c r="BF32" s="41"/>
      <c r="BG32" s="41"/>
      <c r="BH32" s="41"/>
      <c r="BI32" s="41"/>
      <c r="BJ32" s="41"/>
      <c r="BK32" s="41"/>
      <c r="BL32" s="41"/>
      <c r="BM32" s="41"/>
      <c r="BN32" s="41"/>
      <c r="BO32" s="41"/>
      <c r="BP32" s="41"/>
      <c r="BQ32" s="41"/>
      <c r="BR32" s="41"/>
      <c r="BS32" s="41"/>
      <c r="BT32" s="41"/>
      <c r="BU32" s="41"/>
      <c r="BV32" s="41"/>
      <c r="BW32" s="41"/>
      <c r="BX32" s="41"/>
      <c r="BY32" s="41"/>
      <c r="BZ32" s="41"/>
      <c r="CA32" s="41"/>
      <c r="CB32" s="41"/>
      <c r="CC32" s="41"/>
      <c r="CD32" s="41"/>
      <c r="CE32" s="41"/>
      <c r="CF32" s="41"/>
      <c r="CG32" s="41"/>
      <c r="CH32" s="41"/>
      <c r="CI32" s="41"/>
      <c r="CJ32" s="41"/>
      <c r="CK32" s="41"/>
      <c r="CL32" s="41"/>
      <c r="CM32" s="41"/>
      <c r="CN32" s="41"/>
      <c r="CO32" s="41"/>
      <c r="CP32" s="41"/>
      <c r="CQ32" s="41"/>
      <c r="CR32" s="41"/>
      <c r="CS32" s="41"/>
      <c r="CT32" s="41"/>
      <c r="CU32" s="41"/>
      <c r="CV32" s="41"/>
      <c r="CW32" s="41"/>
      <c r="CX32" s="41"/>
      <c r="CY32" s="41"/>
      <c r="CZ32" s="41"/>
      <c r="DA32" s="41"/>
      <c r="DB32" s="41"/>
      <c r="DC32" s="41"/>
      <c r="DD32" s="41"/>
      <c r="DE32" s="41"/>
      <c r="DF32" s="41"/>
      <c r="DG32" s="41"/>
      <c r="DH32" s="41"/>
      <c r="DI32" s="41"/>
      <c r="DJ32" s="41"/>
      <c r="DK32" s="41"/>
      <c r="DL32" s="41"/>
      <c r="DM32" s="41"/>
      <c r="DN32" s="41"/>
      <c r="DO32" s="41"/>
      <c r="DP32" s="41"/>
      <c r="DQ32" s="41"/>
      <c r="DR32" s="41"/>
      <c r="DS32" s="41"/>
      <c r="DT32" s="41"/>
      <c r="DU32" s="41"/>
      <c r="DV32" s="41"/>
      <c r="DW32" s="41"/>
      <c r="DX32" s="41"/>
      <c r="DY32" s="41"/>
      <c r="DZ32" s="41"/>
      <c r="EA32" s="41"/>
      <c r="EB32" s="41"/>
      <c r="EC32" s="41"/>
      <c r="ED32" s="41"/>
      <c r="EE32" s="41"/>
      <c r="EF32" s="41"/>
      <c r="EG32" s="41"/>
      <c r="EH32" s="41"/>
      <c r="EI32" s="41"/>
      <c r="EJ32" s="41"/>
      <c r="EK32" s="41"/>
      <c r="EL32" s="41"/>
      <c r="EM32" s="41"/>
      <c r="EN32" s="41"/>
      <c r="EO32" s="41"/>
      <c r="EP32" s="41"/>
      <c r="EQ32" s="41"/>
      <c r="ER32" s="41"/>
      <c r="ES32" s="41"/>
      <c r="ET32" s="41"/>
      <c r="EU32" s="41"/>
      <c r="EV32" s="41"/>
      <c r="EW32" s="41"/>
      <c r="EX32" s="41"/>
      <c r="EY32" s="41"/>
      <c r="EZ32" s="41"/>
      <c r="FA32" s="41"/>
      <c r="FB32" s="41"/>
      <c r="FC32" s="41"/>
      <c r="FD32" s="41"/>
      <c r="FE32" s="41"/>
      <c r="FF32" s="41"/>
      <c r="FG32" s="41"/>
      <c r="FH32" s="41"/>
      <c r="FI32" s="41"/>
      <c r="FJ32" s="41"/>
      <c r="FK32" s="41"/>
      <c r="FL32" s="41"/>
      <c r="FM32" s="41"/>
      <c r="FN32" s="41"/>
      <c r="FO32" s="41"/>
      <c r="FP32" s="41"/>
      <c r="FQ32" s="41"/>
      <c r="FR32" s="41"/>
      <c r="FS32" s="41"/>
      <c r="FT32" s="41"/>
      <c r="FU32" s="41"/>
      <c r="FV32" s="41"/>
      <c r="FW32" s="41"/>
      <c r="FX32" s="41"/>
      <c r="FY32" s="41"/>
      <c r="FZ32" s="41"/>
      <c r="GA32" s="41"/>
      <c r="GB32" s="41"/>
      <c r="GC32" s="41"/>
      <c r="GD32" s="41"/>
      <c r="GE32" s="41"/>
      <c r="GF32" s="41"/>
      <c r="GG32" s="41"/>
      <c r="GH32" s="41"/>
      <c r="GI32" s="41"/>
      <c r="GJ32" s="41"/>
      <c r="GK32" s="41"/>
      <c r="GL32" s="41"/>
      <c r="GM32" s="41"/>
      <c r="GN32" s="41"/>
      <c r="GO32" s="41"/>
      <c r="GP32" s="41"/>
      <c r="GQ32" s="41"/>
      <c r="GR32" s="41"/>
      <c r="GS32" s="41"/>
      <c r="GT32" s="41"/>
      <c r="GU32" s="41"/>
      <c r="GV32" s="41"/>
      <c r="GW32" s="41"/>
      <c r="GX32" s="41"/>
      <c r="GY32" s="41"/>
      <c r="GZ32" s="41"/>
      <c r="HA32" s="41"/>
      <c r="HB32" s="41"/>
      <c r="HC32" s="41"/>
      <c r="HD32" s="41"/>
      <c r="HE32" s="41"/>
      <c r="HF32" s="41"/>
      <c r="HG32" s="41"/>
      <c r="HH32" s="41"/>
      <c r="HI32" s="41"/>
      <c r="HJ32" s="41"/>
      <c r="HK32" s="41"/>
      <c r="HL32" s="41"/>
      <c r="HM32" s="41"/>
      <c r="HN32" s="41"/>
      <c r="HO32" s="41"/>
      <c r="HP32" s="41"/>
      <c r="HQ32" s="41"/>
      <c r="HR32" s="41"/>
      <c r="HS32" s="41"/>
      <c r="HT32" s="41"/>
      <c r="HU32" s="41"/>
      <c r="HV32" s="41"/>
      <c r="HW32" s="41"/>
      <c r="HX32" s="41"/>
      <c r="HY32" s="41"/>
      <c r="HZ32" s="41"/>
      <c r="IA32" s="41"/>
      <c r="IB32" s="41"/>
      <c r="IC32" s="41"/>
      <c r="ID32" s="41"/>
      <c r="IE32" s="41"/>
      <c r="IF32" s="41"/>
      <c r="IG32" s="41"/>
      <c r="IH32" s="41"/>
      <c r="II32" s="41"/>
      <c r="IJ32" s="41"/>
      <c r="IK32" s="41"/>
      <c r="IL32" s="41"/>
      <c r="IM32" s="41"/>
      <c r="IN32" s="41"/>
      <c r="IO32" s="41"/>
      <c r="IP32" s="41"/>
      <c r="IQ32" s="41"/>
      <c r="IR32" s="41"/>
    </row>
    <row r="33" spans="1:252" s="22" customFormat="1" ht="22.8" x14ac:dyDescent="0.2">
      <c r="A33" s="49">
        <v>10</v>
      </c>
      <c r="B33" s="50" t="s">
        <v>1365</v>
      </c>
      <c r="C33" s="50" t="s">
        <v>1370</v>
      </c>
      <c r="D33" s="50" t="s">
        <v>278</v>
      </c>
      <c r="E33" s="51">
        <v>271</v>
      </c>
      <c r="F33" s="52"/>
      <c r="K33" s="41"/>
      <c r="L33" s="41"/>
      <c r="M33" s="41"/>
      <c r="N33" s="41"/>
      <c r="O33" s="41"/>
      <c r="P33" s="41"/>
      <c r="Q33" s="41"/>
      <c r="R33" s="41"/>
      <c r="S33" s="41"/>
      <c r="T33" s="41"/>
      <c r="U33" s="41"/>
      <c r="V33" s="41"/>
      <c r="W33" s="41"/>
      <c r="X33" s="41"/>
      <c r="Y33" s="41"/>
      <c r="Z33" s="41"/>
      <c r="AA33" s="41"/>
      <c r="AB33" s="41"/>
      <c r="AC33" s="41"/>
      <c r="AD33" s="41"/>
      <c r="AE33" s="41"/>
      <c r="AF33" s="41"/>
      <c r="AG33" s="41"/>
      <c r="AH33" s="41"/>
      <c r="AI33" s="41"/>
      <c r="AJ33" s="41"/>
      <c r="AK33" s="41"/>
      <c r="AL33" s="41"/>
      <c r="AM33" s="41"/>
      <c r="AN33" s="41"/>
      <c r="AO33" s="41"/>
      <c r="AP33" s="41"/>
      <c r="AQ33" s="41"/>
      <c r="AR33" s="41"/>
      <c r="AS33" s="41"/>
      <c r="AT33" s="41"/>
      <c r="AU33" s="41"/>
      <c r="AV33" s="41"/>
      <c r="AW33" s="41"/>
      <c r="AX33" s="41"/>
      <c r="AY33" s="41"/>
      <c r="AZ33" s="41"/>
      <c r="BA33" s="41"/>
      <c r="BB33" s="41"/>
      <c r="BC33" s="41"/>
      <c r="BD33" s="41"/>
      <c r="BE33" s="41"/>
      <c r="BF33" s="41"/>
      <c r="BG33" s="41"/>
      <c r="BH33" s="41"/>
      <c r="BI33" s="41"/>
      <c r="BJ33" s="41"/>
      <c r="BK33" s="41"/>
      <c r="BL33" s="41"/>
      <c r="BM33" s="41"/>
      <c r="BN33" s="41"/>
      <c r="BO33" s="41"/>
      <c r="BP33" s="41"/>
      <c r="BQ33" s="41"/>
      <c r="BR33" s="41"/>
      <c r="BS33" s="41"/>
      <c r="BT33" s="41"/>
      <c r="BU33" s="41"/>
      <c r="BV33" s="41"/>
      <c r="BW33" s="41"/>
      <c r="BX33" s="41"/>
      <c r="BY33" s="41"/>
      <c r="BZ33" s="41"/>
      <c r="CA33" s="41"/>
      <c r="CB33" s="41"/>
      <c r="CC33" s="41"/>
      <c r="CD33" s="41"/>
      <c r="CE33" s="41"/>
      <c r="CF33" s="41"/>
      <c r="CG33" s="41"/>
      <c r="CH33" s="41"/>
      <c r="CI33" s="41"/>
      <c r="CJ33" s="41"/>
      <c r="CK33" s="41"/>
      <c r="CL33" s="41"/>
      <c r="CM33" s="41"/>
      <c r="CN33" s="41"/>
      <c r="CO33" s="41"/>
      <c r="CP33" s="41"/>
      <c r="CQ33" s="41"/>
      <c r="CR33" s="41"/>
      <c r="CS33" s="41"/>
      <c r="CT33" s="41"/>
      <c r="CU33" s="41"/>
      <c r="CV33" s="41"/>
      <c r="CW33" s="41"/>
      <c r="CX33" s="41"/>
      <c r="CY33" s="41"/>
      <c r="CZ33" s="41"/>
      <c r="DA33" s="41"/>
      <c r="DB33" s="41"/>
      <c r="DC33" s="41"/>
      <c r="DD33" s="41"/>
      <c r="DE33" s="41"/>
      <c r="DF33" s="41"/>
      <c r="DG33" s="41"/>
      <c r="DH33" s="41"/>
      <c r="DI33" s="41"/>
      <c r="DJ33" s="41"/>
      <c r="DK33" s="41"/>
      <c r="DL33" s="41"/>
      <c r="DM33" s="41"/>
      <c r="DN33" s="41"/>
      <c r="DO33" s="41"/>
      <c r="DP33" s="41"/>
      <c r="DQ33" s="41"/>
      <c r="DR33" s="41"/>
      <c r="DS33" s="41"/>
      <c r="DT33" s="41"/>
      <c r="DU33" s="41"/>
      <c r="DV33" s="41"/>
      <c r="DW33" s="41"/>
      <c r="DX33" s="41"/>
      <c r="DY33" s="41"/>
      <c r="DZ33" s="41"/>
      <c r="EA33" s="41"/>
      <c r="EB33" s="41"/>
      <c r="EC33" s="41"/>
      <c r="ED33" s="41"/>
      <c r="EE33" s="41"/>
      <c r="EF33" s="41"/>
      <c r="EG33" s="41"/>
      <c r="EH33" s="41"/>
      <c r="EI33" s="41"/>
      <c r="EJ33" s="41"/>
      <c r="EK33" s="41"/>
      <c r="EL33" s="41"/>
      <c r="EM33" s="41"/>
      <c r="EN33" s="41"/>
      <c r="EO33" s="41"/>
      <c r="EP33" s="41"/>
      <c r="EQ33" s="41"/>
      <c r="ER33" s="41"/>
      <c r="ES33" s="41"/>
      <c r="ET33" s="41"/>
      <c r="EU33" s="41"/>
      <c r="EV33" s="41"/>
      <c r="EW33" s="41"/>
      <c r="EX33" s="41"/>
      <c r="EY33" s="41"/>
      <c r="EZ33" s="41"/>
      <c r="FA33" s="41"/>
      <c r="FB33" s="41"/>
      <c r="FC33" s="41"/>
      <c r="FD33" s="41"/>
      <c r="FE33" s="41"/>
      <c r="FF33" s="41"/>
      <c r="FG33" s="41"/>
      <c r="FH33" s="41"/>
      <c r="FI33" s="41"/>
      <c r="FJ33" s="41"/>
      <c r="FK33" s="41"/>
      <c r="FL33" s="41"/>
      <c r="FM33" s="41"/>
      <c r="FN33" s="41"/>
      <c r="FO33" s="41"/>
      <c r="FP33" s="41"/>
      <c r="FQ33" s="41"/>
      <c r="FR33" s="41"/>
      <c r="FS33" s="41"/>
      <c r="FT33" s="41"/>
      <c r="FU33" s="41"/>
      <c r="FV33" s="41"/>
      <c r="FW33" s="41"/>
      <c r="FX33" s="41"/>
      <c r="FY33" s="41"/>
      <c r="FZ33" s="41"/>
      <c r="GA33" s="41"/>
      <c r="GB33" s="41"/>
      <c r="GC33" s="41"/>
      <c r="GD33" s="41"/>
      <c r="GE33" s="41"/>
      <c r="GF33" s="41"/>
      <c r="GG33" s="41"/>
      <c r="GH33" s="41"/>
      <c r="GI33" s="41"/>
      <c r="GJ33" s="41"/>
      <c r="GK33" s="41"/>
      <c r="GL33" s="41"/>
      <c r="GM33" s="41"/>
      <c r="GN33" s="41"/>
      <c r="GO33" s="41"/>
      <c r="GP33" s="41"/>
      <c r="GQ33" s="41"/>
      <c r="GR33" s="41"/>
      <c r="GS33" s="41"/>
      <c r="GT33" s="41"/>
      <c r="GU33" s="41"/>
      <c r="GV33" s="41"/>
      <c r="GW33" s="41"/>
      <c r="GX33" s="41"/>
      <c r="GY33" s="41"/>
      <c r="GZ33" s="41"/>
      <c r="HA33" s="41"/>
      <c r="HB33" s="41"/>
      <c r="HC33" s="41"/>
      <c r="HD33" s="41"/>
      <c r="HE33" s="41"/>
      <c r="HF33" s="41"/>
      <c r="HG33" s="41"/>
      <c r="HH33" s="41"/>
      <c r="HI33" s="41"/>
      <c r="HJ33" s="41"/>
      <c r="HK33" s="41"/>
      <c r="HL33" s="41"/>
      <c r="HM33" s="41"/>
      <c r="HN33" s="41"/>
      <c r="HO33" s="41"/>
      <c r="HP33" s="41"/>
      <c r="HQ33" s="41"/>
      <c r="HR33" s="41"/>
      <c r="HS33" s="41"/>
      <c r="HT33" s="41"/>
      <c r="HU33" s="41"/>
      <c r="HV33" s="41"/>
      <c r="HW33" s="41"/>
      <c r="HX33" s="41"/>
      <c r="HY33" s="41"/>
      <c r="HZ33" s="41"/>
      <c r="IA33" s="41"/>
      <c r="IB33" s="41"/>
      <c r="IC33" s="41"/>
      <c r="ID33" s="41"/>
      <c r="IE33" s="41"/>
      <c r="IF33" s="41"/>
      <c r="IG33" s="41"/>
      <c r="IH33" s="41"/>
      <c r="II33" s="41"/>
      <c r="IJ33" s="41"/>
      <c r="IK33" s="41"/>
      <c r="IL33" s="41"/>
      <c r="IM33" s="41"/>
      <c r="IN33" s="41"/>
      <c r="IO33" s="41"/>
      <c r="IP33" s="41"/>
      <c r="IQ33" s="41"/>
      <c r="IR33" s="41"/>
    </row>
    <row r="34" spans="1:252" s="22" customFormat="1" ht="22.8" x14ac:dyDescent="0.2">
      <c r="A34" s="49">
        <v>11</v>
      </c>
      <c r="B34" s="50" t="s">
        <v>1365</v>
      </c>
      <c r="C34" s="50" t="s">
        <v>1371</v>
      </c>
      <c r="D34" s="50" t="s">
        <v>278</v>
      </c>
      <c r="E34" s="51">
        <v>854</v>
      </c>
      <c r="F34" s="52"/>
      <c r="K34" s="41"/>
      <c r="L34" s="41"/>
      <c r="M34" s="41"/>
      <c r="N34" s="41"/>
      <c r="O34" s="41"/>
      <c r="P34" s="41"/>
      <c r="Q34" s="41"/>
      <c r="R34" s="41"/>
      <c r="S34" s="41"/>
      <c r="T34" s="41"/>
      <c r="U34" s="41"/>
      <c r="V34" s="41"/>
      <c r="W34" s="41"/>
      <c r="X34" s="41"/>
      <c r="Y34" s="41"/>
      <c r="Z34" s="41"/>
      <c r="AA34" s="41"/>
      <c r="AB34" s="41"/>
      <c r="AC34" s="41"/>
      <c r="AD34" s="41"/>
      <c r="AE34" s="41"/>
      <c r="AF34" s="41"/>
      <c r="AG34" s="41"/>
      <c r="AH34" s="41"/>
      <c r="AI34" s="41"/>
      <c r="AJ34" s="41"/>
      <c r="AK34" s="41"/>
      <c r="AL34" s="41"/>
      <c r="AM34" s="41"/>
      <c r="AN34" s="41"/>
      <c r="AO34" s="41"/>
      <c r="AP34" s="41"/>
      <c r="AQ34" s="41"/>
      <c r="AR34" s="41"/>
      <c r="AS34" s="41"/>
      <c r="AT34" s="41"/>
      <c r="AU34" s="41"/>
      <c r="AV34" s="41"/>
      <c r="AW34" s="41"/>
      <c r="AX34" s="41"/>
      <c r="AY34" s="41"/>
      <c r="AZ34" s="41"/>
      <c r="BA34" s="41"/>
      <c r="BB34" s="41"/>
      <c r="BC34" s="41"/>
      <c r="BD34" s="41"/>
      <c r="BE34" s="41"/>
      <c r="BF34" s="41"/>
      <c r="BG34" s="41"/>
      <c r="BH34" s="41"/>
      <c r="BI34" s="41"/>
      <c r="BJ34" s="41"/>
      <c r="BK34" s="41"/>
      <c r="BL34" s="41"/>
      <c r="BM34" s="41"/>
      <c r="BN34" s="41"/>
      <c r="BO34" s="41"/>
      <c r="BP34" s="41"/>
      <c r="BQ34" s="41"/>
      <c r="BR34" s="41"/>
      <c r="BS34" s="41"/>
      <c r="BT34" s="41"/>
      <c r="BU34" s="41"/>
      <c r="BV34" s="41"/>
      <c r="BW34" s="41"/>
      <c r="BX34" s="41"/>
      <c r="BY34" s="41"/>
      <c r="BZ34" s="41"/>
      <c r="CA34" s="41"/>
      <c r="CB34" s="41"/>
      <c r="CC34" s="41"/>
      <c r="CD34" s="41"/>
      <c r="CE34" s="41"/>
      <c r="CF34" s="41"/>
      <c r="CG34" s="41"/>
      <c r="CH34" s="41"/>
      <c r="CI34" s="41"/>
      <c r="CJ34" s="41"/>
      <c r="CK34" s="41"/>
      <c r="CL34" s="41"/>
      <c r="CM34" s="41"/>
      <c r="CN34" s="41"/>
      <c r="CO34" s="41"/>
      <c r="CP34" s="41"/>
      <c r="CQ34" s="41"/>
      <c r="CR34" s="41"/>
      <c r="CS34" s="41"/>
      <c r="CT34" s="41"/>
      <c r="CU34" s="41"/>
      <c r="CV34" s="41"/>
      <c r="CW34" s="41"/>
      <c r="CX34" s="41"/>
      <c r="CY34" s="41"/>
      <c r="CZ34" s="41"/>
      <c r="DA34" s="41"/>
      <c r="DB34" s="41"/>
      <c r="DC34" s="41"/>
      <c r="DD34" s="41"/>
      <c r="DE34" s="41"/>
      <c r="DF34" s="41"/>
      <c r="DG34" s="41"/>
      <c r="DH34" s="41"/>
      <c r="DI34" s="41"/>
      <c r="DJ34" s="41"/>
      <c r="DK34" s="41"/>
      <c r="DL34" s="41"/>
      <c r="DM34" s="41"/>
      <c r="DN34" s="41"/>
      <c r="DO34" s="41"/>
      <c r="DP34" s="41"/>
      <c r="DQ34" s="41"/>
      <c r="DR34" s="41"/>
      <c r="DS34" s="41"/>
      <c r="DT34" s="41"/>
      <c r="DU34" s="41"/>
      <c r="DV34" s="41"/>
      <c r="DW34" s="41"/>
      <c r="DX34" s="41"/>
      <c r="DY34" s="41"/>
      <c r="DZ34" s="41"/>
      <c r="EA34" s="41"/>
      <c r="EB34" s="41"/>
      <c r="EC34" s="41"/>
      <c r="ED34" s="41"/>
      <c r="EE34" s="41"/>
      <c r="EF34" s="41"/>
      <c r="EG34" s="41"/>
      <c r="EH34" s="41"/>
      <c r="EI34" s="41"/>
      <c r="EJ34" s="41"/>
      <c r="EK34" s="41"/>
      <c r="EL34" s="41"/>
      <c r="EM34" s="41"/>
      <c r="EN34" s="41"/>
      <c r="EO34" s="41"/>
      <c r="EP34" s="41"/>
      <c r="EQ34" s="41"/>
      <c r="ER34" s="41"/>
      <c r="ES34" s="41"/>
      <c r="ET34" s="41"/>
      <c r="EU34" s="41"/>
      <c r="EV34" s="41"/>
      <c r="EW34" s="41"/>
      <c r="EX34" s="41"/>
      <c r="EY34" s="41"/>
      <c r="EZ34" s="41"/>
      <c r="FA34" s="41"/>
      <c r="FB34" s="41"/>
      <c r="FC34" s="41"/>
      <c r="FD34" s="41"/>
      <c r="FE34" s="41"/>
      <c r="FF34" s="41"/>
      <c r="FG34" s="41"/>
      <c r="FH34" s="41"/>
      <c r="FI34" s="41"/>
      <c r="FJ34" s="41"/>
      <c r="FK34" s="41"/>
      <c r="FL34" s="41"/>
      <c r="FM34" s="41"/>
      <c r="FN34" s="41"/>
      <c r="FO34" s="41"/>
      <c r="FP34" s="41"/>
      <c r="FQ34" s="41"/>
      <c r="FR34" s="41"/>
      <c r="FS34" s="41"/>
      <c r="FT34" s="41"/>
      <c r="FU34" s="41"/>
      <c r="FV34" s="41"/>
      <c r="FW34" s="41"/>
      <c r="FX34" s="41"/>
      <c r="FY34" s="41"/>
      <c r="FZ34" s="41"/>
      <c r="GA34" s="41"/>
      <c r="GB34" s="41"/>
      <c r="GC34" s="41"/>
      <c r="GD34" s="41"/>
      <c r="GE34" s="41"/>
      <c r="GF34" s="41"/>
      <c r="GG34" s="41"/>
      <c r="GH34" s="41"/>
      <c r="GI34" s="41"/>
      <c r="GJ34" s="41"/>
      <c r="GK34" s="41"/>
      <c r="GL34" s="41"/>
      <c r="GM34" s="41"/>
      <c r="GN34" s="41"/>
      <c r="GO34" s="41"/>
      <c r="GP34" s="41"/>
      <c r="GQ34" s="41"/>
      <c r="GR34" s="41"/>
      <c r="GS34" s="41"/>
      <c r="GT34" s="41"/>
      <c r="GU34" s="41"/>
      <c r="GV34" s="41"/>
      <c r="GW34" s="41"/>
      <c r="GX34" s="41"/>
      <c r="GY34" s="41"/>
      <c r="GZ34" s="41"/>
      <c r="HA34" s="41"/>
      <c r="HB34" s="41"/>
      <c r="HC34" s="41"/>
      <c r="HD34" s="41"/>
      <c r="HE34" s="41"/>
      <c r="HF34" s="41"/>
      <c r="HG34" s="41"/>
      <c r="HH34" s="41"/>
      <c r="HI34" s="41"/>
      <c r="HJ34" s="41"/>
      <c r="HK34" s="41"/>
      <c r="HL34" s="41"/>
      <c r="HM34" s="41"/>
      <c r="HN34" s="41"/>
      <c r="HO34" s="41"/>
      <c r="HP34" s="41"/>
      <c r="HQ34" s="41"/>
      <c r="HR34" s="41"/>
      <c r="HS34" s="41"/>
      <c r="HT34" s="41"/>
      <c r="HU34" s="41"/>
      <c r="HV34" s="41"/>
      <c r="HW34" s="41"/>
      <c r="HX34" s="41"/>
      <c r="HY34" s="41"/>
      <c r="HZ34" s="41"/>
      <c r="IA34" s="41"/>
      <c r="IB34" s="41"/>
      <c r="IC34" s="41"/>
      <c r="ID34" s="41"/>
      <c r="IE34" s="41"/>
      <c r="IF34" s="41"/>
      <c r="IG34" s="41"/>
      <c r="IH34" s="41"/>
      <c r="II34" s="41"/>
      <c r="IJ34" s="41"/>
      <c r="IK34" s="41"/>
      <c r="IL34" s="41"/>
      <c r="IM34" s="41"/>
      <c r="IN34" s="41"/>
      <c r="IO34" s="41"/>
      <c r="IP34" s="41"/>
      <c r="IQ34" s="41"/>
      <c r="IR34" s="41"/>
    </row>
    <row r="35" spans="1:252" s="22" customFormat="1" ht="22.8" x14ac:dyDescent="0.2">
      <c r="A35" s="49">
        <v>12</v>
      </c>
      <c r="B35" s="50" t="s">
        <v>1365</v>
      </c>
      <c r="C35" s="50" t="s">
        <v>1372</v>
      </c>
      <c r="D35" s="50" t="s">
        <v>278</v>
      </c>
      <c r="E35" s="51">
        <v>271</v>
      </c>
      <c r="F35" s="52"/>
      <c r="K35" s="41"/>
      <c r="L35" s="41"/>
      <c r="M35" s="41"/>
      <c r="N35" s="41"/>
      <c r="O35" s="41"/>
      <c r="P35" s="41"/>
      <c r="Q35" s="41"/>
      <c r="R35" s="41"/>
      <c r="S35" s="41"/>
      <c r="T35" s="41"/>
      <c r="U35" s="41"/>
      <c r="V35" s="41"/>
      <c r="W35" s="41"/>
      <c r="X35" s="41"/>
      <c r="Y35" s="41"/>
      <c r="Z35" s="41"/>
      <c r="AA35" s="41"/>
      <c r="AB35" s="41"/>
      <c r="AC35" s="41"/>
      <c r="AD35" s="41"/>
      <c r="AE35" s="41"/>
      <c r="AF35" s="41"/>
      <c r="AG35" s="41"/>
      <c r="AH35" s="41"/>
      <c r="AI35" s="41"/>
      <c r="AJ35" s="41"/>
      <c r="AK35" s="41"/>
      <c r="AL35" s="41"/>
      <c r="AM35" s="41"/>
      <c r="AN35" s="41"/>
      <c r="AO35" s="41"/>
      <c r="AP35" s="41"/>
      <c r="AQ35" s="41"/>
      <c r="AR35" s="41"/>
      <c r="AS35" s="41"/>
      <c r="AT35" s="41"/>
      <c r="AU35" s="41"/>
      <c r="AV35" s="41"/>
      <c r="AW35" s="41"/>
      <c r="AX35" s="41"/>
      <c r="AY35" s="41"/>
      <c r="AZ35" s="41"/>
      <c r="BA35" s="41"/>
      <c r="BB35" s="41"/>
      <c r="BC35" s="41"/>
      <c r="BD35" s="41"/>
      <c r="BE35" s="41"/>
      <c r="BF35" s="41"/>
      <c r="BG35" s="41"/>
      <c r="BH35" s="41"/>
      <c r="BI35" s="41"/>
      <c r="BJ35" s="41"/>
      <c r="BK35" s="41"/>
      <c r="BL35" s="41"/>
      <c r="BM35" s="41"/>
      <c r="BN35" s="41"/>
      <c r="BO35" s="41"/>
      <c r="BP35" s="41"/>
      <c r="BQ35" s="41"/>
      <c r="BR35" s="41"/>
      <c r="BS35" s="41"/>
      <c r="BT35" s="41"/>
      <c r="BU35" s="41"/>
      <c r="BV35" s="41"/>
      <c r="BW35" s="41"/>
      <c r="BX35" s="41"/>
      <c r="BY35" s="41"/>
      <c r="BZ35" s="41"/>
      <c r="CA35" s="41"/>
      <c r="CB35" s="41"/>
      <c r="CC35" s="41"/>
      <c r="CD35" s="41"/>
      <c r="CE35" s="41"/>
      <c r="CF35" s="41"/>
      <c r="CG35" s="41"/>
      <c r="CH35" s="41"/>
      <c r="CI35" s="41"/>
      <c r="CJ35" s="41"/>
      <c r="CK35" s="41"/>
      <c r="CL35" s="41"/>
      <c r="CM35" s="41"/>
      <c r="CN35" s="41"/>
      <c r="CO35" s="41"/>
      <c r="CP35" s="41"/>
      <c r="CQ35" s="41"/>
      <c r="CR35" s="41"/>
      <c r="CS35" s="41"/>
      <c r="CT35" s="41"/>
      <c r="CU35" s="41"/>
      <c r="CV35" s="41"/>
      <c r="CW35" s="41"/>
      <c r="CX35" s="41"/>
      <c r="CY35" s="41"/>
      <c r="CZ35" s="41"/>
      <c r="DA35" s="41"/>
      <c r="DB35" s="41"/>
      <c r="DC35" s="41"/>
      <c r="DD35" s="41"/>
      <c r="DE35" s="41"/>
      <c r="DF35" s="41"/>
      <c r="DG35" s="41"/>
      <c r="DH35" s="41"/>
      <c r="DI35" s="41"/>
      <c r="DJ35" s="41"/>
      <c r="DK35" s="41"/>
      <c r="DL35" s="41"/>
      <c r="DM35" s="41"/>
      <c r="DN35" s="41"/>
      <c r="DO35" s="41"/>
      <c r="DP35" s="41"/>
      <c r="DQ35" s="41"/>
      <c r="DR35" s="41"/>
      <c r="DS35" s="41"/>
      <c r="DT35" s="41"/>
      <c r="DU35" s="41"/>
      <c r="DV35" s="41"/>
      <c r="DW35" s="41"/>
      <c r="DX35" s="41"/>
      <c r="DY35" s="41"/>
      <c r="DZ35" s="41"/>
      <c r="EA35" s="41"/>
      <c r="EB35" s="41"/>
      <c r="EC35" s="41"/>
      <c r="ED35" s="41"/>
      <c r="EE35" s="41"/>
      <c r="EF35" s="41"/>
      <c r="EG35" s="41"/>
      <c r="EH35" s="41"/>
      <c r="EI35" s="41"/>
      <c r="EJ35" s="41"/>
      <c r="EK35" s="41"/>
      <c r="EL35" s="41"/>
      <c r="EM35" s="41"/>
      <c r="EN35" s="41"/>
      <c r="EO35" s="41"/>
      <c r="EP35" s="41"/>
      <c r="EQ35" s="41"/>
      <c r="ER35" s="41"/>
      <c r="ES35" s="41"/>
      <c r="ET35" s="41"/>
      <c r="EU35" s="41"/>
      <c r="EV35" s="41"/>
      <c r="EW35" s="41"/>
      <c r="EX35" s="41"/>
      <c r="EY35" s="41"/>
      <c r="EZ35" s="41"/>
      <c r="FA35" s="41"/>
      <c r="FB35" s="41"/>
      <c r="FC35" s="41"/>
      <c r="FD35" s="41"/>
      <c r="FE35" s="41"/>
      <c r="FF35" s="41"/>
      <c r="FG35" s="41"/>
      <c r="FH35" s="41"/>
      <c r="FI35" s="41"/>
      <c r="FJ35" s="41"/>
      <c r="FK35" s="41"/>
      <c r="FL35" s="41"/>
      <c r="FM35" s="41"/>
      <c r="FN35" s="41"/>
      <c r="FO35" s="41"/>
      <c r="FP35" s="41"/>
      <c r="FQ35" s="41"/>
      <c r="FR35" s="41"/>
      <c r="FS35" s="41"/>
      <c r="FT35" s="41"/>
      <c r="FU35" s="41"/>
      <c r="FV35" s="41"/>
      <c r="FW35" s="41"/>
      <c r="FX35" s="41"/>
      <c r="FY35" s="41"/>
      <c r="FZ35" s="41"/>
      <c r="GA35" s="41"/>
      <c r="GB35" s="41"/>
      <c r="GC35" s="41"/>
      <c r="GD35" s="41"/>
      <c r="GE35" s="41"/>
      <c r="GF35" s="41"/>
      <c r="GG35" s="41"/>
      <c r="GH35" s="41"/>
      <c r="GI35" s="41"/>
      <c r="GJ35" s="41"/>
      <c r="GK35" s="41"/>
      <c r="GL35" s="41"/>
      <c r="GM35" s="41"/>
      <c r="GN35" s="41"/>
      <c r="GO35" s="41"/>
      <c r="GP35" s="41"/>
      <c r="GQ35" s="41"/>
      <c r="GR35" s="41"/>
      <c r="GS35" s="41"/>
      <c r="GT35" s="41"/>
      <c r="GU35" s="41"/>
      <c r="GV35" s="41"/>
      <c r="GW35" s="41"/>
      <c r="GX35" s="41"/>
      <c r="GY35" s="41"/>
      <c r="GZ35" s="41"/>
      <c r="HA35" s="41"/>
      <c r="HB35" s="41"/>
      <c r="HC35" s="41"/>
      <c r="HD35" s="41"/>
      <c r="HE35" s="41"/>
      <c r="HF35" s="41"/>
      <c r="HG35" s="41"/>
      <c r="HH35" s="41"/>
      <c r="HI35" s="41"/>
      <c r="HJ35" s="41"/>
      <c r="HK35" s="41"/>
      <c r="HL35" s="41"/>
      <c r="HM35" s="41"/>
      <c r="HN35" s="41"/>
      <c r="HO35" s="41"/>
      <c r="HP35" s="41"/>
      <c r="HQ35" s="41"/>
      <c r="HR35" s="41"/>
      <c r="HS35" s="41"/>
      <c r="HT35" s="41"/>
      <c r="HU35" s="41"/>
      <c r="HV35" s="41"/>
      <c r="HW35" s="41"/>
      <c r="HX35" s="41"/>
      <c r="HY35" s="41"/>
      <c r="HZ35" s="41"/>
      <c r="IA35" s="41"/>
      <c r="IB35" s="41"/>
      <c r="IC35" s="41"/>
      <c r="ID35" s="41"/>
      <c r="IE35" s="41"/>
      <c r="IF35" s="41"/>
      <c r="IG35" s="41"/>
      <c r="IH35" s="41"/>
      <c r="II35" s="41"/>
      <c r="IJ35" s="41"/>
      <c r="IK35" s="41"/>
      <c r="IL35" s="41"/>
      <c r="IM35" s="41"/>
      <c r="IN35" s="41"/>
      <c r="IO35" s="41"/>
      <c r="IP35" s="41"/>
      <c r="IQ35" s="41"/>
      <c r="IR35" s="41"/>
    </row>
    <row r="36" spans="1:252" s="22" customFormat="1" ht="22.8" x14ac:dyDescent="0.2">
      <c r="A36" s="49">
        <v>13</v>
      </c>
      <c r="B36" s="50" t="s">
        <v>1365</v>
      </c>
      <c r="C36" s="50" t="s">
        <v>1373</v>
      </c>
      <c r="D36" s="50" t="s">
        <v>278</v>
      </c>
      <c r="E36" s="51">
        <v>271</v>
      </c>
      <c r="F36" s="52"/>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c r="BP36" s="41"/>
      <c r="BQ36" s="41"/>
      <c r="BR36" s="41"/>
      <c r="BS36" s="41"/>
      <c r="BT36" s="41"/>
      <c r="BU36" s="41"/>
      <c r="BV36" s="41"/>
      <c r="BW36" s="41"/>
      <c r="BX36" s="41"/>
      <c r="BY36" s="41"/>
      <c r="BZ36" s="41"/>
      <c r="CA36" s="41"/>
      <c r="CB36" s="41"/>
      <c r="CC36" s="41"/>
      <c r="CD36" s="41"/>
      <c r="CE36" s="41"/>
      <c r="CF36" s="41"/>
      <c r="CG36" s="41"/>
      <c r="CH36" s="41"/>
      <c r="CI36" s="41"/>
      <c r="CJ36" s="41"/>
      <c r="CK36" s="41"/>
      <c r="CL36" s="41"/>
      <c r="CM36" s="41"/>
      <c r="CN36" s="41"/>
      <c r="CO36" s="41"/>
      <c r="CP36" s="41"/>
      <c r="CQ36" s="41"/>
      <c r="CR36" s="41"/>
      <c r="CS36" s="41"/>
      <c r="CT36" s="41"/>
      <c r="CU36" s="41"/>
      <c r="CV36" s="41"/>
      <c r="CW36" s="41"/>
      <c r="CX36" s="41"/>
      <c r="CY36" s="41"/>
      <c r="CZ36" s="41"/>
      <c r="DA36" s="41"/>
      <c r="DB36" s="41"/>
      <c r="DC36" s="41"/>
      <c r="DD36" s="41"/>
      <c r="DE36" s="41"/>
      <c r="DF36" s="41"/>
      <c r="DG36" s="41"/>
      <c r="DH36" s="41"/>
      <c r="DI36" s="41"/>
      <c r="DJ36" s="41"/>
      <c r="DK36" s="41"/>
      <c r="DL36" s="41"/>
      <c r="DM36" s="41"/>
      <c r="DN36" s="41"/>
      <c r="DO36" s="41"/>
      <c r="DP36" s="41"/>
      <c r="DQ36" s="41"/>
      <c r="DR36" s="41"/>
      <c r="DS36" s="41"/>
      <c r="DT36" s="41"/>
      <c r="DU36" s="41"/>
      <c r="DV36" s="41"/>
      <c r="DW36" s="41"/>
      <c r="DX36" s="41"/>
      <c r="DY36" s="41"/>
      <c r="DZ36" s="41"/>
      <c r="EA36" s="41"/>
      <c r="EB36" s="41"/>
      <c r="EC36" s="41"/>
      <c r="ED36" s="41"/>
      <c r="EE36" s="41"/>
      <c r="EF36" s="41"/>
      <c r="EG36" s="41"/>
      <c r="EH36" s="41"/>
      <c r="EI36" s="41"/>
      <c r="EJ36" s="41"/>
      <c r="EK36" s="41"/>
      <c r="EL36" s="41"/>
      <c r="EM36" s="41"/>
      <c r="EN36" s="41"/>
      <c r="EO36" s="41"/>
      <c r="EP36" s="41"/>
      <c r="EQ36" s="41"/>
      <c r="ER36" s="41"/>
      <c r="ES36" s="41"/>
      <c r="ET36" s="41"/>
      <c r="EU36" s="41"/>
      <c r="EV36" s="41"/>
      <c r="EW36" s="41"/>
      <c r="EX36" s="41"/>
      <c r="EY36" s="41"/>
      <c r="EZ36" s="41"/>
      <c r="FA36" s="41"/>
      <c r="FB36" s="41"/>
      <c r="FC36" s="41"/>
      <c r="FD36" s="41"/>
      <c r="FE36" s="41"/>
      <c r="FF36" s="41"/>
      <c r="FG36" s="41"/>
      <c r="FH36" s="41"/>
      <c r="FI36" s="41"/>
      <c r="FJ36" s="41"/>
      <c r="FK36" s="41"/>
      <c r="FL36" s="41"/>
      <c r="FM36" s="41"/>
      <c r="FN36" s="41"/>
      <c r="FO36" s="41"/>
      <c r="FP36" s="41"/>
      <c r="FQ36" s="41"/>
      <c r="FR36" s="41"/>
      <c r="FS36" s="41"/>
      <c r="FT36" s="41"/>
      <c r="FU36" s="41"/>
      <c r="FV36" s="41"/>
      <c r="FW36" s="41"/>
      <c r="FX36" s="41"/>
      <c r="FY36" s="41"/>
      <c r="FZ36" s="41"/>
      <c r="GA36" s="41"/>
      <c r="GB36" s="41"/>
      <c r="GC36" s="41"/>
      <c r="GD36" s="41"/>
      <c r="GE36" s="41"/>
      <c r="GF36" s="41"/>
      <c r="GG36" s="41"/>
      <c r="GH36" s="41"/>
      <c r="GI36" s="41"/>
      <c r="GJ36" s="41"/>
      <c r="GK36" s="41"/>
      <c r="GL36" s="41"/>
      <c r="GM36" s="41"/>
      <c r="GN36" s="41"/>
      <c r="GO36" s="41"/>
      <c r="GP36" s="41"/>
      <c r="GQ36" s="41"/>
      <c r="GR36" s="41"/>
      <c r="GS36" s="41"/>
      <c r="GT36" s="41"/>
      <c r="GU36" s="41"/>
      <c r="GV36" s="41"/>
      <c r="GW36" s="41"/>
      <c r="GX36" s="41"/>
      <c r="GY36" s="41"/>
      <c r="GZ36" s="41"/>
      <c r="HA36" s="41"/>
      <c r="HB36" s="41"/>
      <c r="HC36" s="41"/>
      <c r="HD36" s="41"/>
      <c r="HE36" s="41"/>
      <c r="HF36" s="41"/>
      <c r="HG36" s="41"/>
      <c r="HH36" s="41"/>
      <c r="HI36" s="41"/>
      <c r="HJ36" s="41"/>
      <c r="HK36" s="41"/>
      <c r="HL36" s="41"/>
      <c r="HM36" s="41"/>
      <c r="HN36" s="41"/>
      <c r="HO36" s="41"/>
      <c r="HP36" s="41"/>
      <c r="HQ36" s="41"/>
      <c r="HR36" s="41"/>
      <c r="HS36" s="41"/>
      <c r="HT36" s="41"/>
      <c r="HU36" s="41"/>
      <c r="HV36" s="41"/>
      <c r="HW36" s="41"/>
      <c r="HX36" s="41"/>
      <c r="HY36" s="41"/>
      <c r="HZ36" s="41"/>
      <c r="IA36" s="41"/>
      <c r="IB36" s="41"/>
      <c r="IC36" s="41"/>
      <c r="ID36" s="41"/>
      <c r="IE36" s="41"/>
      <c r="IF36" s="41"/>
      <c r="IG36" s="41"/>
      <c r="IH36" s="41"/>
      <c r="II36" s="41"/>
      <c r="IJ36" s="41"/>
      <c r="IK36" s="41"/>
      <c r="IL36" s="41"/>
      <c r="IM36" s="41"/>
      <c r="IN36" s="41"/>
      <c r="IO36" s="41"/>
      <c r="IP36" s="41"/>
      <c r="IQ36" s="41"/>
      <c r="IR36" s="41"/>
    </row>
    <row r="37" spans="1:252" s="22" customFormat="1" ht="22.8" x14ac:dyDescent="0.2">
      <c r="A37" s="49">
        <v>14</v>
      </c>
      <c r="B37" s="50" t="s">
        <v>1365</v>
      </c>
      <c r="C37" s="50" t="s">
        <v>1374</v>
      </c>
      <c r="D37" s="50" t="s">
        <v>278</v>
      </c>
      <c r="E37" s="51">
        <v>8</v>
      </c>
      <c r="F37" s="52"/>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c r="BR37" s="41"/>
      <c r="BS37" s="41"/>
      <c r="BT37" s="41"/>
      <c r="BU37" s="41"/>
      <c r="BV37" s="41"/>
      <c r="BW37" s="41"/>
      <c r="BX37" s="41"/>
      <c r="BY37" s="41"/>
      <c r="BZ37" s="41"/>
      <c r="CA37" s="41"/>
      <c r="CB37" s="41"/>
      <c r="CC37" s="41"/>
      <c r="CD37" s="41"/>
      <c r="CE37" s="41"/>
      <c r="CF37" s="41"/>
      <c r="CG37" s="41"/>
      <c r="CH37" s="41"/>
      <c r="CI37" s="41"/>
      <c r="CJ37" s="41"/>
      <c r="CK37" s="41"/>
      <c r="CL37" s="41"/>
      <c r="CM37" s="41"/>
      <c r="CN37" s="41"/>
      <c r="CO37" s="41"/>
      <c r="CP37" s="41"/>
      <c r="CQ37" s="41"/>
      <c r="CR37" s="41"/>
      <c r="CS37" s="41"/>
      <c r="CT37" s="41"/>
      <c r="CU37" s="41"/>
      <c r="CV37" s="41"/>
      <c r="CW37" s="41"/>
      <c r="CX37" s="41"/>
      <c r="CY37" s="41"/>
      <c r="CZ37" s="41"/>
      <c r="DA37" s="41"/>
      <c r="DB37" s="41"/>
      <c r="DC37" s="41"/>
      <c r="DD37" s="41"/>
      <c r="DE37" s="41"/>
      <c r="DF37" s="41"/>
      <c r="DG37" s="41"/>
      <c r="DH37" s="41"/>
      <c r="DI37" s="41"/>
      <c r="DJ37" s="41"/>
      <c r="DK37" s="41"/>
      <c r="DL37" s="41"/>
      <c r="DM37" s="41"/>
      <c r="DN37" s="41"/>
      <c r="DO37" s="41"/>
      <c r="DP37" s="41"/>
      <c r="DQ37" s="41"/>
      <c r="DR37" s="41"/>
      <c r="DS37" s="41"/>
      <c r="DT37" s="41"/>
      <c r="DU37" s="41"/>
      <c r="DV37" s="41"/>
      <c r="DW37" s="41"/>
      <c r="DX37" s="41"/>
      <c r="DY37" s="41"/>
      <c r="DZ37" s="41"/>
      <c r="EA37" s="41"/>
      <c r="EB37" s="41"/>
      <c r="EC37" s="41"/>
      <c r="ED37" s="41"/>
      <c r="EE37" s="41"/>
      <c r="EF37" s="41"/>
      <c r="EG37" s="41"/>
      <c r="EH37" s="41"/>
      <c r="EI37" s="41"/>
      <c r="EJ37" s="41"/>
      <c r="EK37" s="41"/>
      <c r="EL37" s="41"/>
      <c r="EM37" s="41"/>
      <c r="EN37" s="41"/>
      <c r="EO37" s="41"/>
      <c r="EP37" s="41"/>
      <c r="EQ37" s="41"/>
      <c r="ER37" s="41"/>
      <c r="ES37" s="41"/>
      <c r="ET37" s="41"/>
      <c r="EU37" s="41"/>
      <c r="EV37" s="41"/>
      <c r="EW37" s="41"/>
      <c r="EX37" s="41"/>
      <c r="EY37" s="41"/>
      <c r="EZ37" s="41"/>
      <c r="FA37" s="41"/>
      <c r="FB37" s="41"/>
      <c r="FC37" s="41"/>
      <c r="FD37" s="41"/>
      <c r="FE37" s="41"/>
      <c r="FF37" s="41"/>
      <c r="FG37" s="41"/>
      <c r="FH37" s="41"/>
      <c r="FI37" s="41"/>
      <c r="FJ37" s="41"/>
      <c r="FK37" s="41"/>
      <c r="FL37" s="41"/>
      <c r="FM37" s="41"/>
      <c r="FN37" s="41"/>
      <c r="FO37" s="41"/>
      <c r="FP37" s="41"/>
      <c r="FQ37" s="41"/>
      <c r="FR37" s="41"/>
      <c r="FS37" s="41"/>
      <c r="FT37" s="41"/>
      <c r="FU37" s="41"/>
      <c r="FV37" s="41"/>
      <c r="FW37" s="41"/>
      <c r="FX37" s="41"/>
      <c r="FY37" s="41"/>
      <c r="FZ37" s="41"/>
      <c r="GA37" s="41"/>
      <c r="GB37" s="41"/>
      <c r="GC37" s="41"/>
      <c r="GD37" s="41"/>
      <c r="GE37" s="41"/>
      <c r="GF37" s="41"/>
      <c r="GG37" s="41"/>
      <c r="GH37" s="41"/>
      <c r="GI37" s="41"/>
      <c r="GJ37" s="41"/>
      <c r="GK37" s="41"/>
      <c r="GL37" s="41"/>
      <c r="GM37" s="41"/>
      <c r="GN37" s="41"/>
      <c r="GO37" s="41"/>
      <c r="GP37" s="41"/>
      <c r="GQ37" s="41"/>
      <c r="GR37" s="41"/>
      <c r="GS37" s="41"/>
      <c r="GT37" s="41"/>
      <c r="GU37" s="41"/>
      <c r="GV37" s="41"/>
      <c r="GW37" s="41"/>
      <c r="GX37" s="41"/>
      <c r="GY37" s="41"/>
      <c r="GZ37" s="41"/>
      <c r="HA37" s="41"/>
      <c r="HB37" s="41"/>
      <c r="HC37" s="41"/>
      <c r="HD37" s="41"/>
      <c r="HE37" s="41"/>
      <c r="HF37" s="41"/>
      <c r="HG37" s="41"/>
      <c r="HH37" s="41"/>
      <c r="HI37" s="41"/>
      <c r="HJ37" s="41"/>
      <c r="HK37" s="41"/>
      <c r="HL37" s="41"/>
      <c r="HM37" s="41"/>
      <c r="HN37" s="41"/>
      <c r="HO37" s="41"/>
      <c r="HP37" s="41"/>
      <c r="HQ37" s="41"/>
      <c r="HR37" s="41"/>
      <c r="HS37" s="41"/>
      <c r="HT37" s="41"/>
      <c r="HU37" s="41"/>
      <c r="HV37" s="41"/>
      <c r="HW37" s="41"/>
      <c r="HX37" s="41"/>
      <c r="HY37" s="41"/>
      <c r="HZ37" s="41"/>
      <c r="IA37" s="41"/>
      <c r="IB37" s="41"/>
      <c r="IC37" s="41"/>
      <c r="ID37" s="41"/>
      <c r="IE37" s="41"/>
      <c r="IF37" s="41"/>
      <c r="IG37" s="41"/>
      <c r="IH37" s="41"/>
      <c r="II37" s="41"/>
      <c r="IJ37" s="41"/>
      <c r="IK37" s="41"/>
      <c r="IL37" s="41"/>
      <c r="IM37" s="41"/>
      <c r="IN37" s="41"/>
      <c r="IO37" s="41"/>
      <c r="IP37" s="41"/>
      <c r="IQ37" s="41"/>
      <c r="IR37" s="41"/>
    </row>
    <row r="38" spans="1:252" s="22" customFormat="1" ht="22.8" x14ac:dyDescent="0.2">
      <c r="A38" s="49">
        <v>15</v>
      </c>
      <c r="B38" s="50" t="s">
        <v>1365</v>
      </c>
      <c r="C38" s="50" t="s">
        <v>1375</v>
      </c>
      <c r="D38" s="50" t="s">
        <v>278</v>
      </c>
      <c r="E38" s="51">
        <v>2</v>
      </c>
      <c r="F38" s="52"/>
      <c r="K38" s="41"/>
      <c r="L38" s="41"/>
      <c r="M38" s="41"/>
      <c r="N38" s="41"/>
      <c r="O38" s="41"/>
      <c r="P38" s="41"/>
      <c r="Q38" s="41"/>
      <c r="R38" s="41"/>
      <c r="S38" s="41"/>
      <c r="T38" s="41"/>
      <c r="U38" s="41"/>
      <c r="V38" s="41"/>
      <c r="W38" s="41"/>
      <c r="X38" s="41"/>
      <c r="Y38" s="41"/>
      <c r="Z38" s="41"/>
      <c r="AA38" s="41"/>
      <c r="AB38" s="41"/>
      <c r="AC38" s="41"/>
      <c r="AD38" s="41"/>
      <c r="AE38" s="41"/>
      <c r="AF38" s="41"/>
      <c r="AG38" s="41"/>
      <c r="AH38" s="41"/>
      <c r="AI38" s="41"/>
      <c r="AJ38" s="41"/>
      <c r="AK38" s="41"/>
      <c r="AL38" s="41"/>
      <c r="AM38" s="41"/>
      <c r="AN38" s="41"/>
      <c r="AO38" s="41"/>
      <c r="AP38" s="41"/>
      <c r="AQ38" s="41"/>
      <c r="AR38" s="41"/>
      <c r="AS38" s="41"/>
      <c r="AT38" s="41"/>
      <c r="AU38" s="41"/>
      <c r="AV38" s="41"/>
      <c r="AW38" s="41"/>
      <c r="AX38" s="41"/>
      <c r="AY38" s="41"/>
      <c r="AZ38" s="41"/>
      <c r="BA38" s="41"/>
      <c r="BB38" s="41"/>
      <c r="BC38" s="41"/>
      <c r="BD38" s="41"/>
      <c r="BE38" s="41"/>
      <c r="BF38" s="41"/>
      <c r="BG38" s="41"/>
      <c r="BH38" s="41"/>
      <c r="BI38" s="41"/>
      <c r="BJ38" s="41"/>
      <c r="BK38" s="41"/>
      <c r="BL38" s="41"/>
      <c r="BM38" s="41"/>
      <c r="BN38" s="41"/>
      <c r="BO38" s="41"/>
      <c r="BP38" s="41"/>
      <c r="BQ38" s="41"/>
      <c r="BR38" s="41"/>
      <c r="BS38" s="41"/>
      <c r="BT38" s="41"/>
      <c r="BU38" s="41"/>
      <c r="BV38" s="41"/>
      <c r="BW38" s="41"/>
      <c r="BX38" s="41"/>
      <c r="BY38" s="41"/>
      <c r="BZ38" s="41"/>
      <c r="CA38" s="41"/>
      <c r="CB38" s="41"/>
      <c r="CC38" s="41"/>
      <c r="CD38" s="41"/>
      <c r="CE38" s="41"/>
      <c r="CF38" s="41"/>
      <c r="CG38" s="41"/>
      <c r="CH38" s="41"/>
      <c r="CI38" s="41"/>
      <c r="CJ38" s="41"/>
      <c r="CK38" s="41"/>
      <c r="CL38" s="41"/>
      <c r="CM38" s="41"/>
      <c r="CN38" s="41"/>
      <c r="CO38" s="41"/>
      <c r="CP38" s="41"/>
      <c r="CQ38" s="41"/>
      <c r="CR38" s="41"/>
      <c r="CS38" s="41"/>
      <c r="CT38" s="41"/>
      <c r="CU38" s="41"/>
      <c r="CV38" s="41"/>
      <c r="CW38" s="41"/>
      <c r="CX38" s="41"/>
      <c r="CY38" s="41"/>
      <c r="CZ38" s="41"/>
      <c r="DA38" s="41"/>
      <c r="DB38" s="41"/>
      <c r="DC38" s="41"/>
      <c r="DD38" s="41"/>
      <c r="DE38" s="41"/>
      <c r="DF38" s="41"/>
      <c r="DG38" s="41"/>
      <c r="DH38" s="41"/>
      <c r="DI38" s="41"/>
      <c r="DJ38" s="41"/>
      <c r="DK38" s="41"/>
      <c r="DL38" s="41"/>
      <c r="DM38" s="41"/>
      <c r="DN38" s="41"/>
      <c r="DO38" s="41"/>
      <c r="DP38" s="41"/>
      <c r="DQ38" s="41"/>
      <c r="DR38" s="41"/>
      <c r="DS38" s="41"/>
      <c r="DT38" s="41"/>
      <c r="DU38" s="41"/>
      <c r="DV38" s="41"/>
      <c r="DW38" s="41"/>
      <c r="DX38" s="41"/>
      <c r="DY38" s="41"/>
      <c r="DZ38" s="41"/>
      <c r="EA38" s="41"/>
      <c r="EB38" s="41"/>
      <c r="EC38" s="41"/>
      <c r="ED38" s="41"/>
      <c r="EE38" s="41"/>
      <c r="EF38" s="41"/>
      <c r="EG38" s="41"/>
      <c r="EH38" s="41"/>
      <c r="EI38" s="41"/>
      <c r="EJ38" s="41"/>
      <c r="EK38" s="41"/>
      <c r="EL38" s="41"/>
      <c r="EM38" s="41"/>
      <c r="EN38" s="41"/>
      <c r="EO38" s="41"/>
      <c r="EP38" s="41"/>
      <c r="EQ38" s="41"/>
      <c r="ER38" s="41"/>
      <c r="ES38" s="41"/>
      <c r="ET38" s="41"/>
      <c r="EU38" s="41"/>
      <c r="EV38" s="41"/>
      <c r="EW38" s="41"/>
      <c r="EX38" s="41"/>
      <c r="EY38" s="41"/>
      <c r="EZ38" s="41"/>
      <c r="FA38" s="41"/>
      <c r="FB38" s="41"/>
      <c r="FC38" s="41"/>
      <c r="FD38" s="41"/>
      <c r="FE38" s="41"/>
      <c r="FF38" s="41"/>
      <c r="FG38" s="41"/>
      <c r="FH38" s="41"/>
      <c r="FI38" s="41"/>
      <c r="FJ38" s="41"/>
      <c r="FK38" s="41"/>
      <c r="FL38" s="41"/>
      <c r="FM38" s="41"/>
      <c r="FN38" s="41"/>
      <c r="FO38" s="41"/>
      <c r="FP38" s="41"/>
      <c r="FQ38" s="41"/>
      <c r="FR38" s="41"/>
      <c r="FS38" s="41"/>
      <c r="FT38" s="41"/>
      <c r="FU38" s="41"/>
      <c r="FV38" s="41"/>
      <c r="FW38" s="41"/>
      <c r="FX38" s="41"/>
      <c r="FY38" s="41"/>
      <c r="FZ38" s="41"/>
      <c r="GA38" s="41"/>
      <c r="GB38" s="41"/>
      <c r="GC38" s="41"/>
      <c r="GD38" s="41"/>
      <c r="GE38" s="41"/>
      <c r="GF38" s="41"/>
      <c r="GG38" s="41"/>
      <c r="GH38" s="41"/>
      <c r="GI38" s="41"/>
      <c r="GJ38" s="41"/>
      <c r="GK38" s="41"/>
      <c r="GL38" s="41"/>
      <c r="GM38" s="41"/>
      <c r="GN38" s="41"/>
      <c r="GO38" s="41"/>
      <c r="GP38" s="41"/>
      <c r="GQ38" s="41"/>
      <c r="GR38" s="41"/>
      <c r="GS38" s="41"/>
      <c r="GT38" s="41"/>
      <c r="GU38" s="41"/>
      <c r="GV38" s="41"/>
      <c r="GW38" s="41"/>
      <c r="GX38" s="41"/>
      <c r="GY38" s="41"/>
      <c r="GZ38" s="41"/>
      <c r="HA38" s="41"/>
      <c r="HB38" s="41"/>
      <c r="HC38" s="41"/>
      <c r="HD38" s="41"/>
      <c r="HE38" s="41"/>
      <c r="HF38" s="41"/>
      <c r="HG38" s="41"/>
      <c r="HH38" s="41"/>
      <c r="HI38" s="41"/>
      <c r="HJ38" s="41"/>
      <c r="HK38" s="41"/>
      <c r="HL38" s="41"/>
      <c r="HM38" s="41"/>
      <c r="HN38" s="41"/>
      <c r="HO38" s="41"/>
      <c r="HP38" s="41"/>
      <c r="HQ38" s="41"/>
      <c r="HR38" s="41"/>
      <c r="HS38" s="41"/>
      <c r="HT38" s="41"/>
      <c r="HU38" s="41"/>
      <c r="HV38" s="41"/>
      <c r="HW38" s="41"/>
      <c r="HX38" s="41"/>
      <c r="HY38" s="41"/>
      <c r="HZ38" s="41"/>
      <c r="IA38" s="41"/>
      <c r="IB38" s="41"/>
      <c r="IC38" s="41"/>
      <c r="ID38" s="41"/>
      <c r="IE38" s="41"/>
      <c r="IF38" s="41"/>
      <c r="IG38" s="41"/>
      <c r="IH38" s="41"/>
      <c r="II38" s="41"/>
      <c r="IJ38" s="41"/>
      <c r="IK38" s="41"/>
      <c r="IL38" s="41"/>
      <c r="IM38" s="41"/>
      <c r="IN38" s="41"/>
      <c r="IO38" s="41"/>
      <c r="IP38" s="41"/>
      <c r="IQ38" s="41"/>
      <c r="IR38" s="41"/>
    </row>
    <row r="39" spans="1:252" s="22" customFormat="1" ht="22.8" x14ac:dyDescent="0.2">
      <c r="A39" s="49">
        <v>16</v>
      </c>
      <c r="B39" s="50" t="s">
        <v>1365</v>
      </c>
      <c r="C39" s="50" t="s">
        <v>1376</v>
      </c>
      <c r="D39" s="50" t="s">
        <v>278</v>
      </c>
      <c r="E39" s="51">
        <v>271</v>
      </c>
      <c r="F39" s="52"/>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41"/>
      <c r="BC39" s="41"/>
      <c r="BD39" s="41"/>
      <c r="BE39" s="41"/>
      <c r="BF39" s="41"/>
      <c r="BG39" s="41"/>
      <c r="BH39" s="41"/>
      <c r="BI39" s="41"/>
      <c r="BJ39" s="41"/>
      <c r="BK39" s="41"/>
      <c r="BL39" s="41"/>
      <c r="BM39" s="41"/>
      <c r="BN39" s="41"/>
      <c r="BO39" s="41"/>
      <c r="BP39" s="41"/>
      <c r="BQ39" s="41"/>
      <c r="BR39" s="41"/>
      <c r="BS39" s="41"/>
      <c r="BT39" s="41"/>
      <c r="BU39" s="41"/>
      <c r="BV39" s="41"/>
      <c r="BW39" s="41"/>
      <c r="BX39" s="41"/>
      <c r="BY39" s="41"/>
      <c r="BZ39" s="41"/>
      <c r="CA39" s="41"/>
      <c r="CB39" s="41"/>
      <c r="CC39" s="41"/>
      <c r="CD39" s="41"/>
      <c r="CE39" s="41"/>
      <c r="CF39" s="41"/>
      <c r="CG39" s="41"/>
      <c r="CH39" s="41"/>
      <c r="CI39" s="41"/>
      <c r="CJ39" s="41"/>
      <c r="CK39" s="41"/>
      <c r="CL39" s="41"/>
      <c r="CM39" s="41"/>
      <c r="CN39" s="41"/>
      <c r="CO39" s="41"/>
      <c r="CP39" s="41"/>
      <c r="CQ39" s="41"/>
      <c r="CR39" s="41"/>
      <c r="CS39" s="41"/>
      <c r="CT39" s="41"/>
      <c r="CU39" s="41"/>
      <c r="CV39" s="41"/>
      <c r="CW39" s="41"/>
      <c r="CX39" s="41"/>
      <c r="CY39" s="41"/>
      <c r="CZ39" s="41"/>
      <c r="DA39" s="41"/>
      <c r="DB39" s="41"/>
      <c r="DC39" s="41"/>
      <c r="DD39" s="41"/>
      <c r="DE39" s="41"/>
      <c r="DF39" s="41"/>
      <c r="DG39" s="41"/>
      <c r="DH39" s="41"/>
      <c r="DI39" s="41"/>
      <c r="DJ39" s="41"/>
      <c r="DK39" s="41"/>
      <c r="DL39" s="41"/>
      <c r="DM39" s="41"/>
      <c r="DN39" s="41"/>
      <c r="DO39" s="41"/>
      <c r="DP39" s="41"/>
      <c r="DQ39" s="41"/>
      <c r="DR39" s="41"/>
      <c r="DS39" s="41"/>
      <c r="DT39" s="41"/>
      <c r="DU39" s="41"/>
      <c r="DV39" s="41"/>
      <c r="DW39" s="41"/>
      <c r="DX39" s="41"/>
      <c r="DY39" s="41"/>
      <c r="DZ39" s="41"/>
      <c r="EA39" s="41"/>
      <c r="EB39" s="41"/>
      <c r="EC39" s="41"/>
      <c r="ED39" s="41"/>
      <c r="EE39" s="41"/>
      <c r="EF39" s="41"/>
      <c r="EG39" s="41"/>
      <c r="EH39" s="41"/>
      <c r="EI39" s="41"/>
      <c r="EJ39" s="41"/>
      <c r="EK39" s="41"/>
      <c r="EL39" s="41"/>
      <c r="EM39" s="41"/>
      <c r="EN39" s="41"/>
      <c r="EO39" s="41"/>
      <c r="EP39" s="41"/>
      <c r="EQ39" s="41"/>
      <c r="ER39" s="41"/>
      <c r="ES39" s="41"/>
      <c r="ET39" s="41"/>
      <c r="EU39" s="41"/>
      <c r="EV39" s="41"/>
      <c r="EW39" s="41"/>
      <c r="EX39" s="41"/>
      <c r="EY39" s="41"/>
      <c r="EZ39" s="41"/>
      <c r="FA39" s="41"/>
      <c r="FB39" s="41"/>
      <c r="FC39" s="41"/>
      <c r="FD39" s="41"/>
      <c r="FE39" s="41"/>
      <c r="FF39" s="41"/>
      <c r="FG39" s="41"/>
      <c r="FH39" s="41"/>
      <c r="FI39" s="41"/>
      <c r="FJ39" s="41"/>
      <c r="FK39" s="41"/>
      <c r="FL39" s="41"/>
      <c r="FM39" s="41"/>
      <c r="FN39" s="41"/>
      <c r="FO39" s="41"/>
      <c r="FP39" s="41"/>
      <c r="FQ39" s="41"/>
      <c r="FR39" s="41"/>
      <c r="FS39" s="41"/>
      <c r="FT39" s="41"/>
      <c r="FU39" s="41"/>
      <c r="FV39" s="41"/>
      <c r="FW39" s="41"/>
      <c r="FX39" s="41"/>
      <c r="FY39" s="41"/>
      <c r="FZ39" s="41"/>
      <c r="GA39" s="41"/>
      <c r="GB39" s="41"/>
      <c r="GC39" s="41"/>
      <c r="GD39" s="41"/>
      <c r="GE39" s="41"/>
      <c r="GF39" s="41"/>
      <c r="GG39" s="41"/>
      <c r="GH39" s="41"/>
      <c r="GI39" s="41"/>
      <c r="GJ39" s="41"/>
      <c r="GK39" s="41"/>
      <c r="GL39" s="41"/>
      <c r="GM39" s="41"/>
      <c r="GN39" s="41"/>
      <c r="GO39" s="41"/>
      <c r="GP39" s="41"/>
      <c r="GQ39" s="41"/>
      <c r="GR39" s="41"/>
      <c r="GS39" s="41"/>
      <c r="GT39" s="41"/>
      <c r="GU39" s="41"/>
      <c r="GV39" s="41"/>
      <c r="GW39" s="41"/>
      <c r="GX39" s="41"/>
      <c r="GY39" s="41"/>
      <c r="GZ39" s="41"/>
      <c r="HA39" s="41"/>
      <c r="HB39" s="41"/>
      <c r="HC39" s="41"/>
      <c r="HD39" s="41"/>
      <c r="HE39" s="41"/>
      <c r="HF39" s="41"/>
      <c r="HG39" s="41"/>
      <c r="HH39" s="41"/>
      <c r="HI39" s="41"/>
      <c r="HJ39" s="41"/>
      <c r="HK39" s="41"/>
      <c r="HL39" s="41"/>
      <c r="HM39" s="41"/>
      <c r="HN39" s="41"/>
      <c r="HO39" s="41"/>
      <c r="HP39" s="41"/>
      <c r="HQ39" s="41"/>
      <c r="HR39" s="41"/>
      <c r="HS39" s="41"/>
      <c r="HT39" s="41"/>
      <c r="HU39" s="41"/>
      <c r="HV39" s="41"/>
      <c r="HW39" s="41"/>
      <c r="HX39" s="41"/>
      <c r="HY39" s="41"/>
      <c r="HZ39" s="41"/>
      <c r="IA39" s="41"/>
      <c r="IB39" s="41"/>
      <c r="IC39" s="41"/>
      <c r="ID39" s="41"/>
      <c r="IE39" s="41"/>
      <c r="IF39" s="41"/>
      <c r="IG39" s="41"/>
      <c r="IH39" s="41"/>
      <c r="II39" s="41"/>
      <c r="IJ39" s="41"/>
      <c r="IK39" s="41"/>
      <c r="IL39" s="41"/>
      <c r="IM39" s="41"/>
      <c r="IN39" s="41"/>
      <c r="IO39" s="41"/>
      <c r="IP39" s="41"/>
      <c r="IQ39" s="41"/>
      <c r="IR39" s="41"/>
    </row>
    <row r="40" spans="1:252" s="22" customFormat="1" ht="22.8" x14ac:dyDescent="0.2">
      <c r="A40" s="49">
        <v>17</v>
      </c>
      <c r="B40" s="50" t="s">
        <v>1365</v>
      </c>
      <c r="C40" s="50" t="s">
        <v>1377</v>
      </c>
      <c r="D40" s="50" t="s">
        <v>1378</v>
      </c>
      <c r="E40" s="51">
        <v>0.10000000000000002</v>
      </c>
      <c r="F40" s="52"/>
      <c r="K40" s="41"/>
      <c r="L40" s="41"/>
      <c r="M40" s="41"/>
      <c r="N40" s="41"/>
      <c r="O40" s="41"/>
      <c r="P40" s="41"/>
      <c r="Q40" s="41"/>
      <c r="R40" s="41"/>
      <c r="S40" s="41"/>
      <c r="T40" s="41"/>
      <c r="U40" s="41"/>
      <c r="V40" s="41"/>
      <c r="W40" s="41"/>
      <c r="X40" s="41"/>
      <c r="Y40" s="41"/>
      <c r="Z40" s="41"/>
      <c r="AA40" s="41"/>
      <c r="AB40" s="41"/>
      <c r="AC40" s="41"/>
      <c r="AD40" s="41"/>
      <c r="AE40" s="41"/>
      <c r="AF40" s="41"/>
      <c r="AG40" s="41"/>
      <c r="AH40" s="41"/>
      <c r="AI40" s="41"/>
      <c r="AJ40" s="41"/>
      <c r="AK40" s="41"/>
      <c r="AL40" s="41"/>
      <c r="AM40" s="41"/>
      <c r="AN40" s="41"/>
      <c r="AO40" s="41"/>
      <c r="AP40" s="41"/>
      <c r="AQ40" s="41"/>
      <c r="AR40" s="41"/>
      <c r="AS40" s="41"/>
      <c r="AT40" s="41"/>
      <c r="AU40" s="41"/>
      <c r="AV40" s="41"/>
      <c r="AW40" s="41"/>
      <c r="AX40" s="41"/>
      <c r="AY40" s="41"/>
      <c r="AZ40" s="41"/>
      <c r="BA40" s="41"/>
      <c r="BB40" s="41"/>
      <c r="BC40" s="41"/>
      <c r="BD40" s="41"/>
      <c r="BE40" s="41"/>
      <c r="BF40" s="41"/>
      <c r="BG40" s="41"/>
      <c r="BH40" s="41"/>
      <c r="BI40" s="41"/>
      <c r="BJ40" s="41"/>
      <c r="BK40" s="41"/>
      <c r="BL40" s="41"/>
      <c r="BM40" s="41"/>
      <c r="BN40" s="41"/>
      <c r="BO40" s="41"/>
      <c r="BP40" s="41"/>
      <c r="BQ40" s="41"/>
      <c r="BR40" s="41"/>
      <c r="BS40" s="41"/>
      <c r="BT40" s="41"/>
      <c r="BU40" s="41"/>
      <c r="BV40" s="41"/>
      <c r="BW40" s="41"/>
      <c r="BX40" s="41"/>
      <c r="BY40" s="41"/>
      <c r="BZ40" s="41"/>
      <c r="CA40" s="41"/>
      <c r="CB40" s="41"/>
      <c r="CC40" s="41"/>
      <c r="CD40" s="41"/>
      <c r="CE40" s="41"/>
      <c r="CF40" s="41"/>
      <c r="CG40" s="41"/>
      <c r="CH40" s="41"/>
      <c r="CI40" s="41"/>
      <c r="CJ40" s="41"/>
      <c r="CK40" s="41"/>
      <c r="CL40" s="41"/>
      <c r="CM40" s="41"/>
      <c r="CN40" s="41"/>
      <c r="CO40" s="41"/>
      <c r="CP40" s="41"/>
      <c r="CQ40" s="41"/>
      <c r="CR40" s="41"/>
      <c r="CS40" s="41"/>
      <c r="CT40" s="41"/>
      <c r="CU40" s="41"/>
      <c r="CV40" s="41"/>
      <c r="CW40" s="41"/>
      <c r="CX40" s="41"/>
      <c r="CY40" s="41"/>
      <c r="CZ40" s="41"/>
      <c r="DA40" s="41"/>
      <c r="DB40" s="41"/>
      <c r="DC40" s="41"/>
      <c r="DD40" s="41"/>
      <c r="DE40" s="41"/>
      <c r="DF40" s="41"/>
      <c r="DG40" s="41"/>
      <c r="DH40" s="41"/>
      <c r="DI40" s="41"/>
      <c r="DJ40" s="41"/>
      <c r="DK40" s="41"/>
      <c r="DL40" s="41"/>
      <c r="DM40" s="41"/>
      <c r="DN40" s="41"/>
      <c r="DO40" s="41"/>
      <c r="DP40" s="41"/>
      <c r="DQ40" s="41"/>
      <c r="DR40" s="41"/>
      <c r="DS40" s="41"/>
      <c r="DT40" s="41"/>
      <c r="DU40" s="41"/>
      <c r="DV40" s="41"/>
      <c r="DW40" s="41"/>
      <c r="DX40" s="41"/>
      <c r="DY40" s="41"/>
      <c r="DZ40" s="41"/>
      <c r="EA40" s="41"/>
      <c r="EB40" s="41"/>
      <c r="EC40" s="41"/>
      <c r="ED40" s="41"/>
      <c r="EE40" s="41"/>
      <c r="EF40" s="41"/>
      <c r="EG40" s="41"/>
      <c r="EH40" s="41"/>
      <c r="EI40" s="41"/>
      <c r="EJ40" s="41"/>
      <c r="EK40" s="41"/>
      <c r="EL40" s="41"/>
      <c r="EM40" s="41"/>
      <c r="EN40" s="41"/>
      <c r="EO40" s="41"/>
      <c r="EP40" s="41"/>
      <c r="EQ40" s="41"/>
      <c r="ER40" s="41"/>
      <c r="ES40" s="41"/>
      <c r="ET40" s="41"/>
      <c r="EU40" s="41"/>
      <c r="EV40" s="41"/>
      <c r="EW40" s="41"/>
      <c r="EX40" s="41"/>
      <c r="EY40" s="41"/>
      <c r="EZ40" s="41"/>
      <c r="FA40" s="41"/>
      <c r="FB40" s="41"/>
      <c r="FC40" s="41"/>
      <c r="FD40" s="41"/>
      <c r="FE40" s="41"/>
      <c r="FF40" s="41"/>
      <c r="FG40" s="41"/>
      <c r="FH40" s="41"/>
      <c r="FI40" s="41"/>
      <c r="FJ40" s="41"/>
      <c r="FK40" s="41"/>
      <c r="FL40" s="41"/>
      <c r="FM40" s="41"/>
      <c r="FN40" s="41"/>
      <c r="FO40" s="41"/>
      <c r="FP40" s="41"/>
      <c r="FQ40" s="41"/>
      <c r="FR40" s="41"/>
      <c r="FS40" s="41"/>
      <c r="FT40" s="41"/>
      <c r="FU40" s="41"/>
      <c r="FV40" s="41"/>
      <c r="FW40" s="41"/>
      <c r="FX40" s="41"/>
      <c r="FY40" s="41"/>
      <c r="FZ40" s="41"/>
      <c r="GA40" s="41"/>
      <c r="GB40" s="41"/>
      <c r="GC40" s="41"/>
      <c r="GD40" s="41"/>
      <c r="GE40" s="41"/>
      <c r="GF40" s="41"/>
      <c r="GG40" s="41"/>
      <c r="GH40" s="41"/>
      <c r="GI40" s="41"/>
      <c r="GJ40" s="41"/>
      <c r="GK40" s="41"/>
      <c r="GL40" s="41"/>
      <c r="GM40" s="41"/>
      <c r="GN40" s="41"/>
      <c r="GO40" s="41"/>
      <c r="GP40" s="41"/>
      <c r="GQ40" s="41"/>
      <c r="GR40" s="41"/>
      <c r="GS40" s="41"/>
      <c r="GT40" s="41"/>
      <c r="GU40" s="41"/>
      <c r="GV40" s="41"/>
      <c r="GW40" s="41"/>
      <c r="GX40" s="41"/>
      <c r="GY40" s="41"/>
      <c r="GZ40" s="41"/>
      <c r="HA40" s="41"/>
      <c r="HB40" s="41"/>
      <c r="HC40" s="41"/>
      <c r="HD40" s="41"/>
      <c r="HE40" s="41"/>
      <c r="HF40" s="41"/>
      <c r="HG40" s="41"/>
      <c r="HH40" s="41"/>
      <c r="HI40" s="41"/>
      <c r="HJ40" s="41"/>
      <c r="HK40" s="41"/>
      <c r="HL40" s="41"/>
      <c r="HM40" s="41"/>
      <c r="HN40" s="41"/>
      <c r="HO40" s="41"/>
      <c r="HP40" s="41"/>
      <c r="HQ40" s="41"/>
      <c r="HR40" s="41"/>
      <c r="HS40" s="41"/>
      <c r="HT40" s="41"/>
      <c r="HU40" s="41"/>
      <c r="HV40" s="41"/>
      <c r="HW40" s="41"/>
      <c r="HX40" s="41"/>
      <c r="HY40" s="41"/>
      <c r="HZ40" s="41"/>
      <c r="IA40" s="41"/>
      <c r="IB40" s="41"/>
      <c r="IC40" s="41"/>
      <c r="ID40" s="41"/>
      <c r="IE40" s="41"/>
      <c r="IF40" s="41"/>
      <c r="IG40" s="41"/>
      <c r="IH40" s="41"/>
      <c r="II40" s="41"/>
      <c r="IJ40" s="41"/>
      <c r="IK40" s="41"/>
      <c r="IL40" s="41"/>
      <c r="IM40" s="41"/>
      <c r="IN40" s="41"/>
      <c r="IO40" s="41"/>
      <c r="IP40" s="41"/>
      <c r="IQ40" s="41"/>
      <c r="IR40" s="41"/>
    </row>
    <row r="41" spans="1:252" s="22" customFormat="1" ht="22.8" x14ac:dyDescent="0.2">
      <c r="A41" s="49">
        <v>18</v>
      </c>
      <c r="B41" s="50" t="s">
        <v>1365</v>
      </c>
      <c r="C41" s="50" t="s">
        <v>1379</v>
      </c>
      <c r="D41" s="50" t="s">
        <v>278</v>
      </c>
      <c r="E41" s="51">
        <v>8</v>
      </c>
      <c r="F41" s="52"/>
      <c r="K41" s="41"/>
      <c r="L41" s="41"/>
      <c r="M41" s="41"/>
      <c r="N41" s="41"/>
      <c r="O41" s="41"/>
      <c r="P41" s="41"/>
      <c r="Q41" s="41"/>
      <c r="R41" s="41"/>
      <c r="S41" s="41"/>
      <c r="T41" s="41"/>
      <c r="U41" s="41"/>
      <c r="V41" s="41"/>
      <c r="W41" s="41"/>
      <c r="X41" s="41"/>
      <c r="Y41" s="41"/>
      <c r="Z41" s="41"/>
      <c r="AA41" s="41"/>
      <c r="AB41" s="41"/>
      <c r="AC41" s="41"/>
      <c r="AD41" s="41"/>
      <c r="AE41" s="41"/>
      <c r="AF41" s="41"/>
      <c r="AG41" s="41"/>
      <c r="AH41" s="41"/>
      <c r="AI41" s="41"/>
      <c r="AJ41" s="41"/>
      <c r="AK41" s="41"/>
      <c r="AL41" s="41"/>
      <c r="AM41" s="41"/>
      <c r="AN41" s="41"/>
      <c r="AO41" s="41"/>
      <c r="AP41" s="41"/>
      <c r="AQ41" s="41"/>
      <c r="AR41" s="41"/>
      <c r="AS41" s="41"/>
      <c r="AT41" s="41"/>
      <c r="AU41" s="41"/>
      <c r="AV41" s="41"/>
      <c r="AW41" s="41"/>
      <c r="AX41" s="41"/>
      <c r="AY41" s="41"/>
      <c r="AZ41" s="41"/>
      <c r="BA41" s="41"/>
      <c r="BB41" s="41"/>
      <c r="BC41" s="41"/>
      <c r="BD41" s="41"/>
      <c r="BE41" s="41"/>
      <c r="BF41" s="41"/>
      <c r="BG41" s="41"/>
      <c r="BH41" s="41"/>
      <c r="BI41" s="41"/>
      <c r="BJ41" s="41"/>
      <c r="BK41" s="41"/>
      <c r="BL41" s="41"/>
      <c r="BM41" s="41"/>
      <c r="BN41" s="41"/>
      <c r="BO41" s="41"/>
      <c r="BP41" s="41"/>
      <c r="BQ41" s="41"/>
      <c r="BR41" s="41"/>
      <c r="BS41" s="41"/>
      <c r="BT41" s="41"/>
      <c r="BU41" s="41"/>
      <c r="BV41" s="41"/>
      <c r="BW41" s="41"/>
      <c r="BX41" s="41"/>
      <c r="BY41" s="41"/>
      <c r="BZ41" s="41"/>
      <c r="CA41" s="41"/>
      <c r="CB41" s="41"/>
      <c r="CC41" s="41"/>
      <c r="CD41" s="41"/>
      <c r="CE41" s="41"/>
      <c r="CF41" s="41"/>
      <c r="CG41" s="41"/>
      <c r="CH41" s="41"/>
      <c r="CI41" s="41"/>
      <c r="CJ41" s="41"/>
      <c r="CK41" s="41"/>
      <c r="CL41" s="41"/>
      <c r="CM41" s="41"/>
      <c r="CN41" s="41"/>
      <c r="CO41" s="41"/>
      <c r="CP41" s="41"/>
      <c r="CQ41" s="41"/>
      <c r="CR41" s="41"/>
      <c r="CS41" s="41"/>
      <c r="CT41" s="41"/>
      <c r="CU41" s="41"/>
      <c r="CV41" s="41"/>
      <c r="CW41" s="41"/>
      <c r="CX41" s="41"/>
      <c r="CY41" s="41"/>
      <c r="CZ41" s="41"/>
      <c r="DA41" s="41"/>
      <c r="DB41" s="41"/>
      <c r="DC41" s="41"/>
      <c r="DD41" s="41"/>
      <c r="DE41" s="41"/>
      <c r="DF41" s="41"/>
      <c r="DG41" s="41"/>
      <c r="DH41" s="41"/>
      <c r="DI41" s="41"/>
      <c r="DJ41" s="41"/>
      <c r="DK41" s="41"/>
      <c r="DL41" s="41"/>
      <c r="DM41" s="41"/>
      <c r="DN41" s="41"/>
      <c r="DO41" s="41"/>
      <c r="DP41" s="41"/>
      <c r="DQ41" s="41"/>
      <c r="DR41" s="41"/>
      <c r="DS41" s="41"/>
      <c r="DT41" s="41"/>
      <c r="DU41" s="41"/>
      <c r="DV41" s="41"/>
      <c r="DW41" s="41"/>
      <c r="DX41" s="41"/>
      <c r="DY41" s="41"/>
      <c r="DZ41" s="41"/>
      <c r="EA41" s="41"/>
      <c r="EB41" s="41"/>
      <c r="EC41" s="41"/>
      <c r="ED41" s="41"/>
      <c r="EE41" s="41"/>
      <c r="EF41" s="41"/>
      <c r="EG41" s="41"/>
      <c r="EH41" s="41"/>
      <c r="EI41" s="41"/>
      <c r="EJ41" s="41"/>
      <c r="EK41" s="41"/>
      <c r="EL41" s="41"/>
      <c r="EM41" s="41"/>
      <c r="EN41" s="41"/>
      <c r="EO41" s="41"/>
      <c r="EP41" s="41"/>
      <c r="EQ41" s="41"/>
      <c r="ER41" s="41"/>
      <c r="ES41" s="41"/>
      <c r="ET41" s="41"/>
      <c r="EU41" s="41"/>
      <c r="EV41" s="41"/>
      <c r="EW41" s="41"/>
      <c r="EX41" s="41"/>
      <c r="EY41" s="41"/>
      <c r="EZ41" s="41"/>
      <c r="FA41" s="41"/>
      <c r="FB41" s="41"/>
      <c r="FC41" s="41"/>
      <c r="FD41" s="41"/>
      <c r="FE41" s="41"/>
      <c r="FF41" s="41"/>
      <c r="FG41" s="41"/>
      <c r="FH41" s="41"/>
      <c r="FI41" s="41"/>
      <c r="FJ41" s="41"/>
      <c r="FK41" s="41"/>
      <c r="FL41" s="41"/>
      <c r="FM41" s="41"/>
      <c r="FN41" s="41"/>
      <c r="FO41" s="41"/>
      <c r="FP41" s="41"/>
      <c r="FQ41" s="41"/>
      <c r="FR41" s="41"/>
      <c r="FS41" s="41"/>
      <c r="FT41" s="41"/>
      <c r="FU41" s="41"/>
      <c r="FV41" s="41"/>
      <c r="FW41" s="41"/>
      <c r="FX41" s="41"/>
      <c r="FY41" s="41"/>
      <c r="FZ41" s="41"/>
      <c r="GA41" s="41"/>
      <c r="GB41" s="41"/>
      <c r="GC41" s="41"/>
      <c r="GD41" s="41"/>
      <c r="GE41" s="41"/>
      <c r="GF41" s="41"/>
      <c r="GG41" s="41"/>
      <c r="GH41" s="41"/>
      <c r="GI41" s="41"/>
      <c r="GJ41" s="41"/>
      <c r="GK41" s="41"/>
      <c r="GL41" s="41"/>
      <c r="GM41" s="41"/>
      <c r="GN41" s="41"/>
      <c r="GO41" s="41"/>
      <c r="GP41" s="41"/>
      <c r="GQ41" s="41"/>
      <c r="GR41" s="41"/>
      <c r="GS41" s="41"/>
      <c r="GT41" s="41"/>
      <c r="GU41" s="41"/>
      <c r="GV41" s="41"/>
      <c r="GW41" s="41"/>
      <c r="GX41" s="41"/>
      <c r="GY41" s="41"/>
      <c r="GZ41" s="41"/>
      <c r="HA41" s="41"/>
      <c r="HB41" s="41"/>
      <c r="HC41" s="41"/>
      <c r="HD41" s="41"/>
      <c r="HE41" s="41"/>
      <c r="HF41" s="41"/>
      <c r="HG41" s="41"/>
      <c r="HH41" s="41"/>
      <c r="HI41" s="41"/>
      <c r="HJ41" s="41"/>
      <c r="HK41" s="41"/>
      <c r="HL41" s="41"/>
      <c r="HM41" s="41"/>
      <c r="HN41" s="41"/>
      <c r="HO41" s="41"/>
      <c r="HP41" s="41"/>
      <c r="HQ41" s="41"/>
      <c r="HR41" s="41"/>
      <c r="HS41" s="41"/>
      <c r="HT41" s="41"/>
      <c r="HU41" s="41"/>
      <c r="HV41" s="41"/>
      <c r="HW41" s="41"/>
      <c r="HX41" s="41"/>
      <c r="HY41" s="41"/>
      <c r="HZ41" s="41"/>
      <c r="IA41" s="41"/>
      <c r="IB41" s="41"/>
      <c r="IC41" s="41"/>
      <c r="ID41" s="41"/>
      <c r="IE41" s="41"/>
      <c r="IF41" s="41"/>
      <c r="IG41" s="41"/>
      <c r="IH41" s="41"/>
      <c r="II41" s="41"/>
      <c r="IJ41" s="41"/>
      <c r="IK41" s="41"/>
      <c r="IL41" s="41"/>
      <c r="IM41" s="41"/>
      <c r="IN41" s="41"/>
      <c r="IO41" s="41"/>
      <c r="IP41" s="41"/>
      <c r="IQ41" s="41"/>
      <c r="IR41" s="41"/>
    </row>
    <row r="42" spans="1:252" s="22" customFormat="1" ht="22.8" x14ac:dyDescent="0.2">
      <c r="A42" s="49">
        <v>19</v>
      </c>
      <c r="B42" s="50" t="s">
        <v>1365</v>
      </c>
      <c r="C42" s="50" t="s">
        <v>1380</v>
      </c>
      <c r="D42" s="50" t="s">
        <v>278</v>
      </c>
      <c r="E42" s="51">
        <v>2</v>
      </c>
      <c r="F42" s="52"/>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1"/>
      <c r="AJ42" s="41"/>
      <c r="AK42" s="41"/>
      <c r="AL42" s="41"/>
      <c r="AM42" s="41"/>
      <c r="AN42" s="41"/>
      <c r="AO42" s="41"/>
      <c r="AP42" s="41"/>
      <c r="AQ42" s="41"/>
      <c r="AR42" s="41"/>
      <c r="AS42" s="41"/>
      <c r="AT42" s="41"/>
      <c r="AU42" s="41"/>
      <c r="AV42" s="41"/>
      <c r="AW42" s="41"/>
      <c r="AX42" s="41"/>
      <c r="AY42" s="41"/>
      <c r="AZ42" s="41"/>
      <c r="BA42" s="41"/>
      <c r="BB42" s="41"/>
      <c r="BC42" s="41"/>
      <c r="BD42" s="41"/>
      <c r="BE42" s="41"/>
      <c r="BF42" s="41"/>
      <c r="BG42" s="41"/>
      <c r="BH42" s="41"/>
      <c r="BI42" s="41"/>
      <c r="BJ42" s="41"/>
      <c r="BK42" s="41"/>
      <c r="BL42" s="41"/>
      <c r="BM42" s="41"/>
      <c r="BN42" s="41"/>
      <c r="BO42" s="41"/>
      <c r="BP42" s="41"/>
      <c r="BQ42" s="41"/>
      <c r="BR42" s="41"/>
      <c r="BS42" s="41"/>
      <c r="BT42" s="41"/>
      <c r="BU42" s="41"/>
      <c r="BV42" s="41"/>
      <c r="BW42" s="41"/>
      <c r="BX42" s="41"/>
      <c r="BY42" s="41"/>
      <c r="BZ42" s="41"/>
      <c r="CA42" s="41"/>
      <c r="CB42" s="41"/>
      <c r="CC42" s="41"/>
      <c r="CD42" s="41"/>
      <c r="CE42" s="41"/>
      <c r="CF42" s="41"/>
      <c r="CG42" s="41"/>
      <c r="CH42" s="41"/>
      <c r="CI42" s="41"/>
      <c r="CJ42" s="41"/>
      <c r="CK42" s="41"/>
      <c r="CL42" s="41"/>
      <c r="CM42" s="41"/>
      <c r="CN42" s="41"/>
      <c r="CO42" s="41"/>
      <c r="CP42" s="41"/>
      <c r="CQ42" s="41"/>
      <c r="CR42" s="41"/>
      <c r="CS42" s="41"/>
      <c r="CT42" s="41"/>
      <c r="CU42" s="41"/>
      <c r="CV42" s="41"/>
      <c r="CW42" s="41"/>
      <c r="CX42" s="41"/>
      <c r="CY42" s="41"/>
      <c r="CZ42" s="41"/>
      <c r="DA42" s="41"/>
      <c r="DB42" s="41"/>
      <c r="DC42" s="41"/>
      <c r="DD42" s="41"/>
      <c r="DE42" s="41"/>
      <c r="DF42" s="41"/>
      <c r="DG42" s="41"/>
      <c r="DH42" s="41"/>
      <c r="DI42" s="41"/>
      <c r="DJ42" s="41"/>
      <c r="DK42" s="41"/>
      <c r="DL42" s="41"/>
      <c r="DM42" s="41"/>
      <c r="DN42" s="41"/>
      <c r="DO42" s="41"/>
      <c r="DP42" s="41"/>
      <c r="DQ42" s="41"/>
      <c r="DR42" s="41"/>
      <c r="DS42" s="41"/>
      <c r="DT42" s="41"/>
      <c r="DU42" s="41"/>
      <c r="DV42" s="41"/>
      <c r="DW42" s="41"/>
      <c r="DX42" s="41"/>
      <c r="DY42" s="41"/>
      <c r="DZ42" s="41"/>
      <c r="EA42" s="41"/>
      <c r="EB42" s="41"/>
      <c r="EC42" s="41"/>
      <c r="ED42" s="41"/>
      <c r="EE42" s="41"/>
      <c r="EF42" s="41"/>
      <c r="EG42" s="41"/>
      <c r="EH42" s="41"/>
      <c r="EI42" s="41"/>
      <c r="EJ42" s="41"/>
      <c r="EK42" s="41"/>
      <c r="EL42" s="41"/>
      <c r="EM42" s="41"/>
      <c r="EN42" s="41"/>
      <c r="EO42" s="41"/>
      <c r="EP42" s="41"/>
      <c r="EQ42" s="41"/>
      <c r="ER42" s="41"/>
      <c r="ES42" s="41"/>
      <c r="ET42" s="41"/>
      <c r="EU42" s="41"/>
      <c r="EV42" s="41"/>
      <c r="EW42" s="41"/>
      <c r="EX42" s="41"/>
      <c r="EY42" s="41"/>
      <c r="EZ42" s="41"/>
      <c r="FA42" s="41"/>
      <c r="FB42" s="41"/>
      <c r="FC42" s="41"/>
      <c r="FD42" s="41"/>
      <c r="FE42" s="41"/>
      <c r="FF42" s="41"/>
      <c r="FG42" s="41"/>
      <c r="FH42" s="41"/>
      <c r="FI42" s="41"/>
      <c r="FJ42" s="41"/>
      <c r="FK42" s="41"/>
      <c r="FL42" s="41"/>
      <c r="FM42" s="41"/>
      <c r="FN42" s="41"/>
      <c r="FO42" s="41"/>
      <c r="FP42" s="41"/>
      <c r="FQ42" s="41"/>
      <c r="FR42" s="41"/>
      <c r="FS42" s="41"/>
      <c r="FT42" s="41"/>
      <c r="FU42" s="41"/>
      <c r="FV42" s="41"/>
      <c r="FW42" s="41"/>
      <c r="FX42" s="41"/>
      <c r="FY42" s="41"/>
      <c r="FZ42" s="41"/>
      <c r="GA42" s="41"/>
      <c r="GB42" s="41"/>
      <c r="GC42" s="41"/>
      <c r="GD42" s="41"/>
      <c r="GE42" s="41"/>
      <c r="GF42" s="41"/>
      <c r="GG42" s="41"/>
      <c r="GH42" s="41"/>
      <c r="GI42" s="41"/>
      <c r="GJ42" s="41"/>
      <c r="GK42" s="41"/>
      <c r="GL42" s="41"/>
      <c r="GM42" s="41"/>
      <c r="GN42" s="41"/>
      <c r="GO42" s="41"/>
      <c r="GP42" s="41"/>
      <c r="GQ42" s="41"/>
      <c r="GR42" s="41"/>
      <c r="GS42" s="41"/>
      <c r="GT42" s="41"/>
      <c r="GU42" s="41"/>
      <c r="GV42" s="41"/>
      <c r="GW42" s="41"/>
      <c r="GX42" s="41"/>
      <c r="GY42" s="41"/>
      <c r="GZ42" s="41"/>
      <c r="HA42" s="41"/>
      <c r="HB42" s="41"/>
      <c r="HC42" s="41"/>
      <c r="HD42" s="41"/>
      <c r="HE42" s="41"/>
      <c r="HF42" s="41"/>
      <c r="HG42" s="41"/>
      <c r="HH42" s="41"/>
      <c r="HI42" s="41"/>
      <c r="HJ42" s="41"/>
      <c r="HK42" s="41"/>
      <c r="HL42" s="41"/>
      <c r="HM42" s="41"/>
      <c r="HN42" s="41"/>
      <c r="HO42" s="41"/>
      <c r="HP42" s="41"/>
      <c r="HQ42" s="41"/>
      <c r="HR42" s="41"/>
      <c r="HS42" s="41"/>
      <c r="HT42" s="41"/>
      <c r="HU42" s="41"/>
      <c r="HV42" s="41"/>
      <c r="HW42" s="41"/>
      <c r="HX42" s="41"/>
      <c r="HY42" s="41"/>
      <c r="HZ42" s="41"/>
      <c r="IA42" s="41"/>
      <c r="IB42" s="41"/>
      <c r="IC42" s="41"/>
      <c r="ID42" s="41"/>
      <c r="IE42" s="41"/>
      <c r="IF42" s="41"/>
      <c r="IG42" s="41"/>
      <c r="IH42" s="41"/>
      <c r="II42" s="41"/>
      <c r="IJ42" s="41"/>
      <c r="IK42" s="41"/>
      <c r="IL42" s="41"/>
      <c r="IM42" s="41"/>
      <c r="IN42" s="41"/>
      <c r="IO42" s="41"/>
      <c r="IP42" s="41"/>
      <c r="IQ42" s="41"/>
      <c r="IR42" s="41"/>
    </row>
    <row r="43" spans="1:252" s="22" customFormat="1" ht="22.8" x14ac:dyDescent="0.2">
      <c r="A43" s="49">
        <v>20</v>
      </c>
      <c r="B43" s="50" t="s">
        <v>1365</v>
      </c>
      <c r="C43" s="50" t="s">
        <v>1381</v>
      </c>
      <c r="D43" s="50" t="s">
        <v>278</v>
      </c>
      <c r="E43" s="51">
        <v>2</v>
      </c>
      <c r="F43" s="52"/>
      <c r="K43" s="41"/>
      <c r="L43" s="41"/>
      <c r="M43" s="41"/>
      <c r="N43" s="41"/>
      <c r="O43" s="41"/>
      <c r="P43" s="41"/>
      <c r="Q43" s="41"/>
      <c r="R43" s="41"/>
      <c r="S43" s="41"/>
      <c r="T43" s="41"/>
      <c r="U43" s="41"/>
      <c r="V43" s="41"/>
      <c r="W43" s="41"/>
      <c r="X43" s="41"/>
      <c r="Y43" s="41"/>
      <c r="Z43" s="41"/>
      <c r="AA43" s="41"/>
      <c r="AB43" s="41"/>
      <c r="AC43" s="41"/>
      <c r="AD43" s="41"/>
      <c r="AE43" s="41"/>
      <c r="AF43" s="41"/>
      <c r="AG43" s="41"/>
      <c r="AH43" s="41"/>
      <c r="AI43" s="41"/>
      <c r="AJ43" s="41"/>
      <c r="AK43" s="41"/>
      <c r="AL43" s="41"/>
      <c r="AM43" s="41"/>
      <c r="AN43" s="41"/>
      <c r="AO43" s="41"/>
      <c r="AP43" s="41"/>
      <c r="AQ43" s="41"/>
      <c r="AR43" s="41"/>
      <c r="AS43" s="41"/>
      <c r="AT43" s="41"/>
      <c r="AU43" s="41"/>
      <c r="AV43" s="41"/>
      <c r="AW43" s="41"/>
      <c r="AX43" s="41"/>
      <c r="AY43" s="41"/>
      <c r="AZ43" s="41"/>
      <c r="BA43" s="41"/>
      <c r="BB43" s="41"/>
      <c r="BC43" s="41"/>
      <c r="BD43" s="41"/>
      <c r="BE43" s="41"/>
      <c r="BF43" s="41"/>
      <c r="BG43" s="41"/>
      <c r="BH43" s="41"/>
      <c r="BI43" s="41"/>
      <c r="BJ43" s="41"/>
      <c r="BK43" s="41"/>
      <c r="BL43" s="41"/>
      <c r="BM43" s="41"/>
      <c r="BN43" s="41"/>
      <c r="BO43" s="41"/>
      <c r="BP43" s="41"/>
      <c r="BQ43" s="41"/>
      <c r="BR43" s="41"/>
      <c r="BS43" s="41"/>
      <c r="BT43" s="41"/>
      <c r="BU43" s="41"/>
      <c r="BV43" s="41"/>
      <c r="BW43" s="41"/>
      <c r="BX43" s="41"/>
      <c r="BY43" s="41"/>
      <c r="BZ43" s="41"/>
      <c r="CA43" s="41"/>
      <c r="CB43" s="41"/>
      <c r="CC43" s="41"/>
      <c r="CD43" s="41"/>
      <c r="CE43" s="41"/>
      <c r="CF43" s="41"/>
      <c r="CG43" s="41"/>
      <c r="CH43" s="41"/>
      <c r="CI43" s="41"/>
      <c r="CJ43" s="41"/>
      <c r="CK43" s="41"/>
      <c r="CL43" s="41"/>
      <c r="CM43" s="41"/>
      <c r="CN43" s="41"/>
      <c r="CO43" s="41"/>
      <c r="CP43" s="41"/>
      <c r="CQ43" s="41"/>
      <c r="CR43" s="41"/>
      <c r="CS43" s="41"/>
      <c r="CT43" s="41"/>
      <c r="CU43" s="41"/>
      <c r="CV43" s="41"/>
      <c r="CW43" s="41"/>
      <c r="CX43" s="41"/>
      <c r="CY43" s="41"/>
      <c r="CZ43" s="41"/>
      <c r="DA43" s="41"/>
      <c r="DB43" s="41"/>
      <c r="DC43" s="41"/>
      <c r="DD43" s="41"/>
      <c r="DE43" s="41"/>
      <c r="DF43" s="41"/>
      <c r="DG43" s="41"/>
      <c r="DH43" s="41"/>
      <c r="DI43" s="41"/>
      <c r="DJ43" s="41"/>
      <c r="DK43" s="41"/>
      <c r="DL43" s="41"/>
      <c r="DM43" s="41"/>
      <c r="DN43" s="41"/>
      <c r="DO43" s="41"/>
      <c r="DP43" s="41"/>
      <c r="DQ43" s="41"/>
      <c r="DR43" s="41"/>
      <c r="DS43" s="41"/>
      <c r="DT43" s="41"/>
      <c r="DU43" s="41"/>
      <c r="DV43" s="41"/>
      <c r="DW43" s="41"/>
      <c r="DX43" s="41"/>
      <c r="DY43" s="41"/>
      <c r="DZ43" s="41"/>
      <c r="EA43" s="41"/>
      <c r="EB43" s="41"/>
      <c r="EC43" s="41"/>
      <c r="ED43" s="41"/>
      <c r="EE43" s="41"/>
      <c r="EF43" s="41"/>
      <c r="EG43" s="41"/>
      <c r="EH43" s="41"/>
      <c r="EI43" s="41"/>
      <c r="EJ43" s="41"/>
      <c r="EK43" s="41"/>
      <c r="EL43" s="41"/>
      <c r="EM43" s="41"/>
      <c r="EN43" s="41"/>
      <c r="EO43" s="41"/>
      <c r="EP43" s="41"/>
      <c r="EQ43" s="41"/>
      <c r="ER43" s="41"/>
      <c r="ES43" s="41"/>
      <c r="ET43" s="41"/>
      <c r="EU43" s="41"/>
      <c r="EV43" s="41"/>
      <c r="EW43" s="41"/>
      <c r="EX43" s="41"/>
      <c r="EY43" s="41"/>
      <c r="EZ43" s="41"/>
      <c r="FA43" s="41"/>
      <c r="FB43" s="41"/>
      <c r="FC43" s="41"/>
      <c r="FD43" s="41"/>
      <c r="FE43" s="41"/>
      <c r="FF43" s="41"/>
      <c r="FG43" s="41"/>
      <c r="FH43" s="41"/>
      <c r="FI43" s="41"/>
      <c r="FJ43" s="41"/>
      <c r="FK43" s="41"/>
      <c r="FL43" s="41"/>
      <c r="FM43" s="41"/>
      <c r="FN43" s="41"/>
      <c r="FO43" s="41"/>
      <c r="FP43" s="41"/>
      <c r="FQ43" s="41"/>
      <c r="FR43" s="41"/>
      <c r="FS43" s="41"/>
      <c r="FT43" s="41"/>
      <c r="FU43" s="41"/>
      <c r="FV43" s="41"/>
      <c r="FW43" s="41"/>
      <c r="FX43" s="41"/>
      <c r="FY43" s="41"/>
      <c r="FZ43" s="41"/>
      <c r="GA43" s="41"/>
      <c r="GB43" s="41"/>
      <c r="GC43" s="41"/>
      <c r="GD43" s="41"/>
      <c r="GE43" s="41"/>
      <c r="GF43" s="41"/>
      <c r="GG43" s="41"/>
      <c r="GH43" s="41"/>
      <c r="GI43" s="41"/>
      <c r="GJ43" s="41"/>
      <c r="GK43" s="41"/>
      <c r="GL43" s="41"/>
      <c r="GM43" s="41"/>
      <c r="GN43" s="41"/>
      <c r="GO43" s="41"/>
      <c r="GP43" s="41"/>
      <c r="GQ43" s="41"/>
      <c r="GR43" s="41"/>
      <c r="GS43" s="41"/>
      <c r="GT43" s="41"/>
      <c r="GU43" s="41"/>
      <c r="GV43" s="41"/>
      <c r="GW43" s="41"/>
      <c r="GX43" s="41"/>
      <c r="GY43" s="41"/>
      <c r="GZ43" s="41"/>
      <c r="HA43" s="41"/>
      <c r="HB43" s="41"/>
      <c r="HC43" s="41"/>
      <c r="HD43" s="41"/>
      <c r="HE43" s="41"/>
      <c r="HF43" s="41"/>
      <c r="HG43" s="41"/>
      <c r="HH43" s="41"/>
      <c r="HI43" s="41"/>
      <c r="HJ43" s="41"/>
      <c r="HK43" s="41"/>
      <c r="HL43" s="41"/>
      <c r="HM43" s="41"/>
      <c r="HN43" s="41"/>
      <c r="HO43" s="41"/>
      <c r="HP43" s="41"/>
      <c r="HQ43" s="41"/>
      <c r="HR43" s="41"/>
      <c r="HS43" s="41"/>
      <c r="HT43" s="41"/>
      <c r="HU43" s="41"/>
      <c r="HV43" s="41"/>
      <c r="HW43" s="41"/>
      <c r="HX43" s="41"/>
      <c r="HY43" s="41"/>
      <c r="HZ43" s="41"/>
      <c r="IA43" s="41"/>
      <c r="IB43" s="41"/>
      <c r="IC43" s="41"/>
      <c r="ID43" s="41"/>
      <c r="IE43" s="41"/>
      <c r="IF43" s="41"/>
      <c r="IG43" s="41"/>
      <c r="IH43" s="41"/>
      <c r="II43" s="41"/>
      <c r="IJ43" s="41"/>
      <c r="IK43" s="41"/>
      <c r="IL43" s="41"/>
      <c r="IM43" s="41"/>
      <c r="IN43" s="41"/>
      <c r="IO43" s="41"/>
      <c r="IP43" s="41"/>
      <c r="IQ43" s="41"/>
      <c r="IR43" s="41"/>
    </row>
    <row r="44" spans="1:252" s="22" customFormat="1" ht="22.8" x14ac:dyDescent="0.2">
      <c r="A44" s="49">
        <v>21</v>
      </c>
      <c r="B44" s="50" t="s">
        <v>1365</v>
      </c>
      <c r="C44" s="50" t="s">
        <v>1291</v>
      </c>
      <c r="D44" s="50" t="s">
        <v>278</v>
      </c>
      <c r="E44" s="51">
        <v>271</v>
      </c>
      <c r="F44" s="52"/>
      <c r="K44" s="41"/>
      <c r="L44" s="41"/>
      <c r="M44" s="41"/>
      <c r="N44" s="41"/>
      <c r="O44" s="41"/>
      <c r="P44" s="41"/>
      <c r="Q44" s="41"/>
      <c r="R44" s="41"/>
      <c r="S44" s="41"/>
      <c r="T44" s="41"/>
      <c r="U44" s="41"/>
      <c r="V44" s="41"/>
      <c r="W44" s="41"/>
      <c r="X44" s="41"/>
      <c r="Y44" s="41"/>
      <c r="Z44" s="41"/>
      <c r="AA44" s="41"/>
      <c r="AB44" s="41"/>
      <c r="AC44" s="41"/>
      <c r="AD44" s="41"/>
      <c r="AE44" s="41"/>
      <c r="AF44" s="41"/>
      <c r="AG44" s="41"/>
      <c r="AH44" s="41"/>
      <c r="AI44" s="41"/>
      <c r="AJ44" s="41"/>
      <c r="AK44" s="41"/>
      <c r="AL44" s="41"/>
      <c r="AM44" s="41"/>
      <c r="AN44" s="41"/>
      <c r="AO44" s="41"/>
      <c r="AP44" s="41"/>
      <c r="AQ44" s="41"/>
      <c r="AR44" s="41"/>
      <c r="AS44" s="41"/>
      <c r="AT44" s="41"/>
      <c r="AU44" s="41"/>
      <c r="AV44" s="41"/>
      <c r="AW44" s="41"/>
      <c r="AX44" s="41"/>
      <c r="AY44" s="41"/>
      <c r="AZ44" s="41"/>
      <c r="BA44" s="41"/>
      <c r="BB44" s="41"/>
      <c r="BC44" s="41"/>
      <c r="BD44" s="41"/>
      <c r="BE44" s="41"/>
      <c r="BF44" s="41"/>
      <c r="BG44" s="41"/>
      <c r="BH44" s="41"/>
      <c r="BI44" s="41"/>
      <c r="BJ44" s="41"/>
      <c r="BK44" s="41"/>
      <c r="BL44" s="41"/>
      <c r="BM44" s="41"/>
      <c r="BN44" s="41"/>
      <c r="BO44" s="41"/>
      <c r="BP44" s="41"/>
      <c r="BQ44" s="41"/>
      <c r="BR44" s="41"/>
      <c r="BS44" s="41"/>
      <c r="BT44" s="41"/>
      <c r="BU44" s="41"/>
      <c r="BV44" s="41"/>
      <c r="BW44" s="41"/>
      <c r="BX44" s="41"/>
      <c r="BY44" s="41"/>
      <c r="BZ44" s="41"/>
      <c r="CA44" s="41"/>
      <c r="CB44" s="41"/>
      <c r="CC44" s="41"/>
      <c r="CD44" s="41"/>
      <c r="CE44" s="41"/>
      <c r="CF44" s="41"/>
      <c r="CG44" s="41"/>
      <c r="CH44" s="41"/>
      <c r="CI44" s="41"/>
      <c r="CJ44" s="41"/>
      <c r="CK44" s="41"/>
      <c r="CL44" s="41"/>
      <c r="CM44" s="41"/>
      <c r="CN44" s="41"/>
      <c r="CO44" s="41"/>
      <c r="CP44" s="41"/>
      <c r="CQ44" s="41"/>
      <c r="CR44" s="41"/>
      <c r="CS44" s="41"/>
      <c r="CT44" s="41"/>
      <c r="CU44" s="41"/>
      <c r="CV44" s="41"/>
      <c r="CW44" s="41"/>
      <c r="CX44" s="41"/>
      <c r="CY44" s="41"/>
      <c r="CZ44" s="41"/>
      <c r="DA44" s="41"/>
      <c r="DB44" s="41"/>
      <c r="DC44" s="41"/>
      <c r="DD44" s="41"/>
      <c r="DE44" s="41"/>
      <c r="DF44" s="41"/>
      <c r="DG44" s="41"/>
      <c r="DH44" s="41"/>
      <c r="DI44" s="41"/>
      <c r="DJ44" s="41"/>
      <c r="DK44" s="41"/>
      <c r="DL44" s="41"/>
      <c r="DM44" s="41"/>
      <c r="DN44" s="41"/>
      <c r="DO44" s="41"/>
      <c r="DP44" s="41"/>
      <c r="DQ44" s="41"/>
      <c r="DR44" s="41"/>
      <c r="DS44" s="41"/>
      <c r="DT44" s="41"/>
      <c r="DU44" s="41"/>
      <c r="DV44" s="41"/>
      <c r="DW44" s="41"/>
      <c r="DX44" s="41"/>
      <c r="DY44" s="41"/>
      <c r="DZ44" s="41"/>
      <c r="EA44" s="41"/>
      <c r="EB44" s="41"/>
      <c r="EC44" s="41"/>
      <c r="ED44" s="41"/>
      <c r="EE44" s="41"/>
      <c r="EF44" s="41"/>
      <c r="EG44" s="41"/>
      <c r="EH44" s="41"/>
      <c r="EI44" s="41"/>
      <c r="EJ44" s="41"/>
      <c r="EK44" s="41"/>
      <c r="EL44" s="41"/>
      <c r="EM44" s="41"/>
      <c r="EN44" s="41"/>
      <c r="EO44" s="41"/>
      <c r="EP44" s="41"/>
      <c r="EQ44" s="41"/>
      <c r="ER44" s="41"/>
      <c r="ES44" s="41"/>
      <c r="ET44" s="41"/>
      <c r="EU44" s="41"/>
      <c r="EV44" s="41"/>
      <c r="EW44" s="41"/>
      <c r="EX44" s="41"/>
      <c r="EY44" s="41"/>
      <c r="EZ44" s="41"/>
      <c r="FA44" s="41"/>
      <c r="FB44" s="41"/>
      <c r="FC44" s="41"/>
      <c r="FD44" s="41"/>
      <c r="FE44" s="41"/>
      <c r="FF44" s="41"/>
      <c r="FG44" s="41"/>
      <c r="FH44" s="41"/>
      <c r="FI44" s="41"/>
      <c r="FJ44" s="41"/>
      <c r="FK44" s="41"/>
      <c r="FL44" s="41"/>
      <c r="FM44" s="41"/>
      <c r="FN44" s="41"/>
      <c r="FO44" s="41"/>
      <c r="FP44" s="41"/>
      <c r="FQ44" s="41"/>
      <c r="FR44" s="41"/>
      <c r="FS44" s="41"/>
      <c r="FT44" s="41"/>
      <c r="FU44" s="41"/>
      <c r="FV44" s="41"/>
      <c r="FW44" s="41"/>
      <c r="FX44" s="41"/>
      <c r="FY44" s="41"/>
      <c r="FZ44" s="41"/>
      <c r="GA44" s="41"/>
      <c r="GB44" s="41"/>
      <c r="GC44" s="41"/>
      <c r="GD44" s="41"/>
      <c r="GE44" s="41"/>
      <c r="GF44" s="41"/>
      <c r="GG44" s="41"/>
      <c r="GH44" s="41"/>
      <c r="GI44" s="41"/>
      <c r="GJ44" s="41"/>
      <c r="GK44" s="41"/>
      <c r="GL44" s="41"/>
      <c r="GM44" s="41"/>
      <c r="GN44" s="41"/>
      <c r="GO44" s="41"/>
      <c r="GP44" s="41"/>
      <c r="GQ44" s="41"/>
      <c r="GR44" s="41"/>
      <c r="GS44" s="41"/>
      <c r="GT44" s="41"/>
      <c r="GU44" s="41"/>
      <c r="GV44" s="41"/>
      <c r="GW44" s="41"/>
      <c r="GX44" s="41"/>
      <c r="GY44" s="41"/>
      <c r="GZ44" s="41"/>
      <c r="HA44" s="41"/>
      <c r="HB44" s="41"/>
      <c r="HC44" s="41"/>
      <c r="HD44" s="41"/>
      <c r="HE44" s="41"/>
      <c r="HF44" s="41"/>
      <c r="HG44" s="41"/>
      <c r="HH44" s="41"/>
      <c r="HI44" s="41"/>
      <c r="HJ44" s="41"/>
      <c r="HK44" s="41"/>
      <c r="HL44" s="41"/>
      <c r="HM44" s="41"/>
      <c r="HN44" s="41"/>
      <c r="HO44" s="41"/>
      <c r="HP44" s="41"/>
      <c r="HQ44" s="41"/>
      <c r="HR44" s="41"/>
      <c r="HS44" s="41"/>
      <c r="HT44" s="41"/>
      <c r="HU44" s="41"/>
      <c r="HV44" s="41"/>
      <c r="HW44" s="41"/>
      <c r="HX44" s="41"/>
      <c r="HY44" s="41"/>
      <c r="HZ44" s="41"/>
      <c r="IA44" s="41"/>
      <c r="IB44" s="41"/>
      <c r="IC44" s="41"/>
      <c r="ID44" s="41"/>
      <c r="IE44" s="41"/>
      <c r="IF44" s="41"/>
      <c r="IG44" s="41"/>
      <c r="IH44" s="41"/>
      <c r="II44" s="41"/>
      <c r="IJ44" s="41"/>
      <c r="IK44" s="41"/>
      <c r="IL44" s="41"/>
      <c r="IM44" s="41"/>
      <c r="IN44" s="41"/>
      <c r="IO44" s="41"/>
      <c r="IP44" s="41"/>
      <c r="IQ44" s="41"/>
      <c r="IR44" s="41"/>
    </row>
    <row r="45" spans="1:252" s="22" customFormat="1" ht="22.8" x14ac:dyDescent="0.2">
      <c r="A45" s="49">
        <v>22</v>
      </c>
      <c r="B45" s="50" t="s">
        <v>1365</v>
      </c>
      <c r="C45" s="50" t="s">
        <v>1382</v>
      </c>
      <c r="D45" s="50" t="s">
        <v>278</v>
      </c>
      <c r="E45" s="51">
        <v>3</v>
      </c>
      <c r="F45" s="52"/>
      <c r="K45" s="41"/>
      <c r="L45" s="41"/>
      <c r="M45" s="41"/>
      <c r="N45" s="41"/>
      <c r="O45" s="41"/>
      <c r="P45" s="41"/>
      <c r="Q45" s="41"/>
      <c r="R45" s="41"/>
      <c r="S45" s="41"/>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c r="DP45" s="41"/>
      <c r="DQ45" s="41"/>
      <c r="DR45" s="41"/>
      <c r="DS45" s="41"/>
      <c r="DT45" s="41"/>
      <c r="DU45" s="41"/>
      <c r="DV45" s="41"/>
      <c r="DW45" s="41"/>
      <c r="DX45" s="41"/>
      <c r="DY45" s="41"/>
      <c r="DZ45" s="41"/>
      <c r="EA45" s="41"/>
      <c r="EB45" s="41"/>
      <c r="EC45" s="41"/>
      <c r="ED45" s="41"/>
      <c r="EE45" s="41"/>
      <c r="EF45" s="41"/>
      <c r="EG45" s="41"/>
      <c r="EH45" s="41"/>
      <c r="EI45" s="41"/>
      <c r="EJ45" s="41"/>
      <c r="EK45" s="41"/>
      <c r="EL45" s="41"/>
      <c r="EM45" s="41"/>
      <c r="EN45" s="41"/>
      <c r="EO45" s="41"/>
      <c r="EP45" s="41"/>
      <c r="EQ45" s="41"/>
      <c r="ER45" s="41"/>
      <c r="ES45" s="41"/>
      <c r="ET45" s="41"/>
      <c r="EU45" s="41"/>
      <c r="EV45" s="41"/>
      <c r="EW45" s="41"/>
      <c r="EX45" s="41"/>
      <c r="EY45" s="41"/>
      <c r="EZ45" s="41"/>
      <c r="FA45" s="41"/>
      <c r="FB45" s="41"/>
      <c r="FC45" s="41"/>
      <c r="FD45" s="41"/>
      <c r="FE45" s="41"/>
      <c r="FF45" s="41"/>
      <c r="FG45" s="41"/>
      <c r="FH45" s="41"/>
      <c r="FI45" s="41"/>
      <c r="FJ45" s="41"/>
      <c r="FK45" s="41"/>
      <c r="FL45" s="41"/>
      <c r="FM45" s="41"/>
      <c r="FN45" s="41"/>
      <c r="FO45" s="41"/>
      <c r="FP45" s="41"/>
      <c r="FQ45" s="41"/>
      <c r="FR45" s="41"/>
      <c r="FS45" s="41"/>
      <c r="FT45" s="41"/>
      <c r="FU45" s="41"/>
      <c r="FV45" s="41"/>
      <c r="FW45" s="41"/>
      <c r="FX45" s="41"/>
      <c r="FY45" s="41"/>
      <c r="FZ45" s="41"/>
      <c r="GA45" s="41"/>
      <c r="GB45" s="41"/>
      <c r="GC45" s="41"/>
      <c r="GD45" s="41"/>
      <c r="GE45" s="41"/>
      <c r="GF45" s="41"/>
      <c r="GG45" s="41"/>
      <c r="GH45" s="41"/>
      <c r="GI45" s="41"/>
      <c r="GJ45" s="41"/>
      <c r="GK45" s="41"/>
      <c r="GL45" s="41"/>
      <c r="GM45" s="41"/>
      <c r="GN45" s="41"/>
      <c r="GO45" s="41"/>
      <c r="GP45" s="41"/>
      <c r="GQ45" s="41"/>
      <c r="GR45" s="41"/>
      <c r="GS45" s="41"/>
      <c r="GT45" s="41"/>
      <c r="GU45" s="41"/>
      <c r="GV45" s="41"/>
      <c r="GW45" s="41"/>
      <c r="GX45" s="41"/>
      <c r="GY45" s="41"/>
      <c r="GZ45" s="41"/>
      <c r="HA45" s="41"/>
      <c r="HB45" s="41"/>
      <c r="HC45" s="41"/>
      <c r="HD45" s="41"/>
      <c r="HE45" s="41"/>
      <c r="HF45" s="41"/>
      <c r="HG45" s="41"/>
      <c r="HH45" s="41"/>
      <c r="HI45" s="41"/>
      <c r="HJ45" s="41"/>
      <c r="HK45" s="41"/>
      <c r="HL45" s="41"/>
      <c r="HM45" s="41"/>
      <c r="HN45" s="41"/>
      <c r="HO45" s="41"/>
      <c r="HP45" s="41"/>
      <c r="HQ45" s="41"/>
      <c r="HR45" s="41"/>
      <c r="HS45" s="41"/>
      <c r="HT45" s="41"/>
      <c r="HU45" s="41"/>
      <c r="HV45" s="41"/>
      <c r="HW45" s="41"/>
      <c r="HX45" s="41"/>
      <c r="HY45" s="41"/>
      <c r="HZ45" s="41"/>
      <c r="IA45" s="41"/>
      <c r="IB45" s="41"/>
      <c r="IC45" s="41"/>
      <c r="ID45" s="41"/>
      <c r="IE45" s="41"/>
      <c r="IF45" s="41"/>
      <c r="IG45" s="41"/>
      <c r="IH45" s="41"/>
      <c r="II45" s="41"/>
      <c r="IJ45" s="41"/>
      <c r="IK45" s="41"/>
      <c r="IL45" s="41"/>
      <c r="IM45" s="41"/>
      <c r="IN45" s="41"/>
      <c r="IO45" s="41"/>
      <c r="IP45" s="41"/>
      <c r="IQ45" s="41"/>
      <c r="IR45" s="41"/>
    </row>
    <row r="46" spans="1:252" s="22" customFormat="1" ht="22.8" x14ac:dyDescent="0.2">
      <c r="A46" s="49">
        <v>23</v>
      </c>
      <c r="B46" s="50" t="s">
        <v>1365</v>
      </c>
      <c r="C46" s="50" t="s">
        <v>1383</v>
      </c>
      <c r="D46" s="50" t="s">
        <v>278</v>
      </c>
      <c r="E46" s="51">
        <v>3</v>
      </c>
      <c r="F46" s="52"/>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c r="DJ46" s="41"/>
      <c r="DK46" s="41"/>
      <c r="DL46" s="41"/>
      <c r="DM46" s="41"/>
      <c r="DN46" s="41"/>
      <c r="DO46" s="41"/>
      <c r="DP46" s="41"/>
      <c r="DQ46" s="41"/>
      <c r="DR46" s="41"/>
      <c r="DS46" s="41"/>
      <c r="DT46" s="41"/>
      <c r="DU46" s="41"/>
      <c r="DV46" s="41"/>
      <c r="DW46" s="41"/>
      <c r="DX46" s="41"/>
      <c r="DY46" s="41"/>
      <c r="DZ46" s="41"/>
      <c r="EA46" s="41"/>
      <c r="EB46" s="41"/>
      <c r="EC46" s="41"/>
      <c r="ED46" s="41"/>
      <c r="EE46" s="41"/>
      <c r="EF46" s="41"/>
      <c r="EG46" s="41"/>
      <c r="EH46" s="41"/>
      <c r="EI46" s="41"/>
      <c r="EJ46" s="41"/>
      <c r="EK46" s="41"/>
      <c r="EL46" s="41"/>
      <c r="EM46" s="41"/>
      <c r="EN46" s="41"/>
      <c r="EO46" s="41"/>
      <c r="EP46" s="41"/>
      <c r="EQ46" s="41"/>
      <c r="ER46" s="41"/>
      <c r="ES46" s="41"/>
      <c r="ET46" s="41"/>
      <c r="EU46" s="41"/>
      <c r="EV46" s="41"/>
      <c r="EW46" s="41"/>
      <c r="EX46" s="41"/>
      <c r="EY46" s="41"/>
      <c r="EZ46" s="41"/>
      <c r="FA46" s="41"/>
      <c r="FB46" s="41"/>
      <c r="FC46" s="41"/>
      <c r="FD46" s="41"/>
      <c r="FE46" s="41"/>
      <c r="FF46" s="41"/>
      <c r="FG46" s="41"/>
      <c r="FH46" s="41"/>
      <c r="FI46" s="41"/>
      <c r="FJ46" s="41"/>
      <c r="FK46" s="41"/>
      <c r="FL46" s="41"/>
      <c r="FM46" s="41"/>
      <c r="FN46" s="41"/>
      <c r="FO46" s="41"/>
      <c r="FP46" s="41"/>
      <c r="FQ46" s="41"/>
      <c r="FR46" s="41"/>
      <c r="FS46" s="41"/>
      <c r="FT46" s="41"/>
      <c r="FU46" s="41"/>
      <c r="FV46" s="41"/>
      <c r="FW46" s="41"/>
      <c r="FX46" s="41"/>
      <c r="FY46" s="41"/>
      <c r="FZ46" s="41"/>
      <c r="GA46" s="41"/>
      <c r="GB46" s="41"/>
      <c r="GC46" s="41"/>
      <c r="GD46" s="41"/>
      <c r="GE46" s="41"/>
      <c r="GF46" s="41"/>
      <c r="GG46" s="41"/>
      <c r="GH46" s="41"/>
      <c r="GI46" s="41"/>
      <c r="GJ46" s="41"/>
      <c r="GK46" s="41"/>
      <c r="GL46" s="41"/>
      <c r="GM46" s="41"/>
      <c r="GN46" s="41"/>
      <c r="GO46" s="41"/>
      <c r="GP46" s="41"/>
      <c r="GQ46" s="41"/>
      <c r="GR46" s="41"/>
      <c r="GS46" s="41"/>
      <c r="GT46" s="41"/>
      <c r="GU46" s="41"/>
      <c r="GV46" s="41"/>
      <c r="GW46" s="41"/>
      <c r="GX46" s="41"/>
      <c r="GY46" s="41"/>
      <c r="GZ46" s="41"/>
      <c r="HA46" s="41"/>
      <c r="HB46" s="41"/>
      <c r="HC46" s="41"/>
      <c r="HD46" s="41"/>
      <c r="HE46" s="41"/>
      <c r="HF46" s="41"/>
      <c r="HG46" s="41"/>
      <c r="HH46" s="41"/>
      <c r="HI46" s="41"/>
      <c r="HJ46" s="41"/>
      <c r="HK46" s="41"/>
      <c r="HL46" s="41"/>
      <c r="HM46" s="41"/>
      <c r="HN46" s="41"/>
      <c r="HO46" s="41"/>
      <c r="HP46" s="41"/>
      <c r="HQ46" s="41"/>
      <c r="HR46" s="41"/>
      <c r="HS46" s="41"/>
      <c r="HT46" s="41"/>
      <c r="HU46" s="41"/>
      <c r="HV46" s="41"/>
      <c r="HW46" s="41"/>
      <c r="HX46" s="41"/>
      <c r="HY46" s="41"/>
      <c r="HZ46" s="41"/>
      <c r="IA46" s="41"/>
      <c r="IB46" s="41"/>
      <c r="IC46" s="41"/>
      <c r="ID46" s="41"/>
      <c r="IE46" s="41"/>
      <c r="IF46" s="41"/>
      <c r="IG46" s="41"/>
      <c r="IH46" s="41"/>
      <c r="II46" s="41"/>
      <c r="IJ46" s="41"/>
      <c r="IK46" s="41"/>
      <c r="IL46" s="41"/>
      <c r="IM46" s="41"/>
      <c r="IN46" s="41"/>
      <c r="IO46" s="41"/>
      <c r="IP46" s="41"/>
      <c r="IQ46" s="41"/>
      <c r="IR46" s="41"/>
    </row>
    <row r="47" spans="1:252" s="22" customFormat="1" ht="22.8" x14ac:dyDescent="0.2">
      <c r="A47" s="49">
        <v>24</v>
      </c>
      <c r="B47" s="50" t="s">
        <v>1384</v>
      </c>
      <c r="C47" s="50" t="s">
        <v>1385</v>
      </c>
      <c r="D47" s="50" t="s">
        <v>278</v>
      </c>
      <c r="E47" s="51">
        <v>65</v>
      </c>
      <c r="F47" s="52"/>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c r="DJ47" s="41"/>
      <c r="DK47" s="41"/>
      <c r="DL47" s="41"/>
      <c r="DM47" s="41"/>
      <c r="DN47" s="41"/>
      <c r="DO47" s="41"/>
      <c r="DP47" s="41"/>
      <c r="DQ47" s="41"/>
      <c r="DR47" s="41"/>
      <c r="DS47" s="41"/>
      <c r="DT47" s="41"/>
      <c r="DU47" s="41"/>
      <c r="DV47" s="41"/>
      <c r="DW47" s="41"/>
      <c r="DX47" s="41"/>
      <c r="DY47" s="41"/>
      <c r="DZ47" s="41"/>
      <c r="EA47" s="41"/>
      <c r="EB47" s="41"/>
      <c r="EC47" s="41"/>
      <c r="ED47" s="41"/>
      <c r="EE47" s="41"/>
      <c r="EF47" s="41"/>
      <c r="EG47" s="41"/>
      <c r="EH47" s="41"/>
      <c r="EI47" s="41"/>
      <c r="EJ47" s="41"/>
      <c r="EK47" s="41"/>
      <c r="EL47" s="41"/>
      <c r="EM47" s="41"/>
      <c r="EN47" s="41"/>
      <c r="EO47" s="41"/>
      <c r="EP47" s="41"/>
      <c r="EQ47" s="41"/>
      <c r="ER47" s="41"/>
      <c r="ES47" s="41"/>
      <c r="ET47" s="41"/>
      <c r="EU47" s="41"/>
      <c r="EV47" s="41"/>
      <c r="EW47" s="41"/>
      <c r="EX47" s="41"/>
      <c r="EY47" s="41"/>
      <c r="EZ47" s="41"/>
      <c r="FA47" s="41"/>
      <c r="FB47" s="41"/>
      <c r="FC47" s="41"/>
      <c r="FD47" s="41"/>
      <c r="FE47" s="41"/>
      <c r="FF47" s="41"/>
      <c r="FG47" s="41"/>
      <c r="FH47" s="41"/>
      <c r="FI47" s="41"/>
      <c r="FJ47" s="41"/>
      <c r="FK47" s="41"/>
      <c r="FL47" s="41"/>
      <c r="FM47" s="41"/>
      <c r="FN47" s="41"/>
      <c r="FO47" s="41"/>
      <c r="FP47" s="41"/>
      <c r="FQ47" s="41"/>
      <c r="FR47" s="41"/>
      <c r="FS47" s="41"/>
      <c r="FT47" s="41"/>
      <c r="FU47" s="41"/>
      <c r="FV47" s="41"/>
      <c r="FW47" s="41"/>
      <c r="FX47" s="41"/>
      <c r="FY47" s="41"/>
      <c r="FZ47" s="41"/>
      <c r="GA47" s="41"/>
      <c r="GB47" s="41"/>
      <c r="GC47" s="41"/>
      <c r="GD47" s="41"/>
      <c r="GE47" s="41"/>
      <c r="GF47" s="41"/>
      <c r="GG47" s="41"/>
      <c r="GH47" s="41"/>
      <c r="GI47" s="41"/>
      <c r="GJ47" s="41"/>
      <c r="GK47" s="41"/>
      <c r="GL47" s="41"/>
      <c r="GM47" s="41"/>
      <c r="GN47" s="41"/>
      <c r="GO47" s="41"/>
      <c r="GP47" s="41"/>
      <c r="GQ47" s="41"/>
      <c r="GR47" s="41"/>
      <c r="GS47" s="41"/>
      <c r="GT47" s="41"/>
      <c r="GU47" s="41"/>
      <c r="GV47" s="41"/>
      <c r="GW47" s="41"/>
      <c r="GX47" s="41"/>
      <c r="GY47" s="41"/>
      <c r="GZ47" s="41"/>
      <c r="HA47" s="41"/>
      <c r="HB47" s="41"/>
      <c r="HC47" s="41"/>
      <c r="HD47" s="41"/>
      <c r="HE47" s="41"/>
      <c r="HF47" s="41"/>
      <c r="HG47" s="41"/>
      <c r="HH47" s="41"/>
      <c r="HI47" s="41"/>
      <c r="HJ47" s="41"/>
      <c r="HK47" s="41"/>
      <c r="HL47" s="41"/>
      <c r="HM47" s="41"/>
      <c r="HN47" s="41"/>
      <c r="HO47" s="41"/>
      <c r="HP47" s="41"/>
      <c r="HQ47" s="41"/>
      <c r="HR47" s="41"/>
      <c r="HS47" s="41"/>
      <c r="HT47" s="41"/>
      <c r="HU47" s="41"/>
      <c r="HV47" s="41"/>
      <c r="HW47" s="41"/>
      <c r="HX47" s="41"/>
      <c r="HY47" s="41"/>
      <c r="HZ47" s="41"/>
      <c r="IA47" s="41"/>
      <c r="IB47" s="41"/>
      <c r="IC47" s="41"/>
      <c r="ID47" s="41"/>
      <c r="IE47" s="41"/>
      <c r="IF47" s="41"/>
      <c r="IG47" s="41"/>
      <c r="IH47" s="41"/>
      <c r="II47" s="41"/>
      <c r="IJ47" s="41"/>
      <c r="IK47" s="41"/>
      <c r="IL47" s="41"/>
      <c r="IM47" s="41"/>
      <c r="IN47" s="41"/>
      <c r="IO47" s="41"/>
      <c r="IP47" s="41"/>
      <c r="IQ47" s="41"/>
      <c r="IR47" s="41"/>
    </row>
    <row r="48" spans="1:252" s="22" customFormat="1" ht="22.8" x14ac:dyDescent="0.2">
      <c r="A48" s="49">
        <v>25</v>
      </c>
      <c r="B48" s="50" t="s">
        <v>1365</v>
      </c>
      <c r="C48" s="50" t="s">
        <v>1386</v>
      </c>
      <c r="D48" s="50" t="s">
        <v>278</v>
      </c>
      <c r="E48" s="51">
        <v>1</v>
      </c>
      <c r="F48" s="52"/>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c r="DJ48" s="41"/>
      <c r="DK48" s="41"/>
      <c r="DL48" s="41"/>
      <c r="DM48" s="41"/>
      <c r="DN48" s="41"/>
      <c r="DO48" s="41"/>
      <c r="DP48" s="41"/>
      <c r="DQ48" s="41"/>
      <c r="DR48" s="41"/>
      <c r="DS48" s="41"/>
      <c r="DT48" s="41"/>
      <c r="DU48" s="41"/>
      <c r="DV48" s="41"/>
      <c r="DW48" s="41"/>
      <c r="DX48" s="41"/>
      <c r="DY48" s="41"/>
      <c r="DZ48" s="41"/>
      <c r="EA48" s="41"/>
      <c r="EB48" s="41"/>
      <c r="EC48" s="41"/>
      <c r="ED48" s="41"/>
      <c r="EE48" s="41"/>
      <c r="EF48" s="41"/>
      <c r="EG48" s="41"/>
      <c r="EH48" s="41"/>
      <c r="EI48" s="41"/>
      <c r="EJ48" s="41"/>
      <c r="EK48" s="41"/>
      <c r="EL48" s="41"/>
      <c r="EM48" s="41"/>
      <c r="EN48" s="41"/>
      <c r="EO48" s="41"/>
      <c r="EP48" s="41"/>
      <c r="EQ48" s="41"/>
      <c r="ER48" s="41"/>
      <c r="ES48" s="41"/>
      <c r="ET48" s="41"/>
      <c r="EU48" s="41"/>
      <c r="EV48" s="41"/>
      <c r="EW48" s="41"/>
      <c r="EX48" s="41"/>
      <c r="EY48" s="41"/>
      <c r="EZ48" s="41"/>
      <c r="FA48" s="41"/>
      <c r="FB48" s="41"/>
      <c r="FC48" s="41"/>
      <c r="FD48" s="41"/>
      <c r="FE48" s="41"/>
      <c r="FF48" s="41"/>
      <c r="FG48" s="41"/>
      <c r="FH48" s="41"/>
      <c r="FI48" s="41"/>
      <c r="FJ48" s="41"/>
      <c r="FK48" s="41"/>
      <c r="FL48" s="41"/>
      <c r="FM48" s="41"/>
      <c r="FN48" s="41"/>
      <c r="FO48" s="41"/>
      <c r="FP48" s="41"/>
      <c r="FQ48" s="41"/>
      <c r="FR48" s="41"/>
      <c r="FS48" s="41"/>
      <c r="FT48" s="41"/>
      <c r="FU48" s="41"/>
      <c r="FV48" s="41"/>
      <c r="FW48" s="41"/>
      <c r="FX48" s="41"/>
      <c r="FY48" s="41"/>
      <c r="FZ48" s="41"/>
      <c r="GA48" s="41"/>
      <c r="GB48" s="41"/>
      <c r="GC48" s="41"/>
      <c r="GD48" s="41"/>
      <c r="GE48" s="41"/>
      <c r="GF48" s="41"/>
      <c r="GG48" s="41"/>
      <c r="GH48" s="41"/>
      <c r="GI48" s="41"/>
      <c r="GJ48" s="41"/>
      <c r="GK48" s="41"/>
      <c r="GL48" s="41"/>
      <c r="GM48" s="41"/>
      <c r="GN48" s="41"/>
      <c r="GO48" s="41"/>
      <c r="GP48" s="41"/>
      <c r="GQ48" s="41"/>
      <c r="GR48" s="41"/>
      <c r="GS48" s="41"/>
      <c r="GT48" s="41"/>
      <c r="GU48" s="41"/>
      <c r="GV48" s="41"/>
      <c r="GW48" s="41"/>
      <c r="GX48" s="41"/>
      <c r="GY48" s="41"/>
      <c r="GZ48" s="41"/>
      <c r="HA48" s="41"/>
      <c r="HB48" s="41"/>
      <c r="HC48" s="41"/>
      <c r="HD48" s="41"/>
      <c r="HE48" s="41"/>
      <c r="HF48" s="41"/>
      <c r="HG48" s="41"/>
      <c r="HH48" s="41"/>
      <c r="HI48" s="41"/>
      <c r="HJ48" s="41"/>
      <c r="HK48" s="41"/>
      <c r="HL48" s="41"/>
      <c r="HM48" s="41"/>
      <c r="HN48" s="41"/>
      <c r="HO48" s="41"/>
      <c r="HP48" s="41"/>
      <c r="HQ48" s="41"/>
      <c r="HR48" s="41"/>
      <c r="HS48" s="41"/>
      <c r="HT48" s="41"/>
      <c r="HU48" s="41"/>
      <c r="HV48" s="41"/>
      <c r="HW48" s="41"/>
      <c r="HX48" s="41"/>
      <c r="HY48" s="41"/>
      <c r="HZ48" s="41"/>
      <c r="IA48" s="41"/>
      <c r="IB48" s="41"/>
      <c r="IC48" s="41"/>
      <c r="ID48" s="41"/>
      <c r="IE48" s="41"/>
      <c r="IF48" s="41"/>
      <c r="IG48" s="41"/>
      <c r="IH48" s="41"/>
      <c r="II48" s="41"/>
      <c r="IJ48" s="41"/>
      <c r="IK48" s="41"/>
      <c r="IL48" s="41"/>
      <c r="IM48" s="41"/>
      <c r="IN48" s="41"/>
      <c r="IO48" s="41"/>
      <c r="IP48" s="41"/>
      <c r="IQ48" s="41"/>
      <c r="IR48" s="41"/>
    </row>
    <row r="49" spans="1:252" s="22" customFormat="1" ht="22.8" x14ac:dyDescent="0.2">
      <c r="A49" s="49">
        <v>26</v>
      </c>
      <c r="B49" s="50" t="s">
        <v>1365</v>
      </c>
      <c r="C49" s="50" t="s">
        <v>1387</v>
      </c>
      <c r="D49" s="50" t="s">
        <v>278</v>
      </c>
      <c r="E49" s="51">
        <v>1</v>
      </c>
      <c r="F49" s="52"/>
      <c r="K49" s="41"/>
      <c r="L49" s="41"/>
      <c r="M49" s="41"/>
      <c r="N49" s="41"/>
      <c r="O49" s="41"/>
      <c r="P49" s="41"/>
      <c r="Q49" s="41"/>
      <c r="R49" s="41"/>
      <c r="S49" s="41"/>
      <c r="T49" s="41"/>
      <c r="U49" s="41"/>
      <c r="V49" s="41"/>
      <c r="W49" s="41"/>
      <c r="X49" s="41"/>
      <c r="Y49" s="41"/>
      <c r="Z49" s="41"/>
      <c r="AA49" s="41"/>
      <c r="AB49" s="41"/>
      <c r="AC49" s="41"/>
      <c r="AD49" s="41"/>
      <c r="AE49" s="41"/>
      <c r="AF49" s="41"/>
      <c r="AG49" s="41"/>
      <c r="AH49" s="41"/>
      <c r="AI49" s="41"/>
      <c r="AJ49" s="41"/>
      <c r="AK49" s="41"/>
      <c r="AL49" s="41"/>
      <c r="AM49" s="41"/>
      <c r="AN49" s="41"/>
      <c r="AO49" s="41"/>
      <c r="AP49" s="41"/>
      <c r="AQ49" s="41"/>
      <c r="AR49" s="41"/>
      <c r="AS49" s="41"/>
      <c r="AT49" s="41"/>
      <c r="AU49" s="41"/>
      <c r="AV49" s="41"/>
      <c r="AW49" s="41"/>
      <c r="AX49" s="41"/>
      <c r="AY49" s="41"/>
      <c r="AZ49" s="41"/>
      <c r="BA49" s="41"/>
      <c r="BB49" s="41"/>
      <c r="BC49" s="41"/>
      <c r="BD49" s="41"/>
      <c r="BE49" s="41"/>
      <c r="BF49" s="41"/>
      <c r="BG49" s="41"/>
      <c r="BH49" s="41"/>
      <c r="BI49" s="41"/>
      <c r="BJ49" s="41"/>
      <c r="BK49" s="41"/>
      <c r="BL49" s="41"/>
      <c r="BM49" s="41"/>
      <c r="BN49" s="41"/>
      <c r="BO49" s="41"/>
      <c r="BP49" s="41"/>
      <c r="BQ49" s="41"/>
      <c r="BR49" s="41"/>
      <c r="BS49" s="41"/>
      <c r="BT49" s="41"/>
      <c r="BU49" s="41"/>
      <c r="BV49" s="41"/>
      <c r="BW49" s="41"/>
      <c r="BX49" s="41"/>
      <c r="BY49" s="41"/>
      <c r="BZ49" s="41"/>
      <c r="CA49" s="41"/>
      <c r="CB49" s="41"/>
      <c r="CC49" s="41"/>
      <c r="CD49" s="41"/>
      <c r="CE49" s="41"/>
      <c r="CF49" s="41"/>
      <c r="CG49" s="41"/>
      <c r="CH49" s="41"/>
      <c r="CI49" s="41"/>
      <c r="CJ49" s="41"/>
      <c r="CK49" s="41"/>
      <c r="CL49" s="41"/>
      <c r="CM49" s="41"/>
      <c r="CN49" s="41"/>
      <c r="CO49" s="41"/>
      <c r="CP49" s="41"/>
      <c r="CQ49" s="41"/>
      <c r="CR49" s="41"/>
      <c r="CS49" s="41"/>
      <c r="CT49" s="41"/>
      <c r="CU49" s="41"/>
      <c r="CV49" s="41"/>
      <c r="CW49" s="41"/>
      <c r="CX49" s="41"/>
      <c r="CY49" s="41"/>
      <c r="CZ49" s="41"/>
      <c r="DA49" s="41"/>
      <c r="DB49" s="41"/>
      <c r="DC49" s="41"/>
      <c r="DD49" s="41"/>
      <c r="DE49" s="41"/>
      <c r="DF49" s="41"/>
      <c r="DG49" s="41"/>
      <c r="DH49" s="41"/>
      <c r="DI49" s="41"/>
      <c r="DJ49" s="41"/>
      <c r="DK49" s="41"/>
      <c r="DL49" s="41"/>
      <c r="DM49" s="41"/>
      <c r="DN49" s="41"/>
      <c r="DO49" s="41"/>
      <c r="DP49" s="41"/>
      <c r="DQ49" s="41"/>
      <c r="DR49" s="41"/>
      <c r="DS49" s="41"/>
      <c r="DT49" s="41"/>
      <c r="DU49" s="41"/>
      <c r="DV49" s="41"/>
      <c r="DW49" s="41"/>
      <c r="DX49" s="41"/>
      <c r="DY49" s="41"/>
      <c r="DZ49" s="41"/>
      <c r="EA49" s="41"/>
      <c r="EB49" s="41"/>
      <c r="EC49" s="41"/>
      <c r="ED49" s="41"/>
      <c r="EE49" s="41"/>
      <c r="EF49" s="41"/>
      <c r="EG49" s="41"/>
      <c r="EH49" s="41"/>
      <c r="EI49" s="41"/>
      <c r="EJ49" s="41"/>
      <c r="EK49" s="41"/>
      <c r="EL49" s="41"/>
      <c r="EM49" s="41"/>
      <c r="EN49" s="41"/>
      <c r="EO49" s="41"/>
      <c r="EP49" s="41"/>
      <c r="EQ49" s="41"/>
      <c r="ER49" s="41"/>
      <c r="ES49" s="41"/>
      <c r="ET49" s="41"/>
      <c r="EU49" s="41"/>
      <c r="EV49" s="41"/>
      <c r="EW49" s="41"/>
      <c r="EX49" s="41"/>
      <c r="EY49" s="41"/>
      <c r="EZ49" s="41"/>
      <c r="FA49" s="41"/>
      <c r="FB49" s="41"/>
      <c r="FC49" s="41"/>
      <c r="FD49" s="41"/>
      <c r="FE49" s="41"/>
      <c r="FF49" s="41"/>
      <c r="FG49" s="41"/>
      <c r="FH49" s="41"/>
      <c r="FI49" s="41"/>
      <c r="FJ49" s="41"/>
      <c r="FK49" s="41"/>
      <c r="FL49" s="41"/>
      <c r="FM49" s="41"/>
      <c r="FN49" s="41"/>
      <c r="FO49" s="41"/>
      <c r="FP49" s="41"/>
      <c r="FQ49" s="41"/>
      <c r="FR49" s="41"/>
      <c r="FS49" s="41"/>
      <c r="FT49" s="41"/>
      <c r="FU49" s="41"/>
      <c r="FV49" s="41"/>
      <c r="FW49" s="41"/>
      <c r="FX49" s="41"/>
      <c r="FY49" s="41"/>
      <c r="FZ49" s="41"/>
      <c r="GA49" s="41"/>
      <c r="GB49" s="41"/>
      <c r="GC49" s="41"/>
      <c r="GD49" s="41"/>
      <c r="GE49" s="41"/>
      <c r="GF49" s="41"/>
      <c r="GG49" s="41"/>
      <c r="GH49" s="41"/>
      <c r="GI49" s="41"/>
      <c r="GJ49" s="41"/>
      <c r="GK49" s="41"/>
      <c r="GL49" s="41"/>
      <c r="GM49" s="41"/>
      <c r="GN49" s="41"/>
      <c r="GO49" s="41"/>
      <c r="GP49" s="41"/>
      <c r="GQ49" s="41"/>
      <c r="GR49" s="41"/>
      <c r="GS49" s="41"/>
      <c r="GT49" s="41"/>
      <c r="GU49" s="41"/>
      <c r="GV49" s="41"/>
      <c r="GW49" s="41"/>
      <c r="GX49" s="41"/>
      <c r="GY49" s="41"/>
      <c r="GZ49" s="41"/>
      <c r="HA49" s="41"/>
      <c r="HB49" s="41"/>
      <c r="HC49" s="41"/>
      <c r="HD49" s="41"/>
      <c r="HE49" s="41"/>
      <c r="HF49" s="41"/>
      <c r="HG49" s="41"/>
      <c r="HH49" s="41"/>
      <c r="HI49" s="41"/>
      <c r="HJ49" s="41"/>
      <c r="HK49" s="41"/>
      <c r="HL49" s="41"/>
      <c r="HM49" s="41"/>
      <c r="HN49" s="41"/>
      <c r="HO49" s="41"/>
      <c r="HP49" s="41"/>
      <c r="HQ49" s="41"/>
      <c r="HR49" s="41"/>
      <c r="HS49" s="41"/>
      <c r="HT49" s="41"/>
      <c r="HU49" s="41"/>
      <c r="HV49" s="41"/>
      <c r="HW49" s="41"/>
      <c r="HX49" s="41"/>
      <c r="HY49" s="41"/>
      <c r="HZ49" s="41"/>
      <c r="IA49" s="41"/>
      <c r="IB49" s="41"/>
      <c r="IC49" s="41"/>
      <c r="ID49" s="41"/>
      <c r="IE49" s="41"/>
      <c r="IF49" s="41"/>
      <c r="IG49" s="41"/>
      <c r="IH49" s="41"/>
      <c r="II49" s="41"/>
      <c r="IJ49" s="41"/>
      <c r="IK49" s="41"/>
      <c r="IL49" s="41"/>
      <c r="IM49" s="41"/>
      <c r="IN49" s="41"/>
      <c r="IO49" s="41"/>
      <c r="IP49" s="41"/>
      <c r="IQ49" s="41"/>
      <c r="IR49" s="41"/>
    </row>
    <row r="50" spans="1:252" s="22" customFormat="1" ht="22.8" x14ac:dyDescent="0.2">
      <c r="A50" s="49">
        <v>27</v>
      </c>
      <c r="B50" s="50" t="s">
        <v>1365</v>
      </c>
      <c r="C50" s="50" t="s">
        <v>1388</v>
      </c>
      <c r="D50" s="50" t="s">
        <v>278</v>
      </c>
      <c r="E50" s="51">
        <v>3</v>
      </c>
      <c r="F50" s="52"/>
      <c r="K50" s="41"/>
      <c r="L50" s="41"/>
      <c r="M50" s="41"/>
      <c r="N50" s="41"/>
      <c r="O50" s="41"/>
      <c r="P50" s="41"/>
      <c r="Q50" s="41"/>
      <c r="R50" s="41"/>
      <c r="S50" s="41"/>
      <c r="T50" s="41"/>
      <c r="U50" s="41"/>
      <c r="V50" s="41"/>
      <c r="W50" s="41"/>
      <c r="X50" s="41"/>
      <c r="Y50" s="41"/>
      <c r="Z50" s="41"/>
      <c r="AA50" s="41"/>
      <c r="AB50" s="41"/>
      <c r="AC50" s="41"/>
      <c r="AD50" s="41"/>
      <c r="AE50" s="41"/>
      <c r="AF50" s="41"/>
      <c r="AG50" s="41"/>
      <c r="AH50" s="41"/>
      <c r="AI50" s="41"/>
      <c r="AJ50" s="41"/>
      <c r="AK50" s="41"/>
      <c r="AL50" s="41"/>
      <c r="AM50" s="41"/>
      <c r="AN50" s="41"/>
      <c r="AO50" s="41"/>
      <c r="AP50" s="41"/>
      <c r="AQ50" s="41"/>
      <c r="AR50" s="41"/>
      <c r="AS50" s="41"/>
      <c r="AT50" s="41"/>
      <c r="AU50" s="41"/>
      <c r="AV50" s="41"/>
      <c r="AW50" s="41"/>
      <c r="AX50" s="41"/>
      <c r="AY50" s="41"/>
      <c r="AZ50" s="41"/>
      <c r="BA50" s="41"/>
      <c r="BB50" s="41"/>
      <c r="BC50" s="41"/>
      <c r="BD50" s="41"/>
      <c r="BE50" s="41"/>
      <c r="BF50" s="41"/>
      <c r="BG50" s="41"/>
      <c r="BH50" s="41"/>
      <c r="BI50" s="41"/>
      <c r="BJ50" s="41"/>
      <c r="BK50" s="41"/>
      <c r="BL50" s="41"/>
      <c r="BM50" s="41"/>
      <c r="BN50" s="41"/>
      <c r="BO50" s="41"/>
      <c r="BP50" s="41"/>
      <c r="BQ50" s="41"/>
      <c r="BR50" s="41"/>
      <c r="BS50" s="41"/>
      <c r="BT50" s="41"/>
      <c r="BU50" s="41"/>
      <c r="BV50" s="41"/>
      <c r="BW50" s="41"/>
      <c r="BX50" s="41"/>
      <c r="BY50" s="41"/>
      <c r="BZ50" s="41"/>
      <c r="CA50" s="41"/>
      <c r="CB50" s="41"/>
      <c r="CC50" s="41"/>
      <c r="CD50" s="41"/>
      <c r="CE50" s="41"/>
      <c r="CF50" s="41"/>
      <c r="CG50" s="41"/>
      <c r="CH50" s="41"/>
      <c r="CI50" s="41"/>
      <c r="CJ50" s="41"/>
      <c r="CK50" s="41"/>
      <c r="CL50" s="41"/>
      <c r="CM50" s="41"/>
      <c r="CN50" s="41"/>
      <c r="CO50" s="41"/>
      <c r="CP50" s="41"/>
      <c r="CQ50" s="41"/>
      <c r="CR50" s="41"/>
      <c r="CS50" s="41"/>
      <c r="CT50" s="41"/>
      <c r="CU50" s="41"/>
      <c r="CV50" s="41"/>
      <c r="CW50" s="41"/>
      <c r="CX50" s="41"/>
      <c r="CY50" s="41"/>
      <c r="CZ50" s="41"/>
      <c r="DA50" s="41"/>
      <c r="DB50" s="41"/>
      <c r="DC50" s="41"/>
      <c r="DD50" s="41"/>
      <c r="DE50" s="41"/>
      <c r="DF50" s="41"/>
      <c r="DG50" s="41"/>
      <c r="DH50" s="41"/>
      <c r="DI50" s="41"/>
      <c r="DJ50" s="41"/>
      <c r="DK50" s="41"/>
      <c r="DL50" s="41"/>
      <c r="DM50" s="41"/>
      <c r="DN50" s="41"/>
      <c r="DO50" s="41"/>
      <c r="DP50" s="41"/>
      <c r="DQ50" s="41"/>
      <c r="DR50" s="41"/>
      <c r="DS50" s="41"/>
      <c r="DT50" s="41"/>
      <c r="DU50" s="41"/>
      <c r="DV50" s="41"/>
      <c r="DW50" s="41"/>
      <c r="DX50" s="41"/>
      <c r="DY50" s="41"/>
      <c r="DZ50" s="41"/>
      <c r="EA50" s="41"/>
      <c r="EB50" s="41"/>
      <c r="EC50" s="41"/>
      <c r="ED50" s="41"/>
      <c r="EE50" s="41"/>
      <c r="EF50" s="41"/>
      <c r="EG50" s="41"/>
      <c r="EH50" s="41"/>
      <c r="EI50" s="41"/>
      <c r="EJ50" s="41"/>
      <c r="EK50" s="41"/>
      <c r="EL50" s="41"/>
      <c r="EM50" s="41"/>
      <c r="EN50" s="41"/>
      <c r="EO50" s="41"/>
      <c r="EP50" s="41"/>
      <c r="EQ50" s="41"/>
      <c r="ER50" s="41"/>
      <c r="ES50" s="41"/>
      <c r="ET50" s="41"/>
      <c r="EU50" s="41"/>
      <c r="EV50" s="41"/>
      <c r="EW50" s="41"/>
      <c r="EX50" s="41"/>
      <c r="EY50" s="41"/>
      <c r="EZ50" s="41"/>
      <c r="FA50" s="41"/>
      <c r="FB50" s="41"/>
      <c r="FC50" s="41"/>
      <c r="FD50" s="41"/>
      <c r="FE50" s="41"/>
      <c r="FF50" s="41"/>
      <c r="FG50" s="41"/>
      <c r="FH50" s="41"/>
      <c r="FI50" s="41"/>
      <c r="FJ50" s="41"/>
      <c r="FK50" s="41"/>
      <c r="FL50" s="41"/>
      <c r="FM50" s="41"/>
      <c r="FN50" s="41"/>
      <c r="FO50" s="41"/>
      <c r="FP50" s="41"/>
      <c r="FQ50" s="41"/>
      <c r="FR50" s="41"/>
      <c r="FS50" s="41"/>
      <c r="FT50" s="41"/>
      <c r="FU50" s="41"/>
      <c r="FV50" s="41"/>
      <c r="FW50" s="41"/>
      <c r="FX50" s="41"/>
      <c r="FY50" s="41"/>
      <c r="FZ50" s="41"/>
      <c r="GA50" s="41"/>
      <c r="GB50" s="41"/>
      <c r="GC50" s="41"/>
      <c r="GD50" s="41"/>
      <c r="GE50" s="41"/>
      <c r="GF50" s="41"/>
      <c r="GG50" s="41"/>
      <c r="GH50" s="41"/>
      <c r="GI50" s="41"/>
      <c r="GJ50" s="41"/>
      <c r="GK50" s="41"/>
      <c r="GL50" s="41"/>
      <c r="GM50" s="41"/>
      <c r="GN50" s="41"/>
      <c r="GO50" s="41"/>
      <c r="GP50" s="41"/>
      <c r="GQ50" s="41"/>
      <c r="GR50" s="41"/>
      <c r="GS50" s="41"/>
      <c r="GT50" s="41"/>
      <c r="GU50" s="41"/>
      <c r="GV50" s="41"/>
      <c r="GW50" s="41"/>
      <c r="GX50" s="41"/>
      <c r="GY50" s="41"/>
      <c r="GZ50" s="41"/>
      <c r="HA50" s="41"/>
      <c r="HB50" s="41"/>
      <c r="HC50" s="41"/>
      <c r="HD50" s="41"/>
      <c r="HE50" s="41"/>
      <c r="HF50" s="41"/>
      <c r="HG50" s="41"/>
      <c r="HH50" s="41"/>
      <c r="HI50" s="41"/>
      <c r="HJ50" s="41"/>
      <c r="HK50" s="41"/>
      <c r="HL50" s="41"/>
      <c r="HM50" s="41"/>
      <c r="HN50" s="41"/>
      <c r="HO50" s="41"/>
      <c r="HP50" s="41"/>
      <c r="HQ50" s="41"/>
      <c r="HR50" s="41"/>
      <c r="HS50" s="41"/>
      <c r="HT50" s="41"/>
      <c r="HU50" s="41"/>
      <c r="HV50" s="41"/>
      <c r="HW50" s="41"/>
      <c r="HX50" s="41"/>
      <c r="HY50" s="41"/>
      <c r="HZ50" s="41"/>
      <c r="IA50" s="41"/>
      <c r="IB50" s="41"/>
      <c r="IC50" s="41"/>
      <c r="ID50" s="41"/>
      <c r="IE50" s="41"/>
      <c r="IF50" s="41"/>
      <c r="IG50" s="41"/>
      <c r="IH50" s="41"/>
      <c r="II50" s="41"/>
      <c r="IJ50" s="41"/>
      <c r="IK50" s="41"/>
      <c r="IL50" s="41"/>
      <c r="IM50" s="41"/>
      <c r="IN50" s="41"/>
      <c r="IO50" s="41"/>
      <c r="IP50" s="41"/>
      <c r="IQ50" s="41"/>
      <c r="IR50" s="41"/>
    </row>
    <row r="51" spans="1:252" s="22" customFormat="1" ht="22.8" x14ac:dyDescent="0.2">
      <c r="A51" s="49">
        <v>28</v>
      </c>
      <c r="B51" s="50" t="s">
        <v>1365</v>
      </c>
      <c r="C51" s="50" t="s">
        <v>1389</v>
      </c>
      <c r="D51" s="50" t="s">
        <v>278</v>
      </c>
      <c r="E51" s="51">
        <v>4</v>
      </c>
      <c r="F51" s="52"/>
      <c r="K51" s="41"/>
      <c r="L51" s="41"/>
      <c r="M51" s="41"/>
      <c r="N51" s="41"/>
      <c r="O51" s="41"/>
      <c r="P51" s="41"/>
      <c r="Q51" s="41"/>
      <c r="R51" s="41"/>
      <c r="S51" s="41"/>
      <c r="T51" s="41"/>
      <c r="U51" s="41"/>
      <c r="V51" s="41"/>
      <c r="W51" s="41"/>
      <c r="X51" s="41"/>
      <c r="Y51" s="41"/>
      <c r="Z51" s="41"/>
      <c r="AA51" s="41"/>
      <c r="AB51" s="41"/>
      <c r="AC51" s="41"/>
      <c r="AD51" s="41"/>
      <c r="AE51" s="41"/>
      <c r="AF51" s="41"/>
      <c r="AG51" s="41"/>
      <c r="AH51" s="41"/>
      <c r="AI51" s="41"/>
      <c r="AJ51" s="41"/>
      <c r="AK51" s="41"/>
      <c r="AL51" s="41"/>
      <c r="AM51" s="41"/>
      <c r="AN51" s="41"/>
      <c r="AO51" s="41"/>
      <c r="AP51" s="41"/>
      <c r="AQ51" s="41"/>
      <c r="AR51" s="41"/>
      <c r="AS51" s="41"/>
      <c r="AT51" s="41"/>
      <c r="AU51" s="41"/>
      <c r="AV51" s="41"/>
      <c r="AW51" s="41"/>
      <c r="AX51" s="41"/>
      <c r="AY51" s="41"/>
      <c r="AZ51" s="41"/>
      <c r="BA51" s="41"/>
      <c r="BB51" s="41"/>
      <c r="BC51" s="41"/>
      <c r="BD51" s="41"/>
      <c r="BE51" s="41"/>
      <c r="BF51" s="41"/>
      <c r="BG51" s="41"/>
      <c r="BH51" s="41"/>
      <c r="BI51" s="41"/>
      <c r="BJ51" s="41"/>
      <c r="BK51" s="41"/>
      <c r="BL51" s="41"/>
      <c r="BM51" s="41"/>
      <c r="BN51" s="41"/>
      <c r="BO51" s="41"/>
      <c r="BP51" s="41"/>
      <c r="BQ51" s="41"/>
      <c r="BR51" s="41"/>
      <c r="BS51" s="41"/>
      <c r="BT51" s="41"/>
      <c r="BU51" s="41"/>
      <c r="BV51" s="41"/>
      <c r="BW51" s="41"/>
      <c r="BX51" s="41"/>
      <c r="BY51" s="41"/>
      <c r="BZ51" s="41"/>
      <c r="CA51" s="41"/>
      <c r="CB51" s="41"/>
      <c r="CC51" s="41"/>
      <c r="CD51" s="41"/>
      <c r="CE51" s="41"/>
      <c r="CF51" s="41"/>
      <c r="CG51" s="41"/>
      <c r="CH51" s="41"/>
      <c r="CI51" s="41"/>
      <c r="CJ51" s="41"/>
      <c r="CK51" s="41"/>
      <c r="CL51" s="41"/>
      <c r="CM51" s="41"/>
      <c r="CN51" s="41"/>
      <c r="CO51" s="41"/>
      <c r="CP51" s="41"/>
      <c r="CQ51" s="41"/>
      <c r="CR51" s="41"/>
      <c r="CS51" s="41"/>
      <c r="CT51" s="41"/>
      <c r="CU51" s="41"/>
      <c r="CV51" s="41"/>
      <c r="CW51" s="41"/>
      <c r="CX51" s="41"/>
      <c r="CY51" s="41"/>
      <c r="CZ51" s="41"/>
      <c r="DA51" s="41"/>
      <c r="DB51" s="41"/>
      <c r="DC51" s="41"/>
      <c r="DD51" s="41"/>
      <c r="DE51" s="41"/>
      <c r="DF51" s="41"/>
      <c r="DG51" s="41"/>
      <c r="DH51" s="41"/>
      <c r="DI51" s="41"/>
      <c r="DJ51" s="41"/>
      <c r="DK51" s="41"/>
      <c r="DL51" s="41"/>
      <c r="DM51" s="41"/>
      <c r="DN51" s="41"/>
      <c r="DO51" s="41"/>
      <c r="DP51" s="41"/>
      <c r="DQ51" s="41"/>
      <c r="DR51" s="41"/>
      <c r="DS51" s="41"/>
      <c r="DT51" s="41"/>
      <c r="DU51" s="41"/>
      <c r="DV51" s="41"/>
      <c r="DW51" s="41"/>
      <c r="DX51" s="41"/>
      <c r="DY51" s="41"/>
      <c r="DZ51" s="41"/>
      <c r="EA51" s="41"/>
      <c r="EB51" s="41"/>
      <c r="EC51" s="41"/>
      <c r="ED51" s="41"/>
      <c r="EE51" s="41"/>
      <c r="EF51" s="41"/>
      <c r="EG51" s="41"/>
      <c r="EH51" s="41"/>
      <c r="EI51" s="41"/>
      <c r="EJ51" s="41"/>
      <c r="EK51" s="41"/>
      <c r="EL51" s="41"/>
      <c r="EM51" s="41"/>
      <c r="EN51" s="41"/>
      <c r="EO51" s="41"/>
      <c r="EP51" s="41"/>
      <c r="EQ51" s="41"/>
      <c r="ER51" s="41"/>
      <c r="ES51" s="41"/>
      <c r="ET51" s="41"/>
      <c r="EU51" s="41"/>
      <c r="EV51" s="41"/>
      <c r="EW51" s="41"/>
      <c r="EX51" s="41"/>
      <c r="EY51" s="41"/>
      <c r="EZ51" s="41"/>
      <c r="FA51" s="41"/>
      <c r="FB51" s="41"/>
      <c r="FC51" s="41"/>
      <c r="FD51" s="41"/>
      <c r="FE51" s="41"/>
      <c r="FF51" s="41"/>
      <c r="FG51" s="41"/>
      <c r="FH51" s="41"/>
      <c r="FI51" s="41"/>
      <c r="FJ51" s="41"/>
      <c r="FK51" s="41"/>
      <c r="FL51" s="41"/>
      <c r="FM51" s="41"/>
      <c r="FN51" s="41"/>
      <c r="FO51" s="41"/>
      <c r="FP51" s="41"/>
      <c r="FQ51" s="41"/>
      <c r="FR51" s="41"/>
      <c r="FS51" s="41"/>
      <c r="FT51" s="41"/>
      <c r="FU51" s="41"/>
      <c r="FV51" s="41"/>
      <c r="FW51" s="41"/>
      <c r="FX51" s="41"/>
      <c r="FY51" s="41"/>
      <c r="FZ51" s="41"/>
      <c r="GA51" s="41"/>
      <c r="GB51" s="41"/>
      <c r="GC51" s="41"/>
      <c r="GD51" s="41"/>
      <c r="GE51" s="41"/>
      <c r="GF51" s="41"/>
      <c r="GG51" s="41"/>
      <c r="GH51" s="41"/>
      <c r="GI51" s="41"/>
      <c r="GJ51" s="41"/>
      <c r="GK51" s="41"/>
      <c r="GL51" s="41"/>
      <c r="GM51" s="41"/>
      <c r="GN51" s="41"/>
      <c r="GO51" s="41"/>
      <c r="GP51" s="41"/>
      <c r="GQ51" s="41"/>
      <c r="GR51" s="41"/>
      <c r="GS51" s="41"/>
      <c r="GT51" s="41"/>
      <c r="GU51" s="41"/>
      <c r="GV51" s="41"/>
      <c r="GW51" s="41"/>
      <c r="GX51" s="41"/>
      <c r="GY51" s="41"/>
      <c r="GZ51" s="41"/>
      <c r="HA51" s="41"/>
      <c r="HB51" s="41"/>
      <c r="HC51" s="41"/>
      <c r="HD51" s="41"/>
      <c r="HE51" s="41"/>
      <c r="HF51" s="41"/>
      <c r="HG51" s="41"/>
      <c r="HH51" s="41"/>
      <c r="HI51" s="41"/>
      <c r="HJ51" s="41"/>
      <c r="HK51" s="41"/>
      <c r="HL51" s="41"/>
      <c r="HM51" s="41"/>
      <c r="HN51" s="41"/>
      <c r="HO51" s="41"/>
      <c r="HP51" s="41"/>
      <c r="HQ51" s="41"/>
      <c r="HR51" s="41"/>
      <c r="HS51" s="41"/>
      <c r="HT51" s="41"/>
      <c r="HU51" s="41"/>
      <c r="HV51" s="41"/>
      <c r="HW51" s="41"/>
      <c r="HX51" s="41"/>
      <c r="HY51" s="41"/>
      <c r="HZ51" s="41"/>
      <c r="IA51" s="41"/>
      <c r="IB51" s="41"/>
      <c r="IC51" s="41"/>
      <c r="ID51" s="41"/>
      <c r="IE51" s="41"/>
      <c r="IF51" s="41"/>
      <c r="IG51" s="41"/>
      <c r="IH51" s="41"/>
      <c r="II51" s="41"/>
      <c r="IJ51" s="41"/>
      <c r="IK51" s="41"/>
      <c r="IL51" s="41"/>
      <c r="IM51" s="41"/>
      <c r="IN51" s="41"/>
      <c r="IO51" s="41"/>
      <c r="IP51" s="41"/>
      <c r="IQ51" s="41"/>
      <c r="IR51" s="41"/>
    </row>
    <row r="52" spans="1:252" s="22" customFormat="1" ht="22.8" x14ac:dyDescent="0.2">
      <c r="A52" s="49">
        <v>29</v>
      </c>
      <c r="B52" s="50" t="s">
        <v>1365</v>
      </c>
      <c r="C52" s="50" t="s">
        <v>1390</v>
      </c>
      <c r="D52" s="50" t="s">
        <v>278</v>
      </c>
      <c r="E52" s="51">
        <v>6</v>
      </c>
      <c r="F52" s="52"/>
      <c r="K52" s="41"/>
      <c r="L52" s="41"/>
      <c r="M52" s="41"/>
      <c r="N52" s="41"/>
      <c r="O52" s="41"/>
      <c r="P52" s="41"/>
      <c r="Q52" s="41"/>
      <c r="R52" s="41"/>
      <c r="S52" s="41"/>
      <c r="T52" s="41"/>
      <c r="U52" s="41"/>
      <c r="V52" s="41"/>
      <c r="W52" s="41"/>
      <c r="X52" s="41"/>
      <c r="Y52" s="41"/>
      <c r="Z52" s="41"/>
      <c r="AA52" s="41"/>
      <c r="AB52" s="41"/>
      <c r="AC52" s="41"/>
      <c r="AD52" s="41"/>
      <c r="AE52" s="41"/>
      <c r="AF52" s="41"/>
      <c r="AG52" s="41"/>
      <c r="AH52" s="41"/>
      <c r="AI52" s="41"/>
      <c r="AJ52" s="41"/>
      <c r="AK52" s="41"/>
      <c r="AL52" s="41"/>
      <c r="AM52" s="41"/>
      <c r="AN52" s="41"/>
      <c r="AO52" s="41"/>
      <c r="AP52" s="41"/>
      <c r="AQ52" s="41"/>
      <c r="AR52" s="41"/>
      <c r="AS52" s="41"/>
      <c r="AT52" s="41"/>
      <c r="AU52" s="41"/>
      <c r="AV52" s="41"/>
      <c r="AW52" s="41"/>
      <c r="AX52" s="41"/>
      <c r="AY52" s="41"/>
      <c r="AZ52" s="41"/>
      <c r="BA52" s="41"/>
      <c r="BB52" s="41"/>
      <c r="BC52" s="41"/>
      <c r="BD52" s="41"/>
      <c r="BE52" s="41"/>
      <c r="BF52" s="41"/>
      <c r="BG52" s="41"/>
      <c r="BH52" s="41"/>
      <c r="BI52" s="41"/>
      <c r="BJ52" s="41"/>
      <c r="BK52" s="41"/>
      <c r="BL52" s="41"/>
      <c r="BM52" s="41"/>
      <c r="BN52" s="41"/>
      <c r="BO52" s="41"/>
      <c r="BP52" s="41"/>
      <c r="BQ52" s="41"/>
      <c r="BR52" s="41"/>
      <c r="BS52" s="41"/>
      <c r="BT52" s="41"/>
      <c r="BU52" s="41"/>
      <c r="BV52" s="41"/>
      <c r="BW52" s="41"/>
      <c r="BX52" s="41"/>
      <c r="BY52" s="41"/>
      <c r="BZ52" s="41"/>
      <c r="CA52" s="41"/>
      <c r="CB52" s="41"/>
      <c r="CC52" s="41"/>
      <c r="CD52" s="41"/>
      <c r="CE52" s="41"/>
      <c r="CF52" s="41"/>
      <c r="CG52" s="41"/>
      <c r="CH52" s="41"/>
      <c r="CI52" s="41"/>
      <c r="CJ52" s="41"/>
      <c r="CK52" s="41"/>
      <c r="CL52" s="41"/>
      <c r="CM52" s="41"/>
      <c r="CN52" s="41"/>
      <c r="CO52" s="41"/>
      <c r="CP52" s="41"/>
      <c r="CQ52" s="41"/>
      <c r="CR52" s="41"/>
      <c r="CS52" s="41"/>
      <c r="CT52" s="41"/>
      <c r="CU52" s="41"/>
      <c r="CV52" s="41"/>
      <c r="CW52" s="41"/>
      <c r="CX52" s="41"/>
      <c r="CY52" s="41"/>
      <c r="CZ52" s="41"/>
      <c r="DA52" s="41"/>
      <c r="DB52" s="41"/>
      <c r="DC52" s="41"/>
      <c r="DD52" s="41"/>
      <c r="DE52" s="41"/>
      <c r="DF52" s="41"/>
      <c r="DG52" s="41"/>
      <c r="DH52" s="41"/>
      <c r="DI52" s="41"/>
      <c r="DJ52" s="41"/>
      <c r="DK52" s="41"/>
      <c r="DL52" s="41"/>
      <c r="DM52" s="41"/>
      <c r="DN52" s="41"/>
      <c r="DO52" s="41"/>
      <c r="DP52" s="41"/>
      <c r="DQ52" s="41"/>
      <c r="DR52" s="41"/>
      <c r="DS52" s="41"/>
      <c r="DT52" s="41"/>
      <c r="DU52" s="41"/>
      <c r="DV52" s="41"/>
      <c r="DW52" s="41"/>
      <c r="DX52" s="41"/>
      <c r="DY52" s="41"/>
      <c r="DZ52" s="41"/>
      <c r="EA52" s="41"/>
      <c r="EB52" s="41"/>
      <c r="EC52" s="41"/>
      <c r="ED52" s="41"/>
      <c r="EE52" s="41"/>
      <c r="EF52" s="41"/>
      <c r="EG52" s="41"/>
      <c r="EH52" s="41"/>
      <c r="EI52" s="41"/>
      <c r="EJ52" s="41"/>
      <c r="EK52" s="41"/>
      <c r="EL52" s="41"/>
      <c r="EM52" s="41"/>
      <c r="EN52" s="41"/>
      <c r="EO52" s="41"/>
      <c r="EP52" s="41"/>
      <c r="EQ52" s="41"/>
      <c r="ER52" s="41"/>
      <c r="ES52" s="41"/>
      <c r="ET52" s="41"/>
      <c r="EU52" s="41"/>
      <c r="EV52" s="41"/>
      <c r="EW52" s="41"/>
      <c r="EX52" s="41"/>
      <c r="EY52" s="41"/>
      <c r="EZ52" s="41"/>
      <c r="FA52" s="41"/>
      <c r="FB52" s="41"/>
      <c r="FC52" s="41"/>
      <c r="FD52" s="41"/>
      <c r="FE52" s="41"/>
      <c r="FF52" s="41"/>
      <c r="FG52" s="41"/>
      <c r="FH52" s="41"/>
      <c r="FI52" s="41"/>
      <c r="FJ52" s="41"/>
      <c r="FK52" s="41"/>
      <c r="FL52" s="41"/>
      <c r="FM52" s="41"/>
      <c r="FN52" s="41"/>
      <c r="FO52" s="41"/>
      <c r="FP52" s="41"/>
      <c r="FQ52" s="41"/>
      <c r="FR52" s="41"/>
      <c r="FS52" s="41"/>
      <c r="FT52" s="41"/>
      <c r="FU52" s="41"/>
      <c r="FV52" s="41"/>
      <c r="FW52" s="41"/>
      <c r="FX52" s="41"/>
      <c r="FY52" s="41"/>
      <c r="FZ52" s="41"/>
      <c r="GA52" s="41"/>
      <c r="GB52" s="41"/>
      <c r="GC52" s="41"/>
      <c r="GD52" s="41"/>
      <c r="GE52" s="41"/>
      <c r="GF52" s="41"/>
      <c r="GG52" s="41"/>
      <c r="GH52" s="41"/>
      <c r="GI52" s="41"/>
      <c r="GJ52" s="41"/>
      <c r="GK52" s="41"/>
      <c r="GL52" s="41"/>
      <c r="GM52" s="41"/>
      <c r="GN52" s="41"/>
      <c r="GO52" s="41"/>
      <c r="GP52" s="41"/>
      <c r="GQ52" s="41"/>
      <c r="GR52" s="41"/>
      <c r="GS52" s="41"/>
      <c r="GT52" s="41"/>
      <c r="GU52" s="41"/>
      <c r="GV52" s="41"/>
      <c r="GW52" s="41"/>
      <c r="GX52" s="41"/>
      <c r="GY52" s="41"/>
      <c r="GZ52" s="41"/>
      <c r="HA52" s="41"/>
      <c r="HB52" s="41"/>
      <c r="HC52" s="41"/>
      <c r="HD52" s="41"/>
      <c r="HE52" s="41"/>
      <c r="HF52" s="41"/>
      <c r="HG52" s="41"/>
      <c r="HH52" s="41"/>
      <c r="HI52" s="41"/>
      <c r="HJ52" s="41"/>
      <c r="HK52" s="41"/>
      <c r="HL52" s="41"/>
      <c r="HM52" s="41"/>
      <c r="HN52" s="41"/>
      <c r="HO52" s="41"/>
      <c r="HP52" s="41"/>
      <c r="HQ52" s="41"/>
      <c r="HR52" s="41"/>
      <c r="HS52" s="41"/>
      <c r="HT52" s="41"/>
      <c r="HU52" s="41"/>
      <c r="HV52" s="41"/>
      <c r="HW52" s="41"/>
      <c r="HX52" s="41"/>
      <c r="HY52" s="41"/>
      <c r="HZ52" s="41"/>
      <c r="IA52" s="41"/>
      <c r="IB52" s="41"/>
      <c r="IC52" s="41"/>
      <c r="ID52" s="41"/>
      <c r="IE52" s="41"/>
      <c r="IF52" s="41"/>
      <c r="IG52" s="41"/>
      <c r="IH52" s="41"/>
      <c r="II52" s="41"/>
      <c r="IJ52" s="41"/>
      <c r="IK52" s="41"/>
      <c r="IL52" s="41"/>
      <c r="IM52" s="41"/>
      <c r="IN52" s="41"/>
      <c r="IO52" s="41"/>
      <c r="IP52" s="41"/>
      <c r="IQ52" s="41"/>
      <c r="IR52" s="41"/>
    </row>
    <row r="53" spans="1:252" x14ac:dyDescent="0.25">
      <c r="A53" s="219" t="s">
        <v>1008</v>
      </c>
      <c r="B53" s="220"/>
      <c r="C53" s="220"/>
      <c r="D53" s="220"/>
      <c r="E53" s="221"/>
    </row>
    <row r="54" spans="1:252" ht="22.8" x14ac:dyDescent="0.25">
      <c r="A54" s="49">
        <v>1</v>
      </c>
      <c r="B54" s="50" t="s">
        <v>490</v>
      </c>
      <c r="C54" s="50" t="s">
        <v>491</v>
      </c>
      <c r="D54" s="50" t="s">
        <v>132</v>
      </c>
      <c r="E54" s="51">
        <v>127.37871199999999</v>
      </c>
    </row>
    <row r="55" spans="1:252" ht="22.8" x14ac:dyDescent="0.25">
      <c r="A55" s="49">
        <v>2</v>
      </c>
      <c r="B55" s="50" t="s">
        <v>1399</v>
      </c>
      <c r="C55" s="50" t="s">
        <v>1400</v>
      </c>
      <c r="D55" s="50" t="s">
        <v>147</v>
      </c>
      <c r="E55" s="51">
        <v>6.0000000000000002E-5</v>
      </c>
    </row>
    <row r="56" spans="1:252" ht="22.8" x14ac:dyDescent="0.25">
      <c r="A56" s="49">
        <v>3</v>
      </c>
      <c r="B56" s="50" t="s">
        <v>1401</v>
      </c>
      <c r="C56" s="50" t="s">
        <v>1402</v>
      </c>
      <c r="D56" s="50" t="s">
        <v>132</v>
      </c>
      <c r="E56" s="51">
        <v>0.12</v>
      </c>
    </row>
    <row r="57" spans="1:252" ht="22.8" x14ac:dyDescent="0.25">
      <c r="A57" s="49">
        <v>4</v>
      </c>
      <c r="B57" s="50" t="s">
        <v>1403</v>
      </c>
      <c r="C57" s="50" t="s">
        <v>1404</v>
      </c>
      <c r="D57" s="50" t="s">
        <v>147</v>
      </c>
      <c r="E57" s="51">
        <v>4.8565499999999998E-2</v>
      </c>
    </row>
    <row r="58" spans="1:252" ht="22.8" x14ac:dyDescent="0.25">
      <c r="A58" s="49">
        <v>5</v>
      </c>
      <c r="B58" s="50" t="s">
        <v>773</v>
      </c>
      <c r="C58" s="50" t="s">
        <v>775</v>
      </c>
      <c r="D58" s="50" t="s">
        <v>22</v>
      </c>
      <c r="E58" s="51">
        <v>5.0000000000000002E-5</v>
      </c>
    </row>
    <row r="59" spans="1:252" x14ac:dyDescent="0.25">
      <c r="A59" s="49">
        <v>6</v>
      </c>
      <c r="B59" s="50" t="s">
        <v>1405</v>
      </c>
      <c r="C59" s="50" t="s">
        <v>1406</v>
      </c>
      <c r="D59" s="50" t="s">
        <v>384</v>
      </c>
      <c r="E59" s="51">
        <v>3701.3645433999995</v>
      </c>
    </row>
    <row r="60" spans="1:252" ht="22.8" x14ac:dyDescent="0.25">
      <c r="A60" s="49">
        <v>7</v>
      </c>
      <c r="B60" s="50" t="s">
        <v>1407</v>
      </c>
      <c r="C60" s="50" t="s">
        <v>1408</v>
      </c>
      <c r="D60" s="50" t="s">
        <v>39</v>
      </c>
      <c r="E60" s="51">
        <v>4.0581800000000001</v>
      </c>
    </row>
    <row r="61" spans="1:252" ht="22.8" x14ac:dyDescent="0.25">
      <c r="A61" s="49">
        <v>8</v>
      </c>
      <c r="B61" s="50" t="s">
        <v>1409</v>
      </c>
      <c r="C61" s="50" t="s">
        <v>1410</v>
      </c>
      <c r="D61" s="50" t="s">
        <v>39</v>
      </c>
      <c r="E61" s="51">
        <v>1.2209759999999998</v>
      </c>
    </row>
    <row r="62" spans="1:252" ht="22.8" x14ac:dyDescent="0.25">
      <c r="A62" s="49">
        <v>9</v>
      </c>
      <c r="B62" s="50" t="s">
        <v>1411</v>
      </c>
      <c r="C62" s="50" t="s">
        <v>1412</v>
      </c>
      <c r="D62" s="50" t="s">
        <v>39</v>
      </c>
      <c r="E62" s="51">
        <v>3.7074580000000004</v>
      </c>
    </row>
    <row r="63" spans="1:252" ht="22.8" x14ac:dyDescent="0.25">
      <c r="A63" s="49">
        <v>10</v>
      </c>
      <c r="B63" s="50" t="s">
        <v>1413</v>
      </c>
      <c r="C63" s="50" t="s">
        <v>1414</v>
      </c>
      <c r="D63" s="50" t="s">
        <v>39</v>
      </c>
      <c r="E63" s="51">
        <v>0.50239600000000006</v>
      </c>
    </row>
    <row r="64" spans="1:252" ht="22.8" x14ac:dyDescent="0.25">
      <c r="A64" s="49">
        <v>11</v>
      </c>
      <c r="B64" s="50" t="s">
        <v>1415</v>
      </c>
      <c r="C64" s="50" t="s">
        <v>1416</v>
      </c>
      <c r="D64" s="50" t="s">
        <v>269</v>
      </c>
      <c r="E64" s="51">
        <v>2.6454999999999997</v>
      </c>
    </row>
    <row r="65" spans="1:5" ht="22.8" x14ac:dyDescent="0.25">
      <c r="A65" s="49">
        <v>12</v>
      </c>
      <c r="B65" s="50" t="s">
        <v>1417</v>
      </c>
      <c r="C65" s="50" t="s">
        <v>1418</v>
      </c>
      <c r="D65" s="50" t="s">
        <v>269</v>
      </c>
      <c r="E65" s="51">
        <v>15.1945</v>
      </c>
    </row>
    <row r="66" spans="1:5" ht="22.8" x14ac:dyDescent="0.25">
      <c r="A66" s="49">
        <v>13</v>
      </c>
      <c r="B66" s="50" t="s">
        <v>1419</v>
      </c>
      <c r="C66" s="50" t="s">
        <v>1420</v>
      </c>
      <c r="D66" s="50" t="s">
        <v>269</v>
      </c>
      <c r="E66" s="51">
        <v>2.0589999999999997</v>
      </c>
    </row>
    <row r="67" spans="1:5" ht="22.8" x14ac:dyDescent="0.25">
      <c r="A67" s="49">
        <v>14</v>
      </c>
      <c r="B67" s="50" t="s">
        <v>1421</v>
      </c>
      <c r="C67" s="50" t="s">
        <v>1422</v>
      </c>
      <c r="D67" s="50" t="s">
        <v>269</v>
      </c>
      <c r="E67" s="51">
        <v>5.0039999999999996</v>
      </c>
    </row>
    <row r="68" spans="1:5" ht="22.8" x14ac:dyDescent="0.25">
      <c r="A68" s="49">
        <v>15</v>
      </c>
      <c r="B68" s="50" t="s">
        <v>1423</v>
      </c>
      <c r="C68" s="50" t="s">
        <v>1424</v>
      </c>
      <c r="D68" s="50" t="s">
        <v>147</v>
      </c>
      <c r="E68" s="51">
        <v>0.36052800000000002</v>
      </c>
    </row>
    <row r="69" spans="1:5" ht="22.8" x14ac:dyDescent="0.25">
      <c r="A69" s="49">
        <v>16</v>
      </c>
      <c r="B69" s="50" t="s">
        <v>1425</v>
      </c>
      <c r="C69" s="50" t="s">
        <v>1426</v>
      </c>
      <c r="D69" s="50" t="s">
        <v>269</v>
      </c>
      <c r="E69" s="51">
        <v>8.0799999999999997E-2</v>
      </c>
    </row>
    <row r="70" spans="1:5" ht="22.8" x14ac:dyDescent="0.25">
      <c r="A70" s="49">
        <v>17</v>
      </c>
      <c r="B70" s="50" t="s">
        <v>1427</v>
      </c>
      <c r="C70" s="50" t="s">
        <v>1428</v>
      </c>
      <c r="D70" s="50" t="s">
        <v>269</v>
      </c>
      <c r="E70" s="51">
        <v>74.471699999999984</v>
      </c>
    </row>
    <row r="71" spans="1:5" ht="22.8" x14ac:dyDescent="0.25">
      <c r="A71" s="49">
        <v>18</v>
      </c>
      <c r="B71" s="50" t="s">
        <v>1429</v>
      </c>
      <c r="C71" s="50" t="s">
        <v>1430</v>
      </c>
      <c r="D71" s="50" t="s">
        <v>39</v>
      </c>
      <c r="E71" s="51">
        <v>7.46</v>
      </c>
    </row>
    <row r="72" spans="1:5" ht="22.8" x14ac:dyDescent="0.25">
      <c r="A72" s="49">
        <v>19</v>
      </c>
      <c r="B72" s="50" t="s">
        <v>1431</v>
      </c>
      <c r="C72" s="50" t="s">
        <v>1432</v>
      </c>
      <c r="D72" s="50" t="s">
        <v>269</v>
      </c>
      <c r="E72" s="51">
        <v>4.05248E-2</v>
      </c>
    </row>
    <row r="73" spans="1:5" ht="22.8" x14ac:dyDescent="0.25">
      <c r="A73" s="49">
        <v>20</v>
      </c>
      <c r="B73" s="50" t="s">
        <v>1433</v>
      </c>
      <c r="C73" s="50" t="s">
        <v>1434</v>
      </c>
      <c r="D73" s="50" t="s">
        <v>269</v>
      </c>
      <c r="E73" s="51">
        <v>605.83249999999998</v>
      </c>
    </row>
    <row r="74" spans="1:5" ht="22.8" x14ac:dyDescent="0.25">
      <c r="A74" s="49">
        <v>21</v>
      </c>
      <c r="B74" s="50" t="s">
        <v>1435</v>
      </c>
      <c r="C74" s="50" t="s">
        <v>1436</v>
      </c>
      <c r="D74" s="50" t="s">
        <v>1378</v>
      </c>
      <c r="E74" s="51">
        <v>3.8045999999999998</v>
      </c>
    </row>
    <row r="75" spans="1:5" ht="22.8" x14ac:dyDescent="0.25">
      <c r="A75" s="49">
        <v>22</v>
      </c>
      <c r="B75" s="50" t="s">
        <v>1437</v>
      </c>
      <c r="C75" s="50" t="s">
        <v>1438</v>
      </c>
      <c r="D75" s="50" t="s">
        <v>269</v>
      </c>
      <c r="E75" s="51">
        <v>11.1792</v>
      </c>
    </row>
    <row r="76" spans="1:5" ht="22.8" x14ac:dyDescent="0.25">
      <c r="A76" s="49">
        <v>23</v>
      </c>
      <c r="B76" s="50" t="s">
        <v>1439</v>
      </c>
      <c r="C76" s="50" t="s">
        <v>1440</v>
      </c>
      <c r="D76" s="50" t="s">
        <v>132</v>
      </c>
      <c r="E76" s="51">
        <v>18.77</v>
      </c>
    </row>
    <row r="77" spans="1:5" ht="22.8" x14ac:dyDescent="0.25">
      <c r="A77" s="49">
        <v>24</v>
      </c>
      <c r="B77" s="50" t="s">
        <v>1441</v>
      </c>
      <c r="C77" s="50" t="s">
        <v>1442</v>
      </c>
      <c r="D77" s="50" t="s">
        <v>132</v>
      </c>
      <c r="E77" s="51">
        <v>74.790999999999997</v>
      </c>
    </row>
    <row r="78" spans="1:5" ht="22.8" x14ac:dyDescent="0.25">
      <c r="A78" s="49">
        <v>25</v>
      </c>
      <c r="B78" s="50" t="s">
        <v>1443</v>
      </c>
      <c r="C78" s="50" t="s">
        <v>1444</v>
      </c>
      <c r="D78" s="50" t="s">
        <v>147</v>
      </c>
      <c r="E78" s="51">
        <v>2.17</v>
      </c>
    </row>
    <row r="79" spans="1:5" ht="22.8" x14ac:dyDescent="0.25">
      <c r="A79" s="49">
        <v>26</v>
      </c>
      <c r="B79" s="50" t="s">
        <v>1445</v>
      </c>
      <c r="C79" s="50" t="s">
        <v>1446</v>
      </c>
      <c r="D79" s="50" t="s">
        <v>132</v>
      </c>
      <c r="E79" s="51">
        <v>92.993999999999986</v>
      </c>
    </row>
    <row r="80" spans="1:5" ht="22.8" x14ac:dyDescent="0.25">
      <c r="A80" s="49">
        <v>27</v>
      </c>
      <c r="B80" s="50" t="s">
        <v>1447</v>
      </c>
      <c r="C80" s="50" t="s">
        <v>1448</v>
      </c>
      <c r="D80" s="50" t="s">
        <v>132</v>
      </c>
      <c r="E80" s="51">
        <v>0.16</v>
      </c>
    </row>
    <row r="81" spans="1:5" ht="22.8" x14ac:dyDescent="0.25">
      <c r="A81" s="49">
        <v>28</v>
      </c>
      <c r="B81" s="50" t="s">
        <v>1449</v>
      </c>
      <c r="C81" s="50" t="s">
        <v>1450</v>
      </c>
      <c r="D81" s="50" t="s">
        <v>132</v>
      </c>
      <c r="E81" s="51">
        <v>170.28820000000002</v>
      </c>
    </row>
    <row r="82" spans="1:5" ht="22.8" x14ac:dyDescent="0.25">
      <c r="A82" s="49">
        <v>29</v>
      </c>
      <c r="B82" s="50" t="s">
        <v>1451</v>
      </c>
      <c r="C82" s="50" t="s">
        <v>1452</v>
      </c>
      <c r="D82" s="50" t="s">
        <v>353</v>
      </c>
      <c r="E82" s="51">
        <v>100.044</v>
      </c>
    </row>
    <row r="83" spans="1:5" ht="22.8" x14ac:dyDescent="0.25">
      <c r="A83" s="49">
        <v>30</v>
      </c>
      <c r="B83" s="50" t="s">
        <v>1453</v>
      </c>
      <c r="C83" s="50" t="s">
        <v>1454</v>
      </c>
      <c r="D83" s="50" t="s">
        <v>132</v>
      </c>
      <c r="E83" s="51">
        <v>0.08</v>
      </c>
    </row>
    <row r="84" spans="1:5" ht="22.8" x14ac:dyDescent="0.25">
      <c r="A84" s="49">
        <v>31</v>
      </c>
      <c r="B84" s="50" t="s">
        <v>1455</v>
      </c>
      <c r="C84" s="50" t="s">
        <v>1456</v>
      </c>
      <c r="D84" s="50" t="s">
        <v>132</v>
      </c>
      <c r="E84" s="51">
        <v>0.12509999999999999</v>
      </c>
    </row>
    <row r="85" spans="1:5" ht="22.8" x14ac:dyDescent="0.25">
      <c r="A85" s="49">
        <v>32</v>
      </c>
      <c r="B85" s="50" t="s">
        <v>1457</v>
      </c>
      <c r="C85" s="50" t="s">
        <v>1458</v>
      </c>
      <c r="D85" s="50" t="s">
        <v>132</v>
      </c>
      <c r="E85" s="51">
        <v>2.4E-2</v>
      </c>
    </row>
    <row r="86" spans="1:5" ht="22.8" x14ac:dyDescent="0.25">
      <c r="A86" s="49">
        <v>33</v>
      </c>
      <c r="B86" s="50" t="s">
        <v>561</v>
      </c>
      <c r="C86" s="50" t="s">
        <v>562</v>
      </c>
      <c r="D86" s="50" t="s">
        <v>132</v>
      </c>
      <c r="E86" s="51">
        <v>30</v>
      </c>
    </row>
    <row r="87" spans="1:5" ht="22.8" x14ac:dyDescent="0.25">
      <c r="A87" s="49">
        <v>34</v>
      </c>
      <c r="B87" s="50" t="s">
        <v>1459</v>
      </c>
      <c r="C87" s="50" t="s">
        <v>1460</v>
      </c>
      <c r="D87" s="50" t="s">
        <v>1378</v>
      </c>
      <c r="E87" s="51">
        <v>0.47</v>
      </c>
    </row>
    <row r="88" spans="1:5" ht="22.8" x14ac:dyDescent="0.25">
      <c r="A88" s="49">
        <v>35</v>
      </c>
      <c r="B88" s="50" t="s">
        <v>1461</v>
      </c>
      <c r="C88" s="50" t="s">
        <v>1462</v>
      </c>
      <c r="D88" s="50" t="s">
        <v>1378</v>
      </c>
      <c r="E88" s="51">
        <v>5.0910000000000002</v>
      </c>
    </row>
    <row r="89" spans="1:5" ht="22.8" x14ac:dyDescent="0.25">
      <c r="A89" s="49">
        <v>36</v>
      </c>
      <c r="B89" s="50" t="s">
        <v>1463</v>
      </c>
      <c r="C89" s="50" t="s">
        <v>1464</v>
      </c>
      <c r="D89" s="50" t="s">
        <v>22</v>
      </c>
      <c r="E89" s="51">
        <v>7.5983999999999999E-3</v>
      </c>
    </row>
    <row r="90" spans="1:5" ht="22.8" x14ac:dyDescent="0.25">
      <c r="A90" s="49">
        <v>37</v>
      </c>
      <c r="B90" s="50" t="s">
        <v>888</v>
      </c>
      <c r="C90" s="50" t="s">
        <v>890</v>
      </c>
      <c r="D90" s="50" t="s">
        <v>147</v>
      </c>
      <c r="E90" s="51">
        <v>3.288E-2</v>
      </c>
    </row>
    <row r="91" spans="1:5" ht="22.8" x14ac:dyDescent="0.25">
      <c r="A91" s="49">
        <v>38</v>
      </c>
      <c r="B91" s="50" t="s">
        <v>1465</v>
      </c>
      <c r="C91" s="50" t="s">
        <v>1466</v>
      </c>
      <c r="D91" s="50" t="s">
        <v>147</v>
      </c>
      <c r="E91" s="51">
        <v>9.1181000000000005E-3</v>
      </c>
    </row>
    <row r="92" spans="1:5" ht="22.8" x14ac:dyDescent="0.25">
      <c r="A92" s="49">
        <v>39</v>
      </c>
      <c r="B92" s="50" t="s">
        <v>1467</v>
      </c>
      <c r="C92" s="50" t="s">
        <v>1468</v>
      </c>
      <c r="D92" s="50" t="s">
        <v>132</v>
      </c>
      <c r="E92" s="51">
        <v>6.6561000000000003</v>
      </c>
    </row>
    <row r="93" spans="1:5" ht="22.8" x14ac:dyDescent="0.25">
      <c r="A93" s="49">
        <v>40</v>
      </c>
      <c r="B93" s="50" t="s">
        <v>1469</v>
      </c>
      <c r="C93" s="50" t="s">
        <v>1470</v>
      </c>
      <c r="D93" s="50" t="s">
        <v>147</v>
      </c>
      <c r="E93" s="51">
        <v>2.5000000000000001E-3</v>
      </c>
    </row>
    <row r="94" spans="1:5" ht="22.8" x14ac:dyDescent="0.25">
      <c r="A94" s="49">
        <v>41</v>
      </c>
      <c r="B94" s="50" t="s">
        <v>1471</v>
      </c>
      <c r="C94" s="50" t="s">
        <v>1472</v>
      </c>
      <c r="D94" s="50" t="s">
        <v>147</v>
      </c>
      <c r="E94" s="51">
        <v>2.4973000000000002E-2</v>
      </c>
    </row>
    <row r="95" spans="1:5" ht="22.8" x14ac:dyDescent="0.25">
      <c r="A95" s="49">
        <v>42</v>
      </c>
      <c r="B95" s="50" t="s">
        <v>1473</v>
      </c>
      <c r="C95" s="50" t="s">
        <v>1474</v>
      </c>
      <c r="D95" s="50" t="s">
        <v>147</v>
      </c>
      <c r="E95" s="51">
        <v>0.11272</v>
      </c>
    </row>
    <row r="96" spans="1:5" ht="22.8" x14ac:dyDescent="0.25">
      <c r="A96" s="49">
        <v>43</v>
      </c>
      <c r="B96" s="50" t="s">
        <v>1475</v>
      </c>
      <c r="C96" s="50" t="s">
        <v>1476</v>
      </c>
      <c r="D96" s="50" t="s">
        <v>269</v>
      </c>
      <c r="E96" s="51">
        <v>10.71</v>
      </c>
    </row>
    <row r="97" spans="1:5" ht="22.8" x14ac:dyDescent="0.25">
      <c r="A97" s="49">
        <v>44</v>
      </c>
      <c r="B97" s="50" t="s">
        <v>1477</v>
      </c>
      <c r="C97" s="50" t="s">
        <v>1478</v>
      </c>
      <c r="D97" s="50" t="s">
        <v>132</v>
      </c>
      <c r="E97" s="51">
        <v>0.09</v>
      </c>
    </row>
    <row r="98" spans="1:5" ht="22.8" x14ac:dyDescent="0.25">
      <c r="A98" s="49">
        <v>45</v>
      </c>
      <c r="B98" s="50" t="s">
        <v>1479</v>
      </c>
      <c r="C98" s="50" t="s">
        <v>1480</v>
      </c>
      <c r="D98" s="50" t="s">
        <v>132</v>
      </c>
      <c r="E98" s="51">
        <v>144</v>
      </c>
    </row>
    <row r="99" spans="1:5" ht="22.8" x14ac:dyDescent="0.25">
      <c r="A99" s="49">
        <v>46</v>
      </c>
      <c r="B99" s="50" t="s">
        <v>1481</v>
      </c>
      <c r="C99" s="50" t="s">
        <v>1482</v>
      </c>
      <c r="D99" s="50" t="s">
        <v>147</v>
      </c>
      <c r="E99" s="51">
        <v>0.42690129999999998</v>
      </c>
    </row>
    <row r="100" spans="1:5" ht="22.8" x14ac:dyDescent="0.25">
      <c r="A100" s="49">
        <v>47</v>
      </c>
      <c r="B100" s="50" t="s">
        <v>1483</v>
      </c>
      <c r="C100" s="50" t="s">
        <v>1484</v>
      </c>
      <c r="D100" s="50" t="s">
        <v>132</v>
      </c>
      <c r="E100" s="51">
        <v>0.55400000000000005</v>
      </c>
    </row>
    <row r="101" spans="1:5" ht="22.8" x14ac:dyDescent="0.25">
      <c r="A101" s="49">
        <v>48</v>
      </c>
      <c r="B101" s="50" t="s">
        <v>1485</v>
      </c>
      <c r="C101" s="50" t="s">
        <v>1486</v>
      </c>
      <c r="D101" s="50" t="s">
        <v>132</v>
      </c>
      <c r="E101" s="51">
        <v>12.4391</v>
      </c>
    </row>
    <row r="102" spans="1:5" ht="22.8" x14ac:dyDescent="0.25">
      <c r="A102" s="49">
        <v>49</v>
      </c>
      <c r="B102" s="50" t="s">
        <v>863</v>
      </c>
      <c r="C102" s="50" t="s">
        <v>865</v>
      </c>
      <c r="D102" s="50" t="s">
        <v>132</v>
      </c>
      <c r="E102" s="51">
        <v>4.2</v>
      </c>
    </row>
    <row r="103" spans="1:5" ht="22.8" x14ac:dyDescent="0.25">
      <c r="A103" s="49">
        <v>50</v>
      </c>
      <c r="B103" s="50" t="s">
        <v>1487</v>
      </c>
      <c r="C103" s="50" t="s">
        <v>1488</v>
      </c>
      <c r="D103" s="50" t="s">
        <v>147</v>
      </c>
      <c r="E103" s="51">
        <v>1.2E-2</v>
      </c>
    </row>
    <row r="104" spans="1:5" ht="22.8" x14ac:dyDescent="0.25">
      <c r="A104" s="49">
        <v>51</v>
      </c>
      <c r="B104" s="50" t="s">
        <v>1489</v>
      </c>
      <c r="C104" s="50" t="s">
        <v>1490</v>
      </c>
      <c r="D104" s="50" t="s">
        <v>132</v>
      </c>
      <c r="E104" s="51">
        <v>0.04</v>
      </c>
    </row>
    <row r="105" spans="1:5" ht="22.8" x14ac:dyDescent="0.25">
      <c r="A105" s="49">
        <v>52</v>
      </c>
      <c r="B105" s="50" t="s">
        <v>1491</v>
      </c>
      <c r="C105" s="50" t="s">
        <v>1492</v>
      </c>
      <c r="D105" s="50" t="s">
        <v>147</v>
      </c>
      <c r="E105" s="51">
        <v>2.1647999999999997E-3</v>
      </c>
    </row>
    <row r="106" spans="1:5" ht="22.8" x14ac:dyDescent="0.25">
      <c r="A106" s="49">
        <v>53</v>
      </c>
      <c r="B106" s="50" t="s">
        <v>1493</v>
      </c>
      <c r="C106" s="50" t="s">
        <v>1494</v>
      </c>
      <c r="D106" s="50" t="s">
        <v>147</v>
      </c>
      <c r="E106" s="51">
        <v>4.2095399999999998E-2</v>
      </c>
    </row>
    <row r="107" spans="1:5" ht="22.8" x14ac:dyDescent="0.25">
      <c r="A107" s="49">
        <v>54</v>
      </c>
      <c r="B107" s="50" t="s">
        <v>1495</v>
      </c>
      <c r="C107" s="50" t="s">
        <v>1496</v>
      </c>
      <c r="D107" s="50" t="s">
        <v>269</v>
      </c>
      <c r="E107" s="51">
        <v>1.2692000000000001</v>
      </c>
    </row>
    <row r="108" spans="1:5" ht="22.8" x14ac:dyDescent="0.25">
      <c r="A108" s="49">
        <v>55</v>
      </c>
      <c r="B108" s="50" t="s">
        <v>1497</v>
      </c>
      <c r="C108" s="50" t="s">
        <v>1498</v>
      </c>
      <c r="D108" s="50" t="s">
        <v>132</v>
      </c>
      <c r="E108" s="51">
        <v>477.6855751999999</v>
      </c>
    </row>
    <row r="109" spans="1:5" ht="22.8" x14ac:dyDescent="0.25">
      <c r="A109" s="49">
        <v>56</v>
      </c>
      <c r="B109" s="50" t="s">
        <v>860</v>
      </c>
      <c r="C109" s="50" t="s">
        <v>862</v>
      </c>
      <c r="D109" s="50" t="s">
        <v>147</v>
      </c>
      <c r="E109" s="51">
        <v>2.7E-2</v>
      </c>
    </row>
    <row r="110" spans="1:5" ht="22.8" x14ac:dyDescent="0.25">
      <c r="A110" s="49">
        <v>57</v>
      </c>
      <c r="B110" s="50" t="s">
        <v>1365</v>
      </c>
      <c r="C110" s="50" t="s">
        <v>1499</v>
      </c>
      <c r="D110" s="50" t="s">
        <v>278</v>
      </c>
      <c r="E110" s="51">
        <v>4</v>
      </c>
    </row>
    <row r="111" spans="1:5" ht="22.8" x14ac:dyDescent="0.25">
      <c r="A111" s="49">
        <v>58</v>
      </c>
      <c r="B111" s="50" t="s">
        <v>1365</v>
      </c>
      <c r="C111" s="50" t="s">
        <v>1500</v>
      </c>
      <c r="D111" s="50" t="s">
        <v>278</v>
      </c>
      <c r="E111" s="51">
        <v>80</v>
      </c>
    </row>
    <row r="112" spans="1:5" ht="22.8" x14ac:dyDescent="0.25">
      <c r="A112" s="49">
        <v>59</v>
      </c>
      <c r="B112" s="50" t="s">
        <v>1365</v>
      </c>
      <c r="C112" s="50" t="s">
        <v>1501</v>
      </c>
      <c r="D112" s="50" t="s">
        <v>278</v>
      </c>
      <c r="E112" s="51">
        <v>80</v>
      </c>
    </row>
    <row r="113" spans="1:5" ht="22.8" x14ac:dyDescent="0.25">
      <c r="A113" s="49">
        <v>60</v>
      </c>
      <c r="B113" s="50" t="s">
        <v>1365</v>
      </c>
      <c r="C113" s="50" t="s">
        <v>1502</v>
      </c>
      <c r="D113" s="50" t="s">
        <v>278</v>
      </c>
      <c r="E113" s="51">
        <v>600</v>
      </c>
    </row>
    <row r="114" spans="1:5" ht="22.8" x14ac:dyDescent="0.25">
      <c r="A114" s="49">
        <v>61</v>
      </c>
      <c r="B114" s="50" t="s">
        <v>1365</v>
      </c>
      <c r="C114" s="50" t="s">
        <v>1503</v>
      </c>
      <c r="D114" s="50" t="s">
        <v>278</v>
      </c>
      <c r="E114" s="51">
        <v>20</v>
      </c>
    </row>
    <row r="115" spans="1:5" ht="22.8" x14ac:dyDescent="0.25">
      <c r="A115" s="49">
        <v>62</v>
      </c>
      <c r="B115" s="50" t="s">
        <v>1365</v>
      </c>
      <c r="C115" s="50" t="s">
        <v>1504</v>
      </c>
      <c r="D115" s="50" t="s">
        <v>278</v>
      </c>
      <c r="E115" s="51">
        <v>6</v>
      </c>
    </row>
    <row r="116" spans="1:5" ht="22.8" x14ac:dyDescent="0.25">
      <c r="A116" s="49">
        <v>63</v>
      </c>
      <c r="B116" s="50" t="s">
        <v>1365</v>
      </c>
      <c r="C116" s="50" t="s">
        <v>1505</v>
      </c>
      <c r="D116" s="50" t="s">
        <v>278</v>
      </c>
      <c r="E116" s="51">
        <v>871</v>
      </c>
    </row>
    <row r="117" spans="1:5" ht="22.8" x14ac:dyDescent="0.25">
      <c r="A117" s="49">
        <v>64</v>
      </c>
      <c r="B117" s="50" t="s">
        <v>1365</v>
      </c>
      <c r="C117" s="50" t="s">
        <v>1506</v>
      </c>
      <c r="D117" s="50" t="s">
        <v>278</v>
      </c>
      <c r="E117" s="51">
        <v>80</v>
      </c>
    </row>
    <row r="118" spans="1:5" ht="22.8" x14ac:dyDescent="0.25">
      <c r="A118" s="49">
        <v>65</v>
      </c>
      <c r="B118" s="50" t="s">
        <v>1507</v>
      </c>
      <c r="C118" s="50" t="s">
        <v>1508</v>
      </c>
      <c r="D118" s="50" t="s">
        <v>278</v>
      </c>
      <c r="E118" s="51">
        <v>41</v>
      </c>
    </row>
    <row r="119" spans="1:5" ht="22.8" x14ac:dyDescent="0.25">
      <c r="A119" s="49">
        <v>66</v>
      </c>
      <c r="B119" s="50" t="s">
        <v>1365</v>
      </c>
      <c r="C119" s="50" t="s">
        <v>1509</v>
      </c>
      <c r="D119" s="50" t="s">
        <v>278</v>
      </c>
      <c r="E119" s="51">
        <v>800</v>
      </c>
    </row>
    <row r="120" spans="1:5" ht="22.8" x14ac:dyDescent="0.25">
      <c r="A120" s="49">
        <v>67</v>
      </c>
      <c r="B120" s="50" t="s">
        <v>1365</v>
      </c>
      <c r="C120" s="50" t="s">
        <v>1510</v>
      </c>
      <c r="D120" s="50" t="s">
        <v>278</v>
      </c>
      <c r="E120" s="51">
        <v>1450</v>
      </c>
    </row>
    <row r="121" spans="1:5" ht="22.8" x14ac:dyDescent="0.25">
      <c r="A121" s="49">
        <v>68</v>
      </c>
      <c r="B121" s="50" t="s">
        <v>1365</v>
      </c>
      <c r="C121" s="50" t="s">
        <v>1511</v>
      </c>
      <c r="D121" s="50" t="s">
        <v>278</v>
      </c>
      <c r="E121" s="51">
        <v>800</v>
      </c>
    </row>
    <row r="122" spans="1:5" ht="22.8" x14ac:dyDescent="0.25">
      <c r="A122" s="49">
        <v>69</v>
      </c>
      <c r="B122" s="50" t="s">
        <v>1507</v>
      </c>
      <c r="C122" s="50" t="s">
        <v>1512</v>
      </c>
      <c r="D122" s="50" t="s">
        <v>278</v>
      </c>
      <c r="E122" s="51">
        <v>260</v>
      </c>
    </row>
    <row r="123" spans="1:5" ht="22.8" x14ac:dyDescent="0.25">
      <c r="A123" s="49">
        <v>70</v>
      </c>
      <c r="B123" s="50" t="s">
        <v>382</v>
      </c>
      <c r="C123" s="50" t="s">
        <v>383</v>
      </c>
      <c r="D123" s="50" t="s">
        <v>384</v>
      </c>
      <c r="E123" s="51">
        <v>13.195</v>
      </c>
    </row>
    <row r="124" spans="1:5" ht="22.8" x14ac:dyDescent="0.25">
      <c r="A124" s="49">
        <v>71</v>
      </c>
      <c r="B124" s="50" t="s">
        <v>1513</v>
      </c>
      <c r="C124" s="50" t="s">
        <v>1514</v>
      </c>
      <c r="D124" s="50" t="s">
        <v>1515</v>
      </c>
      <c r="E124" s="51">
        <v>0.03</v>
      </c>
    </row>
    <row r="125" spans="1:5" ht="22.8" x14ac:dyDescent="0.25">
      <c r="A125" s="49">
        <v>72</v>
      </c>
      <c r="B125" s="50" t="s">
        <v>1365</v>
      </c>
      <c r="C125" s="50" t="s">
        <v>1516</v>
      </c>
      <c r="D125" s="50" t="s">
        <v>1515</v>
      </c>
      <c r="E125" s="51">
        <v>2.5000000000000001E-2</v>
      </c>
    </row>
    <row r="126" spans="1:5" ht="22.8" x14ac:dyDescent="0.25">
      <c r="A126" s="49">
        <v>73</v>
      </c>
      <c r="B126" s="50" t="s">
        <v>1365</v>
      </c>
      <c r="C126" s="50" t="s">
        <v>1517</v>
      </c>
      <c r="D126" s="50" t="s">
        <v>1515</v>
      </c>
      <c r="E126" s="51">
        <v>0.05</v>
      </c>
    </row>
    <row r="127" spans="1:5" ht="22.8" x14ac:dyDescent="0.25">
      <c r="A127" s="49">
        <v>74</v>
      </c>
      <c r="B127" s="50" t="s">
        <v>1365</v>
      </c>
      <c r="C127" s="50" t="s">
        <v>1518</v>
      </c>
      <c r="D127" s="50" t="s">
        <v>1515</v>
      </c>
      <c r="E127" s="51">
        <v>2.6</v>
      </c>
    </row>
    <row r="128" spans="1:5" ht="22.8" x14ac:dyDescent="0.25">
      <c r="A128" s="49">
        <v>75</v>
      </c>
      <c r="B128" s="50" t="s">
        <v>1365</v>
      </c>
      <c r="C128" s="50" t="s">
        <v>1519</v>
      </c>
      <c r="D128" s="50" t="s">
        <v>1515</v>
      </c>
      <c r="E128" s="51">
        <v>2.8</v>
      </c>
    </row>
    <row r="129" spans="1:5" ht="22.8" x14ac:dyDescent="0.25">
      <c r="A129" s="49">
        <v>76</v>
      </c>
      <c r="B129" s="50" t="s">
        <v>1365</v>
      </c>
      <c r="C129" s="50" t="s">
        <v>1520</v>
      </c>
      <c r="D129" s="50" t="s">
        <v>1515</v>
      </c>
      <c r="E129" s="51">
        <v>0.26</v>
      </c>
    </row>
    <row r="130" spans="1:5" ht="22.8" x14ac:dyDescent="0.25">
      <c r="A130" s="49">
        <v>77</v>
      </c>
      <c r="B130" s="50" t="s">
        <v>1365</v>
      </c>
      <c r="C130" s="50" t="s">
        <v>1521</v>
      </c>
      <c r="D130" s="50" t="s">
        <v>1515</v>
      </c>
      <c r="E130" s="51">
        <v>0.28999999999999998</v>
      </c>
    </row>
    <row r="131" spans="1:5" ht="22.8" x14ac:dyDescent="0.25">
      <c r="A131" s="49">
        <v>78</v>
      </c>
      <c r="B131" s="50" t="s">
        <v>1365</v>
      </c>
      <c r="C131" s="50" t="s">
        <v>1522</v>
      </c>
      <c r="D131" s="50" t="s">
        <v>1515</v>
      </c>
      <c r="E131" s="51">
        <v>0.98</v>
      </c>
    </row>
    <row r="132" spans="1:5" ht="22.8" x14ac:dyDescent="0.25">
      <c r="A132" s="49">
        <v>79</v>
      </c>
      <c r="B132" s="50" t="s">
        <v>1365</v>
      </c>
      <c r="C132" s="50" t="s">
        <v>1523</v>
      </c>
      <c r="D132" s="50" t="s">
        <v>1515</v>
      </c>
      <c r="E132" s="51">
        <v>2.5000000000000001E-2</v>
      </c>
    </row>
    <row r="133" spans="1:5" ht="22.8" x14ac:dyDescent="0.25">
      <c r="A133" s="49">
        <v>80</v>
      </c>
      <c r="B133" s="50" t="s">
        <v>1365</v>
      </c>
      <c r="C133" s="50" t="s">
        <v>1524</v>
      </c>
      <c r="D133" s="50" t="s">
        <v>1515</v>
      </c>
      <c r="E133" s="51">
        <v>0.26</v>
      </c>
    </row>
    <row r="134" spans="1:5" ht="22.8" x14ac:dyDescent="0.25">
      <c r="A134" s="49">
        <v>81</v>
      </c>
      <c r="B134" s="50" t="s">
        <v>1365</v>
      </c>
      <c r="C134" s="50" t="s">
        <v>1525</v>
      </c>
      <c r="D134" s="50" t="s">
        <v>1515</v>
      </c>
      <c r="E134" s="51">
        <v>0.04</v>
      </c>
    </row>
    <row r="135" spans="1:5" ht="22.8" x14ac:dyDescent="0.25">
      <c r="A135" s="49">
        <v>82</v>
      </c>
      <c r="B135" s="50" t="s">
        <v>1365</v>
      </c>
      <c r="C135" s="50" t="s">
        <v>1526</v>
      </c>
      <c r="D135" s="50" t="s">
        <v>1515</v>
      </c>
      <c r="E135" s="51">
        <v>0.02</v>
      </c>
    </row>
    <row r="136" spans="1:5" ht="22.8" x14ac:dyDescent="0.25">
      <c r="A136" s="49">
        <v>83</v>
      </c>
      <c r="B136" s="50" t="s">
        <v>1365</v>
      </c>
      <c r="C136" s="50" t="s">
        <v>1527</v>
      </c>
      <c r="D136" s="50" t="s">
        <v>1515</v>
      </c>
      <c r="E136" s="51">
        <v>7.0000000000000007E-2</v>
      </c>
    </row>
    <row r="137" spans="1:5" ht="22.8" x14ac:dyDescent="0.25">
      <c r="A137" s="49">
        <v>84</v>
      </c>
      <c r="B137" s="50" t="s">
        <v>1365</v>
      </c>
      <c r="C137" s="50" t="s">
        <v>1528</v>
      </c>
      <c r="D137" s="50" t="s">
        <v>1515</v>
      </c>
      <c r="E137" s="51">
        <v>0.25</v>
      </c>
    </row>
    <row r="138" spans="1:5" ht="22.8" x14ac:dyDescent="0.25">
      <c r="A138" s="49">
        <v>85</v>
      </c>
      <c r="B138" s="50" t="s">
        <v>1365</v>
      </c>
      <c r="C138" s="50" t="s">
        <v>1529</v>
      </c>
      <c r="D138" s="50" t="s">
        <v>1515</v>
      </c>
      <c r="E138" s="51">
        <v>0.04</v>
      </c>
    </row>
    <row r="139" spans="1:5" ht="22.8" x14ac:dyDescent="0.25">
      <c r="A139" s="49">
        <v>86</v>
      </c>
      <c r="B139" s="50" t="s">
        <v>1365</v>
      </c>
      <c r="C139" s="50" t="s">
        <v>1530</v>
      </c>
      <c r="D139" s="50" t="s">
        <v>1515</v>
      </c>
      <c r="E139" s="51">
        <v>1.1379999999999999</v>
      </c>
    </row>
    <row r="140" spans="1:5" ht="22.8" x14ac:dyDescent="0.25">
      <c r="A140" s="49">
        <v>87</v>
      </c>
      <c r="B140" s="50" t="s">
        <v>1365</v>
      </c>
      <c r="C140" s="50" t="s">
        <v>1531</v>
      </c>
      <c r="D140" s="50" t="s">
        <v>1515</v>
      </c>
      <c r="E140" s="51">
        <v>0.72</v>
      </c>
    </row>
    <row r="141" spans="1:5" ht="22.8" x14ac:dyDescent="0.25">
      <c r="A141" s="49">
        <v>88</v>
      </c>
      <c r="B141" s="50" t="s">
        <v>1365</v>
      </c>
      <c r="C141" s="50" t="s">
        <v>1532</v>
      </c>
      <c r="D141" s="50" t="s">
        <v>1515</v>
      </c>
      <c r="E141" s="51">
        <v>6.9</v>
      </c>
    </row>
    <row r="142" spans="1:5" ht="22.8" x14ac:dyDescent="0.25">
      <c r="A142" s="49">
        <v>89</v>
      </c>
      <c r="B142" s="50" t="s">
        <v>1365</v>
      </c>
      <c r="C142" s="50" t="s">
        <v>1533</v>
      </c>
      <c r="D142" s="50" t="s">
        <v>1515</v>
      </c>
      <c r="E142" s="51">
        <v>8.14</v>
      </c>
    </row>
    <row r="143" spans="1:5" ht="22.8" x14ac:dyDescent="0.25">
      <c r="A143" s="49">
        <v>90</v>
      </c>
      <c r="B143" s="50" t="s">
        <v>1507</v>
      </c>
      <c r="C143" s="50" t="s">
        <v>1533</v>
      </c>
      <c r="D143" s="50" t="s">
        <v>1515</v>
      </c>
      <c r="E143" s="51">
        <v>4.2999999999999997E-2</v>
      </c>
    </row>
    <row r="144" spans="1:5" ht="22.8" x14ac:dyDescent="0.25">
      <c r="A144" s="49">
        <v>91</v>
      </c>
      <c r="B144" s="50" t="s">
        <v>1365</v>
      </c>
      <c r="C144" s="50" t="s">
        <v>1534</v>
      </c>
      <c r="D144" s="50" t="s">
        <v>1515</v>
      </c>
      <c r="E144" s="51">
        <v>4.1999999999999993</v>
      </c>
    </row>
    <row r="145" spans="1:5" ht="22.8" x14ac:dyDescent="0.25">
      <c r="A145" s="49">
        <v>92</v>
      </c>
      <c r="B145" s="50" t="s">
        <v>1365</v>
      </c>
      <c r="C145" s="50" t="s">
        <v>1535</v>
      </c>
      <c r="D145" s="50" t="s">
        <v>1515</v>
      </c>
      <c r="E145" s="51">
        <v>19.91</v>
      </c>
    </row>
    <row r="146" spans="1:5" ht="22.8" x14ac:dyDescent="0.25">
      <c r="A146" s="49">
        <v>93</v>
      </c>
      <c r="B146" s="50" t="s">
        <v>1365</v>
      </c>
      <c r="C146" s="50" t="s">
        <v>1536</v>
      </c>
      <c r="D146" s="50" t="s">
        <v>1515</v>
      </c>
      <c r="E146" s="51">
        <v>1.28</v>
      </c>
    </row>
    <row r="147" spans="1:5" ht="22.8" x14ac:dyDescent="0.25">
      <c r="A147" s="49">
        <v>94</v>
      </c>
      <c r="B147" s="50" t="s">
        <v>1507</v>
      </c>
      <c r="C147" s="50" t="s">
        <v>1536</v>
      </c>
      <c r="D147" s="50" t="s">
        <v>1515</v>
      </c>
      <c r="E147" s="51">
        <v>4.1000000000000002E-2</v>
      </c>
    </row>
    <row r="148" spans="1:5" ht="22.8" x14ac:dyDescent="0.25">
      <c r="A148" s="49">
        <v>95</v>
      </c>
      <c r="B148" s="50" t="s">
        <v>1365</v>
      </c>
      <c r="C148" s="50" t="s">
        <v>1537</v>
      </c>
      <c r="D148" s="50" t="s">
        <v>1515</v>
      </c>
      <c r="E148" s="51">
        <v>3.07</v>
      </c>
    </row>
    <row r="149" spans="1:5" ht="22.8" x14ac:dyDescent="0.25">
      <c r="A149" s="49">
        <v>96</v>
      </c>
      <c r="B149" s="50" t="s">
        <v>1365</v>
      </c>
      <c r="C149" s="50" t="s">
        <v>1538</v>
      </c>
      <c r="D149" s="50" t="s">
        <v>1515</v>
      </c>
      <c r="E149" s="51">
        <v>1.5799999999999998</v>
      </c>
    </row>
    <row r="150" spans="1:5" ht="22.8" x14ac:dyDescent="0.25">
      <c r="A150" s="49">
        <v>97</v>
      </c>
      <c r="B150" s="50" t="s">
        <v>1365</v>
      </c>
      <c r="C150" s="50" t="s">
        <v>1539</v>
      </c>
      <c r="D150" s="50" t="s">
        <v>1515</v>
      </c>
      <c r="E150" s="51">
        <v>0.26</v>
      </c>
    </row>
    <row r="151" spans="1:5" ht="22.8" x14ac:dyDescent="0.25">
      <c r="A151" s="49">
        <v>98</v>
      </c>
      <c r="B151" s="50" t="s">
        <v>1365</v>
      </c>
      <c r="C151" s="50" t="s">
        <v>1540</v>
      </c>
      <c r="D151" s="50" t="s">
        <v>1515</v>
      </c>
      <c r="E151" s="51">
        <v>0.3</v>
      </c>
    </row>
    <row r="152" spans="1:5" ht="22.8" x14ac:dyDescent="0.25">
      <c r="A152" s="49">
        <v>99</v>
      </c>
      <c r="B152" s="50" t="s">
        <v>1365</v>
      </c>
      <c r="C152" s="50" t="s">
        <v>1541</v>
      </c>
      <c r="D152" s="50" t="s">
        <v>1515</v>
      </c>
      <c r="E152" s="51">
        <v>0.15</v>
      </c>
    </row>
    <row r="153" spans="1:5" ht="22.8" x14ac:dyDescent="0.25">
      <c r="A153" s="49">
        <v>100</v>
      </c>
      <c r="B153" s="50" t="s">
        <v>1507</v>
      </c>
      <c r="C153" s="50" t="s">
        <v>1541</v>
      </c>
      <c r="D153" s="50" t="s">
        <v>1515</v>
      </c>
      <c r="E153" s="51">
        <v>0.10199999999999999</v>
      </c>
    </row>
    <row r="154" spans="1:5" ht="22.8" x14ac:dyDescent="0.25">
      <c r="A154" s="49">
        <v>101</v>
      </c>
      <c r="B154" s="50" t="s">
        <v>1365</v>
      </c>
      <c r="C154" s="50" t="s">
        <v>1542</v>
      </c>
      <c r="D154" s="50" t="s">
        <v>1515</v>
      </c>
      <c r="E154" s="51">
        <v>0.02</v>
      </c>
    </row>
    <row r="155" spans="1:5" ht="22.8" x14ac:dyDescent="0.25">
      <c r="A155" s="49">
        <v>102</v>
      </c>
      <c r="B155" s="50" t="s">
        <v>1365</v>
      </c>
      <c r="C155" s="50" t="s">
        <v>1543</v>
      </c>
      <c r="D155" s="50" t="s">
        <v>1515</v>
      </c>
      <c r="E155" s="51">
        <v>0.05</v>
      </c>
    </row>
    <row r="156" spans="1:5" ht="22.8" x14ac:dyDescent="0.25">
      <c r="A156" s="49">
        <v>103</v>
      </c>
      <c r="B156" s="50" t="s">
        <v>1365</v>
      </c>
      <c r="C156" s="50" t="s">
        <v>1544</v>
      </c>
      <c r="D156" s="50" t="s">
        <v>1515</v>
      </c>
      <c r="E156" s="51">
        <v>1.7500000000000002</v>
      </c>
    </row>
    <row r="157" spans="1:5" ht="22.8" x14ac:dyDescent="0.25">
      <c r="A157" s="49">
        <v>104</v>
      </c>
      <c r="B157" s="50" t="s">
        <v>1365</v>
      </c>
      <c r="C157" s="50" t="s">
        <v>1545</v>
      </c>
      <c r="D157" s="50" t="s">
        <v>1515</v>
      </c>
      <c r="E157" s="51">
        <v>0.55000000000000004</v>
      </c>
    </row>
    <row r="158" spans="1:5" ht="22.8" x14ac:dyDescent="0.25">
      <c r="A158" s="49">
        <v>105</v>
      </c>
      <c r="B158" s="50" t="s">
        <v>1365</v>
      </c>
      <c r="C158" s="50" t="s">
        <v>1546</v>
      </c>
      <c r="D158" s="50" t="s">
        <v>1515</v>
      </c>
      <c r="E158" s="51">
        <v>1.95</v>
      </c>
    </row>
    <row r="159" spans="1:5" ht="22.8" x14ac:dyDescent="0.25">
      <c r="A159" s="49">
        <v>106</v>
      </c>
      <c r="B159" s="50" t="s">
        <v>1365</v>
      </c>
      <c r="C159" s="50" t="s">
        <v>1547</v>
      </c>
      <c r="D159" s="50" t="s">
        <v>1515</v>
      </c>
      <c r="E159" s="51">
        <v>0.05</v>
      </c>
    </row>
    <row r="160" spans="1:5" ht="22.8" x14ac:dyDescent="0.25">
      <c r="A160" s="49">
        <v>107</v>
      </c>
      <c r="B160" s="50" t="s">
        <v>1548</v>
      </c>
      <c r="C160" s="50" t="s">
        <v>1549</v>
      </c>
      <c r="D160" s="50" t="s">
        <v>169</v>
      </c>
      <c r="E160" s="51">
        <v>1.2829999999999999</v>
      </c>
    </row>
    <row r="161" spans="1:5" ht="22.8" x14ac:dyDescent="0.25">
      <c r="A161" s="49">
        <v>108</v>
      </c>
      <c r="B161" s="50" t="s">
        <v>1365</v>
      </c>
      <c r="C161" s="50" t="s">
        <v>1550</v>
      </c>
      <c r="D161" s="50" t="s">
        <v>1551</v>
      </c>
      <c r="E161" s="51">
        <v>3730.0000000000005</v>
      </c>
    </row>
    <row r="162" spans="1:5" ht="22.8" x14ac:dyDescent="0.25">
      <c r="A162" s="49">
        <v>109</v>
      </c>
      <c r="B162" s="50" t="s">
        <v>1507</v>
      </c>
      <c r="C162" s="50" t="s">
        <v>1552</v>
      </c>
      <c r="D162" s="50" t="s">
        <v>278</v>
      </c>
      <c r="E162" s="51">
        <v>115</v>
      </c>
    </row>
    <row r="163" spans="1:5" ht="22.8" x14ac:dyDescent="0.25">
      <c r="A163" s="49">
        <v>110</v>
      </c>
      <c r="B163" s="50" t="s">
        <v>1507</v>
      </c>
      <c r="C163" s="50" t="s">
        <v>1553</v>
      </c>
      <c r="D163" s="50" t="s">
        <v>278</v>
      </c>
      <c r="E163" s="51">
        <v>60</v>
      </c>
    </row>
    <row r="164" spans="1:5" ht="22.8" x14ac:dyDescent="0.25">
      <c r="A164" s="49">
        <v>111</v>
      </c>
      <c r="B164" s="50" t="s">
        <v>1365</v>
      </c>
      <c r="C164" s="50" t="s">
        <v>1554</v>
      </c>
      <c r="D164" s="50" t="s">
        <v>278</v>
      </c>
      <c r="E164" s="51">
        <v>456</v>
      </c>
    </row>
    <row r="165" spans="1:5" ht="22.8" x14ac:dyDescent="0.25">
      <c r="A165" s="49">
        <v>112</v>
      </c>
      <c r="B165" s="50" t="s">
        <v>1365</v>
      </c>
      <c r="C165" s="50" t="s">
        <v>1555</v>
      </c>
      <c r="D165" s="50" t="s">
        <v>278</v>
      </c>
      <c r="E165" s="51">
        <v>790.99999999999989</v>
      </c>
    </row>
    <row r="166" spans="1:5" ht="22.8" x14ac:dyDescent="0.25">
      <c r="A166" s="49">
        <v>113</v>
      </c>
      <c r="B166" s="50" t="s">
        <v>1365</v>
      </c>
      <c r="C166" s="50" t="s">
        <v>1556</v>
      </c>
      <c r="D166" s="50" t="s">
        <v>278</v>
      </c>
      <c r="E166" s="51">
        <v>3977</v>
      </c>
    </row>
    <row r="167" spans="1:5" ht="22.8" x14ac:dyDescent="0.25">
      <c r="A167" s="49">
        <v>114</v>
      </c>
      <c r="B167" s="50" t="s">
        <v>1557</v>
      </c>
      <c r="C167" s="50" t="s">
        <v>1558</v>
      </c>
      <c r="D167" s="50" t="s">
        <v>278</v>
      </c>
      <c r="E167" s="51">
        <v>588</v>
      </c>
    </row>
    <row r="168" spans="1:5" ht="22.8" x14ac:dyDescent="0.25">
      <c r="A168" s="49">
        <v>115</v>
      </c>
      <c r="B168" s="50" t="s">
        <v>1365</v>
      </c>
      <c r="C168" s="50" t="s">
        <v>1559</v>
      </c>
      <c r="D168" s="50" t="s">
        <v>278</v>
      </c>
      <c r="E168" s="51">
        <v>4</v>
      </c>
    </row>
    <row r="169" spans="1:5" ht="22.8" x14ac:dyDescent="0.25">
      <c r="A169" s="49">
        <v>116</v>
      </c>
      <c r="B169" s="50" t="s">
        <v>1365</v>
      </c>
      <c r="C169" s="50" t="s">
        <v>1560</v>
      </c>
      <c r="D169" s="50" t="s">
        <v>278</v>
      </c>
      <c r="E169" s="51">
        <v>160</v>
      </c>
    </row>
    <row r="170" spans="1:5" ht="22.8" x14ac:dyDescent="0.25">
      <c r="A170" s="49">
        <v>117</v>
      </c>
      <c r="B170" s="50" t="s">
        <v>1365</v>
      </c>
      <c r="C170" s="50" t="s">
        <v>1561</v>
      </c>
      <c r="D170" s="50" t="s">
        <v>278</v>
      </c>
      <c r="E170" s="51">
        <v>5709</v>
      </c>
    </row>
    <row r="171" spans="1:5" ht="22.8" x14ac:dyDescent="0.25">
      <c r="A171" s="49">
        <v>118</v>
      </c>
      <c r="B171" s="50" t="s">
        <v>1365</v>
      </c>
      <c r="C171" s="50" t="s">
        <v>1562</v>
      </c>
      <c r="D171" s="50" t="s">
        <v>278</v>
      </c>
      <c r="E171" s="51">
        <v>100</v>
      </c>
    </row>
    <row r="172" spans="1:5" ht="22.8" x14ac:dyDescent="0.25">
      <c r="A172" s="49">
        <v>119</v>
      </c>
      <c r="B172" s="50" t="s">
        <v>1563</v>
      </c>
      <c r="C172" s="50" t="s">
        <v>1564</v>
      </c>
      <c r="D172" s="50" t="s">
        <v>132</v>
      </c>
      <c r="E172" s="51">
        <v>20</v>
      </c>
    </row>
    <row r="173" spans="1:5" x14ac:dyDescent="0.25">
      <c r="A173" s="49">
        <v>120</v>
      </c>
      <c r="B173" s="50" t="s">
        <v>1565</v>
      </c>
      <c r="C173" s="50" t="s">
        <v>1566</v>
      </c>
      <c r="D173" s="50" t="s">
        <v>147</v>
      </c>
      <c r="E173" s="51">
        <v>5.2248000000000003E-2</v>
      </c>
    </row>
    <row r="174" spans="1:5" ht="22.8" x14ac:dyDescent="0.25">
      <c r="A174" s="49">
        <v>121</v>
      </c>
      <c r="B174" s="50" t="s">
        <v>1365</v>
      </c>
      <c r="C174" s="50" t="s">
        <v>1567</v>
      </c>
      <c r="D174" s="50" t="s">
        <v>278</v>
      </c>
      <c r="E174" s="51">
        <v>5</v>
      </c>
    </row>
    <row r="175" spans="1:5" ht="22.8" x14ac:dyDescent="0.25">
      <c r="A175" s="49">
        <v>122</v>
      </c>
      <c r="B175" s="50" t="s">
        <v>1365</v>
      </c>
      <c r="C175" s="50" t="s">
        <v>1568</v>
      </c>
      <c r="D175" s="50" t="s">
        <v>278</v>
      </c>
      <c r="E175" s="51">
        <v>14</v>
      </c>
    </row>
    <row r="176" spans="1:5" ht="22.8" x14ac:dyDescent="0.25">
      <c r="A176" s="49">
        <v>123</v>
      </c>
      <c r="B176" s="50" t="s">
        <v>1365</v>
      </c>
      <c r="C176" s="50" t="s">
        <v>1569</v>
      </c>
      <c r="D176" s="50" t="s">
        <v>278</v>
      </c>
      <c r="E176" s="51">
        <v>2</v>
      </c>
    </row>
    <row r="177" spans="1:5" ht="22.8" x14ac:dyDescent="0.25">
      <c r="A177" s="49">
        <v>124</v>
      </c>
      <c r="B177" s="50" t="s">
        <v>1365</v>
      </c>
      <c r="C177" s="50" t="s">
        <v>1570</v>
      </c>
      <c r="D177" s="50" t="s">
        <v>278</v>
      </c>
      <c r="E177" s="51">
        <v>61.000000000000007</v>
      </c>
    </row>
    <row r="178" spans="1:5" ht="22.8" x14ac:dyDescent="0.25">
      <c r="A178" s="49">
        <v>125</v>
      </c>
      <c r="B178" s="50" t="s">
        <v>1365</v>
      </c>
      <c r="C178" s="50" t="s">
        <v>1571</v>
      </c>
      <c r="D178" s="50" t="s">
        <v>278</v>
      </c>
      <c r="E178" s="51">
        <v>8</v>
      </c>
    </row>
    <row r="179" spans="1:5" ht="22.8" x14ac:dyDescent="0.25">
      <c r="A179" s="49">
        <v>126</v>
      </c>
      <c r="B179" s="50" t="s">
        <v>1365</v>
      </c>
      <c r="C179" s="50" t="s">
        <v>1572</v>
      </c>
      <c r="D179" s="50" t="s">
        <v>278</v>
      </c>
      <c r="E179" s="51">
        <v>84</v>
      </c>
    </row>
    <row r="180" spans="1:5" ht="22.8" x14ac:dyDescent="0.25">
      <c r="A180" s="49">
        <v>127</v>
      </c>
      <c r="B180" s="50" t="s">
        <v>1365</v>
      </c>
      <c r="C180" s="50" t="s">
        <v>1573</v>
      </c>
      <c r="D180" s="50" t="s">
        <v>278</v>
      </c>
      <c r="E180" s="51">
        <v>2</v>
      </c>
    </row>
    <row r="181" spans="1:5" ht="22.8" x14ac:dyDescent="0.25">
      <c r="A181" s="49">
        <v>128</v>
      </c>
      <c r="B181" s="50" t="s">
        <v>1365</v>
      </c>
      <c r="C181" s="50" t="s">
        <v>1574</v>
      </c>
      <c r="D181" s="50" t="s">
        <v>278</v>
      </c>
      <c r="E181" s="51">
        <v>61.000000000000007</v>
      </c>
    </row>
    <row r="182" spans="1:5" ht="22.8" x14ac:dyDescent="0.25">
      <c r="A182" s="49">
        <v>129</v>
      </c>
      <c r="B182" s="50" t="s">
        <v>1507</v>
      </c>
      <c r="C182" s="50" t="s">
        <v>1575</v>
      </c>
      <c r="D182" s="50" t="s">
        <v>278</v>
      </c>
      <c r="E182" s="51">
        <v>1.9999999999999998</v>
      </c>
    </row>
    <row r="183" spans="1:5" ht="22.8" x14ac:dyDescent="0.25">
      <c r="A183" s="49">
        <v>130</v>
      </c>
      <c r="B183" s="50" t="s">
        <v>1507</v>
      </c>
      <c r="C183" s="50" t="s">
        <v>1576</v>
      </c>
      <c r="D183" s="50" t="s">
        <v>278</v>
      </c>
      <c r="E183" s="51">
        <v>29</v>
      </c>
    </row>
    <row r="184" spans="1:5" ht="22.8" x14ac:dyDescent="0.25">
      <c r="A184" s="49">
        <v>131</v>
      </c>
      <c r="B184" s="50" t="s">
        <v>1365</v>
      </c>
      <c r="C184" s="50" t="s">
        <v>1577</v>
      </c>
      <c r="D184" s="50" t="s">
        <v>278</v>
      </c>
      <c r="E184" s="51">
        <v>4</v>
      </c>
    </row>
    <row r="185" spans="1:5" ht="22.8" x14ac:dyDescent="0.25">
      <c r="A185" s="49">
        <v>132</v>
      </c>
      <c r="B185" s="50" t="s">
        <v>1365</v>
      </c>
      <c r="C185" s="50" t="s">
        <v>1578</v>
      </c>
      <c r="D185" s="50" t="s">
        <v>278</v>
      </c>
      <c r="E185" s="51">
        <v>5</v>
      </c>
    </row>
    <row r="186" spans="1:5" ht="22.8" x14ac:dyDescent="0.25">
      <c r="A186" s="49">
        <v>133</v>
      </c>
      <c r="B186" s="50" t="s">
        <v>1365</v>
      </c>
      <c r="C186" s="50" t="s">
        <v>1579</v>
      </c>
      <c r="D186" s="50" t="s">
        <v>278</v>
      </c>
      <c r="E186" s="51">
        <v>84</v>
      </c>
    </row>
    <row r="187" spans="1:5" ht="22.8" x14ac:dyDescent="0.25">
      <c r="A187" s="49">
        <v>134</v>
      </c>
      <c r="B187" s="50" t="s">
        <v>1365</v>
      </c>
      <c r="C187" s="50" t="s">
        <v>1579</v>
      </c>
      <c r="D187" s="50" t="s">
        <v>278</v>
      </c>
      <c r="E187" s="51">
        <v>243.00000000000003</v>
      </c>
    </row>
    <row r="188" spans="1:5" ht="22.8" x14ac:dyDescent="0.25">
      <c r="A188" s="49">
        <v>135</v>
      </c>
      <c r="B188" s="50" t="s">
        <v>1365</v>
      </c>
      <c r="C188" s="50" t="s">
        <v>1580</v>
      </c>
      <c r="D188" s="50" t="s">
        <v>278</v>
      </c>
      <c r="E188" s="51">
        <v>548</v>
      </c>
    </row>
    <row r="189" spans="1:5" ht="22.8" x14ac:dyDescent="0.25">
      <c r="A189" s="49">
        <v>136</v>
      </c>
      <c r="B189" s="50" t="s">
        <v>1507</v>
      </c>
      <c r="C189" s="50" t="s">
        <v>1581</v>
      </c>
      <c r="D189" s="50" t="s">
        <v>278</v>
      </c>
      <c r="E189" s="51">
        <v>1</v>
      </c>
    </row>
    <row r="190" spans="1:5" ht="22.8" x14ac:dyDescent="0.25">
      <c r="A190" s="49">
        <v>137</v>
      </c>
      <c r="B190" s="50" t="s">
        <v>1365</v>
      </c>
      <c r="C190" s="50" t="s">
        <v>1582</v>
      </c>
      <c r="D190" s="50" t="s">
        <v>278</v>
      </c>
      <c r="E190" s="51">
        <v>227.00000000000003</v>
      </c>
    </row>
    <row r="191" spans="1:5" ht="22.8" x14ac:dyDescent="0.25">
      <c r="A191" s="49">
        <v>138</v>
      </c>
      <c r="B191" s="50" t="s">
        <v>1365</v>
      </c>
      <c r="C191" s="50" t="s">
        <v>1583</v>
      </c>
      <c r="D191" s="50" t="s">
        <v>278</v>
      </c>
      <c r="E191" s="51">
        <v>14</v>
      </c>
    </row>
    <row r="192" spans="1:5" ht="22.8" x14ac:dyDescent="0.25">
      <c r="A192" s="49">
        <v>139</v>
      </c>
      <c r="B192" s="50" t="s">
        <v>1365</v>
      </c>
      <c r="C192" s="50" t="s">
        <v>1584</v>
      </c>
      <c r="D192" s="50" t="s">
        <v>1515</v>
      </c>
      <c r="E192" s="51">
        <v>6.86</v>
      </c>
    </row>
    <row r="193" spans="1:5" x14ac:dyDescent="0.25">
      <c r="A193" s="49">
        <v>140</v>
      </c>
      <c r="B193" s="50" t="s">
        <v>1565</v>
      </c>
      <c r="C193" s="50" t="s">
        <v>1585</v>
      </c>
      <c r="D193" s="50" t="s">
        <v>147</v>
      </c>
      <c r="E193" s="51">
        <v>0.59031999999999996</v>
      </c>
    </row>
    <row r="194" spans="1:5" ht="22.8" x14ac:dyDescent="0.25">
      <c r="A194" s="49">
        <v>141</v>
      </c>
      <c r="B194" s="50" t="s">
        <v>1365</v>
      </c>
      <c r="C194" s="50" t="s">
        <v>1586</v>
      </c>
      <c r="D194" s="50" t="s">
        <v>278</v>
      </c>
      <c r="E194" s="51">
        <v>40</v>
      </c>
    </row>
    <row r="195" spans="1:5" ht="22.8" x14ac:dyDescent="0.25">
      <c r="A195" s="49">
        <v>142</v>
      </c>
      <c r="B195" s="50" t="s">
        <v>1365</v>
      </c>
      <c r="C195" s="50" t="s">
        <v>1587</v>
      </c>
      <c r="D195" s="50" t="s">
        <v>278</v>
      </c>
      <c r="E195" s="51">
        <v>271</v>
      </c>
    </row>
    <row r="196" spans="1:5" ht="22.8" x14ac:dyDescent="0.25">
      <c r="A196" s="49">
        <v>143</v>
      </c>
      <c r="B196" s="50" t="s">
        <v>1365</v>
      </c>
      <c r="C196" s="50" t="s">
        <v>1588</v>
      </c>
      <c r="D196" s="50" t="s">
        <v>278</v>
      </c>
      <c r="E196" s="51">
        <v>183</v>
      </c>
    </row>
    <row r="197" spans="1:5" ht="22.8" x14ac:dyDescent="0.25">
      <c r="A197" s="49">
        <v>144</v>
      </c>
      <c r="B197" s="50" t="s">
        <v>1365</v>
      </c>
      <c r="C197" s="50" t="s">
        <v>1589</v>
      </c>
      <c r="D197" s="50" t="s">
        <v>278</v>
      </c>
      <c r="E197" s="51">
        <v>4</v>
      </c>
    </row>
    <row r="198" spans="1:5" ht="22.8" x14ac:dyDescent="0.25">
      <c r="A198" s="49">
        <v>145</v>
      </c>
      <c r="B198" s="50" t="s">
        <v>1365</v>
      </c>
      <c r="C198" s="50" t="s">
        <v>1590</v>
      </c>
      <c r="D198" s="50" t="s">
        <v>278</v>
      </c>
      <c r="E198" s="51">
        <v>275</v>
      </c>
    </row>
    <row r="199" spans="1:5" ht="22.8" x14ac:dyDescent="0.25">
      <c r="A199" s="49">
        <v>146</v>
      </c>
      <c r="B199" s="50" t="s">
        <v>1365</v>
      </c>
      <c r="C199" s="50" t="s">
        <v>1591</v>
      </c>
      <c r="D199" s="50" t="s">
        <v>278</v>
      </c>
      <c r="E199" s="51">
        <v>273</v>
      </c>
    </row>
    <row r="200" spans="1:5" ht="22.8" x14ac:dyDescent="0.25">
      <c r="A200" s="49">
        <v>147</v>
      </c>
      <c r="B200" s="50" t="s">
        <v>1365</v>
      </c>
      <c r="C200" s="50" t="s">
        <v>1592</v>
      </c>
      <c r="D200" s="50" t="s">
        <v>278</v>
      </c>
      <c r="E200" s="51">
        <v>152</v>
      </c>
    </row>
    <row r="201" spans="1:5" ht="22.8" x14ac:dyDescent="0.25">
      <c r="A201" s="49">
        <v>148</v>
      </c>
      <c r="B201" s="50" t="s">
        <v>1365</v>
      </c>
      <c r="C201" s="50" t="s">
        <v>1593</v>
      </c>
      <c r="D201" s="50" t="s">
        <v>278</v>
      </c>
      <c r="E201" s="51">
        <v>2345</v>
      </c>
    </row>
    <row r="202" spans="1:5" ht="22.8" x14ac:dyDescent="0.25">
      <c r="A202" s="49">
        <v>149</v>
      </c>
      <c r="B202" s="50" t="s">
        <v>1365</v>
      </c>
      <c r="C202" s="50" t="s">
        <v>1594</v>
      </c>
      <c r="D202" s="50" t="s">
        <v>278</v>
      </c>
      <c r="E202" s="51">
        <v>8</v>
      </c>
    </row>
    <row r="203" spans="1:5" ht="22.8" x14ac:dyDescent="0.25">
      <c r="A203" s="49">
        <v>150</v>
      </c>
      <c r="B203" s="50" t="s">
        <v>1507</v>
      </c>
      <c r="C203" s="50" t="s">
        <v>1595</v>
      </c>
      <c r="D203" s="50" t="s">
        <v>1551</v>
      </c>
      <c r="E203" s="51">
        <v>47</v>
      </c>
    </row>
    <row r="204" spans="1:5" ht="22.8" x14ac:dyDescent="0.25">
      <c r="A204" s="49">
        <v>151</v>
      </c>
      <c r="B204" s="50" t="s">
        <v>1507</v>
      </c>
      <c r="C204" s="50" t="s">
        <v>1596</v>
      </c>
      <c r="D204" s="50" t="s">
        <v>278</v>
      </c>
      <c r="E204" s="51">
        <v>260</v>
      </c>
    </row>
    <row r="205" spans="1:5" ht="22.8" x14ac:dyDescent="0.25">
      <c r="A205" s="49">
        <v>152</v>
      </c>
      <c r="B205" s="50" t="s">
        <v>1365</v>
      </c>
      <c r="C205" s="50" t="s">
        <v>1597</v>
      </c>
      <c r="D205" s="50" t="s">
        <v>278</v>
      </c>
      <c r="E205" s="51">
        <v>338</v>
      </c>
    </row>
    <row r="206" spans="1:5" ht="22.8" x14ac:dyDescent="0.25">
      <c r="A206" s="49">
        <v>153</v>
      </c>
      <c r="B206" s="50" t="s">
        <v>1365</v>
      </c>
      <c r="C206" s="50" t="s">
        <v>1598</v>
      </c>
      <c r="D206" s="50" t="s">
        <v>278</v>
      </c>
      <c r="E206" s="51">
        <v>18</v>
      </c>
    </row>
    <row r="207" spans="1:5" ht="22.8" x14ac:dyDescent="0.25">
      <c r="A207" s="49">
        <v>154</v>
      </c>
      <c r="B207" s="50" t="s">
        <v>1365</v>
      </c>
      <c r="C207" s="50" t="s">
        <v>1599</v>
      </c>
      <c r="D207" s="50" t="s">
        <v>278</v>
      </c>
      <c r="E207" s="51">
        <v>111</v>
      </c>
    </row>
    <row r="208" spans="1:5" ht="22.8" x14ac:dyDescent="0.25">
      <c r="A208" s="49">
        <v>155</v>
      </c>
      <c r="B208" s="50" t="s">
        <v>1365</v>
      </c>
      <c r="C208" s="50" t="s">
        <v>1600</v>
      </c>
      <c r="D208" s="50" t="s">
        <v>278</v>
      </c>
      <c r="E208" s="51">
        <v>235</v>
      </c>
    </row>
    <row r="209" spans="1:5" ht="22.8" x14ac:dyDescent="0.25">
      <c r="A209" s="49">
        <v>156</v>
      </c>
      <c r="B209" s="50" t="s">
        <v>1365</v>
      </c>
      <c r="C209" s="50" t="s">
        <v>1601</v>
      </c>
      <c r="D209" s="50" t="s">
        <v>278</v>
      </c>
      <c r="E209" s="51">
        <v>312</v>
      </c>
    </row>
    <row r="210" spans="1:5" ht="22.8" x14ac:dyDescent="0.25">
      <c r="A210" s="49">
        <v>157</v>
      </c>
      <c r="B210" s="50" t="s">
        <v>1365</v>
      </c>
      <c r="C210" s="50" t="s">
        <v>1602</v>
      </c>
      <c r="D210" s="50" t="s">
        <v>278</v>
      </c>
      <c r="E210" s="51">
        <v>54</v>
      </c>
    </row>
    <row r="211" spans="1:5" ht="22.8" x14ac:dyDescent="0.25">
      <c r="A211" s="49">
        <v>158</v>
      </c>
      <c r="B211" s="50" t="s">
        <v>1365</v>
      </c>
      <c r="C211" s="50" t="s">
        <v>1603</v>
      </c>
      <c r="D211" s="50" t="s">
        <v>278</v>
      </c>
      <c r="E211" s="51">
        <v>72</v>
      </c>
    </row>
    <row r="212" spans="1:5" ht="22.8" x14ac:dyDescent="0.25">
      <c r="A212" s="49">
        <v>159</v>
      </c>
      <c r="B212" s="50" t="s">
        <v>1365</v>
      </c>
      <c r="C212" s="50" t="s">
        <v>1604</v>
      </c>
      <c r="D212" s="50" t="s">
        <v>278</v>
      </c>
      <c r="E212" s="51">
        <v>1</v>
      </c>
    </row>
    <row r="213" spans="1:5" ht="22.8" x14ac:dyDescent="0.25">
      <c r="A213" s="49">
        <v>160</v>
      </c>
      <c r="B213" s="50" t="s">
        <v>1507</v>
      </c>
      <c r="C213" s="50" t="s">
        <v>1605</v>
      </c>
      <c r="D213" s="50" t="s">
        <v>1398</v>
      </c>
      <c r="E213" s="51">
        <v>1</v>
      </c>
    </row>
    <row r="214" spans="1:5" ht="22.8" x14ac:dyDescent="0.25">
      <c r="A214" s="49">
        <v>161</v>
      </c>
      <c r="B214" s="50" t="s">
        <v>1507</v>
      </c>
      <c r="C214" s="50" t="s">
        <v>1605</v>
      </c>
      <c r="D214" s="50" t="s">
        <v>1398</v>
      </c>
      <c r="E214" s="51">
        <v>1</v>
      </c>
    </row>
    <row r="215" spans="1:5" ht="22.8" x14ac:dyDescent="0.25">
      <c r="A215" s="49">
        <v>162</v>
      </c>
      <c r="B215" s="50" t="s">
        <v>1365</v>
      </c>
      <c r="C215" s="50" t="s">
        <v>1606</v>
      </c>
      <c r="D215" s="50" t="s">
        <v>278</v>
      </c>
      <c r="E215" s="51">
        <v>20</v>
      </c>
    </row>
    <row r="216" spans="1:5" ht="22.8" x14ac:dyDescent="0.25">
      <c r="A216" s="49">
        <v>163</v>
      </c>
      <c r="B216" s="50" t="s">
        <v>1365</v>
      </c>
      <c r="C216" s="50" t="s">
        <v>1607</v>
      </c>
      <c r="D216" s="50" t="s">
        <v>278</v>
      </c>
      <c r="E216" s="51">
        <v>250</v>
      </c>
    </row>
    <row r="217" spans="1:5" ht="22.8" x14ac:dyDescent="0.25">
      <c r="A217" s="49">
        <v>164</v>
      </c>
      <c r="B217" s="50" t="s">
        <v>1365</v>
      </c>
      <c r="C217" s="50" t="s">
        <v>1608</v>
      </c>
      <c r="D217" s="50" t="s">
        <v>278</v>
      </c>
      <c r="E217" s="51">
        <v>55</v>
      </c>
    </row>
    <row r="218" spans="1:5" ht="22.8" x14ac:dyDescent="0.25">
      <c r="A218" s="49">
        <v>165</v>
      </c>
      <c r="B218" s="50" t="s">
        <v>1365</v>
      </c>
      <c r="C218" s="50" t="s">
        <v>1609</v>
      </c>
      <c r="D218" s="50" t="s">
        <v>278</v>
      </c>
      <c r="E218" s="51">
        <v>40</v>
      </c>
    </row>
    <row r="219" spans="1:5" x14ac:dyDescent="0.25">
      <c r="A219" s="49">
        <v>166</v>
      </c>
      <c r="B219" s="50" t="s">
        <v>1565</v>
      </c>
      <c r="C219" s="50" t="s">
        <v>1610</v>
      </c>
      <c r="D219" s="50" t="s">
        <v>147</v>
      </c>
      <c r="E219" s="51">
        <v>0.96458999999999995</v>
      </c>
    </row>
    <row r="220" spans="1:5" x14ac:dyDescent="0.25">
      <c r="A220" s="49">
        <v>167</v>
      </c>
      <c r="B220" s="50" t="s">
        <v>1565</v>
      </c>
      <c r="C220" s="50" t="s">
        <v>1611</v>
      </c>
      <c r="D220" s="50" t="s">
        <v>147</v>
      </c>
      <c r="E220" s="51">
        <v>0.36231999999999992</v>
      </c>
    </row>
    <row r="221" spans="1:5" x14ac:dyDescent="0.25">
      <c r="A221" s="49">
        <v>168</v>
      </c>
      <c r="B221" s="50" t="s">
        <v>1565</v>
      </c>
      <c r="C221" s="50" t="s">
        <v>1612</v>
      </c>
      <c r="D221" s="50" t="s">
        <v>147</v>
      </c>
      <c r="E221" s="51">
        <v>9.0274999999999994E-2</v>
      </c>
    </row>
    <row r="222" spans="1:5" x14ac:dyDescent="0.25">
      <c r="A222" s="49">
        <v>169</v>
      </c>
      <c r="B222" s="50" t="s">
        <v>1565</v>
      </c>
      <c r="C222" s="50" t="s">
        <v>1613</v>
      </c>
      <c r="D222" s="50" t="s">
        <v>147</v>
      </c>
      <c r="E222" s="51">
        <v>2.512E-2</v>
      </c>
    </row>
    <row r="223" spans="1:5" x14ac:dyDescent="0.25">
      <c r="A223" s="49">
        <v>170</v>
      </c>
      <c r="B223" s="50" t="s">
        <v>1565</v>
      </c>
      <c r="C223" s="50" t="s">
        <v>1614</v>
      </c>
      <c r="D223" s="50" t="s">
        <v>147</v>
      </c>
      <c r="E223" s="51">
        <v>5.024E-2</v>
      </c>
    </row>
    <row r="224" spans="1:5" ht="22.8" x14ac:dyDescent="0.25">
      <c r="A224" s="49">
        <v>171</v>
      </c>
      <c r="B224" s="50" t="s">
        <v>1365</v>
      </c>
      <c r="C224" s="50" t="s">
        <v>1615</v>
      </c>
      <c r="D224" s="50" t="s">
        <v>1551</v>
      </c>
      <c r="E224" s="51">
        <v>20</v>
      </c>
    </row>
    <row r="225" spans="1:5" ht="22.8" x14ac:dyDescent="0.25">
      <c r="A225" s="49">
        <v>172</v>
      </c>
      <c r="B225" s="50" t="s">
        <v>1507</v>
      </c>
      <c r="C225" s="50" t="s">
        <v>1616</v>
      </c>
      <c r="D225" s="50" t="s">
        <v>1551</v>
      </c>
      <c r="E225" s="51">
        <v>37</v>
      </c>
    </row>
    <row r="226" spans="1:5" ht="22.8" x14ac:dyDescent="0.25">
      <c r="A226" s="49">
        <v>173</v>
      </c>
      <c r="B226" s="50" t="s">
        <v>1507</v>
      </c>
      <c r="C226" s="50" t="s">
        <v>1617</v>
      </c>
      <c r="D226" s="50" t="s">
        <v>1551</v>
      </c>
      <c r="E226" s="51">
        <v>20</v>
      </c>
    </row>
    <row r="227" spans="1:5" ht="22.8" x14ac:dyDescent="0.25">
      <c r="A227" s="49">
        <v>174</v>
      </c>
      <c r="B227" s="50" t="s">
        <v>1365</v>
      </c>
      <c r="C227" s="50" t="s">
        <v>1618</v>
      </c>
      <c r="D227" s="50" t="s">
        <v>1551</v>
      </c>
      <c r="E227" s="51">
        <v>260</v>
      </c>
    </row>
    <row r="228" spans="1:5" ht="22.8" x14ac:dyDescent="0.25">
      <c r="A228" s="49">
        <v>175</v>
      </c>
      <c r="B228" s="50" t="s">
        <v>1365</v>
      </c>
      <c r="C228" s="50" t="s">
        <v>1619</v>
      </c>
      <c r="D228" s="50" t="s">
        <v>1551</v>
      </c>
      <c r="E228" s="51">
        <v>530</v>
      </c>
    </row>
    <row r="229" spans="1:5" ht="22.8" x14ac:dyDescent="0.25">
      <c r="A229" s="49">
        <v>176</v>
      </c>
      <c r="B229" s="50" t="s">
        <v>1365</v>
      </c>
      <c r="C229" s="50" t="s">
        <v>1620</v>
      </c>
      <c r="D229" s="50" t="s">
        <v>1551</v>
      </c>
      <c r="E229" s="51">
        <v>25</v>
      </c>
    </row>
    <row r="230" spans="1:5" ht="22.8" x14ac:dyDescent="0.25">
      <c r="A230" s="49">
        <v>177</v>
      </c>
      <c r="B230" s="50" t="s">
        <v>1365</v>
      </c>
      <c r="C230" s="50" t="s">
        <v>1621</v>
      </c>
      <c r="D230" s="50" t="s">
        <v>1551</v>
      </c>
      <c r="E230" s="51">
        <v>9240</v>
      </c>
    </row>
    <row r="231" spans="1:5" ht="22.8" x14ac:dyDescent="0.25">
      <c r="A231" s="49">
        <v>178</v>
      </c>
      <c r="B231" s="50" t="s">
        <v>1365</v>
      </c>
      <c r="C231" s="50" t="s">
        <v>1622</v>
      </c>
      <c r="D231" s="50" t="s">
        <v>1551</v>
      </c>
      <c r="E231" s="51">
        <v>6700</v>
      </c>
    </row>
    <row r="232" spans="1:5" ht="22.8" x14ac:dyDescent="0.25">
      <c r="A232" s="49">
        <v>179</v>
      </c>
      <c r="B232" s="50" t="s">
        <v>1365</v>
      </c>
      <c r="C232" s="50" t="s">
        <v>1623</v>
      </c>
      <c r="D232" s="50" t="s">
        <v>1551</v>
      </c>
      <c r="E232" s="51">
        <v>15949.999999999998</v>
      </c>
    </row>
    <row r="233" spans="1:5" ht="22.8" x14ac:dyDescent="0.25">
      <c r="A233" s="49">
        <v>180</v>
      </c>
      <c r="B233" s="50" t="s">
        <v>1365</v>
      </c>
      <c r="C233" s="50" t="s">
        <v>1624</v>
      </c>
      <c r="D233" s="50" t="s">
        <v>1551</v>
      </c>
      <c r="E233" s="51">
        <v>3250</v>
      </c>
    </row>
    <row r="234" spans="1:5" ht="22.8" x14ac:dyDescent="0.25">
      <c r="A234" s="49">
        <v>181</v>
      </c>
      <c r="B234" s="50" t="s">
        <v>1365</v>
      </c>
      <c r="C234" s="50" t="s">
        <v>1657</v>
      </c>
      <c r="D234" s="50" t="s">
        <v>1551</v>
      </c>
      <c r="E234" s="51">
        <v>6100</v>
      </c>
    </row>
    <row r="235" spans="1:5" ht="22.8" x14ac:dyDescent="0.25">
      <c r="A235" s="49">
        <v>182</v>
      </c>
      <c r="B235" s="50" t="s">
        <v>1365</v>
      </c>
      <c r="C235" s="50" t="s">
        <v>1625</v>
      </c>
      <c r="D235" s="50" t="s">
        <v>1551</v>
      </c>
      <c r="E235" s="51">
        <v>1790</v>
      </c>
    </row>
    <row r="236" spans="1:5" ht="22.8" x14ac:dyDescent="0.25">
      <c r="A236" s="49">
        <v>183</v>
      </c>
      <c r="B236" s="50" t="s">
        <v>1365</v>
      </c>
      <c r="C236" s="50" t="s">
        <v>1626</v>
      </c>
      <c r="D236" s="50" t="s">
        <v>1551</v>
      </c>
      <c r="E236" s="51">
        <v>250</v>
      </c>
    </row>
    <row r="237" spans="1:5" ht="22.8" x14ac:dyDescent="0.25">
      <c r="A237" s="49">
        <v>184</v>
      </c>
      <c r="B237" s="50" t="s">
        <v>1365</v>
      </c>
      <c r="C237" s="50" t="s">
        <v>1627</v>
      </c>
      <c r="D237" s="50" t="s">
        <v>1551</v>
      </c>
      <c r="E237" s="51">
        <v>240</v>
      </c>
    </row>
    <row r="238" spans="1:5" ht="34.200000000000003" x14ac:dyDescent="0.25">
      <c r="A238" s="49">
        <v>185</v>
      </c>
      <c r="B238" s="50" t="s">
        <v>1628</v>
      </c>
      <c r="C238" s="50" t="s">
        <v>1629</v>
      </c>
      <c r="D238" s="50" t="s">
        <v>1551</v>
      </c>
      <c r="E238" s="51">
        <v>260</v>
      </c>
    </row>
    <row r="239" spans="1:5" ht="34.200000000000003" x14ac:dyDescent="0.25">
      <c r="A239" s="49">
        <v>186</v>
      </c>
      <c r="B239" s="50" t="s">
        <v>1507</v>
      </c>
      <c r="C239" s="50" t="s">
        <v>1630</v>
      </c>
      <c r="D239" s="50" t="s">
        <v>1551</v>
      </c>
      <c r="E239" s="51">
        <v>85</v>
      </c>
    </row>
    <row r="240" spans="1:5" ht="34.200000000000003" x14ac:dyDescent="0.25">
      <c r="A240" s="49">
        <v>187</v>
      </c>
      <c r="B240" s="50" t="s">
        <v>1631</v>
      </c>
      <c r="C240" s="50" t="s">
        <v>1632</v>
      </c>
      <c r="D240" s="50" t="s">
        <v>1551</v>
      </c>
      <c r="E240" s="51">
        <v>35</v>
      </c>
    </row>
    <row r="241" spans="1:5" ht="34.200000000000003" x14ac:dyDescent="0.25">
      <c r="A241" s="49">
        <v>188</v>
      </c>
      <c r="B241" s="50" t="s">
        <v>1633</v>
      </c>
      <c r="C241" s="50" t="s">
        <v>1634</v>
      </c>
      <c r="D241" s="50" t="s">
        <v>1551</v>
      </c>
      <c r="E241" s="51">
        <v>40</v>
      </c>
    </row>
    <row r="242" spans="1:5" ht="45.6" x14ac:dyDescent="0.25">
      <c r="A242" s="49">
        <v>189</v>
      </c>
      <c r="B242" s="50" t="s">
        <v>1633</v>
      </c>
      <c r="C242" s="50" t="s">
        <v>1635</v>
      </c>
      <c r="D242" s="50" t="s">
        <v>1551</v>
      </c>
      <c r="E242" s="51">
        <v>12</v>
      </c>
    </row>
    <row r="243" spans="1:5" ht="45.6" x14ac:dyDescent="0.25">
      <c r="A243" s="49">
        <v>190</v>
      </c>
      <c r="B243" s="50" t="s">
        <v>1636</v>
      </c>
      <c r="C243" s="50" t="s">
        <v>1637</v>
      </c>
      <c r="D243" s="50" t="s">
        <v>1551</v>
      </c>
      <c r="E243" s="51">
        <v>5</v>
      </c>
    </row>
    <row r="244" spans="1:5" ht="22.8" x14ac:dyDescent="0.25">
      <c r="A244" s="49">
        <v>191</v>
      </c>
      <c r="B244" s="50" t="s">
        <v>1507</v>
      </c>
      <c r="C244" s="50" t="s">
        <v>1638</v>
      </c>
      <c r="D244" s="50" t="s">
        <v>278</v>
      </c>
      <c r="E244" s="51">
        <v>1.9999999999999998</v>
      </c>
    </row>
    <row r="245" spans="1:5" ht="22.8" x14ac:dyDescent="0.25">
      <c r="A245" s="49">
        <v>192</v>
      </c>
      <c r="B245" s="50" t="s">
        <v>1365</v>
      </c>
      <c r="C245" s="50" t="s">
        <v>1639</v>
      </c>
      <c r="D245" s="50" t="s">
        <v>278</v>
      </c>
      <c r="E245" s="51">
        <v>10900</v>
      </c>
    </row>
    <row r="246" spans="1:5" ht="22.8" x14ac:dyDescent="0.25">
      <c r="A246" s="49">
        <v>193</v>
      </c>
      <c r="B246" s="50" t="s">
        <v>1365</v>
      </c>
      <c r="C246" s="50" t="s">
        <v>1640</v>
      </c>
      <c r="D246" s="50" t="s">
        <v>278</v>
      </c>
      <c r="E246" s="51">
        <v>410</v>
      </c>
    </row>
    <row r="247" spans="1:5" ht="22.8" x14ac:dyDescent="0.25">
      <c r="A247" s="49">
        <v>194</v>
      </c>
      <c r="B247" s="50" t="s">
        <v>1365</v>
      </c>
      <c r="C247" s="50" t="s">
        <v>1641</v>
      </c>
      <c r="D247" s="50" t="s">
        <v>278</v>
      </c>
      <c r="E247" s="51">
        <v>80</v>
      </c>
    </row>
    <row r="248" spans="1:5" ht="22.8" x14ac:dyDescent="0.25">
      <c r="A248" s="49">
        <v>195</v>
      </c>
      <c r="B248" s="50" t="s">
        <v>1507</v>
      </c>
      <c r="C248" s="50" t="s">
        <v>1642</v>
      </c>
      <c r="D248" s="50" t="s">
        <v>1398</v>
      </c>
      <c r="E248" s="51">
        <v>1</v>
      </c>
    </row>
    <row r="249" spans="1:5" ht="22.8" x14ac:dyDescent="0.25">
      <c r="A249" s="49">
        <v>196</v>
      </c>
      <c r="B249" s="50" t="s">
        <v>1365</v>
      </c>
      <c r="C249" s="50" t="s">
        <v>1643</v>
      </c>
      <c r="D249" s="50" t="s">
        <v>278</v>
      </c>
      <c r="E249" s="51">
        <v>272</v>
      </c>
    </row>
    <row r="250" spans="1:5" ht="22.8" x14ac:dyDescent="0.25">
      <c r="A250" s="49">
        <v>199</v>
      </c>
      <c r="B250" s="50" t="s">
        <v>1507</v>
      </c>
      <c r="C250" s="50" t="s">
        <v>1642</v>
      </c>
      <c r="D250" s="50" t="s">
        <v>1398</v>
      </c>
      <c r="E250" s="51">
        <v>1</v>
      </c>
    </row>
    <row r="251" spans="1:5" ht="22.8" x14ac:dyDescent="0.25">
      <c r="A251" s="49">
        <v>200</v>
      </c>
      <c r="B251" s="50" t="s">
        <v>1365</v>
      </c>
      <c r="C251" s="50" t="s">
        <v>1643</v>
      </c>
      <c r="D251" s="50" t="s">
        <v>278</v>
      </c>
      <c r="E251" s="51">
        <v>272</v>
      </c>
    </row>
    <row r="252" spans="1:5" ht="22.8" x14ac:dyDescent="0.25">
      <c r="A252" s="49">
        <v>201</v>
      </c>
      <c r="B252" s="50" t="s">
        <v>1365</v>
      </c>
      <c r="C252" s="50" t="s">
        <v>1644</v>
      </c>
      <c r="D252" s="50" t="s">
        <v>278</v>
      </c>
      <c r="E252" s="51">
        <v>1</v>
      </c>
    </row>
  </sheetData>
  <mergeCells count="16">
    <mergeCell ref="A7:E7"/>
    <mergeCell ref="A1:E1"/>
    <mergeCell ref="C3:E3"/>
    <mergeCell ref="C4:E4"/>
    <mergeCell ref="C5:E5"/>
    <mergeCell ref="C6:E6"/>
    <mergeCell ref="A53:E53"/>
    <mergeCell ref="B15:E15"/>
    <mergeCell ref="F19:F21"/>
    <mergeCell ref="B23:E23"/>
    <mergeCell ref="A8:E8"/>
    <mergeCell ref="D9:E9"/>
    <mergeCell ref="A11:E11"/>
    <mergeCell ref="A12:E12"/>
    <mergeCell ref="B13:E13"/>
    <mergeCell ref="B14:E14"/>
  </mergeCells>
  <pageMargins left="0.7" right="0.7" top="0.75" bottom="0.75" header="0.3" footer="0.3"/>
  <pageSetup paperSize="9" orientation="portrait" r:id="rId1"/>
  <headerFooter>
    <oddFooter>&amp;R&amp;P</oddFooter>
  </headerFooter>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3"/>
  <sheetViews>
    <sheetView topLeftCell="A18" workbookViewId="0">
      <selection activeCell="F41" sqref="F41"/>
    </sheetView>
  </sheetViews>
  <sheetFormatPr defaultRowHeight="13.2" x14ac:dyDescent="0.25"/>
  <cols>
    <col min="3" max="3" width="22" customWidth="1"/>
    <col min="7" max="7" width="12.88671875" bestFit="1" customWidth="1"/>
  </cols>
  <sheetData>
    <row r="1" spans="1:7" x14ac:dyDescent="0.25">
      <c r="A1" s="48"/>
      <c r="B1" s="48" t="s">
        <v>1099</v>
      </c>
      <c r="C1" s="48"/>
      <c r="D1" s="48"/>
      <c r="E1" s="48"/>
      <c r="F1" s="48"/>
      <c r="G1" s="45"/>
    </row>
    <row r="2" spans="1:7" ht="22.8" x14ac:dyDescent="0.25">
      <c r="A2" s="49">
        <v>14</v>
      </c>
      <c r="B2" s="50" t="s">
        <v>769</v>
      </c>
      <c r="C2" s="50" t="s">
        <v>771</v>
      </c>
      <c r="D2" s="50" t="s">
        <v>772</v>
      </c>
      <c r="E2" s="51">
        <v>1605.366</v>
      </c>
      <c r="F2" s="52">
        <v>1145.6600000000001</v>
      </c>
      <c r="G2" s="53">
        <v>1839204</v>
      </c>
    </row>
    <row r="3" spans="1:7" ht="22.8" x14ac:dyDescent="0.25">
      <c r="A3" s="49">
        <v>15</v>
      </c>
      <c r="B3" s="50" t="s">
        <v>833</v>
      </c>
      <c r="C3" s="50" t="s">
        <v>835</v>
      </c>
      <c r="D3" s="50" t="s">
        <v>772</v>
      </c>
      <c r="E3" s="51">
        <v>2.4830000000000001</v>
      </c>
      <c r="F3" s="52">
        <v>1594.38</v>
      </c>
      <c r="G3" s="53">
        <v>3959</v>
      </c>
    </row>
    <row r="4" spans="1:7" ht="34.200000000000003" x14ac:dyDescent="0.25">
      <c r="A4" s="49">
        <v>16</v>
      </c>
      <c r="B4" s="50" t="s">
        <v>816</v>
      </c>
      <c r="C4" s="50" t="s">
        <v>818</v>
      </c>
      <c r="D4" s="50" t="s">
        <v>772</v>
      </c>
      <c r="E4" s="51">
        <v>3.4350000000000001</v>
      </c>
      <c r="F4" s="52">
        <v>1530.2</v>
      </c>
      <c r="G4" s="53">
        <v>5256</v>
      </c>
    </row>
    <row r="5" spans="1:7" ht="22.8" x14ac:dyDescent="0.25">
      <c r="A5" s="49">
        <v>17</v>
      </c>
      <c r="B5" s="50" t="s">
        <v>880</v>
      </c>
      <c r="C5" s="50" t="s">
        <v>882</v>
      </c>
      <c r="D5" s="50" t="s">
        <v>772</v>
      </c>
      <c r="E5" s="51">
        <v>0</v>
      </c>
      <c r="F5" s="52">
        <v>1591.73</v>
      </c>
      <c r="G5" s="53">
        <v>0</v>
      </c>
    </row>
    <row r="6" spans="1:7" ht="22.8" x14ac:dyDescent="0.25">
      <c r="A6" s="49">
        <v>18</v>
      </c>
      <c r="B6" s="50" t="s">
        <v>836</v>
      </c>
      <c r="C6" s="50" t="s">
        <v>838</v>
      </c>
      <c r="D6" s="50" t="s">
        <v>772</v>
      </c>
      <c r="E6" s="51">
        <v>97.096999999999994</v>
      </c>
      <c r="F6" s="52">
        <v>2327.9299999999998</v>
      </c>
      <c r="G6" s="53">
        <v>226035</v>
      </c>
    </row>
    <row r="7" spans="1:7" ht="34.200000000000003" x14ac:dyDescent="0.25">
      <c r="A7" s="49">
        <v>19</v>
      </c>
      <c r="B7" s="50" t="s">
        <v>785</v>
      </c>
      <c r="C7" s="50" t="s">
        <v>787</v>
      </c>
      <c r="D7" s="50" t="s">
        <v>772</v>
      </c>
      <c r="E7" s="51">
        <v>275.95100000000002</v>
      </c>
      <c r="F7" s="52">
        <v>88.31</v>
      </c>
      <c r="G7" s="53">
        <v>24369</v>
      </c>
    </row>
    <row r="8" spans="1:7" ht="34.200000000000003" x14ac:dyDescent="0.25">
      <c r="A8" s="49">
        <v>20</v>
      </c>
      <c r="B8" s="50" t="s">
        <v>808</v>
      </c>
      <c r="C8" s="50" t="s">
        <v>810</v>
      </c>
      <c r="D8" s="50" t="s">
        <v>772</v>
      </c>
      <c r="E8" s="51">
        <v>10.699</v>
      </c>
      <c r="F8" s="52">
        <v>22.54</v>
      </c>
      <c r="G8" s="53">
        <v>241</v>
      </c>
    </row>
    <row r="9" spans="1:7" ht="34.200000000000003" x14ac:dyDescent="0.25">
      <c r="A9" s="49">
        <v>21</v>
      </c>
      <c r="B9" s="50" t="s">
        <v>897</v>
      </c>
      <c r="C9" s="50" t="s">
        <v>899</v>
      </c>
      <c r="D9" s="50" t="s">
        <v>772</v>
      </c>
      <c r="E9" s="51">
        <v>0</v>
      </c>
      <c r="F9" s="52">
        <v>91.49</v>
      </c>
      <c r="G9" s="53">
        <v>0</v>
      </c>
    </row>
    <row r="10" spans="1:7" ht="22.8" x14ac:dyDescent="0.25">
      <c r="A10" s="49">
        <v>22</v>
      </c>
      <c r="B10" s="50" t="s">
        <v>857</v>
      </c>
      <c r="C10" s="50" t="s">
        <v>859</v>
      </c>
      <c r="D10" s="50" t="s">
        <v>772</v>
      </c>
      <c r="E10" s="51">
        <v>0.16400000000000001</v>
      </c>
      <c r="F10" s="52">
        <v>1193.27</v>
      </c>
      <c r="G10" s="53">
        <v>196</v>
      </c>
    </row>
    <row r="11" spans="1:7" ht="45.6" x14ac:dyDescent="0.25">
      <c r="A11" s="49">
        <v>23</v>
      </c>
      <c r="B11" s="50" t="s">
        <v>825</v>
      </c>
      <c r="C11" s="50" t="s">
        <v>827</v>
      </c>
      <c r="D11" s="50" t="s">
        <v>772</v>
      </c>
      <c r="E11" s="51">
        <v>1.7000000000000001E-2</v>
      </c>
      <c r="F11" s="52">
        <v>414.51</v>
      </c>
      <c r="G11" s="53">
        <v>7</v>
      </c>
    </row>
    <row r="12" spans="1:7" ht="22.8" x14ac:dyDescent="0.25">
      <c r="A12" s="49">
        <v>24</v>
      </c>
      <c r="B12" s="50" t="s">
        <v>813</v>
      </c>
      <c r="C12" s="50" t="s">
        <v>815</v>
      </c>
      <c r="D12" s="50" t="s">
        <v>772</v>
      </c>
      <c r="E12" s="51">
        <v>0</v>
      </c>
      <c r="F12" s="52">
        <v>714.32</v>
      </c>
      <c r="G12" s="53">
        <v>0</v>
      </c>
    </row>
    <row r="13" spans="1:7" ht="22.8" x14ac:dyDescent="0.25">
      <c r="A13" s="49">
        <v>25</v>
      </c>
      <c r="B13" s="50" t="s">
        <v>828</v>
      </c>
      <c r="C13" s="50" t="s">
        <v>830</v>
      </c>
      <c r="D13" s="50" t="s">
        <v>772</v>
      </c>
      <c r="E13" s="51">
        <v>0.11799999999999999</v>
      </c>
      <c r="F13" s="52">
        <v>6.63</v>
      </c>
      <c r="G13" s="53">
        <v>1</v>
      </c>
    </row>
    <row r="14" spans="1:7" ht="34.200000000000003" x14ac:dyDescent="0.25">
      <c r="A14" s="49">
        <v>26</v>
      </c>
      <c r="B14" s="50" t="s">
        <v>800</v>
      </c>
      <c r="C14" s="50" t="s">
        <v>802</v>
      </c>
      <c r="D14" s="50" t="s">
        <v>772</v>
      </c>
      <c r="E14" s="51">
        <v>0.70499999999999996</v>
      </c>
      <c r="F14" s="52">
        <v>164.29</v>
      </c>
      <c r="G14" s="53">
        <v>116</v>
      </c>
    </row>
    <row r="15" spans="1:7" ht="22.8" x14ac:dyDescent="0.25">
      <c r="A15" s="49">
        <v>27</v>
      </c>
      <c r="B15" s="50" t="s">
        <v>788</v>
      </c>
      <c r="C15" s="50" t="s">
        <v>790</v>
      </c>
      <c r="D15" s="50" t="s">
        <v>772</v>
      </c>
      <c r="E15" s="51">
        <v>288.58</v>
      </c>
      <c r="F15" s="52">
        <v>871.31</v>
      </c>
      <c r="G15" s="53">
        <v>251443</v>
      </c>
    </row>
    <row r="16" spans="1:7" ht="22.8" x14ac:dyDescent="0.25">
      <c r="A16" s="49">
        <v>28</v>
      </c>
      <c r="B16" s="50" t="s">
        <v>839</v>
      </c>
      <c r="C16" s="50" t="s">
        <v>841</v>
      </c>
      <c r="D16" s="50" t="s">
        <v>772</v>
      </c>
      <c r="E16" s="51">
        <v>33.276000000000003</v>
      </c>
      <c r="F16" s="52">
        <v>15.91</v>
      </c>
      <c r="G16" s="53">
        <v>529</v>
      </c>
    </row>
    <row r="17" spans="1:7" ht="22.8" x14ac:dyDescent="0.25">
      <c r="A17" s="49">
        <v>29</v>
      </c>
      <c r="B17" s="50" t="s">
        <v>819</v>
      </c>
      <c r="C17" s="50" t="s">
        <v>821</v>
      </c>
      <c r="D17" s="50" t="s">
        <v>772</v>
      </c>
      <c r="E17" s="51">
        <v>14.992000000000001</v>
      </c>
      <c r="F17" s="52">
        <v>179.01</v>
      </c>
      <c r="G17" s="53">
        <v>2684</v>
      </c>
    </row>
    <row r="18" spans="1:7" ht="45.6" x14ac:dyDescent="0.25">
      <c r="A18" s="49">
        <v>30</v>
      </c>
      <c r="B18" s="50" t="s">
        <v>842</v>
      </c>
      <c r="C18" s="50" t="s">
        <v>844</v>
      </c>
      <c r="D18" s="50" t="s">
        <v>772</v>
      </c>
      <c r="E18" s="51">
        <v>2.2349999999999999</v>
      </c>
      <c r="F18" s="52">
        <v>163.22999999999999</v>
      </c>
      <c r="G18" s="53">
        <v>365</v>
      </c>
    </row>
    <row r="19" spans="1:7" ht="34.200000000000003" x14ac:dyDescent="0.25">
      <c r="A19" s="49">
        <v>31</v>
      </c>
      <c r="B19" s="50" t="s">
        <v>868</v>
      </c>
      <c r="C19" s="50" t="s">
        <v>870</v>
      </c>
      <c r="D19" s="50" t="s">
        <v>772</v>
      </c>
      <c r="E19" s="51">
        <v>168.233</v>
      </c>
      <c r="F19" s="52">
        <v>107.41</v>
      </c>
      <c r="G19" s="53">
        <v>18070</v>
      </c>
    </row>
    <row r="20" spans="1:7" ht="68.400000000000006" x14ac:dyDescent="0.25">
      <c r="A20" s="49">
        <v>32</v>
      </c>
      <c r="B20" s="50" t="s">
        <v>877</v>
      </c>
      <c r="C20" s="50" t="s">
        <v>879</v>
      </c>
      <c r="D20" s="50" t="s">
        <v>772</v>
      </c>
      <c r="E20" s="51">
        <v>4.5140000000000002</v>
      </c>
      <c r="F20" s="52">
        <v>430.95</v>
      </c>
      <c r="G20" s="53">
        <v>1945</v>
      </c>
    </row>
    <row r="21" spans="1:7" ht="57" x14ac:dyDescent="0.25">
      <c r="A21" s="49">
        <v>33</v>
      </c>
      <c r="B21" s="50" t="s">
        <v>803</v>
      </c>
      <c r="C21" s="50" t="s">
        <v>805</v>
      </c>
      <c r="D21" s="50" t="s">
        <v>772</v>
      </c>
      <c r="E21" s="51">
        <v>15.266999999999999</v>
      </c>
      <c r="F21" s="52">
        <v>90.43</v>
      </c>
      <c r="G21" s="53">
        <v>1381</v>
      </c>
    </row>
    <row r="22" spans="1:7" x14ac:dyDescent="0.25">
      <c r="A22" s="45"/>
      <c r="B22" s="45"/>
      <c r="C22" s="46" t="s">
        <v>976</v>
      </c>
      <c r="D22" s="45"/>
      <c r="E22" s="45"/>
      <c r="F22" s="45"/>
      <c r="G22" s="47">
        <v>2375801</v>
      </c>
    </row>
    <row r="23" spans="1:7" x14ac:dyDescent="0.25">
      <c r="C23" s="99" t="s">
        <v>1174</v>
      </c>
      <c r="G23" s="98">
        <f>G22*1.2</f>
        <v>2850961.1999999997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967"/>
  <sheetViews>
    <sheetView workbookViewId="0"/>
  </sheetViews>
  <sheetFormatPr defaultRowHeight="13.2" x14ac:dyDescent="0.25"/>
  <sheetData>
    <row r="1" spans="1:255" x14ac:dyDescent="0.25">
      <c r="B1" t="s">
        <v>940</v>
      </c>
    </row>
    <row r="3" spans="1:255" x14ac:dyDescent="0.25">
      <c r="A3">
        <v>3</v>
      </c>
      <c r="B3" t="s">
        <v>941</v>
      </c>
    </row>
    <row r="4" spans="1:255" x14ac:dyDescent="0.25">
      <c r="A4">
        <v>2</v>
      </c>
      <c r="B4" t="s">
        <v>942</v>
      </c>
    </row>
    <row r="5" spans="1:255" x14ac:dyDescent="0.25">
      <c r="A5">
        <v>0</v>
      </c>
      <c r="B5" t="s">
        <v>943</v>
      </c>
    </row>
    <row r="6" spans="1:255" x14ac:dyDescent="0.25">
      <c r="A6">
        <v>1</v>
      </c>
      <c r="B6" t="s">
        <v>944</v>
      </c>
    </row>
    <row r="7" spans="1:255" x14ac:dyDescent="0.25">
      <c r="A7">
        <v>0</v>
      </c>
      <c r="B7" t="s">
        <v>945</v>
      </c>
    </row>
    <row r="8" spans="1:255" x14ac:dyDescent="0.25">
      <c r="A8">
        <v>2</v>
      </c>
      <c r="B8" t="s">
        <v>946</v>
      </c>
    </row>
    <row r="9" spans="1:255" x14ac:dyDescent="0.25">
      <c r="A9">
        <v>0</v>
      </c>
      <c r="B9" t="s">
        <v>947</v>
      </c>
    </row>
    <row r="13" spans="1:255" x14ac:dyDescent="0.25">
      <c r="A13">
        <v>3</v>
      </c>
      <c r="B13" t="s">
        <v>967</v>
      </c>
      <c r="D13" t="s">
        <v>968</v>
      </c>
      <c r="F13" t="s">
        <v>969</v>
      </c>
    </row>
    <row r="14" spans="1:255" x14ac:dyDescent="0.25">
      <c r="A14">
        <v>4</v>
      </c>
      <c r="B14" t="s">
        <v>970</v>
      </c>
      <c r="D14" t="s">
        <v>971</v>
      </c>
      <c r="F14" t="s">
        <v>971</v>
      </c>
    </row>
    <row r="15" spans="1:255" x14ac:dyDescent="0.25">
      <c r="A15">
        <v>514</v>
      </c>
      <c r="B15" t="s">
        <v>970</v>
      </c>
      <c r="D15" t="s">
        <v>971</v>
      </c>
      <c r="F15" t="s">
        <v>971</v>
      </c>
      <c r="AY15" t="e">
        <f>SUM('Техническое задание 18.1 '!#REF!:'Техническое задание 18.1 '!#REF!)</f>
        <v>#REF!</v>
      </c>
      <c r="AZ15" t="e">
        <f>SUM('Техническое задание 18.1 '!#REF!:'Техническое задание 18.1 '!#REF!)</f>
        <v>#REF!</v>
      </c>
      <c r="BA15" t="e">
        <f>SUM('Техническое задание 18.1 '!#REF!:'Техническое задание 18.1 '!#REF!)</f>
        <v>#REF!</v>
      </c>
      <c r="BB15" t="e">
        <f>SUM('Техническое задание 18.1 '!#REF!:'Техническое задание 18.1 '!#REF!)</f>
        <v>#REF!</v>
      </c>
      <c r="BC15" t="e">
        <f>SUM('Техническое задание 18.1 '!#REF!:'Техническое задание 18.1 '!#REF!)</f>
        <v>#REF!</v>
      </c>
      <c r="BD15" t="e">
        <f>SUM('Техническое задание 18.1 '!#REF!:'Техническое задание 18.1 '!#REF!)</f>
        <v>#REF!</v>
      </c>
      <c r="CW15" t="e">
        <f>Source!U259</f>
        <v>#REF!</v>
      </c>
      <c r="CX15" t="e">
        <f>Source!V259</f>
        <v>#REF!</v>
      </c>
      <c r="CY15" t="e">
        <f>Source!O259</f>
        <v>#REF!</v>
      </c>
      <c r="CZ15" t="e">
        <f>Source!S259</f>
        <v>#REF!</v>
      </c>
      <c r="DA15" t="e">
        <f>Source!Q259</f>
        <v>#REF!</v>
      </c>
      <c r="DB15" t="e">
        <f>Source!R259</f>
        <v>#REF!</v>
      </c>
      <c r="DC15" t="e">
        <f>Source!P259</f>
        <v>#REF!</v>
      </c>
      <c r="DD15">
        <f>Source!AO259</f>
        <v>0</v>
      </c>
      <c r="DE15" t="e">
        <f>Source!AV259</f>
        <v>#REF!</v>
      </c>
      <c r="DF15" t="e">
        <f>Source!AW259</f>
        <v>#REF!</v>
      </c>
      <c r="DG15">
        <f>Source!AX259</f>
        <v>0</v>
      </c>
      <c r="DH15" t="e">
        <f>Source!AY259</f>
        <v>#REF!</v>
      </c>
      <c r="DI15">
        <f>Source!AP259</f>
        <v>0</v>
      </c>
      <c r="DJ15">
        <f>Source!AQ259</f>
        <v>0</v>
      </c>
      <c r="DK15">
        <f>Source!AZ259</f>
        <v>0</v>
      </c>
      <c r="DL15" t="e">
        <f>Source!T259</f>
        <v>#REF!</v>
      </c>
      <c r="DM15" t="e">
        <f>Source!W259</f>
        <v>#REF!</v>
      </c>
      <c r="DN15" t="e">
        <f>Source!X259</f>
        <v>#REF!</v>
      </c>
      <c r="DO15" t="e">
        <f>Source!Y259</f>
        <v>#REF!</v>
      </c>
      <c r="DP15" t="e">
        <f>Source!AR259</f>
        <v>#REF!</v>
      </c>
      <c r="DQ15" t="e">
        <f>Source!AS259</f>
        <v>#REF!</v>
      </c>
      <c r="DR15">
        <f>Source!AT259</f>
        <v>0</v>
      </c>
      <c r="DS15">
        <f>Source!AP259</f>
        <v>0</v>
      </c>
      <c r="DT15">
        <f>Source!AU259</f>
        <v>0</v>
      </c>
      <c r="DU15" t="e">
        <f>Source!AS259+Source!AT259</f>
        <v>#REF!</v>
      </c>
      <c r="DW15" t="e">
        <f>Source!BA259</f>
        <v>#REF!</v>
      </c>
      <c r="DX15">
        <f>Source!BB259</f>
        <v>0</v>
      </c>
      <c r="DY15">
        <f>Source!BC259</f>
        <v>0</v>
      </c>
      <c r="DZ15">
        <f>Source!BD259</f>
        <v>0</v>
      </c>
      <c r="ET15" t="e">
        <f>Source!U259</f>
        <v>#REF!</v>
      </c>
      <c r="EU15" t="e">
        <f>Source!V259</f>
        <v>#REF!</v>
      </c>
      <c r="EV15" t="e">
        <f>SUM('Техническое задание 18.1 '!#REF!:'Техническое задание 18.1 '!#REF!)</f>
        <v>#REF!</v>
      </c>
      <c r="EW15" t="e">
        <f>SUM('Техническое задание 18.1 '!#REF!:'Техническое задание 18.1 '!#REF!)</f>
        <v>#REF!</v>
      </c>
      <c r="EX15" t="e">
        <f>SUM('Техническое задание 18.1 '!#REF!:'Техническое задание 18.1 '!#REF!)</f>
        <v>#REF!</v>
      </c>
      <c r="EY15" t="e">
        <f>SUM('Техническое задание 18.1 '!#REF!:'Техническое задание 18.1 '!#REF!)</f>
        <v>#REF!</v>
      </c>
      <c r="EZ15" t="e">
        <f>SUM('Техническое задание 18.1 '!#REF!:'Техническое задание 18.1 '!#REF!)</f>
        <v>#REF!</v>
      </c>
      <c r="FA15" t="e">
        <f>SUM('Техническое задание 18.1 '!#REF!:'Техническое задание 18.1 '!#REF!)</f>
        <v>#REF!</v>
      </c>
      <c r="FB15" t="e">
        <f>SUM('Техническое задание 18.1 '!#REF!:'Техническое задание 18.1 '!#REF!)</f>
        <v>#REF!</v>
      </c>
      <c r="FC15" t="e">
        <f>SUM('Техническое задание 18.1 '!#REF!:'Техническое задание 18.1 '!#REF!)</f>
        <v>#REF!</v>
      </c>
      <c r="FD15" t="e">
        <f>SUM('Техническое задание 18.1 '!#REF!:'Техническое задание 18.1 '!#REF!)</f>
        <v>#REF!</v>
      </c>
      <c r="FE15" t="e">
        <f>SUM('Техническое задание 18.1 '!#REF!:'Техническое задание 18.1 '!#REF!)</f>
        <v>#REF!</v>
      </c>
      <c r="FF15" t="e">
        <f>SUM('Техническое задание 18.1 '!#REF!:'Техническое задание 18.1 '!#REF!)</f>
        <v>#REF!</v>
      </c>
      <c r="FG15" t="e">
        <f>SUM('Техническое задание 18.1 '!#REF!:'Техническое задание 18.1 '!#REF!)</f>
        <v>#REF!</v>
      </c>
      <c r="FH15" t="e">
        <f>SUM('Техническое задание 18.1 '!#REF!:'Техническое задание 18.1 '!#REF!)</f>
        <v>#REF!</v>
      </c>
      <c r="FI15" t="e">
        <f>SUM('Техническое задание 18.1 '!#REF!:'Техническое задание 18.1 '!#REF!)</f>
        <v>#REF!</v>
      </c>
      <c r="FJ15" t="e">
        <f>SUM('Техническое задание 18.1 '!#REF!:'Техническое задание 18.1 '!#REF!)</f>
        <v>#REF!</v>
      </c>
      <c r="FK15" t="e">
        <f>SUM('Техническое задание 18.1 '!#REF!:'Техническое задание 18.1 '!#REF!)</f>
        <v>#REF!</v>
      </c>
      <c r="FL15" t="e">
        <f>SUM('Техническое задание 18.1 '!#REF!:'Техническое задание 18.1 '!#REF!)</f>
        <v>#REF!</v>
      </c>
      <c r="FM15" t="e">
        <f>SUM('Техническое задание 18.1 '!#REF!:'Техническое задание 18.1 '!#REF!)</f>
        <v>#REF!</v>
      </c>
      <c r="FN15" t="e">
        <f>SUM('Техническое задание 18.1 '!#REF!:'Техническое задание 18.1 '!#REF!)</f>
        <v>#REF!</v>
      </c>
      <c r="FO15" t="e">
        <f>SUM('Техническое задание 18.1 '!#REF!:'Техническое задание 18.1 '!#REF!)</f>
        <v>#REF!</v>
      </c>
      <c r="FP15" t="e">
        <f>SUM('Техническое задание 18.1 '!#REF!:'Техническое задание 18.1 '!#REF!)</f>
        <v>#REF!</v>
      </c>
      <c r="FQ15" t="e">
        <f>SUM('Техническое задание 18.1 '!#REF!:'Техническое задание 18.1 '!#REF!)</f>
        <v>#REF!</v>
      </c>
      <c r="FR15" t="e">
        <f>SUM('Техническое задание 18.1 '!#REF!:'Техническое задание 18.1 '!#REF!)+SUM('Техническое задание 18.1 '!#REF!:'Техническое задание 18.1 '!#REF!)</f>
        <v>#REF!</v>
      </c>
      <c r="FS15" t="e">
        <f>SUM('Техническое задание 18.1 '!#REF!:'Техническое задание 18.1 '!#REF!)</f>
        <v>#REF!</v>
      </c>
      <c r="FT15" t="e">
        <f>SUM('Техническое задание 18.1 '!#REF!:'Техническое задание 18.1 '!#REF!)</f>
        <v>#REF!</v>
      </c>
      <c r="FU15" t="e">
        <f>SUM('Техническое задание 18.1 '!#REF!:'Техническое задание 18.1 '!#REF!)</f>
        <v>#REF!</v>
      </c>
      <c r="FV15" t="e">
        <f>SUM('Техническое задание 18.1 '!#REF!:'Техническое задание 18.1 '!#REF!)</f>
        <v>#REF!</v>
      </c>
      <c r="FW15" t="e">
        <f>SUM('Техническое задание 18.1 '!#REF!:'Техническое задание 18.1 '!#REF!)</f>
        <v>#REF!</v>
      </c>
      <c r="FX15" t="e">
        <f>SUMIF('Техническое задание 18.1 '!#REF!:'Техническое задание 18.1 '!#REF!,1,'Техническое задание 18.1 '!#REF!:'Техническое задание 18.1 '!#REF!)</f>
        <v>#REF!</v>
      </c>
      <c r="FY15" t="e">
        <f>SUMIF('Техническое задание 18.1 '!#REF!:'Техническое задание 18.1 '!#REF!,2,'Техническое задание 18.1 '!#REF!:'Техническое задание 18.1 '!#REF!)</f>
        <v>#REF!</v>
      </c>
      <c r="FZ15" t="e">
        <f>SUMIF('Техническое задание 18.1 '!#REF!:'Техническое задание 18.1 '!#REF!,5,'Техническое задание 18.1 '!#REF!:'Техническое задание 18.1 '!#REF!)</f>
        <v>#REF!</v>
      </c>
      <c r="GA15" t="e">
        <f>SUMIF('Техническое задание 18.1 '!#REF!:'Техническое задание 18.1 '!#REF!,4,'Техническое задание 18.1 '!#REF!:'Техническое задание 18.1 '!#REF!)</f>
        <v>#REF!</v>
      </c>
      <c r="GB15" t="e">
        <f>SUMIF('Техническое задание 18.1 '!#REF!:'Техническое задание 18.1 '!#REF!,1,'Техническое задание 18.1 '!#REF!:'Техническое задание 18.1 '!#REF!)</f>
        <v>#REF!</v>
      </c>
      <c r="GC15" t="e">
        <f>SUMIF('Техническое задание 18.1 '!#REF!:'Техническое задание 18.1 '!#REF!,2,'Техническое задание 18.1 '!#REF!:'Техническое задание 18.1 '!#REF!)</f>
        <v>#REF!</v>
      </c>
      <c r="GD15" t="e">
        <f>SUMIF('Техническое задание 18.1 '!#REF!:'Техническое задание 18.1 '!#REF!,4,'Техническое задание 18.1 '!#REF!:'Техническое задание 18.1 '!#REF!)</f>
        <v>#REF!</v>
      </c>
      <c r="GE15" t="e">
        <f>SUMIF('Техническое задание 18.1 '!#REF!:'Техническое задание 18.1 '!#REF!,1,'Техническое задание 18.1 '!#REF!:'Техническое задание 18.1 '!#REF!)</f>
        <v>#REF!</v>
      </c>
      <c r="GF15" t="e">
        <f>SUMIF('Техническое задание 18.1 '!#REF!:'Техническое задание 18.1 '!#REF!,2,'Техническое задание 18.1 '!#REF!:'Техническое задание 18.1 '!#REF!)</f>
        <v>#REF!</v>
      </c>
      <c r="GG15" t="e">
        <f>SUMIF('Техническое задание 18.1 '!#REF!:'Техническое задание 18.1 '!#REF!,4,'Техническое задание 18.1 '!#REF!:'Техническое задание 18.1 '!#REF!)</f>
        <v>#REF!</v>
      </c>
      <c r="IB15" t="e">
        <f>SUM('Техническое задание 18.1 '!#REF!:'Техническое задание 18.1 '!#REF!)</f>
        <v>#REF!</v>
      </c>
      <c r="IC15" t="e">
        <f>SUM('Техническое задание 18.1 '!#REF!:'Техническое задание 18.1 '!#REF!)</f>
        <v>#REF!</v>
      </c>
      <c r="ID15" t="e">
        <f>SUM('Техническое задание 18.1 '!#REF!:'Техническое задание 18.1 '!#REF!)</f>
        <v>#REF!</v>
      </c>
      <c r="IE15" t="e">
        <f>SUM('Техническое задание 18.1 '!#REF!:'Техническое задание 18.1 '!#REF!)</f>
        <v>#REF!</v>
      </c>
      <c r="IF15" t="e">
        <f>SUM('Техническое задание 18.1 '!#REF!:'Техническое задание 18.1 '!#REF!)</f>
        <v>#REF!</v>
      </c>
      <c r="IG15" t="e">
        <f>SUM('Техническое задание 18.1 '!#REF!:'Техническое задание 18.1 '!#REF!)</f>
        <v>#REF!</v>
      </c>
      <c r="IH15" t="e">
        <f>SUM('Техническое задание 18.1 '!#REF!:'Техническое задание 18.1 '!#REF!)</f>
        <v>#REF!</v>
      </c>
      <c r="II15" t="e">
        <f>SUM('Техническое задание 18.1 '!#REF!:'Техническое задание 18.1 '!#REF!)</f>
        <v>#REF!</v>
      </c>
      <c r="IJ15" t="e">
        <f>SUM('Техническое задание 18.1 '!#REF!:'Техническое задание 18.1 '!#REF!)</f>
        <v>#REF!</v>
      </c>
      <c r="IK15" t="e">
        <f>SUM('Техническое задание 18.1 '!#REF!:'Техническое задание 18.1 '!#REF!)</f>
        <v>#REF!</v>
      </c>
      <c r="IL15" t="e">
        <f>SUM('Техническое задание 18.1 '!#REF!:'Техническое задание 18.1 '!#REF!)</f>
        <v>#REF!</v>
      </c>
      <c r="IM15" t="e">
        <f>SUM('Техническое задание 18.1 '!#REF!:'Техническое задание 18.1 '!#REF!)</f>
        <v>#REF!</v>
      </c>
      <c r="IN15" t="e">
        <f>SUMIF('Техническое задание 18.1 '!#REF!:'Техническое задание 18.1 '!#REF!,1,'Техническое задание 18.1 '!#REF!:'Техническое задание 18.1 '!#REF!)</f>
        <v>#REF!</v>
      </c>
      <c r="IO15" t="e">
        <f>SUMIF('Техническое задание 18.1 '!#REF!:'Техническое задание 18.1 '!#REF!,2,'Техническое задание 18.1 '!#REF!:'Техническое задание 18.1 '!#REF!)</f>
        <v>#REF!</v>
      </c>
      <c r="IP15" t="e">
        <f>SUMIF('Техническое задание 18.1 '!#REF!:'Техническое задание 18.1 '!#REF!,5,'Техническое задание 18.1 '!#REF!:'Техническое задание 18.1 '!#REF!)</f>
        <v>#REF!</v>
      </c>
      <c r="IQ15" t="e">
        <f>SUMIF('Техническое задание 18.1 '!#REF!:'Техническое задание 18.1 '!#REF!,4,'Техническое задание 18.1 '!#REF!:'Техническое задание 18.1 '!#REF!)</f>
        <v>#REF!</v>
      </c>
      <c r="IR15" t="e">
        <f>SUMIF('Техническое задание 18.1 '!#REF!:'Техническое задание 18.1 '!#REF!,1,'Техническое задание 18.1 '!#REF!:'Техническое задание 18.1 '!#REF!)</f>
        <v>#REF!</v>
      </c>
      <c r="IS15" t="e">
        <f>SUMIF('Техническое задание 18.1 '!#REF!:'Техническое задание 18.1 '!#REF!,2,'Техническое задание 18.1 '!#REF!:'Техническое задание 18.1 '!#REF!)</f>
        <v>#REF!</v>
      </c>
      <c r="IT15" t="e">
        <f>SUMIF('Техническое задание 18.1 '!#REF!:'Техническое задание 18.1 '!#REF!,5,'Техническое задание 18.1 '!#REF!:'Техническое задание 18.1 '!#REF!)</f>
        <v>#REF!</v>
      </c>
      <c r="IU15" t="e">
        <f>SUMIF('Техническое задание 18.1 '!#REF!:'Техническое задание 18.1 '!#REF!,4,'Техническое задание 18.1 '!#REF!:'Техническое задание 18.1 '!#REF!)</f>
        <v>#REF!</v>
      </c>
    </row>
    <row r="16" spans="1:255" x14ac:dyDescent="0.25">
      <c r="A16">
        <v>513</v>
      </c>
      <c r="B16" t="s">
        <v>975</v>
      </c>
      <c r="D16" t="s">
        <v>968</v>
      </c>
      <c r="F16" t="s">
        <v>969</v>
      </c>
      <c r="AY16" t="e">
        <f>SUM('Техническое задание 18.1 '!#REF!:'Техническое задание 18.1 '!#REF!)</f>
        <v>#REF!</v>
      </c>
      <c r="AZ16" t="e">
        <f>SUM('Техническое задание 18.1 '!#REF!:'Техническое задание 18.1 '!#REF!)</f>
        <v>#REF!</v>
      </c>
      <c r="BA16" t="e">
        <f>SUM('Техническое задание 18.1 '!#REF!:'Техническое задание 18.1 '!#REF!)</f>
        <v>#REF!</v>
      </c>
      <c r="BB16" t="e">
        <f>SUM('Техническое задание 18.1 '!#REF!:'Техническое задание 18.1 '!#REF!)</f>
        <v>#REF!</v>
      </c>
      <c r="BC16" t="e">
        <f>SUM('Техническое задание 18.1 '!#REF!:'Техническое задание 18.1 '!#REF!)</f>
        <v>#REF!</v>
      </c>
      <c r="BD16" t="e">
        <f>SUM('Техническое задание 18.1 '!#REF!:'Техническое задание 18.1 '!#REF!)</f>
        <v>#REF!</v>
      </c>
      <c r="CW16" t="e">
        <f>Source!U289</f>
        <v>#REF!</v>
      </c>
      <c r="CX16" t="e">
        <f>Source!V289</f>
        <v>#REF!</v>
      </c>
      <c r="CY16" t="e">
        <f>Source!O289</f>
        <v>#REF!</v>
      </c>
      <c r="CZ16" t="e">
        <f>Source!S289</f>
        <v>#REF!</v>
      </c>
      <c r="DA16" t="e">
        <f>Source!Q289</f>
        <v>#REF!</v>
      </c>
      <c r="DB16" t="e">
        <f>Source!R289</f>
        <v>#REF!</v>
      </c>
      <c r="DC16" t="e">
        <f>Source!P289</f>
        <v>#REF!</v>
      </c>
      <c r="DD16">
        <f>Source!AO289</f>
        <v>0</v>
      </c>
      <c r="DE16" t="e">
        <f>Source!AV289</f>
        <v>#REF!</v>
      </c>
      <c r="DF16" t="e">
        <f>Source!AW289</f>
        <v>#REF!</v>
      </c>
      <c r="DG16">
        <f>Source!AX289</f>
        <v>0</v>
      </c>
      <c r="DH16" t="e">
        <f>Source!AY289</f>
        <v>#REF!</v>
      </c>
      <c r="DI16">
        <f>Source!AP289</f>
        <v>0</v>
      </c>
      <c r="DJ16">
        <f>Source!AQ289</f>
        <v>0</v>
      </c>
      <c r="DK16">
        <f>Source!AZ289</f>
        <v>0</v>
      </c>
      <c r="DL16" t="e">
        <f>Source!T289</f>
        <v>#REF!</v>
      </c>
      <c r="DM16" t="e">
        <f>Source!W289</f>
        <v>#REF!</v>
      </c>
      <c r="DN16" t="e">
        <f>Source!X289</f>
        <v>#REF!</v>
      </c>
      <c r="DO16" t="e">
        <f>Source!Y289</f>
        <v>#REF!</v>
      </c>
      <c r="DP16" t="e">
        <f>Source!AR289</f>
        <v>#REF!</v>
      </c>
      <c r="DQ16" t="e">
        <f>Source!AS289</f>
        <v>#REF!</v>
      </c>
      <c r="DR16">
        <f>Source!AT289</f>
        <v>0</v>
      </c>
      <c r="DS16">
        <f>Source!AP289</f>
        <v>0</v>
      </c>
      <c r="DT16">
        <f>Source!AU289</f>
        <v>0</v>
      </c>
      <c r="DU16" t="e">
        <f>Source!AS289+Source!AT289</f>
        <v>#REF!</v>
      </c>
      <c r="DW16" t="e">
        <f>Source!BA289</f>
        <v>#REF!</v>
      </c>
      <c r="DX16">
        <f>Source!BB289</f>
        <v>0</v>
      </c>
      <c r="DY16">
        <f>Source!BC289</f>
        <v>0</v>
      </c>
      <c r="DZ16">
        <f>Source!BD289</f>
        <v>0</v>
      </c>
      <c r="ET16" t="e">
        <f>Source!U289</f>
        <v>#REF!</v>
      </c>
      <c r="EU16" t="e">
        <f>Source!V289</f>
        <v>#REF!</v>
      </c>
      <c r="EV16" t="e">
        <f>SUM('Техническое задание 18.1 '!#REF!:'Техническое задание 18.1 '!#REF!)</f>
        <v>#REF!</v>
      </c>
      <c r="EW16" t="e">
        <f>SUM('Техническое задание 18.1 '!#REF!:'Техническое задание 18.1 '!#REF!)</f>
        <v>#REF!</v>
      </c>
      <c r="EX16" t="e">
        <f>SUM('Техническое задание 18.1 '!#REF!:'Техническое задание 18.1 '!#REF!)</f>
        <v>#REF!</v>
      </c>
      <c r="EY16" t="e">
        <f>SUM('Техническое задание 18.1 '!#REF!:'Техническое задание 18.1 '!#REF!)</f>
        <v>#REF!</v>
      </c>
      <c r="EZ16" t="e">
        <f>SUM('Техническое задание 18.1 '!#REF!:'Техническое задание 18.1 '!#REF!)</f>
        <v>#REF!</v>
      </c>
      <c r="FA16" t="e">
        <f>SUM('Техническое задание 18.1 '!#REF!:'Техническое задание 18.1 '!#REF!)</f>
        <v>#REF!</v>
      </c>
      <c r="FB16" t="e">
        <f>SUM('Техническое задание 18.1 '!#REF!:'Техническое задание 18.1 '!#REF!)</f>
        <v>#REF!</v>
      </c>
      <c r="FC16" t="e">
        <f>SUM('Техническое задание 18.1 '!#REF!:'Техническое задание 18.1 '!#REF!)</f>
        <v>#REF!</v>
      </c>
      <c r="FD16" t="e">
        <f>SUM('Техническое задание 18.1 '!#REF!:'Техническое задание 18.1 '!#REF!)</f>
        <v>#REF!</v>
      </c>
      <c r="FE16" t="e">
        <f>SUM('Техническое задание 18.1 '!#REF!:'Техническое задание 18.1 '!#REF!)</f>
        <v>#REF!</v>
      </c>
      <c r="FF16" t="e">
        <f>SUM('Техническое задание 18.1 '!#REF!:'Техническое задание 18.1 '!#REF!)</f>
        <v>#REF!</v>
      </c>
      <c r="FG16" t="e">
        <f>SUM('Техническое задание 18.1 '!#REF!:'Техническое задание 18.1 '!#REF!)</f>
        <v>#REF!</v>
      </c>
      <c r="FH16" t="e">
        <f>SUM('Техническое задание 18.1 '!#REF!:'Техническое задание 18.1 '!#REF!)</f>
        <v>#REF!</v>
      </c>
      <c r="FI16" t="e">
        <f>SUM('Техническое задание 18.1 '!#REF!:'Техническое задание 18.1 '!#REF!)</f>
        <v>#REF!</v>
      </c>
      <c r="FJ16" t="e">
        <f>SUM('Техническое задание 18.1 '!#REF!:'Техническое задание 18.1 '!#REF!)</f>
        <v>#REF!</v>
      </c>
      <c r="FK16" t="e">
        <f>SUM('Техническое задание 18.1 '!#REF!:'Техническое задание 18.1 '!#REF!)</f>
        <v>#REF!</v>
      </c>
      <c r="FL16" t="e">
        <f>SUM('Техническое задание 18.1 '!#REF!:'Техническое задание 18.1 '!#REF!)</f>
        <v>#REF!</v>
      </c>
      <c r="FM16" t="e">
        <f>SUM('Техническое задание 18.1 '!#REF!:'Техническое задание 18.1 '!#REF!)</f>
        <v>#REF!</v>
      </c>
      <c r="FN16" t="e">
        <f>SUM('Техническое задание 18.1 '!#REF!:'Техническое задание 18.1 '!#REF!)</f>
        <v>#REF!</v>
      </c>
      <c r="FO16" t="e">
        <f>SUM('Техническое задание 18.1 '!#REF!:'Техническое задание 18.1 '!#REF!)</f>
        <v>#REF!</v>
      </c>
      <c r="FP16" t="e">
        <f>SUM('Техническое задание 18.1 '!#REF!:'Техническое задание 18.1 '!#REF!)</f>
        <v>#REF!</v>
      </c>
      <c r="FQ16" t="e">
        <f>SUM('Техническое задание 18.1 '!#REF!:'Техническое задание 18.1 '!#REF!)</f>
        <v>#REF!</v>
      </c>
      <c r="FR16" t="e">
        <f>SUM('Техническое задание 18.1 '!#REF!:'Техническое задание 18.1 '!#REF!)+SUM('Техническое задание 18.1 '!#REF!:'Техническое задание 18.1 '!#REF!)</f>
        <v>#REF!</v>
      </c>
      <c r="FS16" t="e">
        <f>SUM('Техническое задание 18.1 '!#REF!:'Техническое задание 18.1 '!#REF!)</f>
        <v>#REF!</v>
      </c>
      <c r="FT16" t="e">
        <f>SUM('Техническое задание 18.1 '!#REF!:'Техническое задание 18.1 '!#REF!)</f>
        <v>#REF!</v>
      </c>
      <c r="FU16" t="e">
        <f>SUM('Техническое задание 18.1 '!#REF!:'Техническое задание 18.1 '!#REF!)</f>
        <v>#REF!</v>
      </c>
      <c r="FV16" t="e">
        <f>SUM('Техническое задание 18.1 '!#REF!:'Техническое задание 18.1 '!#REF!)</f>
        <v>#REF!</v>
      </c>
      <c r="FW16" t="e">
        <f>SUM('Техническое задание 18.1 '!#REF!:'Техническое задание 18.1 '!#REF!)</f>
        <v>#REF!</v>
      </c>
      <c r="FX16" t="e">
        <f>SUMIF('Техническое задание 18.1 '!#REF!:'Техническое задание 18.1 '!#REF!,1,'Техническое задание 18.1 '!#REF!:'Техническое задание 18.1 '!#REF!)</f>
        <v>#REF!</v>
      </c>
      <c r="FY16" t="e">
        <f>SUMIF('Техническое задание 18.1 '!#REF!:'Техническое задание 18.1 '!#REF!,2,'Техническое задание 18.1 '!#REF!:'Техническое задание 18.1 '!#REF!)</f>
        <v>#REF!</v>
      </c>
      <c r="FZ16" t="e">
        <f>SUMIF('Техническое задание 18.1 '!#REF!:'Техническое задание 18.1 '!#REF!,5,'Техническое задание 18.1 '!#REF!:'Техническое задание 18.1 '!#REF!)</f>
        <v>#REF!</v>
      </c>
      <c r="GA16" t="e">
        <f>SUMIF('Техническое задание 18.1 '!#REF!:'Техническое задание 18.1 '!#REF!,4,'Техническое задание 18.1 '!#REF!:'Техническое задание 18.1 '!#REF!)</f>
        <v>#REF!</v>
      </c>
      <c r="GB16" t="e">
        <f>SUMIF('Техническое задание 18.1 '!#REF!:'Техническое задание 18.1 '!#REF!,1,'Техническое задание 18.1 '!#REF!:'Техническое задание 18.1 '!#REF!)</f>
        <v>#REF!</v>
      </c>
      <c r="GC16" t="e">
        <f>SUMIF('Техническое задание 18.1 '!#REF!:'Техническое задание 18.1 '!#REF!,2,'Техническое задание 18.1 '!#REF!:'Техническое задание 18.1 '!#REF!)</f>
        <v>#REF!</v>
      </c>
      <c r="GD16" t="e">
        <f>SUMIF('Техническое задание 18.1 '!#REF!:'Техническое задание 18.1 '!#REF!,4,'Техническое задание 18.1 '!#REF!:'Техническое задание 18.1 '!#REF!)</f>
        <v>#REF!</v>
      </c>
      <c r="GE16" t="e">
        <f>SUMIF('Техническое задание 18.1 '!#REF!:'Техническое задание 18.1 '!#REF!,1,'Техническое задание 18.1 '!#REF!:'Техническое задание 18.1 '!#REF!)</f>
        <v>#REF!</v>
      </c>
      <c r="GF16" t="e">
        <f>SUMIF('Техническое задание 18.1 '!#REF!:'Техническое задание 18.1 '!#REF!,2,'Техническое задание 18.1 '!#REF!:'Техническое задание 18.1 '!#REF!)</f>
        <v>#REF!</v>
      </c>
      <c r="GG16" t="e">
        <f>SUMIF('Техническое задание 18.1 '!#REF!:'Техническое задание 18.1 '!#REF!,4,'Техническое задание 18.1 '!#REF!:'Техническое задание 18.1 '!#REF!)</f>
        <v>#REF!</v>
      </c>
      <c r="IB16" t="e">
        <f>SUM('Техническое задание 18.1 '!#REF!:'Техническое задание 18.1 '!#REF!)</f>
        <v>#REF!</v>
      </c>
      <c r="IC16" t="e">
        <f>SUM('Техническое задание 18.1 '!#REF!:'Техническое задание 18.1 '!#REF!)</f>
        <v>#REF!</v>
      </c>
      <c r="ID16" t="e">
        <f>SUM('Техническое задание 18.1 '!#REF!:'Техническое задание 18.1 '!#REF!)</f>
        <v>#REF!</v>
      </c>
      <c r="IE16" t="e">
        <f>SUM('Техническое задание 18.1 '!#REF!:'Техническое задание 18.1 '!#REF!)</f>
        <v>#REF!</v>
      </c>
      <c r="IF16" t="e">
        <f>SUM('Техническое задание 18.1 '!#REF!:'Техническое задание 18.1 '!#REF!)</f>
        <v>#REF!</v>
      </c>
      <c r="IG16" t="e">
        <f>SUM('Техническое задание 18.1 '!#REF!:'Техническое задание 18.1 '!#REF!)</f>
        <v>#REF!</v>
      </c>
      <c r="IH16" t="e">
        <f>SUM('Техническое задание 18.1 '!#REF!:'Техническое задание 18.1 '!#REF!)</f>
        <v>#REF!</v>
      </c>
      <c r="II16" t="e">
        <f>SUM('Техническое задание 18.1 '!#REF!:'Техническое задание 18.1 '!#REF!)</f>
        <v>#REF!</v>
      </c>
      <c r="IJ16" t="e">
        <f>SUM('Техническое задание 18.1 '!#REF!:'Техническое задание 18.1 '!#REF!)</f>
        <v>#REF!</v>
      </c>
      <c r="IK16" t="e">
        <f>SUM('Техническое задание 18.1 '!#REF!:'Техническое задание 18.1 '!#REF!)</f>
        <v>#REF!</v>
      </c>
      <c r="IL16" t="e">
        <f>SUM('Техническое задание 18.1 '!#REF!:'Техническое задание 18.1 '!#REF!)</f>
        <v>#REF!</v>
      </c>
      <c r="IM16" t="e">
        <f>SUM('Техническое задание 18.1 '!#REF!:'Техническое задание 18.1 '!#REF!)</f>
        <v>#REF!</v>
      </c>
      <c r="IN16" t="e">
        <f>SUMIF('Техническое задание 18.1 '!#REF!:'Техническое задание 18.1 '!#REF!,1,'Техническое задание 18.1 '!#REF!:'Техническое задание 18.1 '!#REF!)</f>
        <v>#REF!</v>
      </c>
      <c r="IO16" t="e">
        <f>SUMIF('Техническое задание 18.1 '!#REF!:'Техническое задание 18.1 '!#REF!,2,'Техническое задание 18.1 '!#REF!:'Техническое задание 18.1 '!#REF!)</f>
        <v>#REF!</v>
      </c>
      <c r="IP16" t="e">
        <f>SUMIF('Техническое задание 18.1 '!#REF!:'Техническое задание 18.1 '!#REF!,5,'Техническое задание 18.1 '!#REF!:'Техническое задание 18.1 '!#REF!)</f>
        <v>#REF!</v>
      </c>
      <c r="IQ16" t="e">
        <f>SUMIF('Техническое задание 18.1 '!#REF!:'Техническое задание 18.1 '!#REF!,4,'Техническое задание 18.1 '!#REF!:'Техническое задание 18.1 '!#REF!)</f>
        <v>#REF!</v>
      </c>
      <c r="IR16" t="e">
        <f>SUMIF('Техническое задание 18.1 '!#REF!:'Техническое задание 18.1 '!#REF!,1,'Техническое задание 18.1 '!#REF!:'Техническое задание 18.1 '!#REF!)</f>
        <v>#REF!</v>
      </c>
      <c r="IS16" t="e">
        <f>SUMIF('Техническое задание 18.1 '!#REF!:'Техническое задание 18.1 '!#REF!,2,'Техническое задание 18.1 '!#REF!:'Техническое задание 18.1 '!#REF!)</f>
        <v>#REF!</v>
      </c>
      <c r="IT16" t="e">
        <f>SUMIF('Техническое задание 18.1 '!#REF!:'Техническое задание 18.1 '!#REF!,5,'Техническое задание 18.1 '!#REF!:'Техническое задание 18.1 '!#REF!)</f>
        <v>#REF!</v>
      </c>
      <c r="IU16" t="e">
        <f>SUMIF('Техническое задание 18.1 '!#REF!:'Техническое задание 18.1 '!#REF!,4,'Техническое задание 18.1 '!#REF!:'Техническое задание 18.1 '!#REF!)</f>
        <v>#REF!</v>
      </c>
    </row>
    <row r="17" spans="1:2" x14ac:dyDescent="0.25">
      <c r="A17">
        <v>999</v>
      </c>
      <c r="B17" t="s">
        <v>985</v>
      </c>
    </row>
    <row r="900" spans="57:68" x14ac:dyDescent="0.25">
      <c r="BE900" t="e">
        <f>SUMIF('Техническое задание 18.1 '!#REF!:'Техническое задание 18.1 '!#REF!,1,'Техническое задание 18.1 '!#REF!:'Техническое задание 18.1 '!#REF!)</f>
        <v>#REF!</v>
      </c>
      <c r="BF900" t="e">
        <f>SUMIF('Техническое задание 18.1 '!#REF!:'Техническое задание 18.1 '!#REF!,2,'Техническое задание 18.1 '!#REF!:'Техническое задание 18.1 '!#REF!)</f>
        <v>#REF!</v>
      </c>
      <c r="BG900" t="e">
        <f>SUMIF('Техническое задание 18.1 '!#REF!:'Техническое задание 18.1 '!#REF!,5,'Техническое задание 18.1 '!#REF!:'Техническое задание 18.1 '!#REF!)</f>
        <v>#REF!</v>
      </c>
      <c r="BH900" t="e">
        <f>SUMIF('Техническое задание 18.1 '!#REF!:'Техническое задание 18.1 '!#REF!,4,'Техническое задание 18.1 '!#REF!:'Техническое задание 18.1 '!#REF!)</f>
        <v>#REF!</v>
      </c>
      <c r="BI900" t="e">
        <f>SUMIF('Техническое задание 18.1 '!#REF!:'Техническое задание 18.1 '!#REF!,1,'Техническое задание 18.1 '!#REF!:'Техническое задание 18.1 '!#REF!)</f>
        <v>#REF!</v>
      </c>
      <c r="BJ900" t="e">
        <f>SUMIF('Техническое задание 18.1 '!#REF!:'Техническое задание 18.1 '!#REF!,2,'Техническое задание 18.1 '!#REF!:'Техническое задание 18.1 '!#REF!)</f>
        <v>#REF!</v>
      </c>
      <c r="BK900" t="e">
        <f>SUMIF('Техническое задание 18.1 '!#REF!:'Техническое задание 18.1 '!#REF!,5,'Техническое задание 18.1 '!#REF!:'Техническое задание 18.1 '!#REF!)</f>
        <v>#REF!</v>
      </c>
      <c r="BL900" t="e">
        <f>SUMIF('Техническое задание 18.1 '!#REF!:'Техническое задание 18.1 '!#REF!,4,'Техническое задание 18.1 '!#REF!:'Техническое задание 18.1 '!#REF!)</f>
        <v>#REF!</v>
      </c>
      <c r="BM900" t="e">
        <f>SUMIF('Техническое задание 18.1 '!#REF!:'Техническое задание 18.1 '!#REF!,1,'Техническое задание 18.1 '!#REF!:'Техническое задание 18.1 '!#REF!)</f>
        <v>#REF!</v>
      </c>
      <c r="BN900" t="e">
        <f>SUMIF('Техническое задание 18.1 '!#REF!:'Техническое задание 18.1 '!#REF!,2,'Техническое задание 18.1 '!#REF!:'Техническое задание 18.1 '!#REF!)</f>
        <v>#REF!</v>
      </c>
      <c r="BO900" t="e">
        <f>SUMIF('Техническое задание 18.1 '!#REF!:'Техническое задание 18.1 '!#REF!,5,'Техническое задание 18.1 '!#REF!:'Техническое задание 18.1 '!#REF!)</f>
        <v>#REF!</v>
      </c>
      <c r="BP900" t="e">
        <f>SUMIF('Техническое задание 18.1 '!#REF!:'Техническое задание 18.1 '!#REF!,4,'Техническое задание 18.1 '!#REF!:'Техническое задание 18.1 '!#REF!)</f>
        <v>#REF!</v>
      </c>
    </row>
    <row r="967" spans="57:68" x14ac:dyDescent="0.25">
      <c r="BE967" t="e">
        <f>SUMIF('Техническое задание 18.1 '!#REF!:'Техническое задание 18.1 '!#REF!,1,'Техническое задание 18.1 '!#REF!:'Техническое задание 18.1 '!#REF!)</f>
        <v>#REF!</v>
      </c>
      <c r="BF967" t="e">
        <f>SUMIF('Техническое задание 18.1 '!#REF!:'Техническое задание 18.1 '!#REF!,2,'Техническое задание 18.1 '!#REF!:'Техническое задание 18.1 '!#REF!)</f>
        <v>#REF!</v>
      </c>
      <c r="BG967" t="e">
        <f>SUMIF('Техническое задание 18.1 '!#REF!:'Техническое задание 18.1 '!#REF!,5,'Техническое задание 18.1 '!#REF!:'Техническое задание 18.1 '!#REF!)</f>
        <v>#REF!</v>
      </c>
      <c r="BH967" t="e">
        <f>SUMIF('Техническое задание 18.1 '!#REF!:'Техническое задание 18.1 '!#REF!,4,'Техническое задание 18.1 '!#REF!:'Техническое задание 18.1 '!#REF!)</f>
        <v>#REF!</v>
      </c>
      <c r="BI967" t="e">
        <f>SUMIF('Техническое задание 18.1 '!#REF!:'Техническое задание 18.1 '!#REF!,1,'Техническое задание 18.1 '!#REF!:'Техническое задание 18.1 '!#REF!)</f>
        <v>#REF!</v>
      </c>
      <c r="BJ967" t="e">
        <f>SUMIF('Техническое задание 18.1 '!#REF!:'Техническое задание 18.1 '!#REF!,2,'Техническое задание 18.1 '!#REF!:'Техническое задание 18.1 '!#REF!)</f>
        <v>#REF!</v>
      </c>
      <c r="BK967" t="e">
        <f>SUMIF('Техническое задание 18.1 '!#REF!:'Техническое задание 18.1 '!#REF!,5,'Техническое задание 18.1 '!#REF!:'Техническое задание 18.1 '!#REF!)</f>
        <v>#REF!</v>
      </c>
      <c r="BL967" t="e">
        <f>SUMIF('Техническое задание 18.1 '!#REF!:'Техническое задание 18.1 '!#REF!,4,'Техническое задание 18.1 '!#REF!:'Техническое задание 18.1 '!#REF!)</f>
        <v>#REF!</v>
      </c>
      <c r="BM967" t="e">
        <f>SUMIF('Техническое задание 18.1 '!#REF!:'Техническое задание 18.1 '!#REF!,1,'Техническое задание 18.1 '!#REF!:'Техническое задание 18.1 '!#REF!)</f>
        <v>#REF!</v>
      </c>
      <c r="BN967" t="e">
        <f>SUMIF('Техническое задание 18.1 '!#REF!:'Техническое задание 18.1 '!#REF!,2,'Техническое задание 18.1 '!#REF!:'Техническое задание 18.1 '!#REF!)</f>
        <v>#REF!</v>
      </c>
      <c r="BO967" t="e">
        <f>SUMIF('Техническое задание 18.1 '!#REF!:'Техническое задание 18.1 '!#REF!,5,'Техническое задание 18.1 '!#REF!:'Техническое задание 18.1 '!#REF!)</f>
        <v>#REF!</v>
      </c>
      <c r="BP967" t="e">
        <f>SUMIF('Техническое задание 18.1 '!#REF!:'Техническое задание 18.1 '!#REF!,4,'Техническое задание 18.1 '!#REF!:'Техническое задание 18.1 '!#REF!)</f>
        <v>#REF!</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M376"/>
  <sheetViews>
    <sheetView workbookViewId="0">
      <selection activeCell="A372" sqref="A372:AN372"/>
    </sheetView>
  </sheetViews>
  <sheetFormatPr defaultColWidth="9.109375" defaultRowHeight="13.2" x14ac:dyDescent="0.25"/>
  <cols>
    <col min="1" max="256" width="9.109375" customWidth="1"/>
  </cols>
  <sheetData>
    <row r="1" spans="1:246" x14ac:dyDescent="0.25">
      <c r="A1">
        <v>0</v>
      </c>
      <c r="B1" t="s">
        <v>0</v>
      </c>
      <c r="D1" t="s">
        <v>1</v>
      </c>
      <c r="F1">
        <v>0</v>
      </c>
      <c r="G1">
        <v>0</v>
      </c>
      <c r="H1">
        <v>0</v>
      </c>
      <c r="I1" t="s">
        <v>2</v>
      </c>
      <c r="J1" t="s">
        <v>3</v>
      </c>
      <c r="K1">
        <v>1</v>
      </c>
      <c r="L1">
        <v>20266</v>
      </c>
      <c r="M1">
        <v>66415739</v>
      </c>
      <c r="N1">
        <v>11</v>
      </c>
      <c r="O1">
        <v>11</v>
      </c>
      <c r="P1">
        <v>0</v>
      </c>
      <c r="Q1">
        <v>3</v>
      </c>
      <c r="IF1">
        <v>-1</v>
      </c>
    </row>
    <row r="2" spans="1:246" x14ac:dyDescent="0.25">
      <c r="IF2">
        <v>-1</v>
      </c>
      <c r="IK2" s="32" t="e">
        <f>'2.Материалы'!G111</f>
        <v>#REF!</v>
      </c>
      <c r="IL2" t="s">
        <v>1082</v>
      </c>
    </row>
    <row r="3" spans="1:246" x14ac:dyDescent="0.25">
      <c r="IF3">
        <v>-1</v>
      </c>
    </row>
    <row r="4" spans="1:246" x14ac:dyDescent="0.25">
      <c r="IF4">
        <v>-1</v>
      </c>
    </row>
    <row r="5" spans="1:246" x14ac:dyDescent="0.25">
      <c r="IF5">
        <v>-1</v>
      </c>
      <c r="IK5">
        <v>4</v>
      </c>
      <c r="IL5" t="s">
        <v>949</v>
      </c>
    </row>
    <row r="6" spans="1:246" x14ac:dyDescent="0.25">
      <c r="IF6">
        <v>-1</v>
      </c>
      <c r="IK6">
        <v>50</v>
      </c>
      <c r="IL6" t="s">
        <v>937</v>
      </c>
    </row>
    <row r="7" spans="1:246" x14ac:dyDescent="0.25">
      <c r="IF7">
        <v>-1</v>
      </c>
      <c r="IK7">
        <v>1</v>
      </c>
      <c r="IL7" t="s">
        <v>986</v>
      </c>
    </row>
    <row r="8" spans="1:246" x14ac:dyDescent="0.25">
      <c r="IF8">
        <v>-1</v>
      </c>
      <c r="IK8" t="e">
        <f>IF((Source!AR289&lt;&gt;'Техническое задание 18.1 '!#REF!),0,1)</f>
        <v>#REF!</v>
      </c>
      <c r="IL8" t="s">
        <v>973</v>
      </c>
    </row>
    <row r="9" spans="1:246" x14ac:dyDescent="0.25">
      <c r="IF9">
        <v>-1</v>
      </c>
      <c r="IK9" s="10" t="s">
        <v>938</v>
      </c>
      <c r="IL9" t="s">
        <v>939</v>
      </c>
    </row>
    <row r="10" spans="1:246" x14ac:dyDescent="0.25">
      <c r="IF10">
        <v>-1</v>
      </c>
      <c r="IK10">
        <v>1</v>
      </c>
      <c r="IL10" t="s">
        <v>934</v>
      </c>
    </row>
    <row r="11" spans="1:246" x14ac:dyDescent="0.25">
      <c r="IF11">
        <v>-1</v>
      </c>
      <c r="IK11" t="s">
        <v>935</v>
      </c>
      <c r="IL11" t="s">
        <v>936</v>
      </c>
    </row>
    <row r="12" spans="1:246" x14ac:dyDescent="0.25">
      <c r="A12" s="1">
        <v>1</v>
      </c>
      <c r="B12" s="1">
        <v>371</v>
      </c>
      <c r="C12" s="1">
        <v>1</v>
      </c>
      <c r="D12" s="1">
        <f>ROW(A319)</f>
        <v>319</v>
      </c>
      <c r="E12" s="1">
        <v>0</v>
      </c>
      <c r="F12" s="1" t="s">
        <v>4</v>
      </c>
      <c r="G12" s="1" t="s">
        <v>5</v>
      </c>
      <c r="H12" s="1" t="s">
        <v>6</v>
      </c>
      <c r="I12" s="1">
        <v>0</v>
      </c>
      <c r="J12" s="1" t="s">
        <v>7</v>
      </c>
      <c r="K12" s="1">
        <v>0</v>
      </c>
      <c r="L12" s="1">
        <v>0</v>
      </c>
      <c r="M12" s="1">
        <v>11</v>
      </c>
      <c r="N12" s="1"/>
      <c r="O12" s="1">
        <v>2000</v>
      </c>
      <c r="P12" s="1">
        <v>1</v>
      </c>
      <c r="Q12" s="1">
        <v>0</v>
      </c>
      <c r="R12" s="1">
        <v>0</v>
      </c>
      <c r="S12" s="1"/>
      <c r="T12" s="1">
        <v>4</v>
      </c>
      <c r="U12" s="1" t="s">
        <v>7</v>
      </c>
      <c r="V12" s="1">
        <v>0</v>
      </c>
      <c r="W12" s="1" t="s">
        <v>6</v>
      </c>
      <c r="X12" s="1" t="s">
        <v>6</v>
      </c>
      <c r="Y12" s="1" t="s">
        <v>6</v>
      </c>
      <c r="Z12" s="1" t="s">
        <v>6</v>
      </c>
      <c r="AA12" s="1" t="s">
        <v>6</v>
      </c>
      <c r="AB12" s="1" t="s">
        <v>6</v>
      </c>
      <c r="AC12" s="1" t="s">
        <v>6</v>
      </c>
      <c r="AD12" s="1" t="s">
        <v>6</v>
      </c>
      <c r="AE12" s="1" t="s">
        <v>6</v>
      </c>
      <c r="AF12" s="1" t="s">
        <v>6</v>
      </c>
      <c r="AG12" s="1" t="s">
        <v>6</v>
      </c>
      <c r="AH12" s="1" t="s">
        <v>6</v>
      </c>
      <c r="AI12" s="1" t="s">
        <v>6</v>
      </c>
      <c r="AJ12" s="1" t="s">
        <v>6</v>
      </c>
      <c r="AK12" s="1"/>
      <c r="AL12" s="1" t="s">
        <v>6</v>
      </c>
      <c r="AM12" s="1" t="s">
        <v>6</v>
      </c>
      <c r="AN12" s="1" t="s">
        <v>6</v>
      </c>
      <c r="AO12" s="1"/>
      <c r="AP12" s="1" t="s">
        <v>6</v>
      </c>
      <c r="AQ12" s="1" t="s">
        <v>6</v>
      </c>
      <c r="AR12" s="1" t="s">
        <v>6</v>
      </c>
      <c r="AS12" s="1"/>
      <c r="AT12" s="1"/>
      <c r="AU12" s="1"/>
      <c r="AV12" s="1"/>
      <c r="AW12" s="1"/>
      <c r="AX12" s="1" t="s">
        <v>6</v>
      </c>
      <c r="AY12" s="1" t="s">
        <v>6</v>
      </c>
      <c r="AZ12" s="1" t="s">
        <v>6</v>
      </c>
      <c r="BA12" s="1"/>
      <c r="BB12" s="1">
        <v>0</v>
      </c>
      <c r="BC12" s="1"/>
      <c r="BD12" s="1"/>
      <c r="BE12" s="1"/>
      <c r="BF12" s="1"/>
      <c r="BG12" s="1"/>
      <c r="BH12" s="1" t="s">
        <v>8</v>
      </c>
      <c r="BI12" s="1" t="s">
        <v>9</v>
      </c>
      <c r="BJ12" s="1">
        <v>1</v>
      </c>
      <c r="BK12" s="1">
        <v>1</v>
      </c>
      <c r="BL12" s="1">
        <v>0</v>
      </c>
      <c r="BM12" s="1">
        <v>0</v>
      </c>
      <c r="BN12" s="1">
        <v>1</v>
      </c>
      <c r="BO12" s="1">
        <v>0</v>
      </c>
      <c r="BP12" s="1">
        <v>2</v>
      </c>
      <c r="BQ12" s="1">
        <v>0</v>
      </c>
      <c r="BR12" s="1">
        <v>1</v>
      </c>
      <c r="BS12" s="1">
        <v>0</v>
      </c>
      <c r="BT12" s="1">
        <v>0</v>
      </c>
      <c r="BU12" s="1">
        <v>0</v>
      </c>
      <c r="BV12" s="1">
        <v>1</v>
      </c>
      <c r="BW12" s="1">
        <v>0</v>
      </c>
      <c r="BX12" s="1">
        <v>0</v>
      </c>
      <c r="BY12" s="1" t="s">
        <v>10</v>
      </c>
      <c r="BZ12" s="1" t="s">
        <v>11</v>
      </c>
      <c r="CA12" s="1" t="s">
        <v>12</v>
      </c>
      <c r="CB12" s="1" t="s">
        <v>12</v>
      </c>
      <c r="CC12" s="1" t="s">
        <v>12</v>
      </c>
      <c r="CD12" s="1" t="s">
        <v>12</v>
      </c>
      <c r="CE12" s="1" t="s">
        <v>13</v>
      </c>
      <c r="CF12" s="1">
        <v>0</v>
      </c>
      <c r="CG12" s="1">
        <v>0</v>
      </c>
      <c r="CH12" s="1">
        <v>487104520</v>
      </c>
      <c r="CI12" s="1" t="s">
        <v>6</v>
      </c>
      <c r="CJ12" s="1" t="s">
        <v>6</v>
      </c>
      <c r="CK12" s="1">
        <v>9</v>
      </c>
      <c r="CL12" s="1"/>
      <c r="CM12" s="1"/>
      <c r="CN12" s="1"/>
      <c r="CO12" s="1"/>
      <c r="CP12" s="1"/>
      <c r="CQ12" s="1" t="s">
        <v>933</v>
      </c>
      <c r="CR12" s="1" t="s">
        <v>14</v>
      </c>
      <c r="CS12" s="1">
        <v>44551</v>
      </c>
      <c r="CT12" s="1">
        <v>395</v>
      </c>
      <c r="CU12" s="1"/>
      <c r="CV12" s="1"/>
      <c r="CW12" s="1"/>
      <c r="CX12" s="1"/>
      <c r="CY12" s="1">
        <v>0</v>
      </c>
      <c r="CZ12" s="1" t="s">
        <v>6</v>
      </c>
      <c r="DA12" s="1" t="s">
        <v>6</v>
      </c>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v>0</v>
      </c>
      <c r="IF12">
        <v>-1</v>
      </c>
    </row>
    <row r="13" spans="1:246" x14ac:dyDescent="0.25">
      <c r="IF13">
        <v>-1</v>
      </c>
    </row>
    <row r="14" spans="1:246" x14ac:dyDescent="0.25">
      <c r="IF14">
        <v>-1</v>
      </c>
    </row>
    <row r="15" spans="1:246" x14ac:dyDescent="0.25">
      <c r="A15" s="1">
        <v>15</v>
      </c>
      <c r="B15" s="1">
        <v>1</v>
      </c>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IF15">
        <v>-1</v>
      </c>
    </row>
    <row r="16" spans="1:246" x14ac:dyDescent="0.25">
      <c r="IF16">
        <v>-1</v>
      </c>
    </row>
    <row r="17" spans="1:245" x14ac:dyDescent="0.25">
      <c r="IF17">
        <v>-1</v>
      </c>
    </row>
    <row r="18" spans="1:245" x14ac:dyDescent="0.25">
      <c r="A18" s="2">
        <v>52</v>
      </c>
      <c r="B18" s="2">
        <f t="shared" ref="B18:G18" si="0">B319</f>
        <v>371</v>
      </c>
      <c r="C18" s="2">
        <f t="shared" si="0"/>
        <v>1</v>
      </c>
      <c r="D18" s="2">
        <f t="shared" si="0"/>
        <v>12</v>
      </c>
      <c r="E18" s="2">
        <f t="shared" si="0"/>
        <v>0</v>
      </c>
      <c r="F18" s="2" t="str">
        <f t="shared" si="0"/>
        <v>5.4.1.1.3 Монтаж ограждающих конструкций здания Р</v>
      </c>
      <c r="G18" s="2" t="str">
        <f t="shared" si="0"/>
        <v>Комплекс из 2-х многоквартирных домов поз.19.1 и 19.2, расположенный в 32, 33 микрорайонах в г.Липецке на земельном участке с кадастровым номером 48:20:0043601:297. 1-й этап строительства - корпус 1 (поз.19.1)</v>
      </c>
      <c r="H18" s="2"/>
      <c r="I18" s="2"/>
      <c r="J18" s="2"/>
      <c r="K18" s="2"/>
      <c r="L18" s="2"/>
      <c r="M18" s="2"/>
      <c r="N18" s="2"/>
      <c r="O18" s="2" t="e">
        <f t="shared" ref="O18:AT18" si="1">O319</f>
        <v>#REF!</v>
      </c>
      <c r="P18" s="2" t="e">
        <f t="shared" si="1"/>
        <v>#REF!</v>
      </c>
      <c r="Q18" s="2" t="e">
        <f t="shared" si="1"/>
        <v>#REF!</v>
      </c>
      <c r="R18" s="2" t="e">
        <f t="shared" si="1"/>
        <v>#REF!</v>
      </c>
      <c r="S18" s="2" t="e">
        <f t="shared" si="1"/>
        <v>#REF!</v>
      </c>
      <c r="T18" s="2" t="e">
        <f t="shared" si="1"/>
        <v>#REF!</v>
      </c>
      <c r="U18" s="2" t="e">
        <f t="shared" si="1"/>
        <v>#REF!</v>
      </c>
      <c r="V18" s="2" t="e">
        <f t="shared" si="1"/>
        <v>#REF!</v>
      </c>
      <c r="W18" s="2" t="e">
        <f t="shared" si="1"/>
        <v>#REF!</v>
      </c>
      <c r="X18" s="2" t="e">
        <f t="shared" si="1"/>
        <v>#REF!</v>
      </c>
      <c r="Y18" s="2" t="e">
        <f t="shared" si="1"/>
        <v>#REF!</v>
      </c>
      <c r="Z18" s="2">
        <f t="shared" si="1"/>
        <v>0</v>
      </c>
      <c r="AA18" s="2">
        <f t="shared" si="1"/>
        <v>0</v>
      </c>
      <c r="AB18" s="2">
        <f t="shared" si="1"/>
        <v>0</v>
      </c>
      <c r="AC18" s="2">
        <f t="shared" si="1"/>
        <v>0</v>
      </c>
      <c r="AD18" s="2">
        <f t="shared" si="1"/>
        <v>0</v>
      </c>
      <c r="AE18" s="2">
        <f t="shared" si="1"/>
        <v>0</v>
      </c>
      <c r="AF18" s="2">
        <f t="shared" si="1"/>
        <v>0</v>
      </c>
      <c r="AG18" s="2">
        <f t="shared" si="1"/>
        <v>0</v>
      </c>
      <c r="AH18" s="2">
        <f t="shared" si="1"/>
        <v>0</v>
      </c>
      <c r="AI18" s="2">
        <f t="shared" si="1"/>
        <v>0</v>
      </c>
      <c r="AJ18" s="2">
        <f t="shared" si="1"/>
        <v>0</v>
      </c>
      <c r="AK18" s="2">
        <f t="shared" si="1"/>
        <v>0</v>
      </c>
      <c r="AL18" s="2">
        <f t="shared" si="1"/>
        <v>0</v>
      </c>
      <c r="AM18" s="2">
        <f t="shared" si="1"/>
        <v>0</v>
      </c>
      <c r="AN18" s="2">
        <f t="shared" si="1"/>
        <v>0</v>
      </c>
      <c r="AO18" s="2">
        <f t="shared" si="1"/>
        <v>0</v>
      </c>
      <c r="AP18" s="2">
        <f t="shared" si="1"/>
        <v>0</v>
      </c>
      <c r="AQ18" s="2">
        <f t="shared" si="1"/>
        <v>0</v>
      </c>
      <c r="AR18" s="2" t="e">
        <f t="shared" si="1"/>
        <v>#REF!</v>
      </c>
      <c r="AS18" s="2" t="e">
        <f t="shared" si="1"/>
        <v>#REF!</v>
      </c>
      <c r="AT18" s="2">
        <f t="shared" si="1"/>
        <v>0</v>
      </c>
      <c r="AU18" s="2">
        <f t="shared" ref="AU18:BZ18" si="2">AU319</f>
        <v>0</v>
      </c>
      <c r="AV18" s="2" t="e">
        <f t="shared" si="2"/>
        <v>#REF!</v>
      </c>
      <c r="AW18" s="2" t="e">
        <f t="shared" si="2"/>
        <v>#REF!</v>
      </c>
      <c r="AX18" s="2">
        <f t="shared" si="2"/>
        <v>0</v>
      </c>
      <c r="AY18" s="2" t="e">
        <f t="shared" si="2"/>
        <v>#REF!</v>
      </c>
      <c r="AZ18" s="2">
        <f t="shared" si="2"/>
        <v>0</v>
      </c>
      <c r="BA18" s="2" t="e">
        <f t="shared" si="2"/>
        <v>#REF!</v>
      </c>
      <c r="BB18" s="2">
        <f t="shared" si="2"/>
        <v>0</v>
      </c>
      <c r="BC18" s="2">
        <f t="shared" si="2"/>
        <v>0</v>
      </c>
      <c r="BD18" s="2">
        <f t="shared" si="2"/>
        <v>0</v>
      </c>
      <c r="BE18" s="2">
        <f t="shared" si="2"/>
        <v>0</v>
      </c>
      <c r="BF18" s="2">
        <f t="shared" si="2"/>
        <v>0</v>
      </c>
      <c r="BG18" s="2">
        <f t="shared" si="2"/>
        <v>0</v>
      </c>
      <c r="BH18" s="2">
        <f t="shared" si="2"/>
        <v>0</v>
      </c>
      <c r="BI18" s="2">
        <f t="shared" si="2"/>
        <v>0</v>
      </c>
      <c r="BJ18" s="2">
        <f t="shared" si="2"/>
        <v>0</v>
      </c>
      <c r="BK18" s="2">
        <f t="shared" si="2"/>
        <v>0</v>
      </c>
      <c r="BL18" s="2">
        <f t="shared" si="2"/>
        <v>0</v>
      </c>
      <c r="BM18" s="2">
        <f t="shared" si="2"/>
        <v>0</v>
      </c>
      <c r="BN18" s="2">
        <f t="shared" si="2"/>
        <v>0</v>
      </c>
      <c r="BO18" s="2">
        <f t="shared" si="2"/>
        <v>0</v>
      </c>
      <c r="BP18" s="2">
        <f t="shared" si="2"/>
        <v>0</v>
      </c>
      <c r="BQ18" s="2">
        <f t="shared" si="2"/>
        <v>0</v>
      </c>
      <c r="BR18" s="2">
        <f t="shared" si="2"/>
        <v>0</v>
      </c>
      <c r="BS18" s="2">
        <f t="shared" si="2"/>
        <v>0</v>
      </c>
      <c r="BT18" s="2">
        <f t="shared" si="2"/>
        <v>0</v>
      </c>
      <c r="BU18" s="2">
        <f t="shared" si="2"/>
        <v>0</v>
      </c>
      <c r="BV18" s="2">
        <f t="shared" si="2"/>
        <v>0</v>
      </c>
      <c r="BW18" s="2">
        <f t="shared" si="2"/>
        <v>0</v>
      </c>
      <c r="BX18" s="2">
        <f t="shared" si="2"/>
        <v>0</v>
      </c>
      <c r="BY18" s="2">
        <f t="shared" si="2"/>
        <v>0</v>
      </c>
      <c r="BZ18" s="2">
        <f t="shared" si="2"/>
        <v>0</v>
      </c>
      <c r="CA18" s="2">
        <f t="shared" ref="CA18:DF18" si="3">CA319</f>
        <v>0</v>
      </c>
      <c r="CB18" s="2">
        <f t="shared" si="3"/>
        <v>0</v>
      </c>
      <c r="CC18" s="2">
        <f t="shared" si="3"/>
        <v>0</v>
      </c>
      <c r="CD18" s="2">
        <f t="shared" si="3"/>
        <v>0</v>
      </c>
      <c r="CE18" s="2">
        <f t="shared" si="3"/>
        <v>0</v>
      </c>
      <c r="CF18" s="2">
        <f t="shared" si="3"/>
        <v>0</v>
      </c>
      <c r="CG18" s="2">
        <f t="shared" si="3"/>
        <v>0</v>
      </c>
      <c r="CH18" s="2">
        <f t="shared" si="3"/>
        <v>0</v>
      </c>
      <c r="CI18" s="2">
        <f t="shared" si="3"/>
        <v>0</v>
      </c>
      <c r="CJ18" s="2">
        <f t="shared" si="3"/>
        <v>0</v>
      </c>
      <c r="CK18" s="2">
        <f t="shared" si="3"/>
        <v>0</v>
      </c>
      <c r="CL18" s="2">
        <f t="shared" si="3"/>
        <v>0</v>
      </c>
      <c r="CM18" s="2">
        <f t="shared" si="3"/>
        <v>0</v>
      </c>
      <c r="CN18" s="2">
        <f t="shared" si="3"/>
        <v>0</v>
      </c>
      <c r="CO18" s="2">
        <f t="shared" si="3"/>
        <v>0</v>
      </c>
      <c r="CP18" s="2">
        <f t="shared" si="3"/>
        <v>0</v>
      </c>
      <c r="CQ18" s="2">
        <f t="shared" si="3"/>
        <v>0</v>
      </c>
      <c r="CR18" s="2">
        <f t="shared" si="3"/>
        <v>0</v>
      </c>
      <c r="CS18" s="2">
        <f t="shared" si="3"/>
        <v>0</v>
      </c>
      <c r="CT18" s="2">
        <f t="shared" si="3"/>
        <v>0</v>
      </c>
      <c r="CU18" s="2">
        <f t="shared" si="3"/>
        <v>0</v>
      </c>
      <c r="CV18" s="2">
        <f t="shared" si="3"/>
        <v>0</v>
      </c>
      <c r="CW18" s="2">
        <f t="shared" si="3"/>
        <v>0</v>
      </c>
      <c r="CX18" s="2">
        <f t="shared" si="3"/>
        <v>0</v>
      </c>
      <c r="CY18" s="2">
        <f t="shared" si="3"/>
        <v>0</v>
      </c>
      <c r="CZ18" s="2">
        <f t="shared" si="3"/>
        <v>0</v>
      </c>
      <c r="DA18" s="2">
        <f t="shared" si="3"/>
        <v>0</v>
      </c>
      <c r="DB18" s="2">
        <f t="shared" si="3"/>
        <v>0</v>
      </c>
      <c r="DC18" s="2">
        <f t="shared" si="3"/>
        <v>0</v>
      </c>
      <c r="DD18" s="2">
        <f t="shared" si="3"/>
        <v>0</v>
      </c>
      <c r="DE18" s="2">
        <f t="shared" si="3"/>
        <v>0</v>
      </c>
      <c r="DF18" s="2">
        <f t="shared" si="3"/>
        <v>0</v>
      </c>
      <c r="DG18" s="3">
        <f t="shared" ref="DG18:EL18" si="4">DG319</f>
        <v>0</v>
      </c>
      <c r="DH18" s="3">
        <f t="shared" si="4"/>
        <v>0</v>
      </c>
      <c r="DI18" s="3">
        <f t="shared" si="4"/>
        <v>0</v>
      </c>
      <c r="DJ18" s="3">
        <f t="shared" si="4"/>
        <v>0</v>
      </c>
      <c r="DK18" s="3">
        <f t="shared" si="4"/>
        <v>0</v>
      </c>
      <c r="DL18" s="3">
        <f t="shared" si="4"/>
        <v>0</v>
      </c>
      <c r="DM18" s="3">
        <f t="shared" si="4"/>
        <v>0</v>
      </c>
      <c r="DN18" s="3">
        <f t="shared" si="4"/>
        <v>0</v>
      </c>
      <c r="DO18" s="3">
        <f t="shared" si="4"/>
        <v>0</v>
      </c>
      <c r="DP18" s="3">
        <f t="shared" si="4"/>
        <v>0</v>
      </c>
      <c r="DQ18" s="3">
        <f t="shared" si="4"/>
        <v>0</v>
      </c>
      <c r="DR18" s="3">
        <f t="shared" si="4"/>
        <v>0</v>
      </c>
      <c r="DS18" s="3">
        <f t="shared" si="4"/>
        <v>0</v>
      </c>
      <c r="DT18" s="3">
        <f t="shared" si="4"/>
        <v>0</v>
      </c>
      <c r="DU18" s="3">
        <f t="shared" si="4"/>
        <v>0</v>
      </c>
      <c r="DV18" s="3">
        <f t="shared" si="4"/>
        <v>0</v>
      </c>
      <c r="DW18" s="3">
        <f t="shared" si="4"/>
        <v>0</v>
      </c>
      <c r="DX18" s="3">
        <f t="shared" si="4"/>
        <v>0</v>
      </c>
      <c r="DY18" s="3">
        <f t="shared" si="4"/>
        <v>0</v>
      </c>
      <c r="DZ18" s="3">
        <f t="shared" si="4"/>
        <v>0</v>
      </c>
      <c r="EA18" s="3">
        <f t="shared" si="4"/>
        <v>0</v>
      </c>
      <c r="EB18" s="3">
        <f t="shared" si="4"/>
        <v>0</v>
      </c>
      <c r="EC18" s="3">
        <f t="shared" si="4"/>
        <v>0</v>
      </c>
      <c r="ED18" s="3">
        <f t="shared" si="4"/>
        <v>0</v>
      </c>
      <c r="EE18" s="3">
        <f t="shared" si="4"/>
        <v>0</v>
      </c>
      <c r="EF18" s="3">
        <f t="shared" si="4"/>
        <v>0</v>
      </c>
      <c r="EG18" s="3">
        <f t="shared" si="4"/>
        <v>0</v>
      </c>
      <c r="EH18" s="3">
        <f t="shared" si="4"/>
        <v>0</v>
      </c>
      <c r="EI18" s="3">
        <f t="shared" si="4"/>
        <v>0</v>
      </c>
      <c r="EJ18" s="3">
        <f t="shared" si="4"/>
        <v>0</v>
      </c>
      <c r="EK18" s="3">
        <f t="shared" si="4"/>
        <v>0</v>
      </c>
      <c r="EL18" s="3">
        <f t="shared" si="4"/>
        <v>0</v>
      </c>
      <c r="EM18" s="3">
        <f t="shared" ref="EM18:FR18" si="5">EM319</f>
        <v>0</v>
      </c>
      <c r="EN18" s="3">
        <f t="shared" si="5"/>
        <v>0</v>
      </c>
      <c r="EO18" s="3">
        <f t="shared" si="5"/>
        <v>0</v>
      </c>
      <c r="EP18" s="3">
        <f t="shared" si="5"/>
        <v>0</v>
      </c>
      <c r="EQ18" s="3">
        <f t="shared" si="5"/>
        <v>0</v>
      </c>
      <c r="ER18" s="3">
        <f t="shared" si="5"/>
        <v>0</v>
      </c>
      <c r="ES18" s="3">
        <f t="shared" si="5"/>
        <v>0</v>
      </c>
      <c r="ET18" s="3">
        <f t="shared" si="5"/>
        <v>0</v>
      </c>
      <c r="EU18" s="3">
        <f t="shared" si="5"/>
        <v>0</v>
      </c>
      <c r="EV18" s="3">
        <f t="shared" si="5"/>
        <v>0</v>
      </c>
      <c r="EW18" s="3">
        <f t="shared" si="5"/>
        <v>0</v>
      </c>
      <c r="EX18" s="3">
        <f t="shared" si="5"/>
        <v>0</v>
      </c>
      <c r="EY18" s="3">
        <f t="shared" si="5"/>
        <v>0</v>
      </c>
      <c r="EZ18" s="3">
        <f t="shared" si="5"/>
        <v>0</v>
      </c>
      <c r="FA18" s="3">
        <f t="shared" si="5"/>
        <v>0</v>
      </c>
      <c r="FB18" s="3">
        <f t="shared" si="5"/>
        <v>0</v>
      </c>
      <c r="FC18" s="3">
        <f t="shared" si="5"/>
        <v>0</v>
      </c>
      <c r="FD18" s="3">
        <f t="shared" si="5"/>
        <v>0</v>
      </c>
      <c r="FE18" s="3">
        <f t="shared" si="5"/>
        <v>0</v>
      </c>
      <c r="FF18" s="3">
        <f t="shared" si="5"/>
        <v>0</v>
      </c>
      <c r="FG18" s="3">
        <f t="shared" si="5"/>
        <v>0</v>
      </c>
      <c r="FH18" s="3">
        <f t="shared" si="5"/>
        <v>0</v>
      </c>
      <c r="FI18" s="3">
        <f t="shared" si="5"/>
        <v>0</v>
      </c>
      <c r="FJ18" s="3">
        <f t="shared" si="5"/>
        <v>0</v>
      </c>
      <c r="FK18" s="3">
        <f t="shared" si="5"/>
        <v>0</v>
      </c>
      <c r="FL18" s="3">
        <f t="shared" si="5"/>
        <v>0</v>
      </c>
      <c r="FM18" s="3">
        <f t="shared" si="5"/>
        <v>0</v>
      </c>
      <c r="FN18" s="3">
        <f t="shared" si="5"/>
        <v>0</v>
      </c>
      <c r="FO18" s="3">
        <f t="shared" si="5"/>
        <v>0</v>
      </c>
      <c r="FP18" s="3">
        <f t="shared" si="5"/>
        <v>0</v>
      </c>
      <c r="FQ18" s="3">
        <f t="shared" si="5"/>
        <v>0</v>
      </c>
      <c r="FR18" s="3">
        <f t="shared" si="5"/>
        <v>0</v>
      </c>
      <c r="FS18" s="3">
        <f t="shared" ref="FS18:GX18" si="6">FS319</f>
        <v>0</v>
      </c>
      <c r="FT18" s="3">
        <f t="shared" si="6"/>
        <v>0</v>
      </c>
      <c r="FU18" s="3">
        <f t="shared" si="6"/>
        <v>0</v>
      </c>
      <c r="FV18" s="3">
        <f t="shared" si="6"/>
        <v>0</v>
      </c>
      <c r="FW18" s="3">
        <f t="shared" si="6"/>
        <v>0</v>
      </c>
      <c r="FX18" s="3">
        <f t="shared" si="6"/>
        <v>0</v>
      </c>
      <c r="FY18" s="3">
        <f t="shared" si="6"/>
        <v>0</v>
      </c>
      <c r="FZ18" s="3">
        <f t="shared" si="6"/>
        <v>0</v>
      </c>
      <c r="GA18" s="3">
        <f t="shared" si="6"/>
        <v>0</v>
      </c>
      <c r="GB18" s="3">
        <f t="shared" si="6"/>
        <v>0</v>
      </c>
      <c r="GC18" s="3">
        <f t="shared" si="6"/>
        <v>0</v>
      </c>
      <c r="GD18" s="3">
        <f t="shared" si="6"/>
        <v>0</v>
      </c>
      <c r="GE18" s="3">
        <f t="shared" si="6"/>
        <v>0</v>
      </c>
      <c r="GF18" s="3">
        <f t="shared" si="6"/>
        <v>0</v>
      </c>
      <c r="GG18" s="3">
        <f t="shared" si="6"/>
        <v>0</v>
      </c>
      <c r="GH18" s="3">
        <f t="shared" si="6"/>
        <v>0</v>
      </c>
      <c r="GI18" s="3">
        <f t="shared" si="6"/>
        <v>0</v>
      </c>
      <c r="GJ18" s="3">
        <f t="shared" si="6"/>
        <v>0</v>
      </c>
      <c r="GK18" s="3">
        <f t="shared" si="6"/>
        <v>0</v>
      </c>
      <c r="GL18" s="3">
        <f t="shared" si="6"/>
        <v>0</v>
      </c>
      <c r="GM18" s="3">
        <f t="shared" si="6"/>
        <v>0</v>
      </c>
      <c r="GN18" s="3">
        <f t="shared" si="6"/>
        <v>0</v>
      </c>
      <c r="GO18" s="3">
        <f t="shared" si="6"/>
        <v>0</v>
      </c>
      <c r="GP18" s="3">
        <f t="shared" si="6"/>
        <v>0</v>
      </c>
      <c r="GQ18" s="3">
        <f t="shared" si="6"/>
        <v>0</v>
      </c>
      <c r="GR18" s="3">
        <f t="shared" si="6"/>
        <v>0</v>
      </c>
      <c r="GS18" s="3">
        <f t="shared" si="6"/>
        <v>0</v>
      </c>
      <c r="GT18" s="3">
        <f t="shared" si="6"/>
        <v>0</v>
      </c>
      <c r="GU18" s="3">
        <f t="shared" si="6"/>
        <v>0</v>
      </c>
      <c r="GV18" s="3">
        <f t="shared" si="6"/>
        <v>0</v>
      </c>
      <c r="GW18" s="3">
        <f t="shared" si="6"/>
        <v>0</v>
      </c>
      <c r="GX18" s="3">
        <f t="shared" si="6"/>
        <v>0</v>
      </c>
      <c r="IF18">
        <v>-1</v>
      </c>
    </row>
    <row r="19" spans="1:245" x14ac:dyDescent="0.25">
      <c r="IF19">
        <v>-1</v>
      </c>
    </row>
    <row r="20" spans="1:245" x14ac:dyDescent="0.25">
      <c r="A20" s="1">
        <v>3</v>
      </c>
      <c r="B20" s="1">
        <v>1</v>
      </c>
      <c r="C20" s="1"/>
      <c r="D20" s="1">
        <f>ROW(A289)</f>
        <v>289</v>
      </c>
      <c r="E20" s="1"/>
      <c r="F20" s="1" t="s">
        <v>15</v>
      </c>
      <c r="G20" s="1" t="s">
        <v>16</v>
      </c>
      <c r="H20" s="1" t="s">
        <v>6</v>
      </c>
      <c r="I20" s="1">
        <v>0</v>
      </c>
      <c r="J20" s="1" t="s">
        <v>6</v>
      </c>
      <c r="K20" s="1">
        <v>0</v>
      </c>
      <c r="L20" s="1" t="s">
        <v>15</v>
      </c>
      <c r="M20" s="1" t="s">
        <v>6</v>
      </c>
      <c r="N20" s="1"/>
      <c r="O20" s="1"/>
      <c r="P20" s="1"/>
      <c r="Q20" s="1"/>
      <c r="R20" s="1"/>
      <c r="S20" s="1">
        <v>0</v>
      </c>
      <c r="T20" s="1"/>
      <c r="U20" s="1" t="s">
        <v>6</v>
      </c>
      <c r="V20" s="1">
        <v>0</v>
      </c>
      <c r="W20" s="1"/>
      <c r="X20" s="1"/>
      <c r="Y20" s="1"/>
      <c r="Z20" s="1"/>
      <c r="AA20" s="1"/>
      <c r="AB20" s="1" t="s">
        <v>6</v>
      </c>
      <c r="AC20" s="1" t="s">
        <v>6</v>
      </c>
      <c r="AD20" s="1" t="s">
        <v>6</v>
      </c>
      <c r="AE20" s="1" t="s">
        <v>6</v>
      </c>
      <c r="AF20" s="1" t="s">
        <v>6</v>
      </c>
      <c r="AG20" s="1" t="s">
        <v>6</v>
      </c>
      <c r="AH20" s="1"/>
      <c r="AI20" s="1"/>
      <c r="AJ20" s="1"/>
      <c r="AK20" s="1"/>
      <c r="AL20" s="1"/>
      <c r="AM20" s="1"/>
      <c r="AN20" s="1"/>
      <c r="AO20" s="1"/>
      <c r="AP20" s="1" t="s">
        <v>6</v>
      </c>
      <c r="AQ20" s="1" t="s">
        <v>6</v>
      </c>
      <c r="AR20" s="1" t="s">
        <v>6</v>
      </c>
      <c r="AS20" s="1"/>
      <c r="AT20" s="1"/>
      <c r="AU20" s="1"/>
      <c r="AV20" s="1"/>
      <c r="AW20" s="1"/>
      <c r="AX20" s="1"/>
      <c r="AY20" s="1"/>
      <c r="AZ20" s="1" t="s">
        <v>6</v>
      </c>
      <c r="BA20" s="1"/>
      <c r="BB20" s="1" t="s">
        <v>6</v>
      </c>
      <c r="BC20" s="1" t="s">
        <v>6</v>
      </c>
      <c r="BD20" s="1" t="s">
        <v>6</v>
      </c>
      <c r="BE20" s="1" t="s">
        <v>6</v>
      </c>
      <c r="BF20" s="1" t="s">
        <v>6</v>
      </c>
      <c r="BG20" s="1" t="s">
        <v>6</v>
      </c>
      <c r="BH20" s="1" t="s">
        <v>6</v>
      </c>
      <c r="BI20" s="1" t="s">
        <v>6</v>
      </c>
      <c r="BJ20" s="1" t="s">
        <v>6</v>
      </c>
      <c r="BK20" s="1" t="s">
        <v>6</v>
      </c>
      <c r="BL20" s="1" t="s">
        <v>6</v>
      </c>
      <c r="BM20" s="1" t="s">
        <v>6</v>
      </c>
      <c r="BN20" s="1" t="s">
        <v>6</v>
      </c>
      <c r="BO20" s="1" t="s">
        <v>6</v>
      </c>
      <c r="BP20" s="1" t="s">
        <v>6</v>
      </c>
      <c r="BQ20" s="1"/>
      <c r="BR20" s="1"/>
      <c r="BS20" s="1"/>
      <c r="BT20" s="1"/>
      <c r="BU20" s="1"/>
      <c r="BV20" s="1"/>
      <c r="BW20" s="1"/>
      <c r="BX20" s="1">
        <v>0</v>
      </c>
      <c r="BY20" s="1"/>
      <c r="BZ20" s="1"/>
      <c r="CA20" s="1"/>
      <c r="CB20" s="1"/>
      <c r="CC20" s="1"/>
      <c r="CD20" s="1"/>
      <c r="CE20" s="1"/>
      <c r="CF20" s="1">
        <v>0</v>
      </c>
      <c r="CG20" s="1">
        <v>0</v>
      </c>
      <c r="CH20" s="1"/>
      <c r="CI20" s="1" t="s">
        <v>6</v>
      </c>
      <c r="CJ20" s="1" t="s">
        <v>6</v>
      </c>
      <c r="CK20" t="s">
        <v>6</v>
      </c>
      <c r="CL20" t="s">
        <v>6</v>
      </c>
      <c r="CM20" t="s">
        <v>6</v>
      </c>
      <c r="CN20" t="s">
        <v>6</v>
      </c>
      <c r="CO20" t="s">
        <v>6</v>
      </c>
      <c r="CP20" t="s">
        <v>6</v>
      </c>
      <c r="CQ20" t="s">
        <v>6</v>
      </c>
      <c r="IF20">
        <v>-1</v>
      </c>
    </row>
    <row r="21" spans="1:245" x14ac:dyDescent="0.25">
      <c r="IF21">
        <v>-1</v>
      </c>
    </row>
    <row r="22" spans="1:245" x14ac:dyDescent="0.25">
      <c r="A22" s="2">
        <v>52</v>
      </c>
      <c r="B22" s="2">
        <f t="shared" ref="B22:G22" si="7">B289</f>
        <v>1</v>
      </c>
      <c r="C22" s="2">
        <f t="shared" si="7"/>
        <v>3</v>
      </c>
      <c r="D22" s="2">
        <f t="shared" si="7"/>
        <v>20</v>
      </c>
      <c r="E22" s="2">
        <f t="shared" si="7"/>
        <v>0</v>
      </c>
      <c r="F22" s="2" t="str">
        <f t="shared" si="7"/>
        <v>5.4.1</v>
      </c>
      <c r="G22" s="2" t="str">
        <f t="shared" si="7"/>
        <v>Монтаж ограждающих конструкций здания</v>
      </c>
      <c r="H22" s="2"/>
      <c r="I22" s="2"/>
      <c r="J22" s="2"/>
      <c r="K22" s="2"/>
      <c r="L22" s="2"/>
      <c r="M22" s="2"/>
      <c r="N22" s="2"/>
      <c r="O22" s="2" t="e">
        <f t="shared" ref="O22:AT22" si="8">O289</f>
        <v>#REF!</v>
      </c>
      <c r="P22" s="2" t="e">
        <f t="shared" si="8"/>
        <v>#REF!</v>
      </c>
      <c r="Q22" s="2" t="e">
        <f t="shared" si="8"/>
        <v>#REF!</v>
      </c>
      <c r="R22" s="2" t="e">
        <f t="shared" si="8"/>
        <v>#REF!</v>
      </c>
      <c r="S22" s="2" t="e">
        <f t="shared" si="8"/>
        <v>#REF!</v>
      </c>
      <c r="T22" s="2" t="e">
        <f t="shared" si="8"/>
        <v>#REF!</v>
      </c>
      <c r="U22" s="2" t="e">
        <f t="shared" si="8"/>
        <v>#REF!</v>
      </c>
      <c r="V22" s="2" t="e">
        <f t="shared" si="8"/>
        <v>#REF!</v>
      </c>
      <c r="W22" s="2" t="e">
        <f t="shared" si="8"/>
        <v>#REF!</v>
      </c>
      <c r="X22" s="2" t="e">
        <f t="shared" si="8"/>
        <v>#REF!</v>
      </c>
      <c r="Y22" s="2" t="e">
        <f t="shared" si="8"/>
        <v>#REF!</v>
      </c>
      <c r="Z22" s="2">
        <f t="shared" si="8"/>
        <v>0</v>
      </c>
      <c r="AA22" s="2">
        <f t="shared" si="8"/>
        <v>0</v>
      </c>
      <c r="AB22" s="2">
        <f t="shared" si="8"/>
        <v>0</v>
      </c>
      <c r="AC22" s="2">
        <f t="shared" si="8"/>
        <v>0</v>
      </c>
      <c r="AD22" s="2">
        <f t="shared" si="8"/>
        <v>0</v>
      </c>
      <c r="AE22" s="2">
        <f t="shared" si="8"/>
        <v>0</v>
      </c>
      <c r="AF22" s="2">
        <f t="shared" si="8"/>
        <v>0</v>
      </c>
      <c r="AG22" s="2">
        <f t="shared" si="8"/>
        <v>0</v>
      </c>
      <c r="AH22" s="2">
        <f t="shared" si="8"/>
        <v>0</v>
      </c>
      <c r="AI22" s="2">
        <f t="shared" si="8"/>
        <v>0</v>
      </c>
      <c r="AJ22" s="2">
        <f t="shared" si="8"/>
        <v>0</v>
      </c>
      <c r="AK22" s="2">
        <f t="shared" si="8"/>
        <v>0</v>
      </c>
      <c r="AL22" s="2">
        <f t="shared" si="8"/>
        <v>0</v>
      </c>
      <c r="AM22" s="2">
        <f t="shared" si="8"/>
        <v>0</v>
      </c>
      <c r="AN22" s="2">
        <f t="shared" si="8"/>
        <v>0</v>
      </c>
      <c r="AO22" s="2">
        <f t="shared" si="8"/>
        <v>0</v>
      </c>
      <c r="AP22" s="2">
        <f t="shared" si="8"/>
        <v>0</v>
      </c>
      <c r="AQ22" s="2">
        <f t="shared" si="8"/>
        <v>0</v>
      </c>
      <c r="AR22" s="2" t="e">
        <f t="shared" si="8"/>
        <v>#REF!</v>
      </c>
      <c r="AS22" s="2" t="e">
        <f t="shared" si="8"/>
        <v>#REF!</v>
      </c>
      <c r="AT22" s="2">
        <f t="shared" si="8"/>
        <v>0</v>
      </c>
      <c r="AU22" s="2">
        <f t="shared" ref="AU22:BZ22" si="9">AU289</f>
        <v>0</v>
      </c>
      <c r="AV22" s="2" t="e">
        <f t="shared" si="9"/>
        <v>#REF!</v>
      </c>
      <c r="AW22" s="2" t="e">
        <f t="shared" si="9"/>
        <v>#REF!</v>
      </c>
      <c r="AX22" s="2">
        <f t="shared" si="9"/>
        <v>0</v>
      </c>
      <c r="AY22" s="2" t="e">
        <f t="shared" si="9"/>
        <v>#REF!</v>
      </c>
      <c r="AZ22" s="2">
        <f t="shared" si="9"/>
        <v>0</v>
      </c>
      <c r="BA22" s="2" t="e">
        <f t="shared" si="9"/>
        <v>#REF!</v>
      </c>
      <c r="BB22" s="2">
        <f t="shared" si="9"/>
        <v>0</v>
      </c>
      <c r="BC22" s="2">
        <f t="shared" si="9"/>
        <v>0</v>
      </c>
      <c r="BD22" s="2">
        <f t="shared" si="9"/>
        <v>0</v>
      </c>
      <c r="BE22" s="2">
        <f t="shared" si="9"/>
        <v>0</v>
      </c>
      <c r="BF22" s="2">
        <f t="shared" si="9"/>
        <v>0</v>
      </c>
      <c r="BG22" s="2">
        <f t="shared" si="9"/>
        <v>0</v>
      </c>
      <c r="BH22" s="2">
        <f t="shared" si="9"/>
        <v>0</v>
      </c>
      <c r="BI22" s="2">
        <f t="shared" si="9"/>
        <v>0</v>
      </c>
      <c r="BJ22" s="2">
        <f t="shared" si="9"/>
        <v>0</v>
      </c>
      <c r="BK22" s="2">
        <f t="shared" si="9"/>
        <v>0</v>
      </c>
      <c r="BL22" s="2">
        <f t="shared" si="9"/>
        <v>0</v>
      </c>
      <c r="BM22" s="2">
        <f t="shared" si="9"/>
        <v>0</v>
      </c>
      <c r="BN22" s="2">
        <f t="shared" si="9"/>
        <v>0</v>
      </c>
      <c r="BO22" s="2">
        <f t="shared" si="9"/>
        <v>0</v>
      </c>
      <c r="BP22" s="2">
        <f t="shared" si="9"/>
        <v>0</v>
      </c>
      <c r="BQ22" s="2">
        <f t="shared" si="9"/>
        <v>0</v>
      </c>
      <c r="BR22" s="2">
        <f t="shared" si="9"/>
        <v>0</v>
      </c>
      <c r="BS22" s="2">
        <f t="shared" si="9"/>
        <v>0</v>
      </c>
      <c r="BT22" s="2">
        <f t="shared" si="9"/>
        <v>0</v>
      </c>
      <c r="BU22" s="2">
        <f t="shared" si="9"/>
        <v>0</v>
      </c>
      <c r="BV22" s="2">
        <f t="shared" si="9"/>
        <v>0</v>
      </c>
      <c r="BW22" s="2">
        <f t="shared" si="9"/>
        <v>0</v>
      </c>
      <c r="BX22" s="2">
        <f t="shared" si="9"/>
        <v>0</v>
      </c>
      <c r="BY22" s="2">
        <f t="shared" si="9"/>
        <v>0</v>
      </c>
      <c r="BZ22" s="2">
        <f t="shared" si="9"/>
        <v>0</v>
      </c>
      <c r="CA22" s="2">
        <f t="shared" ref="CA22:DF22" si="10">CA289</f>
        <v>0</v>
      </c>
      <c r="CB22" s="2">
        <f t="shared" si="10"/>
        <v>0</v>
      </c>
      <c r="CC22" s="2">
        <f t="shared" si="10"/>
        <v>0</v>
      </c>
      <c r="CD22" s="2">
        <f t="shared" si="10"/>
        <v>0</v>
      </c>
      <c r="CE22" s="2">
        <f t="shared" si="10"/>
        <v>0</v>
      </c>
      <c r="CF22" s="2">
        <f t="shared" si="10"/>
        <v>0</v>
      </c>
      <c r="CG22" s="2">
        <f t="shared" si="10"/>
        <v>0</v>
      </c>
      <c r="CH22" s="2">
        <f t="shared" si="10"/>
        <v>0</v>
      </c>
      <c r="CI22" s="2">
        <f t="shared" si="10"/>
        <v>0</v>
      </c>
      <c r="CJ22" s="2">
        <f t="shared" si="10"/>
        <v>0</v>
      </c>
      <c r="CK22" s="2">
        <f t="shared" si="10"/>
        <v>0</v>
      </c>
      <c r="CL22" s="2">
        <f t="shared" si="10"/>
        <v>0</v>
      </c>
      <c r="CM22" s="2">
        <f t="shared" si="10"/>
        <v>0</v>
      </c>
      <c r="CN22" s="2">
        <f t="shared" si="10"/>
        <v>0</v>
      </c>
      <c r="CO22" s="2">
        <f t="shared" si="10"/>
        <v>0</v>
      </c>
      <c r="CP22" s="2">
        <f t="shared" si="10"/>
        <v>0</v>
      </c>
      <c r="CQ22" s="2">
        <f t="shared" si="10"/>
        <v>0</v>
      </c>
      <c r="CR22" s="2">
        <f t="shared" si="10"/>
        <v>0</v>
      </c>
      <c r="CS22" s="2">
        <f t="shared" si="10"/>
        <v>0</v>
      </c>
      <c r="CT22" s="2">
        <f t="shared" si="10"/>
        <v>0</v>
      </c>
      <c r="CU22" s="2">
        <f t="shared" si="10"/>
        <v>0</v>
      </c>
      <c r="CV22" s="2">
        <f t="shared" si="10"/>
        <v>0</v>
      </c>
      <c r="CW22" s="2">
        <f t="shared" si="10"/>
        <v>0</v>
      </c>
      <c r="CX22" s="2">
        <f t="shared" si="10"/>
        <v>0</v>
      </c>
      <c r="CY22" s="2">
        <f t="shared" si="10"/>
        <v>0</v>
      </c>
      <c r="CZ22" s="2">
        <f t="shared" si="10"/>
        <v>0</v>
      </c>
      <c r="DA22" s="2">
        <f t="shared" si="10"/>
        <v>0</v>
      </c>
      <c r="DB22" s="2">
        <f t="shared" si="10"/>
        <v>0</v>
      </c>
      <c r="DC22" s="2">
        <f t="shared" si="10"/>
        <v>0</v>
      </c>
      <c r="DD22" s="2">
        <f t="shared" si="10"/>
        <v>0</v>
      </c>
      <c r="DE22" s="2">
        <f t="shared" si="10"/>
        <v>0</v>
      </c>
      <c r="DF22" s="2">
        <f t="shared" si="10"/>
        <v>0</v>
      </c>
      <c r="DG22" s="3">
        <f t="shared" ref="DG22:EL22" si="11">DG289</f>
        <v>0</v>
      </c>
      <c r="DH22" s="3">
        <f t="shared" si="11"/>
        <v>0</v>
      </c>
      <c r="DI22" s="3">
        <f t="shared" si="11"/>
        <v>0</v>
      </c>
      <c r="DJ22" s="3">
        <f t="shared" si="11"/>
        <v>0</v>
      </c>
      <c r="DK22" s="3">
        <f t="shared" si="11"/>
        <v>0</v>
      </c>
      <c r="DL22" s="3">
        <f t="shared" si="11"/>
        <v>0</v>
      </c>
      <c r="DM22" s="3">
        <f t="shared" si="11"/>
        <v>0</v>
      </c>
      <c r="DN22" s="3">
        <f t="shared" si="11"/>
        <v>0</v>
      </c>
      <c r="DO22" s="3">
        <f t="shared" si="11"/>
        <v>0</v>
      </c>
      <c r="DP22" s="3">
        <f t="shared" si="11"/>
        <v>0</v>
      </c>
      <c r="DQ22" s="3">
        <f t="shared" si="11"/>
        <v>0</v>
      </c>
      <c r="DR22" s="3">
        <f t="shared" si="11"/>
        <v>0</v>
      </c>
      <c r="DS22" s="3">
        <f t="shared" si="11"/>
        <v>0</v>
      </c>
      <c r="DT22" s="3">
        <f t="shared" si="11"/>
        <v>0</v>
      </c>
      <c r="DU22" s="3">
        <f t="shared" si="11"/>
        <v>0</v>
      </c>
      <c r="DV22" s="3">
        <f t="shared" si="11"/>
        <v>0</v>
      </c>
      <c r="DW22" s="3">
        <f t="shared" si="11"/>
        <v>0</v>
      </c>
      <c r="DX22" s="3">
        <f t="shared" si="11"/>
        <v>0</v>
      </c>
      <c r="DY22" s="3">
        <f t="shared" si="11"/>
        <v>0</v>
      </c>
      <c r="DZ22" s="3">
        <f t="shared" si="11"/>
        <v>0</v>
      </c>
      <c r="EA22" s="3">
        <f t="shared" si="11"/>
        <v>0</v>
      </c>
      <c r="EB22" s="3">
        <f t="shared" si="11"/>
        <v>0</v>
      </c>
      <c r="EC22" s="3">
        <f t="shared" si="11"/>
        <v>0</v>
      </c>
      <c r="ED22" s="3">
        <f t="shared" si="11"/>
        <v>0</v>
      </c>
      <c r="EE22" s="3">
        <f t="shared" si="11"/>
        <v>0</v>
      </c>
      <c r="EF22" s="3">
        <f t="shared" si="11"/>
        <v>0</v>
      </c>
      <c r="EG22" s="3">
        <f t="shared" si="11"/>
        <v>0</v>
      </c>
      <c r="EH22" s="3">
        <f t="shared" si="11"/>
        <v>0</v>
      </c>
      <c r="EI22" s="3">
        <f t="shared" si="11"/>
        <v>0</v>
      </c>
      <c r="EJ22" s="3">
        <f t="shared" si="11"/>
        <v>0</v>
      </c>
      <c r="EK22" s="3">
        <f t="shared" si="11"/>
        <v>0</v>
      </c>
      <c r="EL22" s="3">
        <f t="shared" si="11"/>
        <v>0</v>
      </c>
      <c r="EM22" s="3">
        <f t="shared" ref="EM22:FR22" si="12">EM289</f>
        <v>0</v>
      </c>
      <c r="EN22" s="3">
        <f t="shared" si="12"/>
        <v>0</v>
      </c>
      <c r="EO22" s="3">
        <f t="shared" si="12"/>
        <v>0</v>
      </c>
      <c r="EP22" s="3">
        <f t="shared" si="12"/>
        <v>0</v>
      </c>
      <c r="EQ22" s="3">
        <f t="shared" si="12"/>
        <v>0</v>
      </c>
      <c r="ER22" s="3">
        <f t="shared" si="12"/>
        <v>0</v>
      </c>
      <c r="ES22" s="3">
        <f t="shared" si="12"/>
        <v>0</v>
      </c>
      <c r="ET22" s="3">
        <f t="shared" si="12"/>
        <v>0</v>
      </c>
      <c r="EU22" s="3">
        <f t="shared" si="12"/>
        <v>0</v>
      </c>
      <c r="EV22" s="3">
        <f t="shared" si="12"/>
        <v>0</v>
      </c>
      <c r="EW22" s="3">
        <f t="shared" si="12"/>
        <v>0</v>
      </c>
      <c r="EX22" s="3">
        <f t="shared" si="12"/>
        <v>0</v>
      </c>
      <c r="EY22" s="3">
        <f t="shared" si="12"/>
        <v>0</v>
      </c>
      <c r="EZ22" s="3">
        <f t="shared" si="12"/>
        <v>0</v>
      </c>
      <c r="FA22" s="3">
        <f t="shared" si="12"/>
        <v>0</v>
      </c>
      <c r="FB22" s="3">
        <f t="shared" si="12"/>
        <v>0</v>
      </c>
      <c r="FC22" s="3">
        <f t="shared" si="12"/>
        <v>0</v>
      </c>
      <c r="FD22" s="3">
        <f t="shared" si="12"/>
        <v>0</v>
      </c>
      <c r="FE22" s="3">
        <f t="shared" si="12"/>
        <v>0</v>
      </c>
      <c r="FF22" s="3">
        <f t="shared" si="12"/>
        <v>0</v>
      </c>
      <c r="FG22" s="3">
        <f t="shared" si="12"/>
        <v>0</v>
      </c>
      <c r="FH22" s="3">
        <f t="shared" si="12"/>
        <v>0</v>
      </c>
      <c r="FI22" s="3">
        <f t="shared" si="12"/>
        <v>0</v>
      </c>
      <c r="FJ22" s="3">
        <f t="shared" si="12"/>
        <v>0</v>
      </c>
      <c r="FK22" s="3">
        <f t="shared" si="12"/>
        <v>0</v>
      </c>
      <c r="FL22" s="3">
        <f t="shared" si="12"/>
        <v>0</v>
      </c>
      <c r="FM22" s="3">
        <f t="shared" si="12"/>
        <v>0</v>
      </c>
      <c r="FN22" s="3">
        <f t="shared" si="12"/>
        <v>0</v>
      </c>
      <c r="FO22" s="3">
        <f t="shared" si="12"/>
        <v>0</v>
      </c>
      <c r="FP22" s="3">
        <f t="shared" si="12"/>
        <v>0</v>
      </c>
      <c r="FQ22" s="3">
        <f t="shared" si="12"/>
        <v>0</v>
      </c>
      <c r="FR22" s="3">
        <f t="shared" si="12"/>
        <v>0</v>
      </c>
      <c r="FS22" s="3">
        <f t="shared" ref="FS22:GX22" si="13">FS289</f>
        <v>0</v>
      </c>
      <c r="FT22" s="3">
        <f t="shared" si="13"/>
        <v>0</v>
      </c>
      <c r="FU22" s="3">
        <f t="shared" si="13"/>
        <v>0</v>
      </c>
      <c r="FV22" s="3">
        <f t="shared" si="13"/>
        <v>0</v>
      </c>
      <c r="FW22" s="3">
        <f t="shared" si="13"/>
        <v>0</v>
      </c>
      <c r="FX22" s="3">
        <f t="shared" si="13"/>
        <v>0</v>
      </c>
      <c r="FY22" s="3">
        <f t="shared" si="13"/>
        <v>0</v>
      </c>
      <c r="FZ22" s="3">
        <f t="shared" si="13"/>
        <v>0</v>
      </c>
      <c r="GA22" s="3">
        <f t="shared" si="13"/>
        <v>0</v>
      </c>
      <c r="GB22" s="3">
        <f t="shared" si="13"/>
        <v>0</v>
      </c>
      <c r="GC22" s="3">
        <f t="shared" si="13"/>
        <v>0</v>
      </c>
      <c r="GD22" s="3">
        <f t="shared" si="13"/>
        <v>0</v>
      </c>
      <c r="GE22" s="3">
        <f t="shared" si="13"/>
        <v>0</v>
      </c>
      <c r="GF22" s="3">
        <f t="shared" si="13"/>
        <v>0</v>
      </c>
      <c r="GG22" s="3">
        <f t="shared" si="13"/>
        <v>0</v>
      </c>
      <c r="GH22" s="3">
        <f t="shared" si="13"/>
        <v>0</v>
      </c>
      <c r="GI22" s="3">
        <f t="shared" si="13"/>
        <v>0</v>
      </c>
      <c r="GJ22" s="3">
        <f t="shared" si="13"/>
        <v>0</v>
      </c>
      <c r="GK22" s="3">
        <f t="shared" si="13"/>
        <v>0</v>
      </c>
      <c r="GL22" s="3">
        <f t="shared" si="13"/>
        <v>0</v>
      </c>
      <c r="GM22" s="3">
        <f t="shared" si="13"/>
        <v>0</v>
      </c>
      <c r="GN22" s="3">
        <f t="shared" si="13"/>
        <v>0</v>
      </c>
      <c r="GO22" s="3">
        <f t="shared" si="13"/>
        <v>0</v>
      </c>
      <c r="GP22" s="3">
        <f t="shared" si="13"/>
        <v>0</v>
      </c>
      <c r="GQ22" s="3">
        <f t="shared" si="13"/>
        <v>0</v>
      </c>
      <c r="GR22" s="3">
        <f t="shared" si="13"/>
        <v>0</v>
      </c>
      <c r="GS22" s="3">
        <f t="shared" si="13"/>
        <v>0</v>
      </c>
      <c r="GT22" s="3">
        <f t="shared" si="13"/>
        <v>0</v>
      </c>
      <c r="GU22" s="3">
        <f t="shared" si="13"/>
        <v>0</v>
      </c>
      <c r="GV22" s="3">
        <f t="shared" si="13"/>
        <v>0</v>
      </c>
      <c r="GW22" s="3">
        <f t="shared" si="13"/>
        <v>0</v>
      </c>
      <c r="GX22" s="3">
        <f t="shared" si="13"/>
        <v>0</v>
      </c>
      <c r="IF22">
        <v>-1</v>
      </c>
    </row>
    <row r="23" spans="1:245" x14ac:dyDescent="0.25">
      <c r="IF23">
        <v>-1</v>
      </c>
    </row>
    <row r="24" spans="1:245" x14ac:dyDescent="0.25">
      <c r="A24" s="1">
        <v>4</v>
      </c>
      <c r="B24" s="1">
        <v>1</v>
      </c>
      <c r="C24" s="1"/>
      <c r="D24" s="1">
        <f>ROW(A259)</f>
        <v>259</v>
      </c>
      <c r="E24" s="1"/>
      <c r="F24" s="1" t="s">
        <v>17</v>
      </c>
      <c r="G24" s="1" t="s">
        <v>17</v>
      </c>
      <c r="H24" s="1" t="s">
        <v>6</v>
      </c>
      <c r="I24" s="1">
        <v>0</v>
      </c>
      <c r="J24" s="1"/>
      <c r="K24" s="1">
        <v>-1</v>
      </c>
      <c r="L24" s="1"/>
      <c r="M24" s="1" t="s">
        <v>6</v>
      </c>
      <c r="N24" s="1"/>
      <c r="O24" s="1"/>
      <c r="P24" s="1"/>
      <c r="Q24" s="1"/>
      <c r="R24" s="1"/>
      <c r="S24" s="1">
        <v>0</v>
      </c>
      <c r="T24" s="1"/>
      <c r="U24" s="1" t="s">
        <v>6</v>
      </c>
      <c r="V24" s="1">
        <v>0</v>
      </c>
      <c r="W24" s="1"/>
      <c r="X24" s="1"/>
      <c r="Y24" s="1"/>
      <c r="Z24" s="1"/>
      <c r="AA24" s="1"/>
      <c r="AB24" s="1" t="s">
        <v>6</v>
      </c>
      <c r="AC24" s="1" t="s">
        <v>6</v>
      </c>
      <c r="AD24" s="1" t="s">
        <v>6</v>
      </c>
      <c r="AE24" s="1" t="s">
        <v>6</v>
      </c>
      <c r="AF24" s="1" t="s">
        <v>6</v>
      </c>
      <c r="AG24" s="1" t="s">
        <v>6</v>
      </c>
      <c r="AH24" s="1"/>
      <c r="AI24" s="1"/>
      <c r="AJ24" s="1"/>
      <c r="AK24" s="1"/>
      <c r="AL24" s="1"/>
      <c r="AM24" s="1"/>
      <c r="AN24" s="1"/>
      <c r="AO24" s="1"/>
      <c r="AP24" s="1" t="s">
        <v>6</v>
      </c>
      <c r="AQ24" s="1" t="s">
        <v>6</v>
      </c>
      <c r="AR24" s="1" t="s">
        <v>6</v>
      </c>
      <c r="AS24" s="1"/>
      <c r="AT24" s="1"/>
      <c r="AU24" s="1"/>
      <c r="AV24" s="1"/>
      <c r="AW24" s="1"/>
      <c r="AX24" s="1"/>
      <c r="AY24" s="1"/>
      <c r="AZ24" s="1" t="s">
        <v>6</v>
      </c>
      <c r="BA24" s="1"/>
      <c r="BB24" s="1" t="s">
        <v>6</v>
      </c>
      <c r="BC24" s="1" t="s">
        <v>6</v>
      </c>
      <c r="BD24" s="1" t="s">
        <v>6</v>
      </c>
      <c r="BE24" s="1" t="s">
        <v>6</v>
      </c>
      <c r="BF24" s="1" t="s">
        <v>6</v>
      </c>
      <c r="BG24" s="1" t="s">
        <v>6</v>
      </c>
      <c r="BH24" s="1" t="s">
        <v>6</v>
      </c>
      <c r="BI24" s="1" t="s">
        <v>6</v>
      </c>
      <c r="BJ24" s="1" t="s">
        <v>6</v>
      </c>
      <c r="BK24" s="1" t="s">
        <v>6</v>
      </c>
      <c r="BL24" s="1" t="s">
        <v>6</v>
      </c>
      <c r="BM24" s="1" t="s">
        <v>6</v>
      </c>
      <c r="BN24" s="1" t="s">
        <v>6</v>
      </c>
      <c r="BO24" s="1" t="s">
        <v>6</v>
      </c>
      <c r="BP24" s="1" t="s">
        <v>6</v>
      </c>
      <c r="BQ24" s="1"/>
      <c r="BR24" s="1"/>
      <c r="BS24" s="1"/>
      <c r="BT24" s="1"/>
      <c r="BU24" s="1"/>
      <c r="BV24" s="1"/>
      <c r="BW24" s="1"/>
      <c r="BX24" s="1">
        <v>0</v>
      </c>
      <c r="BY24" s="1"/>
      <c r="BZ24" s="1"/>
      <c r="CA24" s="1"/>
      <c r="CB24" s="1"/>
      <c r="CC24" s="1"/>
      <c r="CD24" s="1"/>
      <c r="CE24" s="1"/>
      <c r="CF24" s="1"/>
      <c r="CG24" s="1"/>
      <c r="CH24" s="1"/>
      <c r="CI24" s="1"/>
      <c r="CJ24" s="1">
        <v>0</v>
      </c>
      <c r="IF24">
        <v>-1</v>
      </c>
    </row>
    <row r="25" spans="1:245" x14ac:dyDescent="0.25">
      <c r="IF25">
        <v>-1</v>
      </c>
    </row>
    <row r="26" spans="1:245" x14ac:dyDescent="0.25">
      <c r="A26" s="2">
        <v>52</v>
      </c>
      <c r="B26" s="2">
        <f t="shared" ref="B26:G26" si="14">B259</f>
        <v>1</v>
      </c>
      <c r="C26" s="2">
        <f t="shared" si="14"/>
        <v>4</v>
      </c>
      <c r="D26" s="2">
        <f t="shared" si="14"/>
        <v>24</v>
      </c>
      <c r="E26" s="2">
        <f t="shared" si="14"/>
        <v>0</v>
      </c>
      <c r="F26" s="2" t="str">
        <f t="shared" si="14"/>
        <v>Стены наружные</v>
      </c>
      <c r="G26" s="2" t="str">
        <f t="shared" si="14"/>
        <v>Стены наружные</v>
      </c>
      <c r="H26" s="2"/>
      <c r="I26" s="2"/>
      <c r="J26" s="2"/>
      <c r="K26" s="2"/>
      <c r="L26" s="2"/>
      <c r="M26" s="2"/>
      <c r="N26" s="2"/>
      <c r="O26" s="2" t="e">
        <f t="shared" ref="O26:AT26" si="15">O259</f>
        <v>#REF!</v>
      </c>
      <c r="P26" s="2" t="e">
        <f t="shared" si="15"/>
        <v>#REF!</v>
      </c>
      <c r="Q26" s="2" t="e">
        <f t="shared" si="15"/>
        <v>#REF!</v>
      </c>
      <c r="R26" s="2" t="e">
        <f t="shared" si="15"/>
        <v>#REF!</v>
      </c>
      <c r="S26" s="2" t="e">
        <f t="shared" si="15"/>
        <v>#REF!</v>
      </c>
      <c r="T26" s="2" t="e">
        <f t="shared" si="15"/>
        <v>#REF!</v>
      </c>
      <c r="U26" s="2" t="e">
        <f t="shared" si="15"/>
        <v>#REF!</v>
      </c>
      <c r="V26" s="2" t="e">
        <f t="shared" si="15"/>
        <v>#REF!</v>
      </c>
      <c r="W26" s="2" t="e">
        <f t="shared" si="15"/>
        <v>#REF!</v>
      </c>
      <c r="X26" s="2" t="e">
        <f t="shared" si="15"/>
        <v>#REF!</v>
      </c>
      <c r="Y26" s="2" t="e">
        <f t="shared" si="15"/>
        <v>#REF!</v>
      </c>
      <c r="Z26" s="2">
        <f t="shared" si="15"/>
        <v>0</v>
      </c>
      <c r="AA26" s="2">
        <f t="shared" si="15"/>
        <v>0</v>
      </c>
      <c r="AB26" s="2" t="e">
        <f t="shared" si="15"/>
        <v>#REF!</v>
      </c>
      <c r="AC26" s="2" t="e">
        <f t="shared" si="15"/>
        <v>#REF!</v>
      </c>
      <c r="AD26" s="2" t="e">
        <f t="shared" si="15"/>
        <v>#REF!</v>
      </c>
      <c r="AE26" s="2" t="e">
        <f t="shared" si="15"/>
        <v>#REF!</v>
      </c>
      <c r="AF26" s="2" t="e">
        <f t="shared" si="15"/>
        <v>#REF!</v>
      </c>
      <c r="AG26" s="2" t="e">
        <f t="shared" si="15"/>
        <v>#REF!</v>
      </c>
      <c r="AH26" s="2" t="e">
        <f t="shared" si="15"/>
        <v>#REF!</v>
      </c>
      <c r="AI26" s="2" t="e">
        <f t="shared" si="15"/>
        <v>#REF!</v>
      </c>
      <c r="AJ26" s="2" t="e">
        <f t="shared" si="15"/>
        <v>#REF!</v>
      </c>
      <c r="AK26" s="2" t="e">
        <f t="shared" si="15"/>
        <v>#REF!</v>
      </c>
      <c r="AL26" s="2" t="e">
        <f t="shared" si="15"/>
        <v>#REF!</v>
      </c>
      <c r="AM26" s="2">
        <f t="shared" si="15"/>
        <v>0</v>
      </c>
      <c r="AN26" s="2">
        <f t="shared" si="15"/>
        <v>0</v>
      </c>
      <c r="AO26" s="2">
        <f t="shared" si="15"/>
        <v>0</v>
      </c>
      <c r="AP26" s="2">
        <f t="shared" si="15"/>
        <v>0</v>
      </c>
      <c r="AQ26" s="2">
        <f t="shared" si="15"/>
        <v>0</v>
      </c>
      <c r="AR26" s="2" t="e">
        <f t="shared" si="15"/>
        <v>#REF!</v>
      </c>
      <c r="AS26" s="2" t="e">
        <f t="shared" si="15"/>
        <v>#REF!</v>
      </c>
      <c r="AT26" s="2">
        <f t="shared" si="15"/>
        <v>0</v>
      </c>
      <c r="AU26" s="2">
        <f t="shared" ref="AU26:BZ26" si="16">AU259</f>
        <v>0</v>
      </c>
      <c r="AV26" s="2" t="e">
        <f t="shared" si="16"/>
        <v>#REF!</v>
      </c>
      <c r="AW26" s="2" t="e">
        <f t="shared" si="16"/>
        <v>#REF!</v>
      </c>
      <c r="AX26" s="2">
        <f t="shared" si="16"/>
        <v>0</v>
      </c>
      <c r="AY26" s="2" t="e">
        <f t="shared" si="16"/>
        <v>#REF!</v>
      </c>
      <c r="AZ26" s="2">
        <f t="shared" si="16"/>
        <v>0</v>
      </c>
      <c r="BA26" s="2" t="e">
        <f t="shared" si="16"/>
        <v>#REF!</v>
      </c>
      <c r="BB26" s="2">
        <f t="shared" si="16"/>
        <v>0</v>
      </c>
      <c r="BC26" s="2">
        <f t="shared" si="16"/>
        <v>0</v>
      </c>
      <c r="BD26" s="2">
        <f t="shared" si="16"/>
        <v>0</v>
      </c>
      <c r="BE26" s="2">
        <f t="shared" si="16"/>
        <v>0</v>
      </c>
      <c r="BF26" s="2">
        <f t="shared" si="16"/>
        <v>0</v>
      </c>
      <c r="BG26" s="2">
        <f t="shared" si="16"/>
        <v>0</v>
      </c>
      <c r="BH26" s="2">
        <f t="shared" si="16"/>
        <v>0</v>
      </c>
      <c r="BI26" s="2">
        <f t="shared" si="16"/>
        <v>0</v>
      </c>
      <c r="BJ26" s="2">
        <f t="shared" si="16"/>
        <v>0</v>
      </c>
      <c r="BK26" s="2">
        <f t="shared" si="16"/>
        <v>0</v>
      </c>
      <c r="BL26" s="2">
        <f t="shared" si="16"/>
        <v>0</v>
      </c>
      <c r="BM26" s="2">
        <f t="shared" si="16"/>
        <v>0</v>
      </c>
      <c r="BN26" s="2">
        <f t="shared" si="16"/>
        <v>0</v>
      </c>
      <c r="BO26" s="2">
        <f t="shared" si="16"/>
        <v>0</v>
      </c>
      <c r="BP26" s="2">
        <f t="shared" si="16"/>
        <v>0</v>
      </c>
      <c r="BQ26" s="2">
        <f t="shared" si="16"/>
        <v>0</v>
      </c>
      <c r="BR26" s="2">
        <f t="shared" si="16"/>
        <v>0</v>
      </c>
      <c r="BS26" s="2">
        <f t="shared" si="16"/>
        <v>0</v>
      </c>
      <c r="BT26" s="2">
        <f t="shared" si="16"/>
        <v>0</v>
      </c>
      <c r="BU26" s="2">
        <f t="shared" si="16"/>
        <v>0</v>
      </c>
      <c r="BV26" s="2">
        <f t="shared" si="16"/>
        <v>0</v>
      </c>
      <c r="BW26" s="2">
        <f t="shared" si="16"/>
        <v>0</v>
      </c>
      <c r="BX26" s="2">
        <f t="shared" si="16"/>
        <v>0</v>
      </c>
      <c r="BY26" s="2">
        <f t="shared" si="16"/>
        <v>0</v>
      </c>
      <c r="BZ26" s="2">
        <f t="shared" si="16"/>
        <v>0</v>
      </c>
      <c r="CA26" s="2" t="e">
        <f t="shared" ref="CA26:DF26" si="17">CA259</f>
        <v>#REF!</v>
      </c>
      <c r="CB26" s="2" t="e">
        <f t="shared" si="17"/>
        <v>#REF!</v>
      </c>
      <c r="CC26" s="2">
        <f t="shared" si="17"/>
        <v>0</v>
      </c>
      <c r="CD26" s="2">
        <f t="shared" si="17"/>
        <v>0</v>
      </c>
      <c r="CE26" s="2" t="e">
        <f t="shared" si="17"/>
        <v>#REF!</v>
      </c>
      <c r="CF26" s="2" t="e">
        <f t="shared" si="17"/>
        <v>#REF!</v>
      </c>
      <c r="CG26" s="2">
        <f t="shared" si="17"/>
        <v>0</v>
      </c>
      <c r="CH26" s="2" t="e">
        <f t="shared" si="17"/>
        <v>#REF!</v>
      </c>
      <c r="CI26" s="2">
        <f t="shared" si="17"/>
        <v>0</v>
      </c>
      <c r="CJ26" s="2" t="e">
        <f t="shared" si="17"/>
        <v>#REF!</v>
      </c>
      <c r="CK26" s="2">
        <f t="shared" si="17"/>
        <v>0</v>
      </c>
      <c r="CL26" s="2">
        <f t="shared" si="17"/>
        <v>0</v>
      </c>
      <c r="CM26" s="2">
        <f t="shared" si="17"/>
        <v>0</v>
      </c>
      <c r="CN26" s="2">
        <f t="shared" si="17"/>
        <v>0</v>
      </c>
      <c r="CO26" s="2">
        <f t="shared" si="17"/>
        <v>0</v>
      </c>
      <c r="CP26" s="2">
        <f t="shared" si="17"/>
        <v>0</v>
      </c>
      <c r="CQ26" s="2">
        <f t="shared" si="17"/>
        <v>0</v>
      </c>
      <c r="CR26" s="2">
        <f t="shared" si="17"/>
        <v>0</v>
      </c>
      <c r="CS26" s="2">
        <f t="shared" si="17"/>
        <v>0</v>
      </c>
      <c r="CT26" s="2">
        <f t="shared" si="17"/>
        <v>0</v>
      </c>
      <c r="CU26" s="2">
        <f t="shared" si="17"/>
        <v>0</v>
      </c>
      <c r="CV26" s="2">
        <f t="shared" si="17"/>
        <v>0</v>
      </c>
      <c r="CW26" s="2">
        <f t="shared" si="17"/>
        <v>0</v>
      </c>
      <c r="CX26" s="2">
        <f t="shared" si="17"/>
        <v>0</v>
      </c>
      <c r="CY26" s="2">
        <f t="shared" si="17"/>
        <v>0</v>
      </c>
      <c r="CZ26" s="2">
        <f t="shared" si="17"/>
        <v>0</v>
      </c>
      <c r="DA26" s="2">
        <f t="shared" si="17"/>
        <v>0</v>
      </c>
      <c r="DB26" s="2">
        <f t="shared" si="17"/>
        <v>0</v>
      </c>
      <c r="DC26" s="2">
        <f t="shared" si="17"/>
        <v>0</v>
      </c>
      <c r="DD26" s="2">
        <f t="shared" si="17"/>
        <v>0</v>
      </c>
      <c r="DE26" s="2">
        <f t="shared" si="17"/>
        <v>0</v>
      </c>
      <c r="DF26" s="2">
        <f t="shared" si="17"/>
        <v>0</v>
      </c>
      <c r="DG26" s="3">
        <f t="shared" ref="DG26:EL26" si="18">DG259</f>
        <v>0</v>
      </c>
      <c r="DH26" s="3">
        <f t="shared" si="18"/>
        <v>0</v>
      </c>
      <c r="DI26" s="3">
        <f t="shared" si="18"/>
        <v>0</v>
      </c>
      <c r="DJ26" s="3">
        <f t="shared" si="18"/>
        <v>0</v>
      </c>
      <c r="DK26" s="3">
        <f t="shared" si="18"/>
        <v>0</v>
      </c>
      <c r="DL26" s="3">
        <f t="shared" si="18"/>
        <v>0</v>
      </c>
      <c r="DM26" s="3">
        <f t="shared" si="18"/>
        <v>0</v>
      </c>
      <c r="DN26" s="3">
        <f t="shared" si="18"/>
        <v>0</v>
      </c>
      <c r="DO26" s="3">
        <f t="shared" si="18"/>
        <v>0</v>
      </c>
      <c r="DP26" s="3">
        <f t="shared" si="18"/>
        <v>0</v>
      </c>
      <c r="DQ26" s="3">
        <f t="shared" si="18"/>
        <v>0</v>
      </c>
      <c r="DR26" s="3">
        <f t="shared" si="18"/>
        <v>0</v>
      </c>
      <c r="DS26" s="3">
        <f t="shared" si="18"/>
        <v>0</v>
      </c>
      <c r="DT26" s="3">
        <f t="shared" si="18"/>
        <v>0</v>
      </c>
      <c r="DU26" s="3">
        <f t="shared" si="18"/>
        <v>0</v>
      </c>
      <c r="DV26" s="3">
        <f t="shared" si="18"/>
        <v>0</v>
      </c>
      <c r="DW26" s="3">
        <f t="shared" si="18"/>
        <v>0</v>
      </c>
      <c r="DX26" s="3">
        <f t="shared" si="18"/>
        <v>0</v>
      </c>
      <c r="DY26" s="3">
        <f t="shared" si="18"/>
        <v>0</v>
      </c>
      <c r="DZ26" s="3">
        <f t="shared" si="18"/>
        <v>0</v>
      </c>
      <c r="EA26" s="3">
        <f t="shared" si="18"/>
        <v>0</v>
      </c>
      <c r="EB26" s="3">
        <f t="shared" si="18"/>
        <v>0</v>
      </c>
      <c r="EC26" s="3">
        <f t="shared" si="18"/>
        <v>0</v>
      </c>
      <c r="ED26" s="3">
        <f t="shared" si="18"/>
        <v>0</v>
      </c>
      <c r="EE26" s="3">
        <f t="shared" si="18"/>
        <v>0</v>
      </c>
      <c r="EF26" s="3">
        <f t="shared" si="18"/>
        <v>0</v>
      </c>
      <c r="EG26" s="3">
        <f t="shared" si="18"/>
        <v>0</v>
      </c>
      <c r="EH26" s="3">
        <f t="shared" si="18"/>
        <v>0</v>
      </c>
      <c r="EI26" s="3">
        <f t="shared" si="18"/>
        <v>0</v>
      </c>
      <c r="EJ26" s="3">
        <f t="shared" si="18"/>
        <v>0</v>
      </c>
      <c r="EK26" s="3">
        <f t="shared" si="18"/>
        <v>0</v>
      </c>
      <c r="EL26" s="3">
        <f t="shared" si="18"/>
        <v>0</v>
      </c>
      <c r="EM26" s="3">
        <f t="shared" ref="EM26:FR26" si="19">EM259</f>
        <v>0</v>
      </c>
      <c r="EN26" s="3">
        <f t="shared" si="19"/>
        <v>0</v>
      </c>
      <c r="EO26" s="3">
        <f t="shared" si="19"/>
        <v>0</v>
      </c>
      <c r="EP26" s="3">
        <f t="shared" si="19"/>
        <v>0</v>
      </c>
      <c r="EQ26" s="3">
        <f t="shared" si="19"/>
        <v>0</v>
      </c>
      <c r="ER26" s="3">
        <f t="shared" si="19"/>
        <v>0</v>
      </c>
      <c r="ES26" s="3">
        <f t="shared" si="19"/>
        <v>0</v>
      </c>
      <c r="ET26" s="3">
        <f t="shared" si="19"/>
        <v>0</v>
      </c>
      <c r="EU26" s="3">
        <f t="shared" si="19"/>
        <v>0</v>
      </c>
      <c r="EV26" s="3">
        <f t="shared" si="19"/>
        <v>0</v>
      </c>
      <c r="EW26" s="3">
        <f t="shared" si="19"/>
        <v>0</v>
      </c>
      <c r="EX26" s="3">
        <f t="shared" si="19"/>
        <v>0</v>
      </c>
      <c r="EY26" s="3">
        <f t="shared" si="19"/>
        <v>0</v>
      </c>
      <c r="EZ26" s="3">
        <f t="shared" si="19"/>
        <v>0</v>
      </c>
      <c r="FA26" s="3">
        <f t="shared" si="19"/>
        <v>0</v>
      </c>
      <c r="FB26" s="3">
        <f t="shared" si="19"/>
        <v>0</v>
      </c>
      <c r="FC26" s="3">
        <f t="shared" si="19"/>
        <v>0</v>
      </c>
      <c r="FD26" s="3">
        <f t="shared" si="19"/>
        <v>0</v>
      </c>
      <c r="FE26" s="3">
        <f t="shared" si="19"/>
        <v>0</v>
      </c>
      <c r="FF26" s="3">
        <f t="shared" si="19"/>
        <v>0</v>
      </c>
      <c r="FG26" s="3">
        <f t="shared" si="19"/>
        <v>0</v>
      </c>
      <c r="FH26" s="3">
        <f t="shared" si="19"/>
        <v>0</v>
      </c>
      <c r="FI26" s="3">
        <f t="shared" si="19"/>
        <v>0</v>
      </c>
      <c r="FJ26" s="3">
        <f t="shared" si="19"/>
        <v>0</v>
      </c>
      <c r="FK26" s="3">
        <f t="shared" si="19"/>
        <v>0</v>
      </c>
      <c r="FL26" s="3">
        <f t="shared" si="19"/>
        <v>0</v>
      </c>
      <c r="FM26" s="3">
        <f t="shared" si="19"/>
        <v>0</v>
      </c>
      <c r="FN26" s="3">
        <f t="shared" si="19"/>
        <v>0</v>
      </c>
      <c r="FO26" s="3">
        <f t="shared" si="19"/>
        <v>0</v>
      </c>
      <c r="FP26" s="3">
        <f t="shared" si="19"/>
        <v>0</v>
      </c>
      <c r="FQ26" s="3">
        <f t="shared" si="19"/>
        <v>0</v>
      </c>
      <c r="FR26" s="3">
        <f t="shared" si="19"/>
        <v>0</v>
      </c>
      <c r="FS26" s="3">
        <f t="shared" ref="FS26:GX26" si="20">FS259</f>
        <v>0</v>
      </c>
      <c r="FT26" s="3">
        <f t="shared" si="20"/>
        <v>0</v>
      </c>
      <c r="FU26" s="3">
        <f t="shared" si="20"/>
        <v>0</v>
      </c>
      <c r="FV26" s="3">
        <f t="shared" si="20"/>
        <v>0</v>
      </c>
      <c r="FW26" s="3">
        <f t="shared" si="20"/>
        <v>0</v>
      </c>
      <c r="FX26" s="3">
        <f t="shared" si="20"/>
        <v>0</v>
      </c>
      <c r="FY26" s="3">
        <f t="shared" si="20"/>
        <v>0</v>
      </c>
      <c r="FZ26" s="3">
        <f t="shared" si="20"/>
        <v>0</v>
      </c>
      <c r="GA26" s="3">
        <f t="shared" si="20"/>
        <v>0</v>
      </c>
      <c r="GB26" s="3">
        <f t="shared" si="20"/>
        <v>0</v>
      </c>
      <c r="GC26" s="3">
        <f t="shared" si="20"/>
        <v>0</v>
      </c>
      <c r="GD26" s="3">
        <f t="shared" si="20"/>
        <v>0</v>
      </c>
      <c r="GE26" s="3">
        <f t="shared" si="20"/>
        <v>0</v>
      </c>
      <c r="GF26" s="3">
        <f t="shared" si="20"/>
        <v>0</v>
      </c>
      <c r="GG26" s="3">
        <f t="shared" si="20"/>
        <v>0</v>
      </c>
      <c r="GH26" s="3">
        <f t="shared" si="20"/>
        <v>0</v>
      </c>
      <c r="GI26" s="3">
        <f t="shared" si="20"/>
        <v>0</v>
      </c>
      <c r="GJ26" s="3">
        <f t="shared" si="20"/>
        <v>0</v>
      </c>
      <c r="GK26" s="3">
        <f t="shared" si="20"/>
        <v>0</v>
      </c>
      <c r="GL26" s="3">
        <f t="shared" si="20"/>
        <v>0</v>
      </c>
      <c r="GM26" s="3">
        <f t="shared" si="20"/>
        <v>0</v>
      </c>
      <c r="GN26" s="3">
        <f t="shared" si="20"/>
        <v>0</v>
      </c>
      <c r="GO26" s="3">
        <f t="shared" si="20"/>
        <v>0</v>
      </c>
      <c r="GP26" s="3">
        <f t="shared" si="20"/>
        <v>0</v>
      </c>
      <c r="GQ26" s="3">
        <f t="shared" si="20"/>
        <v>0</v>
      </c>
      <c r="GR26" s="3">
        <f t="shared" si="20"/>
        <v>0</v>
      </c>
      <c r="GS26" s="3">
        <f t="shared" si="20"/>
        <v>0</v>
      </c>
      <c r="GT26" s="3">
        <f t="shared" si="20"/>
        <v>0</v>
      </c>
      <c r="GU26" s="3">
        <f t="shared" si="20"/>
        <v>0</v>
      </c>
      <c r="GV26" s="3">
        <f t="shared" si="20"/>
        <v>0</v>
      </c>
      <c r="GW26" s="3">
        <f t="shared" si="20"/>
        <v>0</v>
      </c>
      <c r="GX26" s="3">
        <f t="shared" si="20"/>
        <v>0</v>
      </c>
      <c r="IF26">
        <v>-1</v>
      </c>
    </row>
    <row r="27" spans="1:245" x14ac:dyDescent="0.25">
      <c r="IF27">
        <v>-1</v>
      </c>
    </row>
    <row r="28" spans="1:245" x14ac:dyDescent="0.25">
      <c r="A28">
        <v>19</v>
      </c>
      <c r="B28">
        <v>1</v>
      </c>
      <c r="F28" t="s">
        <v>6</v>
      </c>
      <c r="G28" t="s">
        <v>18</v>
      </c>
      <c r="H28" t="s">
        <v>6</v>
      </c>
      <c r="AA28">
        <v>1</v>
      </c>
      <c r="IF28">
        <v>-1</v>
      </c>
      <c r="IK28">
        <v>0</v>
      </c>
    </row>
    <row r="29" spans="1:245" x14ac:dyDescent="0.25">
      <c r="A29">
        <v>17</v>
      </c>
      <c r="B29">
        <v>1</v>
      </c>
      <c r="C29">
        <f>ROW(SmtRes!A7)</f>
        <v>7</v>
      </c>
      <c r="D29">
        <f>ROW(EtalonRes!A7)</f>
        <v>7</v>
      </c>
      <c r="E29" t="s">
        <v>19</v>
      </c>
      <c r="F29" t="s">
        <v>20</v>
      </c>
      <c r="G29" t="s">
        <v>21</v>
      </c>
      <c r="H29" t="s">
        <v>22</v>
      </c>
      <c r="I29" t="e">
        <f>'Техническое задание 18.1 '!#REF!</f>
        <v>#REF!</v>
      </c>
      <c r="J29">
        <v>0</v>
      </c>
      <c r="K29">
        <v>63.6</v>
      </c>
      <c r="O29" t="e">
        <f t="shared" ref="O29:O67" si="21">ROUND(CP29,0)</f>
        <v>#REF!</v>
      </c>
      <c r="P29" t="e">
        <f t="shared" ref="P29:P67" si="22">ROUND(CQ29*I29,0)</f>
        <v>#REF!</v>
      </c>
      <c r="Q29" t="e">
        <f t="shared" ref="Q29:Q67" si="23">ROUND(CR29*I29,0)</f>
        <v>#REF!</v>
      </c>
      <c r="R29" t="e">
        <f t="shared" ref="R29:R67" si="24">ROUND(CS29*I29,0)</f>
        <v>#REF!</v>
      </c>
      <c r="S29" t="e">
        <f t="shared" ref="S29:S67" si="25">ROUND(CT29*I29,0)</f>
        <v>#REF!</v>
      </c>
      <c r="T29" t="e">
        <f t="shared" ref="T29:T67" si="26">ROUND(CU29*I29,0)</f>
        <v>#REF!</v>
      </c>
      <c r="U29" t="e">
        <f t="shared" ref="U29:U67" si="27">ROUND(CV29*I29,7)</f>
        <v>#REF!</v>
      </c>
      <c r="V29" t="e">
        <f t="shared" ref="V29:V67" si="28">ROUND(CW29*I29,7)</f>
        <v>#REF!</v>
      </c>
      <c r="W29" t="e">
        <f t="shared" ref="W29:W67" si="29">ROUND(CX29*I29,0)</f>
        <v>#REF!</v>
      </c>
      <c r="X29" t="e">
        <f t="shared" ref="X29:X67" si="30">ROUND(CY29,0)</f>
        <v>#REF!</v>
      </c>
      <c r="Y29" t="e">
        <f t="shared" ref="Y29:Y67" si="31">ROUND(CZ29,0)</f>
        <v>#REF!</v>
      </c>
      <c r="AA29">
        <v>66440962</v>
      </c>
      <c r="AB29" t="e">
        <f t="shared" ref="AB29:AB67" si="32">ROUND((AC29+AD29+AF29),2)</f>
        <v>#REF!</v>
      </c>
      <c r="AC29" t="e">
        <f t="shared" ref="AC29:AC67" si="33">ROUND((ES29),2)</f>
        <v>#REF!</v>
      </c>
      <c r="AD29" t="e">
        <f t="shared" ref="AD29:AD67" si="34">ROUND((((ET29)-(EU29))+AE29),2)</f>
        <v>#REF!</v>
      </c>
      <c r="AE29" t="e">
        <f t="shared" ref="AE29:AE66" si="35">ROUND((EU29),2)</f>
        <v>#REF!</v>
      </c>
      <c r="AF29" t="e">
        <f t="shared" ref="AF29:AF66" si="36">ROUND((EV29),2)</f>
        <v>#REF!</v>
      </c>
      <c r="AG29">
        <f t="shared" ref="AG29:AG67" si="37">ROUND((AP29),2)</f>
        <v>0</v>
      </c>
      <c r="AH29" t="e">
        <f t="shared" ref="AH29:AH66" si="38">(EW29)</f>
        <v>#REF!</v>
      </c>
      <c r="AI29">
        <f t="shared" ref="AI29:AI66" si="39">(EX29)</f>
        <v>0.4</v>
      </c>
      <c r="AJ29">
        <f t="shared" ref="AJ29:AJ67" si="40">(AS29)</f>
        <v>0</v>
      </c>
      <c r="AK29" t="e">
        <f>AL29+AM29+AO29</f>
        <v>#REF!</v>
      </c>
      <c r="AL29" s="31" t="e">
        <f>'Техническое задание 18.1 '!#REF!</f>
        <v>#REF!</v>
      </c>
      <c r="AM29" s="31" t="e">
        <f>'Техническое задание 18.1 '!#REF!</f>
        <v>#REF!</v>
      </c>
      <c r="AN29" s="31" t="e">
        <f>'Техническое задание 18.1 '!#REF!</f>
        <v>#REF!</v>
      </c>
      <c r="AO29" s="31" t="e">
        <f>'Техническое задание 18.1 '!#REF!</f>
        <v>#REF!</v>
      </c>
      <c r="AP29">
        <v>0</v>
      </c>
      <c r="AQ29" t="e">
        <f>'Техническое задание 18.1 '!#REF!</f>
        <v>#REF!</v>
      </c>
      <c r="AR29">
        <v>0.4</v>
      </c>
      <c r="AS29">
        <v>0</v>
      </c>
      <c r="AT29">
        <v>110</v>
      </c>
      <c r="AU29">
        <v>69</v>
      </c>
      <c r="AV29">
        <v>1</v>
      </c>
      <c r="AW29">
        <v>1</v>
      </c>
      <c r="AZ29">
        <v>1</v>
      </c>
      <c r="BA29" t="e">
        <f>'Техническое задание 18.1 '!#REF!</f>
        <v>#REF!</v>
      </c>
      <c r="BB29" t="e">
        <f>'Техническое задание 18.1 '!#REF!</f>
        <v>#REF!</v>
      </c>
      <c r="BC29" t="e">
        <f>'Техническое задание 18.1 '!#REF!</f>
        <v>#REF!</v>
      </c>
      <c r="BD29" t="s">
        <v>6</v>
      </c>
      <c r="BE29" t="s">
        <v>6</v>
      </c>
      <c r="BF29" t="s">
        <v>6</v>
      </c>
      <c r="BG29" t="s">
        <v>6</v>
      </c>
      <c r="BH29">
        <v>0</v>
      </c>
      <c r="BI29">
        <v>1</v>
      </c>
      <c r="BJ29" t="s">
        <v>23</v>
      </c>
      <c r="BM29">
        <v>8001</v>
      </c>
      <c r="BN29">
        <v>0</v>
      </c>
      <c r="BO29" t="s">
        <v>6</v>
      </c>
      <c r="BP29">
        <v>0</v>
      </c>
      <c r="BQ29">
        <v>23</v>
      </c>
      <c r="BR29">
        <v>0</v>
      </c>
      <c r="BS29" t="e">
        <f>'Техническое задание 18.1 '!#REF!</f>
        <v>#REF!</v>
      </c>
      <c r="BT29">
        <v>1</v>
      </c>
      <c r="BU29">
        <v>1</v>
      </c>
      <c r="BV29">
        <v>1</v>
      </c>
      <c r="BW29">
        <v>1</v>
      </c>
      <c r="BX29">
        <v>1</v>
      </c>
      <c r="BY29" t="s">
        <v>6</v>
      </c>
      <c r="BZ29">
        <v>110</v>
      </c>
      <c r="CA29">
        <v>69</v>
      </c>
      <c r="CB29" t="s">
        <v>6</v>
      </c>
      <c r="CE29">
        <v>0</v>
      </c>
      <c r="CF29">
        <v>0</v>
      </c>
      <c r="CG29">
        <v>0</v>
      </c>
      <c r="CM29">
        <v>0</v>
      </c>
      <c r="CN29" t="s">
        <v>6</v>
      </c>
      <c r="CO29">
        <v>0</v>
      </c>
      <c r="CP29" t="e">
        <f t="shared" ref="CP29:CP67" si="41">(P29+Q29+S29)</f>
        <v>#REF!</v>
      </c>
      <c r="CQ29" t="e">
        <f>AC29*BC29</f>
        <v>#REF!</v>
      </c>
      <c r="CR29" t="e">
        <f>AD29*BB29</f>
        <v>#REF!</v>
      </c>
      <c r="CS29" t="e">
        <f t="shared" ref="CS29:CS67" si="42">AE29*BS29</f>
        <v>#REF!</v>
      </c>
      <c r="CT29" t="e">
        <f t="shared" ref="CT29:CT67" si="43">AF29*BA29</f>
        <v>#REF!</v>
      </c>
      <c r="CU29">
        <f t="shared" ref="CU29:CU67" si="44">AG29</f>
        <v>0</v>
      </c>
      <c r="CV29" t="e">
        <f t="shared" ref="CV29:CV67" si="45">AH29</f>
        <v>#REF!</v>
      </c>
      <c r="CW29">
        <f t="shared" ref="CW29:CW67" si="46">AI29</f>
        <v>0.4</v>
      </c>
      <c r="CX29">
        <f t="shared" ref="CX29:CX67" si="47">AJ29</f>
        <v>0</v>
      </c>
      <c r="CY29" t="e">
        <f t="shared" ref="CY29:CY67" si="48">(((S29+R29)*AT29)/100)</f>
        <v>#REF!</v>
      </c>
      <c r="CZ29" t="e">
        <f t="shared" ref="CZ29:CZ67" si="49">(((S29+R29)*AU29)/100)</f>
        <v>#REF!</v>
      </c>
      <c r="DC29" t="s">
        <v>6</v>
      </c>
      <c r="DD29" t="s">
        <v>6</v>
      </c>
      <c r="DE29" t="s">
        <v>6</v>
      </c>
      <c r="DF29" t="s">
        <v>6</v>
      </c>
      <c r="DG29" t="s">
        <v>6</v>
      </c>
      <c r="DH29" t="s">
        <v>6</v>
      </c>
      <c r="DI29" t="s">
        <v>6</v>
      </c>
      <c r="DJ29" t="s">
        <v>6</v>
      </c>
      <c r="DK29" t="s">
        <v>6</v>
      </c>
      <c r="DL29" t="s">
        <v>6</v>
      </c>
      <c r="DM29" t="s">
        <v>6</v>
      </c>
      <c r="DN29">
        <v>0</v>
      </c>
      <c r="DO29">
        <v>0</v>
      </c>
      <c r="DP29">
        <v>1</v>
      </c>
      <c r="DQ29">
        <v>1</v>
      </c>
      <c r="DU29">
        <v>1007</v>
      </c>
      <c r="DV29" t="s">
        <v>22</v>
      </c>
      <c r="DW29" t="e">
        <f>'Техническое задание 18.1 '!#REF!</f>
        <v>#REF!</v>
      </c>
      <c r="DX29">
        <v>1</v>
      </c>
      <c r="DZ29" t="s">
        <v>6</v>
      </c>
      <c r="EA29" t="s">
        <v>6</v>
      </c>
      <c r="EB29" t="s">
        <v>6</v>
      </c>
      <c r="EC29" t="s">
        <v>6</v>
      </c>
      <c r="EE29">
        <v>66434308</v>
      </c>
      <c r="EF29">
        <v>23</v>
      </c>
      <c r="EG29" t="s">
        <v>24</v>
      </c>
      <c r="EH29">
        <v>8</v>
      </c>
      <c r="EI29" t="s">
        <v>25</v>
      </c>
      <c r="EJ29">
        <v>1</v>
      </c>
      <c r="EK29">
        <v>8001</v>
      </c>
      <c r="EL29" t="s">
        <v>25</v>
      </c>
      <c r="EM29" t="s">
        <v>26</v>
      </c>
      <c r="EO29" t="s">
        <v>6</v>
      </c>
      <c r="EQ29">
        <v>131072</v>
      </c>
      <c r="ER29" t="e">
        <f>ES29+ET29+EV29</f>
        <v>#REF!</v>
      </c>
      <c r="ES29" s="31" t="e">
        <f>'Техническое задание 18.1 '!#REF!</f>
        <v>#REF!</v>
      </c>
      <c r="ET29" s="31" t="e">
        <f>'Техническое задание 18.1 '!#REF!</f>
        <v>#REF!</v>
      </c>
      <c r="EU29" s="31" t="e">
        <f>'Техническое задание 18.1 '!#REF!</f>
        <v>#REF!</v>
      </c>
      <c r="EV29" s="31" t="e">
        <f>'Техническое задание 18.1 '!#REF!</f>
        <v>#REF!</v>
      </c>
      <c r="EW29" t="e">
        <f>'Техническое задание 18.1 '!#REF!</f>
        <v>#REF!</v>
      </c>
      <c r="EX29">
        <v>0.4</v>
      </c>
      <c r="EY29">
        <v>0</v>
      </c>
      <c r="FQ29">
        <v>0</v>
      </c>
      <c r="FR29">
        <f t="shared" ref="FR29:FR67" si="50">ROUND(IF(BI29=3,GM29,0),0)</f>
        <v>0</v>
      </c>
      <c r="FS29">
        <v>0</v>
      </c>
      <c r="FX29">
        <v>110</v>
      </c>
      <c r="FY29">
        <v>69</v>
      </c>
      <c r="GA29" t="s">
        <v>6</v>
      </c>
      <c r="GD29">
        <v>1</v>
      </c>
      <c r="GF29">
        <v>1444853905</v>
      </c>
      <c r="GG29">
        <v>2</v>
      </c>
      <c r="GH29">
        <v>1</v>
      </c>
      <c r="GI29">
        <v>4</v>
      </c>
      <c r="GJ29">
        <v>0</v>
      </c>
      <c r="GK29">
        <v>0</v>
      </c>
      <c r="GL29">
        <f t="shared" ref="GL29:GL67" si="51">ROUND(IF(AND(BH29=3,BI29=3,FS29&lt;&gt;0),P29,0),0)</f>
        <v>0</v>
      </c>
      <c r="GM29" t="e">
        <f t="shared" ref="GM29:GM67" si="52">ROUND(O29+X29+Y29,0)+GX29</f>
        <v>#REF!</v>
      </c>
      <c r="GN29" t="e">
        <f t="shared" ref="GN29:GN67" si="53">IF(OR(BI29=0,BI29=1),GM29-GX29,0)</f>
        <v>#REF!</v>
      </c>
      <c r="GO29">
        <f t="shared" ref="GO29:GO67" si="54">IF(BI29=2,GM29-GX29,0)</f>
        <v>0</v>
      </c>
      <c r="GP29">
        <f t="shared" ref="GP29:GP67" si="55">IF(BI29=4,GM29-GX29,0)</f>
        <v>0</v>
      </c>
      <c r="GR29">
        <v>0</v>
      </c>
      <c r="GS29">
        <v>3</v>
      </c>
      <c r="GT29">
        <v>0</v>
      </c>
      <c r="GU29" t="s">
        <v>6</v>
      </c>
      <c r="GV29">
        <f t="shared" ref="GV29:GV67" si="56">ROUND((GT29),2)</f>
        <v>0</v>
      </c>
      <c r="GW29">
        <v>1</v>
      </c>
      <c r="GX29" t="e">
        <f t="shared" ref="GX29:GX67" si="57">ROUND(HC29*I29,0)</f>
        <v>#REF!</v>
      </c>
      <c r="HA29">
        <v>0</v>
      </c>
      <c r="HB29">
        <v>0</v>
      </c>
      <c r="HC29">
        <f t="shared" ref="HC29:HC67" si="58">GV29*GW29</f>
        <v>0</v>
      </c>
      <c r="HE29" t="s">
        <v>6</v>
      </c>
      <c r="HF29" t="s">
        <v>6</v>
      </c>
      <c r="HM29" t="s">
        <v>6</v>
      </c>
      <c r="HN29" t="s">
        <v>27</v>
      </c>
      <c r="HO29" t="s">
        <v>28</v>
      </c>
      <c r="HP29" t="s">
        <v>25</v>
      </c>
      <c r="HQ29" t="s">
        <v>25</v>
      </c>
      <c r="IF29">
        <v>-1</v>
      </c>
      <c r="IK29">
        <v>0</v>
      </c>
    </row>
    <row r="30" spans="1:245" x14ac:dyDescent="0.25">
      <c r="A30">
        <v>18</v>
      </c>
      <c r="B30">
        <v>1</v>
      </c>
      <c r="C30">
        <v>7</v>
      </c>
      <c r="E30" t="s">
        <v>29</v>
      </c>
      <c r="F30" t="e">
        <f>'Техническое задание 18.1 '!#REF!</f>
        <v>#REF!</v>
      </c>
      <c r="G30" t="s">
        <v>31</v>
      </c>
      <c r="H30" t="s">
        <v>22</v>
      </c>
      <c r="I30" t="e">
        <f>I29*J30</f>
        <v>#REF!</v>
      </c>
      <c r="J30" s="66">
        <f>'4.Ведомость_списания'!F31</f>
        <v>0.21690000000000001</v>
      </c>
      <c r="K30">
        <v>0.24099999999999999</v>
      </c>
      <c r="O30" t="e">
        <f t="shared" si="21"/>
        <v>#REF!</v>
      </c>
      <c r="P30" t="e">
        <f t="shared" si="22"/>
        <v>#REF!</v>
      </c>
      <c r="Q30" t="e">
        <f t="shared" si="23"/>
        <v>#REF!</v>
      </c>
      <c r="R30" t="e">
        <f t="shared" si="24"/>
        <v>#REF!</v>
      </c>
      <c r="S30" t="e">
        <f t="shared" si="25"/>
        <v>#REF!</v>
      </c>
      <c r="T30" t="e">
        <f t="shared" si="26"/>
        <v>#REF!</v>
      </c>
      <c r="U30" t="e">
        <f t="shared" si="27"/>
        <v>#REF!</v>
      </c>
      <c r="V30" t="e">
        <f t="shared" si="28"/>
        <v>#REF!</v>
      </c>
      <c r="W30" t="e">
        <f t="shared" si="29"/>
        <v>#REF!</v>
      </c>
      <c r="X30" t="e">
        <f t="shared" si="30"/>
        <v>#REF!</v>
      </c>
      <c r="Y30" t="e">
        <f t="shared" si="31"/>
        <v>#REF!</v>
      </c>
      <c r="AA30">
        <v>66440962</v>
      </c>
      <c r="AB30" t="e">
        <f t="shared" si="32"/>
        <v>#REF!</v>
      </c>
      <c r="AC30" t="e">
        <f t="shared" si="33"/>
        <v>#REF!</v>
      </c>
      <c r="AD30">
        <f t="shared" si="34"/>
        <v>0</v>
      </c>
      <c r="AE30">
        <f t="shared" si="35"/>
        <v>0</v>
      </c>
      <c r="AF30">
        <f t="shared" si="36"/>
        <v>0</v>
      </c>
      <c r="AG30">
        <f t="shared" si="37"/>
        <v>0</v>
      </c>
      <c r="AH30">
        <f t="shared" si="38"/>
        <v>0</v>
      </c>
      <c r="AI30">
        <f t="shared" si="39"/>
        <v>0</v>
      </c>
      <c r="AJ30">
        <f t="shared" si="40"/>
        <v>0</v>
      </c>
      <c r="AK30">
        <v>3952.5</v>
      </c>
      <c r="AL30" s="31" t="e">
        <f>'Техническое задание 18.1 '!#REF!</f>
        <v>#REF!</v>
      </c>
      <c r="AM30">
        <v>0</v>
      </c>
      <c r="AN30">
        <v>0</v>
      </c>
      <c r="AO30">
        <v>0</v>
      </c>
      <c r="AP30">
        <v>0</v>
      </c>
      <c r="AQ30">
        <v>0</v>
      </c>
      <c r="AR30">
        <v>0</v>
      </c>
      <c r="AS30">
        <v>0</v>
      </c>
      <c r="AT30">
        <v>110</v>
      </c>
      <c r="AU30">
        <v>69</v>
      </c>
      <c r="AV30">
        <v>1</v>
      </c>
      <c r="AW30">
        <v>1</v>
      </c>
      <c r="AZ30">
        <v>1</v>
      </c>
      <c r="BA30">
        <v>1</v>
      </c>
      <c r="BB30">
        <v>1</v>
      </c>
      <c r="BC30" t="e">
        <f>'Техническое задание 18.1 '!#REF!</f>
        <v>#REF!</v>
      </c>
      <c r="BD30" t="s">
        <v>6</v>
      </c>
      <c r="BE30" t="s">
        <v>6</v>
      </c>
      <c r="BF30" t="s">
        <v>6</v>
      </c>
      <c r="BG30" t="s">
        <v>6</v>
      </c>
      <c r="BH30">
        <v>3</v>
      </c>
      <c r="BI30">
        <v>1</v>
      </c>
      <c r="BJ30" t="s">
        <v>6</v>
      </c>
      <c r="BM30">
        <v>8001</v>
      </c>
      <c r="BN30">
        <v>0</v>
      </c>
      <c r="BO30" t="s">
        <v>6</v>
      </c>
      <c r="BP30">
        <v>0</v>
      </c>
      <c r="BQ30">
        <v>23</v>
      </c>
      <c r="BR30">
        <v>0</v>
      </c>
      <c r="BS30">
        <v>1</v>
      </c>
      <c r="BT30">
        <v>1</v>
      </c>
      <c r="BU30">
        <v>1</v>
      </c>
      <c r="BV30">
        <v>1</v>
      </c>
      <c r="BW30">
        <v>1</v>
      </c>
      <c r="BX30">
        <v>1</v>
      </c>
      <c r="BY30" t="s">
        <v>6</v>
      </c>
      <c r="BZ30">
        <v>110</v>
      </c>
      <c r="CA30">
        <v>69</v>
      </c>
      <c r="CB30" t="s">
        <v>6</v>
      </c>
      <c r="CE30">
        <v>0</v>
      </c>
      <c r="CF30">
        <v>0</v>
      </c>
      <c r="CG30">
        <v>0</v>
      </c>
      <c r="CM30">
        <v>0</v>
      </c>
      <c r="CN30" t="s">
        <v>6</v>
      </c>
      <c r="CO30">
        <v>0</v>
      </c>
      <c r="CP30" t="e">
        <f t="shared" si="41"/>
        <v>#REF!</v>
      </c>
      <c r="CQ30" t="e">
        <f>AC30</f>
        <v>#REF!</v>
      </c>
      <c r="CR30">
        <f>AD30</f>
        <v>0</v>
      </c>
      <c r="CS30">
        <f t="shared" si="42"/>
        <v>0</v>
      </c>
      <c r="CT30">
        <f t="shared" si="43"/>
        <v>0</v>
      </c>
      <c r="CU30">
        <f t="shared" si="44"/>
        <v>0</v>
      </c>
      <c r="CV30">
        <f t="shared" si="45"/>
        <v>0</v>
      </c>
      <c r="CW30">
        <f t="shared" si="46"/>
        <v>0</v>
      </c>
      <c r="CX30">
        <f t="shared" si="47"/>
        <v>0</v>
      </c>
      <c r="CY30" t="e">
        <f t="shared" si="48"/>
        <v>#REF!</v>
      </c>
      <c r="CZ30" t="e">
        <f t="shared" si="49"/>
        <v>#REF!</v>
      </c>
      <c r="DC30" t="s">
        <v>6</v>
      </c>
      <c r="DD30" t="s">
        <v>6</v>
      </c>
      <c r="DE30" t="s">
        <v>6</v>
      </c>
      <c r="DF30" t="s">
        <v>6</v>
      </c>
      <c r="DG30" t="s">
        <v>6</v>
      </c>
      <c r="DH30" t="s">
        <v>6</v>
      </c>
      <c r="DI30" t="s">
        <v>6</v>
      </c>
      <c r="DJ30" t="s">
        <v>6</v>
      </c>
      <c r="DK30" t="s">
        <v>6</v>
      </c>
      <c r="DL30" t="s">
        <v>6</v>
      </c>
      <c r="DM30" t="s">
        <v>6</v>
      </c>
      <c r="DN30">
        <v>0</v>
      </c>
      <c r="DO30">
        <v>0</v>
      </c>
      <c r="DP30">
        <v>1</v>
      </c>
      <c r="DQ30">
        <v>1</v>
      </c>
      <c r="DU30">
        <v>1007</v>
      </c>
      <c r="DV30" t="s">
        <v>22</v>
      </c>
      <c r="DW30" t="e">
        <f>'Техническое задание 18.1 '!#REF!</f>
        <v>#REF!</v>
      </c>
      <c r="DX30">
        <v>1</v>
      </c>
      <c r="DZ30" t="s">
        <v>6</v>
      </c>
      <c r="EA30" t="s">
        <v>6</v>
      </c>
      <c r="EB30" t="s">
        <v>6</v>
      </c>
      <c r="EC30" t="s">
        <v>6</v>
      </c>
      <c r="EE30">
        <v>66434308</v>
      </c>
      <c r="EF30">
        <v>23</v>
      </c>
      <c r="EG30" t="s">
        <v>24</v>
      </c>
      <c r="EH30">
        <v>8</v>
      </c>
      <c r="EI30" t="s">
        <v>25</v>
      </c>
      <c r="EJ30">
        <v>1</v>
      </c>
      <c r="EK30">
        <v>8001</v>
      </c>
      <c r="EL30" t="s">
        <v>25</v>
      </c>
      <c r="EM30" t="s">
        <v>26</v>
      </c>
      <c r="EO30" t="s">
        <v>6</v>
      </c>
      <c r="EQ30">
        <v>0</v>
      </c>
      <c r="ER30">
        <v>3952.5</v>
      </c>
      <c r="ES30" s="31" t="e">
        <f>'Техническое задание 18.1 '!#REF!</f>
        <v>#REF!</v>
      </c>
      <c r="ET30">
        <v>0</v>
      </c>
      <c r="EU30">
        <v>0</v>
      </c>
      <c r="EV30">
        <v>0</v>
      </c>
      <c r="EW30">
        <v>0</v>
      </c>
      <c r="EX30">
        <v>0</v>
      </c>
      <c r="EZ30">
        <v>5</v>
      </c>
      <c r="FC30">
        <v>0</v>
      </c>
      <c r="FD30">
        <v>18</v>
      </c>
      <c r="FF30">
        <v>3875</v>
      </c>
      <c r="FQ30">
        <v>0</v>
      </c>
      <c r="FR30">
        <f t="shared" si="50"/>
        <v>0</v>
      </c>
      <c r="FS30">
        <v>0</v>
      </c>
      <c r="FX30">
        <v>110</v>
      </c>
      <c r="FY30">
        <v>69</v>
      </c>
      <c r="GA30" t="s">
        <v>32</v>
      </c>
      <c r="GD30">
        <v>1</v>
      </c>
      <c r="GF30">
        <v>-2107955517</v>
      </c>
      <c r="GG30">
        <v>2</v>
      </c>
      <c r="GH30">
        <v>3</v>
      </c>
      <c r="GI30">
        <v>4</v>
      </c>
      <c r="GJ30">
        <v>0</v>
      </c>
      <c r="GK30">
        <v>0</v>
      </c>
      <c r="GL30">
        <f t="shared" si="51"/>
        <v>0</v>
      </c>
      <c r="GM30" t="e">
        <f t="shared" si="52"/>
        <v>#REF!</v>
      </c>
      <c r="GN30" t="e">
        <f t="shared" si="53"/>
        <v>#REF!</v>
      </c>
      <c r="GO30">
        <f t="shared" si="54"/>
        <v>0</v>
      </c>
      <c r="GP30">
        <f t="shared" si="55"/>
        <v>0</v>
      </c>
      <c r="GR30">
        <v>1</v>
      </c>
      <c r="GS30">
        <v>1</v>
      </c>
      <c r="GT30">
        <v>0</v>
      </c>
      <c r="GU30" t="s">
        <v>6</v>
      </c>
      <c r="GV30">
        <f t="shared" si="56"/>
        <v>0</v>
      </c>
      <c r="GW30">
        <v>1</v>
      </c>
      <c r="GX30" t="e">
        <f t="shared" si="57"/>
        <v>#REF!</v>
      </c>
      <c r="HA30">
        <v>0</v>
      </c>
      <c r="HB30">
        <v>0</v>
      </c>
      <c r="HC30">
        <f t="shared" si="58"/>
        <v>0</v>
      </c>
      <c r="HE30" t="s">
        <v>33</v>
      </c>
      <c r="HF30" t="s">
        <v>34</v>
      </c>
      <c r="HG30" t="e">
        <f>ROUND(AC30*I30,0)</f>
        <v>#REF!</v>
      </c>
      <c r="HM30" t="s">
        <v>35</v>
      </c>
      <c r="HN30" t="s">
        <v>27</v>
      </c>
      <c r="HO30" t="s">
        <v>28</v>
      </c>
      <c r="HP30" t="s">
        <v>25</v>
      </c>
      <c r="HQ30" t="s">
        <v>25</v>
      </c>
      <c r="IF30">
        <v>-1</v>
      </c>
      <c r="IK30">
        <v>0</v>
      </c>
    </row>
    <row r="31" spans="1:245" x14ac:dyDescent="0.25">
      <c r="A31">
        <v>18</v>
      </c>
      <c r="B31">
        <v>1</v>
      </c>
      <c r="C31">
        <v>6</v>
      </c>
      <c r="E31" t="s">
        <v>36</v>
      </c>
      <c r="F31" t="e">
        <f>'Техническое задание 18.1 '!#REF!</f>
        <v>#REF!</v>
      </c>
      <c r="G31" t="s">
        <v>38</v>
      </c>
      <c r="H31" t="s">
        <v>39</v>
      </c>
      <c r="I31" t="e">
        <f>I29*J31</f>
        <v>#REF!</v>
      </c>
      <c r="J31" s="66">
        <f>'4.Ведомость_списания'!F32</f>
        <v>0.29568</v>
      </c>
      <c r="K31">
        <v>0.38400000000000001</v>
      </c>
      <c r="O31" t="e">
        <f t="shared" si="21"/>
        <v>#REF!</v>
      </c>
      <c r="P31" t="e">
        <f t="shared" si="22"/>
        <v>#REF!</v>
      </c>
      <c r="Q31" t="e">
        <f t="shared" si="23"/>
        <v>#REF!</v>
      </c>
      <c r="R31" t="e">
        <f t="shared" si="24"/>
        <v>#REF!</v>
      </c>
      <c r="S31" t="e">
        <f t="shared" si="25"/>
        <v>#REF!</v>
      </c>
      <c r="T31" t="e">
        <f t="shared" si="26"/>
        <v>#REF!</v>
      </c>
      <c r="U31" t="e">
        <f t="shared" si="27"/>
        <v>#REF!</v>
      </c>
      <c r="V31" t="e">
        <f t="shared" si="28"/>
        <v>#REF!</v>
      </c>
      <c r="W31" t="e">
        <f t="shared" si="29"/>
        <v>#REF!</v>
      </c>
      <c r="X31" t="e">
        <f t="shared" si="30"/>
        <v>#REF!</v>
      </c>
      <c r="Y31" t="e">
        <f t="shared" si="31"/>
        <v>#REF!</v>
      </c>
      <c r="AA31">
        <v>66440962</v>
      </c>
      <c r="AB31" t="e">
        <f t="shared" si="32"/>
        <v>#REF!</v>
      </c>
      <c r="AC31" t="e">
        <f t="shared" si="33"/>
        <v>#REF!</v>
      </c>
      <c r="AD31">
        <f t="shared" si="34"/>
        <v>0</v>
      </c>
      <c r="AE31">
        <f t="shared" si="35"/>
        <v>0</v>
      </c>
      <c r="AF31">
        <f t="shared" si="36"/>
        <v>0</v>
      </c>
      <c r="AG31">
        <f t="shared" si="37"/>
        <v>0</v>
      </c>
      <c r="AH31">
        <f t="shared" si="38"/>
        <v>0</v>
      </c>
      <c r="AI31">
        <f t="shared" si="39"/>
        <v>0</v>
      </c>
      <c r="AJ31">
        <f t="shared" si="40"/>
        <v>0</v>
      </c>
      <c r="AK31">
        <v>55080</v>
      </c>
      <c r="AL31" s="31" t="e">
        <f>'Техническое задание 18.1 '!#REF!</f>
        <v>#REF!</v>
      </c>
      <c r="AM31">
        <v>0</v>
      </c>
      <c r="AN31">
        <v>0</v>
      </c>
      <c r="AO31">
        <v>0</v>
      </c>
      <c r="AP31">
        <v>0</v>
      </c>
      <c r="AQ31">
        <v>0</v>
      </c>
      <c r="AR31">
        <v>0</v>
      </c>
      <c r="AS31">
        <v>0</v>
      </c>
      <c r="AT31">
        <v>110</v>
      </c>
      <c r="AU31">
        <v>69</v>
      </c>
      <c r="AV31">
        <v>1</v>
      </c>
      <c r="AW31">
        <v>1</v>
      </c>
      <c r="AZ31">
        <v>1</v>
      </c>
      <c r="BA31">
        <v>1</v>
      </c>
      <c r="BB31">
        <v>1</v>
      </c>
      <c r="BC31" t="e">
        <f>'Техническое задание 18.1 '!#REF!</f>
        <v>#REF!</v>
      </c>
      <c r="BD31" t="s">
        <v>6</v>
      </c>
      <c r="BE31" t="s">
        <v>6</v>
      </c>
      <c r="BF31" t="s">
        <v>6</v>
      </c>
      <c r="BG31" t="s">
        <v>6</v>
      </c>
      <c r="BH31">
        <v>3</v>
      </c>
      <c r="BI31">
        <v>1</v>
      </c>
      <c r="BJ31" t="s">
        <v>6</v>
      </c>
      <c r="BM31">
        <v>8001</v>
      </c>
      <c r="BN31">
        <v>0</v>
      </c>
      <c r="BO31" t="s">
        <v>6</v>
      </c>
      <c r="BP31">
        <v>0</v>
      </c>
      <c r="BQ31">
        <v>23</v>
      </c>
      <c r="BR31">
        <v>0</v>
      </c>
      <c r="BS31">
        <v>1</v>
      </c>
      <c r="BT31">
        <v>1</v>
      </c>
      <c r="BU31">
        <v>1</v>
      </c>
      <c r="BV31">
        <v>1</v>
      </c>
      <c r="BW31">
        <v>1</v>
      </c>
      <c r="BX31">
        <v>1</v>
      </c>
      <c r="BY31" t="s">
        <v>6</v>
      </c>
      <c r="BZ31">
        <v>110</v>
      </c>
      <c r="CA31">
        <v>69</v>
      </c>
      <c r="CB31" t="s">
        <v>6</v>
      </c>
      <c r="CE31">
        <v>0</v>
      </c>
      <c r="CF31">
        <v>0</v>
      </c>
      <c r="CG31">
        <v>0</v>
      </c>
      <c r="CM31">
        <v>0</v>
      </c>
      <c r="CN31" t="s">
        <v>6</v>
      </c>
      <c r="CO31">
        <v>0</v>
      </c>
      <c r="CP31" t="e">
        <f t="shared" si="41"/>
        <v>#REF!</v>
      </c>
      <c r="CQ31" t="e">
        <f>AC31</f>
        <v>#REF!</v>
      </c>
      <c r="CR31">
        <f>AD31</f>
        <v>0</v>
      </c>
      <c r="CS31">
        <f t="shared" si="42"/>
        <v>0</v>
      </c>
      <c r="CT31">
        <f t="shared" si="43"/>
        <v>0</v>
      </c>
      <c r="CU31">
        <f t="shared" si="44"/>
        <v>0</v>
      </c>
      <c r="CV31">
        <f t="shared" si="45"/>
        <v>0</v>
      </c>
      <c r="CW31">
        <f t="shared" si="46"/>
        <v>0</v>
      </c>
      <c r="CX31">
        <f t="shared" si="47"/>
        <v>0</v>
      </c>
      <c r="CY31" t="e">
        <f t="shared" si="48"/>
        <v>#REF!</v>
      </c>
      <c r="CZ31" t="e">
        <f t="shared" si="49"/>
        <v>#REF!</v>
      </c>
      <c r="DC31" t="s">
        <v>6</v>
      </c>
      <c r="DD31" t="s">
        <v>6</v>
      </c>
      <c r="DE31" t="s">
        <v>6</v>
      </c>
      <c r="DF31" t="s">
        <v>6</v>
      </c>
      <c r="DG31" t="s">
        <v>6</v>
      </c>
      <c r="DH31" t="s">
        <v>6</v>
      </c>
      <c r="DI31" t="s">
        <v>6</v>
      </c>
      <c r="DJ31" t="s">
        <v>6</v>
      </c>
      <c r="DK31" t="s">
        <v>6</v>
      </c>
      <c r="DL31" t="s">
        <v>6</v>
      </c>
      <c r="DM31" t="s">
        <v>6</v>
      </c>
      <c r="DN31">
        <v>0</v>
      </c>
      <c r="DO31">
        <v>0</v>
      </c>
      <c r="DP31">
        <v>1</v>
      </c>
      <c r="DQ31">
        <v>1</v>
      </c>
      <c r="DU31">
        <v>1013</v>
      </c>
      <c r="DV31" t="s">
        <v>39</v>
      </c>
      <c r="DW31" t="e">
        <f>'Техническое задание 18.1 '!#REF!</f>
        <v>#REF!</v>
      </c>
      <c r="DX31">
        <v>1</v>
      </c>
      <c r="DZ31" t="s">
        <v>6</v>
      </c>
      <c r="EA31" t="s">
        <v>6</v>
      </c>
      <c r="EB31" t="s">
        <v>6</v>
      </c>
      <c r="EC31" t="s">
        <v>6</v>
      </c>
      <c r="EE31">
        <v>66434308</v>
      </c>
      <c r="EF31">
        <v>23</v>
      </c>
      <c r="EG31" t="s">
        <v>24</v>
      </c>
      <c r="EH31">
        <v>8</v>
      </c>
      <c r="EI31" t="s">
        <v>25</v>
      </c>
      <c r="EJ31">
        <v>1</v>
      </c>
      <c r="EK31">
        <v>8001</v>
      </c>
      <c r="EL31" t="s">
        <v>25</v>
      </c>
      <c r="EM31" t="s">
        <v>26</v>
      </c>
      <c r="EO31" t="s">
        <v>6</v>
      </c>
      <c r="EQ31">
        <v>0</v>
      </c>
      <c r="ER31">
        <v>55080</v>
      </c>
      <c r="ES31" s="31" t="e">
        <f>'Техническое задание 18.1 '!#REF!</f>
        <v>#REF!</v>
      </c>
      <c r="ET31">
        <v>0</v>
      </c>
      <c r="EU31">
        <v>0</v>
      </c>
      <c r="EV31">
        <v>0</v>
      </c>
      <c r="EW31">
        <v>0</v>
      </c>
      <c r="EX31">
        <v>0</v>
      </c>
      <c r="EZ31">
        <v>5</v>
      </c>
      <c r="FC31">
        <v>0</v>
      </c>
      <c r="FD31">
        <v>18</v>
      </c>
      <c r="FF31">
        <v>54000</v>
      </c>
      <c r="FQ31">
        <v>0</v>
      </c>
      <c r="FR31">
        <f t="shared" si="50"/>
        <v>0</v>
      </c>
      <c r="FS31">
        <v>0</v>
      </c>
      <c r="FX31">
        <v>110</v>
      </c>
      <c r="FY31">
        <v>69</v>
      </c>
      <c r="GA31" t="s">
        <v>40</v>
      </c>
      <c r="GD31">
        <v>1</v>
      </c>
      <c r="GF31">
        <v>323380952</v>
      </c>
      <c r="GG31">
        <v>2</v>
      </c>
      <c r="GH31">
        <v>3</v>
      </c>
      <c r="GI31">
        <v>4</v>
      </c>
      <c r="GJ31">
        <v>0</v>
      </c>
      <c r="GK31">
        <v>0</v>
      </c>
      <c r="GL31">
        <f t="shared" si="51"/>
        <v>0</v>
      </c>
      <c r="GM31" t="e">
        <f t="shared" si="52"/>
        <v>#REF!</v>
      </c>
      <c r="GN31" t="e">
        <f t="shared" si="53"/>
        <v>#REF!</v>
      </c>
      <c r="GO31">
        <f t="shared" si="54"/>
        <v>0</v>
      </c>
      <c r="GP31">
        <f t="shared" si="55"/>
        <v>0</v>
      </c>
      <c r="GR31">
        <v>1</v>
      </c>
      <c r="GS31">
        <v>1</v>
      </c>
      <c r="GT31">
        <v>0</v>
      </c>
      <c r="GU31" t="s">
        <v>6</v>
      </c>
      <c r="GV31">
        <f t="shared" si="56"/>
        <v>0</v>
      </c>
      <c r="GW31">
        <v>1</v>
      </c>
      <c r="GX31" t="e">
        <f t="shared" si="57"/>
        <v>#REF!</v>
      </c>
      <c r="HA31">
        <v>0</v>
      </c>
      <c r="HB31">
        <v>0</v>
      </c>
      <c r="HC31">
        <f t="shared" si="58"/>
        <v>0</v>
      </c>
      <c r="HE31" t="s">
        <v>33</v>
      </c>
      <c r="HF31" t="s">
        <v>34</v>
      </c>
      <c r="HG31" t="e">
        <f>ROUND(AC31*I31,0)</f>
        <v>#REF!</v>
      </c>
      <c r="HM31" t="s">
        <v>41</v>
      </c>
      <c r="HN31" t="s">
        <v>27</v>
      </c>
      <c r="HO31" t="s">
        <v>28</v>
      </c>
      <c r="HP31" t="s">
        <v>25</v>
      </c>
      <c r="HQ31" t="s">
        <v>25</v>
      </c>
      <c r="IF31">
        <v>-1</v>
      </c>
      <c r="IK31">
        <v>0</v>
      </c>
    </row>
    <row r="32" spans="1:245" x14ac:dyDescent="0.25">
      <c r="A32">
        <v>17</v>
      </c>
      <c r="B32">
        <v>1</v>
      </c>
      <c r="C32">
        <f>ROW(SmtRes!A17)</f>
        <v>17</v>
      </c>
      <c r="D32">
        <f>ROW(EtalonRes!A14)</f>
        <v>14</v>
      </c>
      <c r="E32" t="s">
        <v>34</v>
      </c>
      <c r="F32" t="s">
        <v>20</v>
      </c>
      <c r="G32" t="s">
        <v>42</v>
      </c>
      <c r="H32" t="s">
        <v>22</v>
      </c>
      <c r="I32" t="e">
        <f>'Техническое задание 18.1 '!#REF!</f>
        <v>#REF!</v>
      </c>
      <c r="J32">
        <v>0</v>
      </c>
      <c r="K32">
        <v>376</v>
      </c>
      <c r="O32" t="e">
        <f t="shared" si="21"/>
        <v>#REF!</v>
      </c>
      <c r="P32" t="e">
        <f t="shared" si="22"/>
        <v>#REF!</v>
      </c>
      <c r="Q32" t="e">
        <f t="shared" si="23"/>
        <v>#REF!</v>
      </c>
      <c r="R32" t="e">
        <f t="shared" si="24"/>
        <v>#REF!</v>
      </c>
      <c r="S32" t="e">
        <f t="shared" si="25"/>
        <v>#REF!</v>
      </c>
      <c r="T32" t="e">
        <f t="shared" si="26"/>
        <v>#REF!</v>
      </c>
      <c r="U32" t="e">
        <f t="shared" si="27"/>
        <v>#REF!</v>
      </c>
      <c r="V32" t="e">
        <f t="shared" si="28"/>
        <v>#REF!</v>
      </c>
      <c r="W32" t="e">
        <f t="shared" si="29"/>
        <v>#REF!</v>
      </c>
      <c r="X32" t="e">
        <f t="shared" si="30"/>
        <v>#REF!</v>
      </c>
      <c r="Y32" t="e">
        <f t="shared" si="31"/>
        <v>#REF!</v>
      </c>
      <c r="AA32">
        <v>66440962</v>
      </c>
      <c r="AB32" t="e">
        <f t="shared" si="32"/>
        <v>#REF!</v>
      </c>
      <c r="AC32" t="e">
        <f t="shared" si="33"/>
        <v>#REF!</v>
      </c>
      <c r="AD32" t="e">
        <f t="shared" si="34"/>
        <v>#REF!</v>
      </c>
      <c r="AE32" t="e">
        <f t="shared" si="35"/>
        <v>#REF!</v>
      </c>
      <c r="AF32" t="e">
        <f t="shared" si="36"/>
        <v>#REF!</v>
      </c>
      <c r="AG32">
        <f t="shared" si="37"/>
        <v>0</v>
      </c>
      <c r="AH32" t="e">
        <f t="shared" si="38"/>
        <v>#REF!</v>
      </c>
      <c r="AI32">
        <f t="shared" si="39"/>
        <v>0.4</v>
      </c>
      <c r="AJ32">
        <f t="shared" si="40"/>
        <v>0</v>
      </c>
      <c r="AK32" t="e">
        <f>AL32+AM32+AO32</f>
        <v>#REF!</v>
      </c>
      <c r="AL32" s="31" t="e">
        <f>'Техническое задание 18.1 '!#REF!</f>
        <v>#REF!</v>
      </c>
      <c r="AM32" s="31" t="e">
        <f>'Техническое задание 18.1 '!#REF!</f>
        <v>#REF!</v>
      </c>
      <c r="AN32" s="31" t="e">
        <f>'Техническое задание 18.1 '!#REF!</f>
        <v>#REF!</v>
      </c>
      <c r="AO32" s="31" t="e">
        <f>'Техническое задание 18.1 '!#REF!</f>
        <v>#REF!</v>
      </c>
      <c r="AP32">
        <v>0</v>
      </c>
      <c r="AQ32" t="e">
        <f>'Техническое задание 18.1 '!#REF!</f>
        <v>#REF!</v>
      </c>
      <c r="AR32">
        <v>0.4</v>
      </c>
      <c r="AS32">
        <v>0</v>
      </c>
      <c r="AT32">
        <v>110</v>
      </c>
      <c r="AU32">
        <v>69</v>
      </c>
      <c r="AV32">
        <v>1</v>
      </c>
      <c r="AW32">
        <v>1</v>
      </c>
      <c r="AZ32">
        <v>1</v>
      </c>
      <c r="BA32" t="e">
        <f>'Техническое задание 18.1 '!#REF!</f>
        <v>#REF!</v>
      </c>
      <c r="BB32" t="e">
        <f>'Техническое задание 18.1 '!#REF!</f>
        <v>#REF!</v>
      </c>
      <c r="BC32" t="e">
        <f>'Техническое задание 18.1 '!#REF!</f>
        <v>#REF!</v>
      </c>
      <c r="BD32" t="s">
        <v>6</v>
      </c>
      <c r="BE32" t="s">
        <v>6</v>
      </c>
      <c r="BF32" t="s">
        <v>6</v>
      </c>
      <c r="BG32" t="s">
        <v>6</v>
      </c>
      <c r="BH32">
        <v>0</v>
      </c>
      <c r="BI32">
        <v>1</v>
      </c>
      <c r="BJ32" t="s">
        <v>23</v>
      </c>
      <c r="BM32">
        <v>8001</v>
      </c>
      <c r="BN32">
        <v>0</v>
      </c>
      <c r="BO32" t="s">
        <v>6</v>
      </c>
      <c r="BP32">
        <v>0</v>
      </c>
      <c r="BQ32">
        <v>23</v>
      </c>
      <c r="BR32">
        <v>0</v>
      </c>
      <c r="BS32" t="e">
        <f>'Техническое задание 18.1 '!#REF!</f>
        <v>#REF!</v>
      </c>
      <c r="BT32">
        <v>1</v>
      </c>
      <c r="BU32">
        <v>1</v>
      </c>
      <c r="BV32">
        <v>1</v>
      </c>
      <c r="BW32">
        <v>1</v>
      </c>
      <c r="BX32">
        <v>1</v>
      </c>
      <c r="BY32" t="s">
        <v>6</v>
      </c>
      <c r="BZ32">
        <v>110</v>
      </c>
      <c r="CA32">
        <v>69</v>
      </c>
      <c r="CB32" t="s">
        <v>6</v>
      </c>
      <c r="CE32">
        <v>0</v>
      </c>
      <c r="CF32">
        <v>0</v>
      </c>
      <c r="CG32">
        <v>0</v>
      </c>
      <c r="CM32">
        <v>0</v>
      </c>
      <c r="CN32" t="s">
        <v>6</v>
      </c>
      <c r="CO32">
        <v>0</v>
      </c>
      <c r="CP32" t="e">
        <f t="shared" si="41"/>
        <v>#REF!</v>
      </c>
      <c r="CQ32" t="e">
        <f>AC32*BC32</f>
        <v>#REF!</v>
      </c>
      <c r="CR32" t="e">
        <f>AD32*BB32</f>
        <v>#REF!</v>
      </c>
      <c r="CS32" t="e">
        <f t="shared" si="42"/>
        <v>#REF!</v>
      </c>
      <c r="CT32" t="e">
        <f t="shared" si="43"/>
        <v>#REF!</v>
      </c>
      <c r="CU32">
        <f t="shared" si="44"/>
        <v>0</v>
      </c>
      <c r="CV32" t="e">
        <f t="shared" si="45"/>
        <v>#REF!</v>
      </c>
      <c r="CW32">
        <f t="shared" si="46"/>
        <v>0.4</v>
      </c>
      <c r="CX32">
        <f t="shared" si="47"/>
        <v>0</v>
      </c>
      <c r="CY32" t="e">
        <f t="shared" si="48"/>
        <v>#REF!</v>
      </c>
      <c r="CZ32" t="e">
        <f t="shared" si="49"/>
        <v>#REF!</v>
      </c>
      <c r="DC32" t="s">
        <v>6</v>
      </c>
      <c r="DD32" t="s">
        <v>6</v>
      </c>
      <c r="DE32" t="s">
        <v>6</v>
      </c>
      <c r="DF32" t="s">
        <v>6</v>
      </c>
      <c r="DG32" t="s">
        <v>6</v>
      </c>
      <c r="DH32" t="s">
        <v>6</v>
      </c>
      <c r="DI32" t="s">
        <v>6</v>
      </c>
      <c r="DJ32" t="s">
        <v>6</v>
      </c>
      <c r="DK32" t="s">
        <v>6</v>
      </c>
      <c r="DL32" t="s">
        <v>6</v>
      </c>
      <c r="DM32" t="s">
        <v>6</v>
      </c>
      <c r="DN32">
        <v>0</v>
      </c>
      <c r="DO32">
        <v>0</v>
      </c>
      <c r="DP32">
        <v>1</v>
      </c>
      <c r="DQ32">
        <v>1</v>
      </c>
      <c r="DU32">
        <v>1007</v>
      </c>
      <c r="DV32" t="s">
        <v>22</v>
      </c>
      <c r="DW32" t="e">
        <f>'Техническое задание 18.1 '!#REF!</f>
        <v>#REF!</v>
      </c>
      <c r="DX32">
        <v>1</v>
      </c>
      <c r="DZ32" t="s">
        <v>6</v>
      </c>
      <c r="EA32" t="s">
        <v>6</v>
      </c>
      <c r="EB32" t="s">
        <v>6</v>
      </c>
      <c r="EC32" t="s">
        <v>6</v>
      </c>
      <c r="EE32">
        <v>66434308</v>
      </c>
      <c r="EF32">
        <v>23</v>
      </c>
      <c r="EG32" t="s">
        <v>24</v>
      </c>
      <c r="EH32">
        <v>8</v>
      </c>
      <c r="EI32" t="s">
        <v>25</v>
      </c>
      <c r="EJ32">
        <v>1</v>
      </c>
      <c r="EK32">
        <v>8001</v>
      </c>
      <c r="EL32" t="s">
        <v>25</v>
      </c>
      <c r="EM32" t="s">
        <v>26</v>
      </c>
      <c r="EO32" t="s">
        <v>6</v>
      </c>
      <c r="EQ32">
        <v>131072</v>
      </c>
      <c r="ER32" t="e">
        <f>ES32+ET32+EV32</f>
        <v>#REF!</v>
      </c>
      <c r="ES32" s="31" t="e">
        <f>'Техническое задание 18.1 '!#REF!</f>
        <v>#REF!</v>
      </c>
      <c r="ET32" s="31" t="e">
        <f>'Техническое задание 18.1 '!#REF!</f>
        <v>#REF!</v>
      </c>
      <c r="EU32" s="31" t="e">
        <f>'Техническое задание 18.1 '!#REF!</f>
        <v>#REF!</v>
      </c>
      <c r="EV32" s="31" t="e">
        <f>'Техническое задание 18.1 '!#REF!</f>
        <v>#REF!</v>
      </c>
      <c r="EW32" t="e">
        <f>'Техническое задание 18.1 '!#REF!</f>
        <v>#REF!</v>
      </c>
      <c r="EX32">
        <v>0.4</v>
      </c>
      <c r="EY32">
        <v>0</v>
      </c>
      <c r="FQ32">
        <v>0</v>
      </c>
      <c r="FR32">
        <f t="shared" si="50"/>
        <v>0</v>
      </c>
      <c r="FS32">
        <v>0</v>
      </c>
      <c r="FX32">
        <v>110</v>
      </c>
      <c r="FY32">
        <v>69</v>
      </c>
      <c r="GA32" t="s">
        <v>6</v>
      </c>
      <c r="GD32">
        <v>1</v>
      </c>
      <c r="GF32">
        <v>-1691282983</v>
      </c>
      <c r="GG32">
        <v>2</v>
      </c>
      <c r="GH32">
        <v>1</v>
      </c>
      <c r="GI32">
        <v>4</v>
      </c>
      <c r="GJ32">
        <v>0</v>
      </c>
      <c r="GK32">
        <v>0</v>
      </c>
      <c r="GL32">
        <f t="shared" si="51"/>
        <v>0</v>
      </c>
      <c r="GM32" t="e">
        <f t="shared" si="52"/>
        <v>#REF!</v>
      </c>
      <c r="GN32" t="e">
        <f t="shared" si="53"/>
        <v>#REF!</v>
      </c>
      <c r="GO32">
        <f t="shared" si="54"/>
        <v>0</v>
      </c>
      <c r="GP32">
        <f t="shared" si="55"/>
        <v>0</v>
      </c>
      <c r="GR32">
        <v>0</v>
      </c>
      <c r="GS32">
        <v>3</v>
      </c>
      <c r="GT32">
        <v>0</v>
      </c>
      <c r="GU32" t="s">
        <v>6</v>
      </c>
      <c r="GV32">
        <f t="shared" si="56"/>
        <v>0</v>
      </c>
      <c r="GW32">
        <v>1</v>
      </c>
      <c r="GX32" t="e">
        <f t="shared" si="57"/>
        <v>#REF!</v>
      </c>
      <c r="HA32">
        <v>0</v>
      </c>
      <c r="HB32">
        <v>0</v>
      </c>
      <c r="HC32">
        <f t="shared" si="58"/>
        <v>0</v>
      </c>
      <c r="HE32" t="s">
        <v>6</v>
      </c>
      <c r="HF32" t="s">
        <v>6</v>
      </c>
      <c r="HM32" t="s">
        <v>6</v>
      </c>
      <c r="HN32" t="s">
        <v>27</v>
      </c>
      <c r="HO32" t="s">
        <v>28</v>
      </c>
      <c r="HP32" t="s">
        <v>25</v>
      </c>
      <c r="HQ32" t="s">
        <v>25</v>
      </c>
      <c r="IF32">
        <v>-1</v>
      </c>
      <c r="IK32">
        <v>0</v>
      </c>
    </row>
    <row r="33" spans="1:247" x14ac:dyDescent="0.25">
      <c r="A33">
        <v>18</v>
      </c>
      <c r="B33">
        <v>1</v>
      </c>
      <c r="C33">
        <v>17</v>
      </c>
      <c r="E33" t="s">
        <v>43</v>
      </c>
      <c r="F33" t="e">
        <f>'Техническое задание 18.1 '!#REF!</f>
        <v>#REF!</v>
      </c>
      <c r="G33" t="s">
        <v>31</v>
      </c>
      <c r="H33" t="s">
        <v>22</v>
      </c>
      <c r="I33" t="e">
        <f>I32*J33</f>
        <v>#REF!</v>
      </c>
      <c r="J33" s="66">
        <f>'4.Ведомость_списания'!F36</f>
        <v>0.21690000000000001</v>
      </c>
      <c r="K33">
        <v>0.24099999999999999</v>
      </c>
      <c r="O33" t="e">
        <f t="shared" si="21"/>
        <v>#REF!</v>
      </c>
      <c r="P33" t="e">
        <f t="shared" si="22"/>
        <v>#REF!</v>
      </c>
      <c r="Q33" t="e">
        <f t="shared" si="23"/>
        <v>#REF!</v>
      </c>
      <c r="R33" t="e">
        <f t="shared" si="24"/>
        <v>#REF!</v>
      </c>
      <c r="S33" t="e">
        <f t="shared" si="25"/>
        <v>#REF!</v>
      </c>
      <c r="T33" t="e">
        <f t="shared" si="26"/>
        <v>#REF!</v>
      </c>
      <c r="U33" t="e">
        <f t="shared" si="27"/>
        <v>#REF!</v>
      </c>
      <c r="V33" t="e">
        <f t="shared" si="28"/>
        <v>#REF!</v>
      </c>
      <c r="W33" t="e">
        <f t="shared" si="29"/>
        <v>#REF!</v>
      </c>
      <c r="X33" t="e">
        <f t="shared" si="30"/>
        <v>#REF!</v>
      </c>
      <c r="Y33" t="e">
        <f t="shared" si="31"/>
        <v>#REF!</v>
      </c>
      <c r="AA33">
        <v>66440962</v>
      </c>
      <c r="AB33" t="e">
        <f t="shared" si="32"/>
        <v>#REF!</v>
      </c>
      <c r="AC33" t="e">
        <f t="shared" si="33"/>
        <v>#REF!</v>
      </c>
      <c r="AD33">
        <f t="shared" si="34"/>
        <v>0</v>
      </c>
      <c r="AE33">
        <f t="shared" si="35"/>
        <v>0</v>
      </c>
      <c r="AF33">
        <f t="shared" si="36"/>
        <v>0</v>
      </c>
      <c r="AG33">
        <f t="shared" si="37"/>
        <v>0</v>
      </c>
      <c r="AH33">
        <f t="shared" si="38"/>
        <v>0</v>
      </c>
      <c r="AI33">
        <f t="shared" si="39"/>
        <v>0</v>
      </c>
      <c r="AJ33">
        <f t="shared" si="40"/>
        <v>0</v>
      </c>
      <c r="AK33">
        <v>3952.5</v>
      </c>
      <c r="AL33" s="31" t="e">
        <f>'Техническое задание 18.1 '!#REF!</f>
        <v>#REF!</v>
      </c>
      <c r="AM33">
        <v>0</v>
      </c>
      <c r="AN33">
        <v>0</v>
      </c>
      <c r="AO33">
        <v>0</v>
      </c>
      <c r="AP33">
        <v>0</v>
      </c>
      <c r="AQ33">
        <v>0</v>
      </c>
      <c r="AR33">
        <v>0</v>
      </c>
      <c r="AS33">
        <v>0</v>
      </c>
      <c r="AT33">
        <v>110</v>
      </c>
      <c r="AU33">
        <v>69</v>
      </c>
      <c r="AV33">
        <v>1</v>
      </c>
      <c r="AW33">
        <v>1</v>
      </c>
      <c r="AZ33">
        <v>1</v>
      </c>
      <c r="BA33">
        <v>1</v>
      </c>
      <c r="BB33">
        <v>1</v>
      </c>
      <c r="BC33" t="e">
        <f>'Техническое задание 18.1 '!#REF!</f>
        <v>#REF!</v>
      </c>
      <c r="BD33" t="s">
        <v>6</v>
      </c>
      <c r="BE33" t="s">
        <v>6</v>
      </c>
      <c r="BF33" t="s">
        <v>6</v>
      </c>
      <c r="BG33" t="s">
        <v>6</v>
      </c>
      <c r="BH33">
        <v>3</v>
      </c>
      <c r="BI33">
        <v>1</v>
      </c>
      <c r="BJ33" t="s">
        <v>6</v>
      </c>
      <c r="BM33">
        <v>8001</v>
      </c>
      <c r="BN33">
        <v>0</v>
      </c>
      <c r="BO33" t="s">
        <v>6</v>
      </c>
      <c r="BP33">
        <v>0</v>
      </c>
      <c r="BQ33">
        <v>23</v>
      </c>
      <c r="BR33">
        <v>0</v>
      </c>
      <c r="BS33">
        <v>1</v>
      </c>
      <c r="BT33">
        <v>1</v>
      </c>
      <c r="BU33">
        <v>1</v>
      </c>
      <c r="BV33">
        <v>1</v>
      </c>
      <c r="BW33">
        <v>1</v>
      </c>
      <c r="BX33">
        <v>1</v>
      </c>
      <c r="BY33" t="s">
        <v>6</v>
      </c>
      <c r="BZ33">
        <v>110</v>
      </c>
      <c r="CA33">
        <v>69</v>
      </c>
      <c r="CB33" t="s">
        <v>6</v>
      </c>
      <c r="CE33">
        <v>0</v>
      </c>
      <c r="CF33">
        <v>0</v>
      </c>
      <c r="CG33">
        <v>0</v>
      </c>
      <c r="CM33">
        <v>0</v>
      </c>
      <c r="CN33" t="s">
        <v>6</v>
      </c>
      <c r="CO33">
        <v>0</v>
      </c>
      <c r="CP33" t="e">
        <f t="shared" si="41"/>
        <v>#REF!</v>
      </c>
      <c r="CQ33" t="e">
        <f t="shared" ref="CQ33:CR37" si="59">AC33</f>
        <v>#REF!</v>
      </c>
      <c r="CR33">
        <f t="shared" si="59"/>
        <v>0</v>
      </c>
      <c r="CS33">
        <f t="shared" si="42"/>
        <v>0</v>
      </c>
      <c r="CT33">
        <f t="shared" si="43"/>
        <v>0</v>
      </c>
      <c r="CU33">
        <f t="shared" si="44"/>
        <v>0</v>
      </c>
      <c r="CV33">
        <f t="shared" si="45"/>
        <v>0</v>
      </c>
      <c r="CW33">
        <f t="shared" si="46"/>
        <v>0</v>
      </c>
      <c r="CX33">
        <f t="shared" si="47"/>
        <v>0</v>
      </c>
      <c r="CY33" t="e">
        <f t="shared" si="48"/>
        <v>#REF!</v>
      </c>
      <c r="CZ33" t="e">
        <f t="shared" si="49"/>
        <v>#REF!</v>
      </c>
      <c r="DC33" t="s">
        <v>6</v>
      </c>
      <c r="DD33" t="s">
        <v>6</v>
      </c>
      <c r="DE33" t="s">
        <v>6</v>
      </c>
      <c r="DF33" t="s">
        <v>6</v>
      </c>
      <c r="DG33" t="s">
        <v>6</v>
      </c>
      <c r="DH33" t="s">
        <v>6</v>
      </c>
      <c r="DI33" t="s">
        <v>6</v>
      </c>
      <c r="DJ33" t="s">
        <v>6</v>
      </c>
      <c r="DK33" t="s">
        <v>6</v>
      </c>
      <c r="DL33" t="s">
        <v>6</v>
      </c>
      <c r="DM33" t="s">
        <v>6</v>
      </c>
      <c r="DN33">
        <v>0</v>
      </c>
      <c r="DO33">
        <v>0</v>
      </c>
      <c r="DP33">
        <v>1</v>
      </c>
      <c r="DQ33">
        <v>1</v>
      </c>
      <c r="DU33">
        <v>1007</v>
      </c>
      <c r="DV33" t="s">
        <v>22</v>
      </c>
      <c r="DW33" t="e">
        <f>'Техническое задание 18.1 '!#REF!</f>
        <v>#REF!</v>
      </c>
      <c r="DX33">
        <v>1</v>
      </c>
      <c r="DZ33" t="s">
        <v>6</v>
      </c>
      <c r="EA33" t="s">
        <v>6</v>
      </c>
      <c r="EB33" t="s">
        <v>6</v>
      </c>
      <c r="EC33" t="s">
        <v>6</v>
      </c>
      <c r="EE33">
        <v>66434308</v>
      </c>
      <c r="EF33">
        <v>23</v>
      </c>
      <c r="EG33" t="s">
        <v>24</v>
      </c>
      <c r="EH33">
        <v>8</v>
      </c>
      <c r="EI33" t="s">
        <v>25</v>
      </c>
      <c r="EJ33">
        <v>1</v>
      </c>
      <c r="EK33">
        <v>8001</v>
      </c>
      <c r="EL33" t="s">
        <v>25</v>
      </c>
      <c r="EM33" t="s">
        <v>26</v>
      </c>
      <c r="EO33" t="s">
        <v>6</v>
      </c>
      <c r="EQ33">
        <v>0</v>
      </c>
      <c r="ER33">
        <v>3952.5</v>
      </c>
      <c r="ES33" s="31" t="e">
        <f>'Техническое задание 18.1 '!#REF!</f>
        <v>#REF!</v>
      </c>
      <c r="ET33">
        <v>0</v>
      </c>
      <c r="EU33">
        <v>0</v>
      </c>
      <c r="EV33">
        <v>0</v>
      </c>
      <c r="EW33">
        <v>0</v>
      </c>
      <c r="EX33">
        <v>0</v>
      </c>
      <c r="EZ33">
        <v>5</v>
      </c>
      <c r="FC33">
        <v>0</v>
      </c>
      <c r="FD33">
        <v>18</v>
      </c>
      <c r="FF33">
        <v>3875</v>
      </c>
      <c r="FQ33">
        <v>0</v>
      </c>
      <c r="FR33">
        <f t="shared" si="50"/>
        <v>0</v>
      </c>
      <c r="FS33">
        <v>0</v>
      </c>
      <c r="FX33">
        <v>110</v>
      </c>
      <c r="FY33">
        <v>69</v>
      </c>
      <c r="GA33" t="s">
        <v>32</v>
      </c>
      <c r="GD33">
        <v>1</v>
      </c>
      <c r="GF33">
        <v>-2107955517</v>
      </c>
      <c r="GG33">
        <v>2</v>
      </c>
      <c r="GH33">
        <v>3</v>
      </c>
      <c r="GI33">
        <v>4</v>
      </c>
      <c r="GJ33">
        <v>0</v>
      </c>
      <c r="GK33">
        <v>0</v>
      </c>
      <c r="GL33">
        <f t="shared" si="51"/>
        <v>0</v>
      </c>
      <c r="GM33" t="e">
        <f t="shared" si="52"/>
        <v>#REF!</v>
      </c>
      <c r="GN33" t="e">
        <f t="shared" si="53"/>
        <v>#REF!</v>
      </c>
      <c r="GO33">
        <f t="shared" si="54"/>
        <v>0</v>
      </c>
      <c r="GP33">
        <f t="shared" si="55"/>
        <v>0</v>
      </c>
      <c r="GR33">
        <v>1</v>
      </c>
      <c r="GS33">
        <v>1</v>
      </c>
      <c r="GT33">
        <v>0</v>
      </c>
      <c r="GU33" t="s">
        <v>6</v>
      </c>
      <c r="GV33">
        <f t="shared" si="56"/>
        <v>0</v>
      </c>
      <c r="GW33">
        <v>1</v>
      </c>
      <c r="GX33" t="e">
        <f t="shared" si="57"/>
        <v>#REF!</v>
      </c>
      <c r="HA33">
        <v>0</v>
      </c>
      <c r="HB33">
        <v>0</v>
      </c>
      <c r="HC33">
        <f t="shared" si="58"/>
        <v>0</v>
      </c>
      <c r="HE33" t="s">
        <v>33</v>
      </c>
      <c r="HF33" t="s">
        <v>34</v>
      </c>
      <c r="HG33" t="e">
        <f>ROUND(AC33*I33,0)</f>
        <v>#REF!</v>
      </c>
      <c r="HM33" t="s">
        <v>35</v>
      </c>
      <c r="HN33" t="s">
        <v>27</v>
      </c>
      <c r="HO33" t="s">
        <v>28</v>
      </c>
      <c r="HP33" t="s">
        <v>25</v>
      </c>
      <c r="HQ33" t="s">
        <v>25</v>
      </c>
      <c r="IF33">
        <v>-1</v>
      </c>
      <c r="IK33">
        <v>0</v>
      </c>
    </row>
    <row r="34" spans="1:247" x14ac:dyDescent="0.25">
      <c r="A34">
        <v>18</v>
      </c>
      <c r="B34">
        <v>1</v>
      </c>
      <c r="C34">
        <v>13</v>
      </c>
      <c r="E34" t="s">
        <v>44</v>
      </c>
      <c r="F34" t="e">
        <f>'Техническое задание 18.1 '!#REF!</f>
        <v>#REF!</v>
      </c>
      <c r="G34" t="s">
        <v>38</v>
      </c>
      <c r="H34" t="s">
        <v>39</v>
      </c>
      <c r="I34" t="e">
        <f>I32*J34</f>
        <v>#REF!</v>
      </c>
      <c r="J34" s="66">
        <f>'4.Ведомость_списания'!F37</f>
        <v>2.4027686170212764E-2</v>
      </c>
      <c r="K34">
        <v>3.12047872E-2</v>
      </c>
      <c r="O34" t="e">
        <f t="shared" si="21"/>
        <v>#REF!</v>
      </c>
      <c r="P34" t="e">
        <f t="shared" si="22"/>
        <v>#REF!</v>
      </c>
      <c r="Q34" t="e">
        <f t="shared" si="23"/>
        <v>#REF!</v>
      </c>
      <c r="R34" t="e">
        <f t="shared" si="24"/>
        <v>#REF!</v>
      </c>
      <c r="S34" t="e">
        <f t="shared" si="25"/>
        <v>#REF!</v>
      </c>
      <c r="T34" t="e">
        <f t="shared" si="26"/>
        <v>#REF!</v>
      </c>
      <c r="U34" t="e">
        <f t="shared" si="27"/>
        <v>#REF!</v>
      </c>
      <c r="V34" t="e">
        <f t="shared" si="28"/>
        <v>#REF!</v>
      </c>
      <c r="W34" t="e">
        <f t="shared" si="29"/>
        <v>#REF!</v>
      </c>
      <c r="X34" t="e">
        <f t="shared" si="30"/>
        <v>#REF!</v>
      </c>
      <c r="Y34" t="e">
        <f t="shared" si="31"/>
        <v>#REF!</v>
      </c>
      <c r="AA34">
        <v>66440962</v>
      </c>
      <c r="AB34" t="e">
        <f t="shared" si="32"/>
        <v>#REF!</v>
      </c>
      <c r="AC34" t="e">
        <f t="shared" si="33"/>
        <v>#REF!</v>
      </c>
      <c r="AD34">
        <f t="shared" si="34"/>
        <v>0</v>
      </c>
      <c r="AE34">
        <f t="shared" si="35"/>
        <v>0</v>
      </c>
      <c r="AF34">
        <f t="shared" si="36"/>
        <v>0</v>
      </c>
      <c r="AG34">
        <f t="shared" si="37"/>
        <v>0</v>
      </c>
      <c r="AH34">
        <f t="shared" si="38"/>
        <v>0</v>
      </c>
      <c r="AI34">
        <f t="shared" si="39"/>
        <v>0</v>
      </c>
      <c r="AJ34">
        <f t="shared" si="40"/>
        <v>0</v>
      </c>
      <c r="AK34">
        <v>55080</v>
      </c>
      <c r="AL34" s="31" t="e">
        <f>'Техническое задание 18.1 '!#REF!</f>
        <v>#REF!</v>
      </c>
      <c r="AM34">
        <v>0</v>
      </c>
      <c r="AN34">
        <v>0</v>
      </c>
      <c r="AO34">
        <v>0</v>
      </c>
      <c r="AP34">
        <v>0</v>
      </c>
      <c r="AQ34">
        <v>0</v>
      </c>
      <c r="AR34">
        <v>0</v>
      </c>
      <c r="AS34">
        <v>0</v>
      </c>
      <c r="AT34">
        <v>110</v>
      </c>
      <c r="AU34">
        <v>69</v>
      </c>
      <c r="AV34">
        <v>1</v>
      </c>
      <c r="AW34">
        <v>1</v>
      </c>
      <c r="AZ34">
        <v>1</v>
      </c>
      <c r="BA34">
        <v>1</v>
      </c>
      <c r="BB34">
        <v>1</v>
      </c>
      <c r="BC34" t="e">
        <f>'Техническое задание 18.1 '!#REF!</f>
        <v>#REF!</v>
      </c>
      <c r="BD34" t="s">
        <v>6</v>
      </c>
      <c r="BE34" t="s">
        <v>6</v>
      </c>
      <c r="BF34" t="s">
        <v>6</v>
      </c>
      <c r="BG34" t="s">
        <v>6</v>
      </c>
      <c r="BH34">
        <v>3</v>
      </c>
      <c r="BI34">
        <v>1</v>
      </c>
      <c r="BJ34" t="s">
        <v>6</v>
      </c>
      <c r="BM34">
        <v>8001</v>
      </c>
      <c r="BN34">
        <v>0</v>
      </c>
      <c r="BO34" t="s">
        <v>6</v>
      </c>
      <c r="BP34">
        <v>0</v>
      </c>
      <c r="BQ34">
        <v>23</v>
      </c>
      <c r="BR34">
        <v>0</v>
      </c>
      <c r="BS34">
        <v>1</v>
      </c>
      <c r="BT34">
        <v>1</v>
      </c>
      <c r="BU34">
        <v>1</v>
      </c>
      <c r="BV34">
        <v>1</v>
      </c>
      <c r="BW34">
        <v>1</v>
      </c>
      <c r="BX34">
        <v>1</v>
      </c>
      <c r="BY34" t="s">
        <v>6</v>
      </c>
      <c r="BZ34">
        <v>110</v>
      </c>
      <c r="CA34">
        <v>69</v>
      </c>
      <c r="CB34" t="s">
        <v>6</v>
      </c>
      <c r="CE34">
        <v>0</v>
      </c>
      <c r="CF34">
        <v>0</v>
      </c>
      <c r="CG34">
        <v>0</v>
      </c>
      <c r="CM34">
        <v>0</v>
      </c>
      <c r="CN34" t="s">
        <v>6</v>
      </c>
      <c r="CO34">
        <v>0</v>
      </c>
      <c r="CP34" t="e">
        <f t="shared" si="41"/>
        <v>#REF!</v>
      </c>
      <c r="CQ34" t="e">
        <f t="shared" si="59"/>
        <v>#REF!</v>
      </c>
      <c r="CR34">
        <f t="shared" si="59"/>
        <v>0</v>
      </c>
      <c r="CS34">
        <f t="shared" si="42"/>
        <v>0</v>
      </c>
      <c r="CT34">
        <f t="shared" si="43"/>
        <v>0</v>
      </c>
      <c r="CU34">
        <f t="shared" si="44"/>
        <v>0</v>
      </c>
      <c r="CV34">
        <f t="shared" si="45"/>
        <v>0</v>
      </c>
      <c r="CW34">
        <f t="shared" si="46"/>
        <v>0</v>
      </c>
      <c r="CX34">
        <f t="shared" si="47"/>
        <v>0</v>
      </c>
      <c r="CY34" t="e">
        <f t="shared" si="48"/>
        <v>#REF!</v>
      </c>
      <c r="CZ34" t="e">
        <f t="shared" si="49"/>
        <v>#REF!</v>
      </c>
      <c r="DC34" t="s">
        <v>6</v>
      </c>
      <c r="DD34" t="s">
        <v>6</v>
      </c>
      <c r="DE34" t="s">
        <v>6</v>
      </c>
      <c r="DF34" t="s">
        <v>6</v>
      </c>
      <c r="DG34" t="s">
        <v>6</v>
      </c>
      <c r="DH34" t="s">
        <v>6</v>
      </c>
      <c r="DI34" t="s">
        <v>6</v>
      </c>
      <c r="DJ34" t="s">
        <v>6</v>
      </c>
      <c r="DK34" t="s">
        <v>6</v>
      </c>
      <c r="DL34" t="s">
        <v>6</v>
      </c>
      <c r="DM34" t="s">
        <v>6</v>
      </c>
      <c r="DN34">
        <v>0</v>
      </c>
      <c r="DO34">
        <v>0</v>
      </c>
      <c r="DP34">
        <v>1</v>
      </c>
      <c r="DQ34">
        <v>1</v>
      </c>
      <c r="DU34">
        <v>1013</v>
      </c>
      <c r="DV34" t="s">
        <v>39</v>
      </c>
      <c r="DW34" t="e">
        <f>'Техническое задание 18.1 '!#REF!</f>
        <v>#REF!</v>
      </c>
      <c r="DX34">
        <v>1</v>
      </c>
      <c r="DZ34" t="s">
        <v>6</v>
      </c>
      <c r="EA34" t="s">
        <v>6</v>
      </c>
      <c r="EB34" t="s">
        <v>6</v>
      </c>
      <c r="EC34" t="s">
        <v>6</v>
      </c>
      <c r="EE34">
        <v>66434308</v>
      </c>
      <c r="EF34">
        <v>23</v>
      </c>
      <c r="EG34" t="s">
        <v>24</v>
      </c>
      <c r="EH34">
        <v>8</v>
      </c>
      <c r="EI34" t="s">
        <v>25</v>
      </c>
      <c r="EJ34">
        <v>1</v>
      </c>
      <c r="EK34">
        <v>8001</v>
      </c>
      <c r="EL34" t="s">
        <v>25</v>
      </c>
      <c r="EM34" t="s">
        <v>26</v>
      </c>
      <c r="EO34" t="s">
        <v>6</v>
      </c>
      <c r="EQ34">
        <v>0</v>
      </c>
      <c r="ER34">
        <v>55080</v>
      </c>
      <c r="ES34" s="31" t="e">
        <f>'Техническое задание 18.1 '!#REF!</f>
        <v>#REF!</v>
      </c>
      <c r="ET34">
        <v>0</v>
      </c>
      <c r="EU34">
        <v>0</v>
      </c>
      <c r="EV34">
        <v>0</v>
      </c>
      <c r="EW34">
        <v>0</v>
      </c>
      <c r="EX34">
        <v>0</v>
      </c>
      <c r="EZ34">
        <v>5</v>
      </c>
      <c r="FC34">
        <v>0</v>
      </c>
      <c r="FD34">
        <v>18</v>
      </c>
      <c r="FF34">
        <v>54000</v>
      </c>
      <c r="FQ34">
        <v>0</v>
      </c>
      <c r="FR34">
        <f t="shared" si="50"/>
        <v>0</v>
      </c>
      <c r="FS34">
        <v>0</v>
      </c>
      <c r="FX34">
        <v>110</v>
      </c>
      <c r="FY34">
        <v>69</v>
      </c>
      <c r="GA34" t="s">
        <v>40</v>
      </c>
      <c r="GD34">
        <v>1</v>
      </c>
      <c r="GF34">
        <v>323380952</v>
      </c>
      <c r="GG34">
        <v>2</v>
      </c>
      <c r="GH34">
        <v>3</v>
      </c>
      <c r="GI34">
        <v>4</v>
      </c>
      <c r="GJ34">
        <v>0</v>
      </c>
      <c r="GK34">
        <v>0</v>
      </c>
      <c r="GL34">
        <f t="shared" si="51"/>
        <v>0</v>
      </c>
      <c r="GM34" t="e">
        <f t="shared" si="52"/>
        <v>#REF!</v>
      </c>
      <c r="GN34" t="e">
        <f t="shared" si="53"/>
        <v>#REF!</v>
      </c>
      <c r="GO34">
        <f t="shared" si="54"/>
        <v>0</v>
      </c>
      <c r="GP34">
        <f t="shared" si="55"/>
        <v>0</v>
      </c>
      <c r="GR34">
        <v>1</v>
      </c>
      <c r="GS34">
        <v>1</v>
      </c>
      <c r="GT34">
        <v>0</v>
      </c>
      <c r="GU34" t="s">
        <v>6</v>
      </c>
      <c r="GV34">
        <f t="shared" si="56"/>
        <v>0</v>
      </c>
      <c r="GW34">
        <v>1</v>
      </c>
      <c r="GX34" t="e">
        <f t="shared" si="57"/>
        <v>#REF!</v>
      </c>
      <c r="HA34">
        <v>0</v>
      </c>
      <c r="HB34">
        <v>0</v>
      </c>
      <c r="HC34">
        <f t="shared" si="58"/>
        <v>0</v>
      </c>
      <c r="HE34" t="s">
        <v>33</v>
      </c>
      <c r="HF34" t="s">
        <v>34</v>
      </c>
      <c r="HG34" t="e">
        <f>ROUND(AC34*I34,0)</f>
        <v>#REF!</v>
      </c>
      <c r="HM34" t="s">
        <v>41</v>
      </c>
      <c r="HN34" t="s">
        <v>27</v>
      </c>
      <c r="HO34" t="s">
        <v>28</v>
      </c>
      <c r="HP34" t="s">
        <v>25</v>
      </c>
      <c r="HQ34" t="s">
        <v>25</v>
      </c>
      <c r="IF34">
        <v>-1</v>
      </c>
      <c r="IK34">
        <v>0</v>
      </c>
    </row>
    <row r="35" spans="1:247" x14ac:dyDescent="0.25">
      <c r="A35">
        <v>18</v>
      </c>
      <c r="B35">
        <v>1</v>
      </c>
      <c r="C35">
        <v>14</v>
      </c>
      <c r="E35" t="s">
        <v>45</v>
      </c>
      <c r="F35" t="e">
        <f>'Техническое задание 18.1 '!#REF!</f>
        <v>#REF!</v>
      </c>
      <c r="G35" t="s">
        <v>46</v>
      </c>
      <c r="H35" t="s">
        <v>39</v>
      </c>
      <c r="I35" t="e">
        <f>I32*J35</f>
        <v>#REF!</v>
      </c>
      <c r="J35" s="66">
        <f>'4.Ведомость_списания'!F38</f>
        <v>0.18029877659574467</v>
      </c>
      <c r="K35">
        <v>0.2341542553</v>
      </c>
      <c r="O35" t="e">
        <f t="shared" si="21"/>
        <v>#REF!</v>
      </c>
      <c r="P35" t="e">
        <f t="shared" si="22"/>
        <v>#REF!</v>
      </c>
      <c r="Q35" t="e">
        <f t="shared" si="23"/>
        <v>#REF!</v>
      </c>
      <c r="R35" t="e">
        <f t="shared" si="24"/>
        <v>#REF!</v>
      </c>
      <c r="S35" t="e">
        <f t="shared" si="25"/>
        <v>#REF!</v>
      </c>
      <c r="T35" t="e">
        <f t="shared" si="26"/>
        <v>#REF!</v>
      </c>
      <c r="U35" t="e">
        <f t="shared" si="27"/>
        <v>#REF!</v>
      </c>
      <c r="V35" t="e">
        <f t="shared" si="28"/>
        <v>#REF!</v>
      </c>
      <c r="W35" t="e">
        <f t="shared" si="29"/>
        <v>#REF!</v>
      </c>
      <c r="X35" t="e">
        <f t="shared" si="30"/>
        <v>#REF!</v>
      </c>
      <c r="Y35" t="e">
        <f t="shared" si="31"/>
        <v>#REF!</v>
      </c>
      <c r="AA35">
        <v>66440962</v>
      </c>
      <c r="AB35" t="e">
        <f t="shared" si="32"/>
        <v>#REF!</v>
      </c>
      <c r="AC35" t="e">
        <f t="shared" si="33"/>
        <v>#REF!</v>
      </c>
      <c r="AD35">
        <f t="shared" si="34"/>
        <v>0</v>
      </c>
      <c r="AE35">
        <f t="shared" si="35"/>
        <v>0</v>
      </c>
      <c r="AF35">
        <f t="shared" si="36"/>
        <v>0</v>
      </c>
      <c r="AG35">
        <f t="shared" si="37"/>
        <v>0</v>
      </c>
      <c r="AH35">
        <f t="shared" si="38"/>
        <v>0</v>
      </c>
      <c r="AI35">
        <f t="shared" si="39"/>
        <v>0</v>
      </c>
      <c r="AJ35">
        <f t="shared" si="40"/>
        <v>0</v>
      </c>
      <c r="AK35">
        <v>28159.14</v>
      </c>
      <c r="AL35" s="31" t="e">
        <f>'Техническое задание 18.1 '!#REF!</f>
        <v>#REF!</v>
      </c>
      <c r="AM35">
        <v>0</v>
      </c>
      <c r="AN35">
        <v>0</v>
      </c>
      <c r="AO35">
        <v>0</v>
      </c>
      <c r="AP35">
        <v>0</v>
      </c>
      <c r="AQ35">
        <v>0</v>
      </c>
      <c r="AR35">
        <v>0</v>
      </c>
      <c r="AS35">
        <v>0</v>
      </c>
      <c r="AT35">
        <v>110</v>
      </c>
      <c r="AU35">
        <v>69</v>
      </c>
      <c r="AV35">
        <v>1</v>
      </c>
      <c r="AW35">
        <v>1</v>
      </c>
      <c r="AZ35">
        <v>1</v>
      </c>
      <c r="BA35">
        <v>1</v>
      </c>
      <c r="BB35">
        <v>1</v>
      </c>
      <c r="BC35" t="e">
        <f>'Техническое задание 18.1 '!#REF!</f>
        <v>#REF!</v>
      </c>
      <c r="BD35" t="s">
        <v>6</v>
      </c>
      <c r="BE35" t="s">
        <v>6</v>
      </c>
      <c r="BF35" t="s">
        <v>6</v>
      </c>
      <c r="BG35" t="s">
        <v>6</v>
      </c>
      <c r="BH35">
        <v>3</v>
      </c>
      <c r="BI35">
        <v>1</v>
      </c>
      <c r="BJ35" t="s">
        <v>6</v>
      </c>
      <c r="BM35">
        <v>8001</v>
      </c>
      <c r="BN35">
        <v>0</v>
      </c>
      <c r="BO35" t="s">
        <v>6</v>
      </c>
      <c r="BP35">
        <v>0</v>
      </c>
      <c r="BQ35">
        <v>23</v>
      </c>
      <c r="BR35">
        <v>0</v>
      </c>
      <c r="BS35">
        <v>1</v>
      </c>
      <c r="BT35">
        <v>1</v>
      </c>
      <c r="BU35">
        <v>1</v>
      </c>
      <c r="BV35">
        <v>1</v>
      </c>
      <c r="BW35">
        <v>1</v>
      </c>
      <c r="BX35">
        <v>1</v>
      </c>
      <c r="BY35" t="s">
        <v>6</v>
      </c>
      <c r="BZ35">
        <v>110</v>
      </c>
      <c r="CA35">
        <v>69</v>
      </c>
      <c r="CB35" t="s">
        <v>6</v>
      </c>
      <c r="CE35">
        <v>0</v>
      </c>
      <c r="CF35">
        <v>0</v>
      </c>
      <c r="CG35">
        <v>0</v>
      </c>
      <c r="CM35">
        <v>0</v>
      </c>
      <c r="CN35" t="s">
        <v>6</v>
      </c>
      <c r="CO35">
        <v>0</v>
      </c>
      <c r="CP35" t="e">
        <f t="shared" si="41"/>
        <v>#REF!</v>
      </c>
      <c r="CQ35" t="e">
        <f t="shared" si="59"/>
        <v>#REF!</v>
      </c>
      <c r="CR35">
        <f t="shared" si="59"/>
        <v>0</v>
      </c>
      <c r="CS35">
        <f t="shared" si="42"/>
        <v>0</v>
      </c>
      <c r="CT35">
        <f t="shared" si="43"/>
        <v>0</v>
      </c>
      <c r="CU35">
        <f t="shared" si="44"/>
        <v>0</v>
      </c>
      <c r="CV35">
        <f t="shared" si="45"/>
        <v>0</v>
      </c>
      <c r="CW35">
        <f t="shared" si="46"/>
        <v>0</v>
      </c>
      <c r="CX35">
        <f t="shared" si="47"/>
        <v>0</v>
      </c>
      <c r="CY35" t="e">
        <f t="shared" si="48"/>
        <v>#REF!</v>
      </c>
      <c r="CZ35" t="e">
        <f t="shared" si="49"/>
        <v>#REF!</v>
      </c>
      <c r="DC35" t="s">
        <v>6</v>
      </c>
      <c r="DD35" t="s">
        <v>6</v>
      </c>
      <c r="DE35" t="s">
        <v>6</v>
      </c>
      <c r="DF35" t="s">
        <v>6</v>
      </c>
      <c r="DG35" t="s">
        <v>6</v>
      </c>
      <c r="DH35" t="s">
        <v>6</v>
      </c>
      <c r="DI35" t="s">
        <v>6</v>
      </c>
      <c r="DJ35" t="s">
        <v>6</v>
      </c>
      <c r="DK35" t="s">
        <v>6</v>
      </c>
      <c r="DL35" t="s">
        <v>6</v>
      </c>
      <c r="DM35" t="s">
        <v>6</v>
      </c>
      <c r="DN35">
        <v>0</v>
      </c>
      <c r="DO35">
        <v>0</v>
      </c>
      <c r="DP35">
        <v>1</v>
      </c>
      <c r="DQ35">
        <v>1</v>
      </c>
      <c r="DU35">
        <v>1013</v>
      </c>
      <c r="DV35" t="s">
        <v>39</v>
      </c>
      <c r="DW35" t="e">
        <f>'Техническое задание 18.1 '!#REF!</f>
        <v>#REF!</v>
      </c>
      <c r="DX35">
        <v>1</v>
      </c>
      <c r="DZ35" t="s">
        <v>6</v>
      </c>
      <c r="EA35" t="s">
        <v>6</v>
      </c>
      <c r="EB35" t="s">
        <v>6</v>
      </c>
      <c r="EC35" t="s">
        <v>6</v>
      </c>
      <c r="EE35">
        <v>66434308</v>
      </c>
      <c r="EF35">
        <v>23</v>
      </c>
      <c r="EG35" t="s">
        <v>24</v>
      </c>
      <c r="EH35">
        <v>8</v>
      </c>
      <c r="EI35" t="s">
        <v>25</v>
      </c>
      <c r="EJ35">
        <v>1</v>
      </c>
      <c r="EK35">
        <v>8001</v>
      </c>
      <c r="EL35" t="s">
        <v>25</v>
      </c>
      <c r="EM35" t="s">
        <v>26</v>
      </c>
      <c r="EO35" t="s">
        <v>6</v>
      </c>
      <c r="EQ35">
        <v>0</v>
      </c>
      <c r="ER35">
        <v>28159.14</v>
      </c>
      <c r="ES35" s="31" t="e">
        <f>'Техническое задание 18.1 '!#REF!</f>
        <v>#REF!</v>
      </c>
      <c r="ET35">
        <v>0</v>
      </c>
      <c r="EU35">
        <v>0</v>
      </c>
      <c r="EV35">
        <v>0</v>
      </c>
      <c r="EW35">
        <v>0</v>
      </c>
      <c r="EX35">
        <v>0</v>
      </c>
      <c r="EZ35">
        <v>5</v>
      </c>
      <c r="FC35">
        <v>0</v>
      </c>
      <c r="FD35">
        <v>18</v>
      </c>
      <c r="FF35">
        <v>27607</v>
      </c>
      <c r="FQ35">
        <v>0</v>
      </c>
      <c r="FR35">
        <f t="shared" si="50"/>
        <v>0</v>
      </c>
      <c r="FS35">
        <v>0</v>
      </c>
      <c r="FX35">
        <v>110</v>
      </c>
      <c r="FY35">
        <v>69</v>
      </c>
      <c r="GA35" t="s">
        <v>47</v>
      </c>
      <c r="GD35">
        <v>1</v>
      </c>
      <c r="GF35">
        <v>-1631789213</v>
      </c>
      <c r="GG35">
        <v>2</v>
      </c>
      <c r="GH35">
        <v>3</v>
      </c>
      <c r="GI35">
        <v>4</v>
      </c>
      <c r="GJ35">
        <v>0</v>
      </c>
      <c r="GK35">
        <v>0</v>
      </c>
      <c r="GL35">
        <f t="shared" si="51"/>
        <v>0</v>
      </c>
      <c r="GM35" t="e">
        <f t="shared" si="52"/>
        <v>#REF!</v>
      </c>
      <c r="GN35" t="e">
        <f t="shared" si="53"/>
        <v>#REF!</v>
      </c>
      <c r="GO35">
        <f t="shared" si="54"/>
        <v>0</v>
      </c>
      <c r="GP35">
        <f t="shared" si="55"/>
        <v>0</v>
      </c>
      <c r="GR35">
        <v>1</v>
      </c>
      <c r="GS35">
        <v>1</v>
      </c>
      <c r="GT35">
        <v>0</v>
      </c>
      <c r="GU35" t="s">
        <v>6</v>
      </c>
      <c r="GV35">
        <f t="shared" si="56"/>
        <v>0</v>
      </c>
      <c r="GW35">
        <v>1</v>
      </c>
      <c r="GX35" t="e">
        <f t="shared" si="57"/>
        <v>#REF!</v>
      </c>
      <c r="HA35">
        <v>0</v>
      </c>
      <c r="HB35">
        <v>0</v>
      </c>
      <c r="HC35">
        <f t="shared" si="58"/>
        <v>0</v>
      </c>
      <c r="HE35" t="s">
        <v>33</v>
      </c>
      <c r="HF35" t="s">
        <v>34</v>
      </c>
      <c r="HG35" t="e">
        <f>ROUND(AC35*I35,0)</f>
        <v>#REF!</v>
      </c>
      <c r="HM35" t="s">
        <v>41</v>
      </c>
      <c r="HN35" t="s">
        <v>27</v>
      </c>
      <c r="HO35" t="s">
        <v>28</v>
      </c>
      <c r="HP35" t="s">
        <v>25</v>
      </c>
      <c r="HQ35" t="s">
        <v>25</v>
      </c>
      <c r="IF35">
        <v>-1</v>
      </c>
      <c r="IK35">
        <v>0</v>
      </c>
    </row>
    <row r="36" spans="1:247" x14ac:dyDescent="0.25">
      <c r="A36">
        <v>18</v>
      </c>
      <c r="B36">
        <v>1</v>
      </c>
      <c r="C36">
        <v>15</v>
      </c>
      <c r="E36" t="s">
        <v>48</v>
      </c>
      <c r="F36" t="e">
        <f>'Техническое задание 18.1 '!#REF!</f>
        <v>#REF!</v>
      </c>
      <c r="G36" t="s">
        <v>49</v>
      </c>
      <c r="H36" t="s">
        <v>39</v>
      </c>
      <c r="I36" t="e">
        <f>I32*J36</f>
        <v>#REF!</v>
      </c>
      <c r="J36" s="66">
        <f>'4.Ведомость_списания'!F39</f>
        <v>4.0674840425531912E-2</v>
      </c>
      <c r="K36">
        <v>5.2824467999999999E-2</v>
      </c>
      <c r="O36" t="e">
        <f t="shared" si="21"/>
        <v>#REF!</v>
      </c>
      <c r="P36" t="e">
        <f t="shared" si="22"/>
        <v>#REF!</v>
      </c>
      <c r="Q36" t="e">
        <f t="shared" si="23"/>
        <v>#REF!</v>
      </c>
      <c r="R36" t="e">
        <f t="shared" si="24"/>
        <v>#REF!</v>
      </c>
      <c r="S36" t="e">
        <f t="shared" si="25"/>
        <v>#REF!</v>
      </c>
      <c r="T36" t="e">
        <f t="shared" si="26"/>
        <v>#REF!</v>
      </c>
      <c r="U36" t="e">
        <f t="shared" si="27"/>
        <v>#REF!</v>
      </c>
      <c r="V36" t="e">
        <f t="shared" si="28"/>
        <v>#REF!</v>
      </c>
      <c r="W36" t="e">
        <f t="shared" si="29"/>
        <v>#REF!</v>
      </c>
      <c r="X36" t="e">
        <f t="shared" si="30"/>
        <v>#REF!</v>
      </c>
      <c r="Y36" t="e">
        <f t="shared" si="31"/>
        <v>#REF!</v>
      </c>
      <c r="AA36">
        <v>66440962</v>
      </c>
      <c r="AB36" t="e">
        <f t="shared" si="32"/>
        <v>#REF!</v>
      </c>
      <c r="AC36" t="e">
        <f t="shared" si="33"/>
        <v>#REF!</v>
      </c>
      <c r="AD36">
        <f t="shared" si="34"/>
        <v>0</v>
      </c>
      <c r="AE36">
        <f t="shared" si="35"/>
        <v>0</v>
      </c>
      <c r="AF36">
        <f t="shared" si="36"/>
        <v>0</v>
      </c>
      <c r="AG36">
        <f t="shared" si="37"/>
        <v>0</v>
      </c>
      <c r="AH36">
        <f t="shared" si="38"/>
        <v>0</v>
      </c>
      <c r="AI36">
        <f t="shared" si="39"/>
        <v>0</v>
      </c>
      <c r="AJ36">
        <f t="shared" si="40"/>
        <v>0</v>
      </c>
      <c r="AK36">
        <v>31191.599999999999</v>
      </c>
      <c r="AL36" s="31" t="e">
        <f>'Техническое задание 18.1 '!#REF!</f>
        <v>#REF!</v>
      </c>
      <c r="AM36">
        <v>0</v>
      </c>
      <c r="AN36">
        <v>0</v>
      </c>
      <c r="AO36">
        <v>0</v>
      </c>
      <c r="AP36">
        <v>0</v>
      </c>
      <c r="AQ36">
        <v>0</v>
      </c>
      <c r="AR36">
        <v>0</v>
      </c>
      <c r="AS36">
        <v>0</v>
      </c>
      <c r="AT36">
        <v>110</v>
      </c>
      <c r="AU36">
        <v>69</v>
      </c>
      <c r="AV36">
        <v>1</v>
      </c>
      <c r="AW36">
        <v>1</v>
      </c>
      <c r="AZ36">
        <v>1</v>
      </c>
      <c r="BA36">
        <v>1</v>
      </c>
      <c r="BB36">
        <v>1</v>
      </c>
      <c r="BC36" t="e">
        <f>'Техническое задание 18.1 '!#REF!</f>
        <v>#REF!</v>
      </c>
      <c r="BD36" t="s">
        <v>6</v>
      </c>
      <c r="BE36" t="s">
        <v>6</v>
      </c>
      <c r="BF36" t="s">
        <v>6</v>
      </c>
      <c r="BG36" t="s">
        <v>6</v>
      </c>
      <c r="BH36">
        <v>3</v>
      </c>
      <c r="BI36">
        <v>1</v>
      </c>
      <c r="BJ36" t="s">
        <v>6</v>
      </c>
      <c r="BM36">
        <v>8001</v>
      </c>
      <c r="BN36">
        <v>0</v>
      </c>
      <c r="BO36" t="s">
        <v>6</v>
      </c>
      <c r="BP36">
        <v>0</v>
      </c>
      <c r="BQ36">
        <v>23</v>
      </c>
      <c r="BR36">
        <v>0</v>
      </c>
      <c r="BS36">
        <v>1</v>
      </c>
      <c r="BT36">
        <v>1</v>
      </c>
      <c r="BU36">
        <v>1</v>
      </c>
      <c r="BV36">
        <v>1</v>
      </c>
      <c r="BW36">
        <v>1</v>
      </c>
      <c r="BX36">
        <v>1</v>
      </c>
      <c r="BY36" t="s">
        <v>6</v>
      </c>
      <c r="BZ36">
        <v>110</v>
      </c>
      <c r="CA36">
        <v>69</v>
      </c>
      <c r="CB36" t="s">
        <v>6</v>
      </c>
      <c r="CE36">
        <v>0</v>
      </c>
      <c r="CF36">
        <v>0</v>
      </c>
      <c r="CG36">
        <v>0</v>
      </c>
      <c r="CM36">
        <v>0</v>
      </c>
      <c r="CN36" t="s">
        <v>6</v>
      </c>
      <c r="CO36">
        <v>0</v>
      </c>
      <c r="CP36" t="e">
        <f t="shared" si="41"/>
        <v>#REF!</v>
      </c>
      <c r="CQ36" t="e">
        <f t="shared" si="59"/>
        <v>#REF!</v>
      </c>
      <c r="CR36">
        <f t="shared" si="59"/>
        <v>0</v>
      </c>
      <c r="CS36">
        <f t="shared" si="42"/>
        <v>0</v>
      </c>
      <c r="CT36">
        <f t="shared" si="43"/>
        <v>0</v>
      </c>
      <c r="CU36">
        <f t="shared" si="44"/>
        <v>0</v>
      </c>
      <c r="CV36">
        <f t="shared" si="45"/>
        <v>0</v>
      </c>
      <c r="CW36">
        <f t="shared" si="46"/>
        <v>0</v>
      </c>
      <c r="CX36">
        <f t="shared" si="47"/>
        <v>0</v>
      </c>
      <c r="CY36" t="e">
        <f t="shared" si="48"/>
        <v>#REF!</v>
      </c>
      <c r="CZ36" t="e">
        <f t="shared" si="49"/>
        <v>#REF!</v>
      </c>
      <c r="DC36" t="s">
        <v>6</v>
      </c>
      <c r="DD36" t="s">
        <v>6</v>
      </c>
      <c r="DE36" t="s">
        <v>6</v>
      </c>
      <c r="DF36" t="s">
        <v>6</v>
      </c>
      <c r="DG36" t="s">
        <v>6</v>
      </c>
      <c r="DH36" t="s">
        <v>6</v>
      </c>
      <c r="DI36" t="s">
        <v>6</v>
      </c>
      <c r="DJ36" t="s">
        <v>6</v>
      </c>
      <c r="DK36" t="s">
        <v>6</v>
      </c>
      <c r="DL36" t="s">
        <v>6</v>
      </c>
      <c r="DM36" t="s">
        <v>6</v>
      </c>
      <c r="DN36">
        <v>0</v>
      </c>
      <c r="DO36">
        <v>0</v>
      </c>
      <c r="DP36">
        <v>1</v>
      </c>
      <c r="DQ36">
        <v>1</v>
      </c>
      <c r="DU36">
        <v>1013</v>
      </c>
      <c r="DV36" t="s">
        <v>39</v>
      </c>
      <c r="DW36" t="e">
        <f>'Техническое задание 18.1 '!#REF!</f>
        <v>#REF!</v>
      </c>
      <c r="DX36">
        <v>1</v>
      </c>
      <c r="DZ36" t="s">
        <v>6</v>
      </c>
      <c r="EA36" t="s">
        <v>6</v>
      </c>
      <c r="EB36" t="s">
        <v>6</v>
      </c>
      <c r="EC36" t="s">
        <v>6</v>
      </c>
      <c r="EE36">
        <v>66434308</v>
      </c>
      <c r="EF36">
        <v>23</v>
      </c>
      <c r="EG36" t="s">
        <v>24</v>
      </c>
      <c r="EH36">
        <v>8</v>
      </c>
      <c r="EI36" t="s">
        <v>25</v>
      </c>
      <c r="EJ36">
        <v>1</v>
      </c>
      <c r="EK36">
        <v>8001</v>
      </c>
      <c r="EL36" t="s">
        <v>25</v>
      </c>
      <c r="EM36" t="s">
        <v>26</v>
      </c>
      <c r="EO36" t="s">
        <v>6</v>
      </c>
      <c r="EQ36">
        <v>0</v>
      </c>
      <c r="ER36">
        <v>31191.599999999999</v>
      </c>
      <c r="ES36" s="31" t="e">
        <f>'Техническое задание 18.1 '!#REF!</f>
        <v>#REF!</v>
      </c>
      <c r="ET36">
        <v>0</v>
      </c>
      <c r="EU36">
        <v>0</v>
      </c>
      <c r="EV36">
        <v>0</v>
      </c>
      <c r="EW36">
        <v>0</v>
      </c>
      <c r="EX36">
        <v>0</v>
      </c>
      <c r="EZ36">
        <v>5</v>
      </c>
      <c r="FC36">
        <v>0</v>
      </c>
      <c r="FD36">
        <v>18</v>
      </c>
      <c r="FF36">
        <v>30580</v>
      </c>
      <c r="FQ36">
        <v>0</v>
      </c>
      <c r="FR36">
        <f t="shared" si="50"/>
        <v>0</v>
      </c>
      <c r="FS36">
        <v>0</v>
      </c>
      <c r="FX36">
        <v>110</v>
      </c>
      <c r="FY36">
        <v>69</v>
      </c>
      <c r="GA36" t="s">
        <v>50</v>
      </c>
      <c r="GD36">
        <v>1</v>
      </c>
      <c r="GF36">
        <v>319472873</v>
      </c>
      <c r="GG36">
        <v>2</v>
      </c>
      <c r="GH36">
        <v>3</v>
      </c>
      <c r="GI36">
        <v>4</v>
      </c>
      <c r="GJ36">
        <v>0</v>
      </c>
      <c r="GK36">
        <v>0</v>
      </c>
      <c r="GL36">
        <f t="shared" si="51"/>
        <v>0</v>
      </c>
      <c r="GM36" t="e">
        <f t="shared" si="52"/>
        <v>#REF!</v>
      </c>
      <c r="GN36" t="e">
        <f t="shared" si="53"/>
        <v>#REF!</v>
      </c>
      <c r="GO36">
        <f t="shared" si="54"/>
        <v>0</v>
      </c>
      <c r="GP36">
        <f t="shared" si="55"/>
        <v>0</v>
      </c>
      <c r="GR36">
        <v>1</v>
      </c>
      <c r="GS36">
        <v>1</v>
      </c>
      <c r="GT36">
        <v>0</v>
      </c>
      <c r="GU36" t="s">
        <v>6</v>
      </c>
      <c r="GV36">
        <f t="shared" si="56"/>
        <v>0</v>
      </c>
      <c r="GW36">
        <v>1</v>
      </c>
      <c r="GX36" t="e">
        <f t="shared" si="57"/>
        <v>#REF!</v>
      </c>
      <c r="HA36">
        <v>0</v>
      </c>
      <c r="HB36">
        <v>0</v>
      </c>
      <c r="HC36">
        <f t="shared" si="58"/>
        <v>0</v>
      </c>
      <c r="HE36" t="s">
        <v>33</v>
      </c>
      <c r="HF36" t="s">
        <v>34</v>
      </c>
      <c r="HG36" t="e">
        <f>ROUND(AC36*I36,0)</f>
        <v>#REF!</v>
      </c>
      <c r="HM36" t="s">
        <v>41</v>
      </c>
      <c r="HN36" t="s">
        <v>27</v>
      </c>
      <c r="HO36" t="s">
        <v>28</v>
      </c>
      <c r="HP36" t="s">
        <v>25</v>
      </c>
      <c r="HQ36" t="s">
        <v>25</v>
      </c>
      <c r="IF36">
        <v>-1</v>
      </c>
      <c r="IK36">
        <v>0</v>
      </c>
    </row>
    <row r="37" spans="1:247" x14ac:dyDescent="0.25">
      <c r="A37">
        <v>18</v>
      </c>
      <c r="B37">
        <v>1</v>
      </c>
      <c r="C37">
        <v>16</v>
      </c>
      <c r="E37" t="s">
        <v>51</v>
      </c>
      <c r="F37" t="e">
        <f>'Техническое задание 18.1 '!#REF!</f>
        <v>#REF!</v>
      </c>
      <c r="G37" t="s">
        <v>52</v>
      </c>
      <c r="H37" t="s">
        <v>39</v>
      </c>
      <c r="I37" t="e">
        <f>I32*J37</f>
        <v>#REF!</v>
      </c>
      <c r="J37" s="66">
        <f>'4.Ведомость_списания'!F40</f>
        <v>5.0742180851063828E-2</v>
      </c>
      <c r="K37">
        <v>6.5898936199999994E-2</v>
      </c>
      <c r="O37" t="e">
        <f t="shared" si="21"/>
        <v>#REF!</v>
      </c>
      <c r="P37" t="e">
        <f t="shared" si="22"/>
        <v>#REF!</v>
      </c>
      <c r="Q37" t="e">
        <f t="shared" si="23"/>
        <v>#REF!</v>
      </c>
      <c r="R37" t="e">
        <f t="shared" si="24"/>
        <v>#REF!</v>
      </c>
      <c r="S37" t="e">
        <f t="shared" si="25"/>
        <v>#REF!</v>
      </c>
      <c r="T37" t="e">
        <f t="shared" si="26"/>
        <v>#REF!</v>
      </c>
      <c r="U37" t="e">
        <f t="shared" si="27"/>
        <v>#REF!</v>
      </c>
      <c r="V37" t="e">
        <f t="shared" si="28"/>
        <v>#REF!</v>
      </c>
      <c r="W37" t="e">
        <f t="shared" si="29"/>
        <v>#REF!</v>
      </c>
      <c r="X37" t="e">
        <f t="shared" si="30"/>
        <v>#REF!</v>
      </c>
      <c r="Y37" t="e">
        <f t="shared" si="31"/>
        <v>#REF!</v>
      </c>
      <c r="AA37">
        <v>66440962</v>
      </c>
      <c r="AB37" t="e">
        <f t="shared" si="32"/>
        <v>#REF!</v>
      </c>
      <c r="AC37" t="e">
        <f t="shared" si="33"/>
        <v>#REF!</v>
      </c>
      <c r="AD37">
        <f t="shared" si="34"/>
        <v>0</v>
      </c>
      <c r="AE37">
        <f t="shared" si="35"/>
        <v>0</v>
      </c>
      <c r="AF37">
        <f t="shared" si="36"/>
        <v>0</v>
      </c>
      <c r="AG37">
        <f t="shared" si="37"/>
        <v>0</v>
      </c>
      <c r="AH37">
        <f t="shared" si="38"/>
        <v>0</v>
      </c>
      <c r="AI37">
        <f t="shared" si="39"/>
        <v>0</v>
      </c>
      <c r="AJ37">
        <f t="shared" si="40"/>
        <v>0</v>
      </c>
      <c r="AK37">
        <v>16575</v>
      </c>
      <c r="AL37" s="31" t="e">
        <f>'Техническое задание 18.1 '!#REF!</f>
        <v>#REF!</v>
      </c>
      <c r="AM37">
        <v>0</v>
      </c>
      <c r="AN37">
        <v>0</v>
      </c>
      <c r="AO37">
        <v>0</v>
      </c>
      <c r="AP37">
        <v>0</v>
      </c>
      <c r="AQ37">
        <v>0</v>
      </c>
      <c r="AR37">
        <v>0</v>
      </c>
      <c r="AS37">
        <v>0</v>
      </c>
      <c r="AT37">
        <v>110</v>
      </c>
      <c r="AU37">
        <v>69</v>
      </c>
      <c r="AV37">
        <v>1</v>
      </c>
      <c r="AW37">
        <v>1</v>
      </c>
      <c r="AZ37">
        <v>1</v>
      </c>
      <c r="BA37">
        <v>1</v>
      </c>
      <c r="BB37">
        <v>1</v>
      </c>
      <c r="BC37" t="e">
        <f>'Техническое задание 18.1 '!#REF!</f>
        <v>#REF!</v>
      </c>
      <c r="BD37" t="s">
        <v>6</v>
      </c>
      <c r="BE37" t="s">
        <v>6</v>
      </c>
      <c r="BF37" t="s">
        <v>6</v>
      </c>
      <c r="BG37" t="s">
        <v>6</v>
      </c>
      <c r="BH37">
        <v>3</v>
      </c>
      <c r="BI37">
        <v>1</v>
      </c>
      <c r="BJ37" t="s">
        <v>6</v>
      </c>
      <c r="BM37">
        <v>8001</v>
      </c>
      <c r="BN37">
        <v>0</v>
      </c>
      <c r="BO37" t="s">
        <v>6</v>
      </c>
      <c r="BP37">
        <v>0</v>
      </c>
      <c r="BQ37">
        <v>23</v>
      </c>
      <c r="BR37">
        <v>0</v>
      </c>
      <c r="BS37">
        <v>1</v>
      </c>
      <c r="BT37">
        <v>1</v>
      </c>
      <c r="BU37">
        <v>1</v>
      </c>
      <c r="BV37">
        <v>1</v>
      </c>
      <c r="BW37">
        <v>1</v>
      </c>
      <c r="BX37">
        <v>1</v>
      </c>
      <c r="BY37" t="s">
        <v>6</v>
      </c>
      <c r="BZ37">
        <v>110</v>
      </c>
      <c r="CA37">
        <v>69</v>
      </c>
      <c r="CB37" t="s">
        <v>6</v>
      </c>
      <c r="CE37">
        <v>0</v>
      </c>
      <c r="CF37">
        <v>0</v>
      </c>
      <c r="CG37">
        <v>0</v>
      </c>
      <c r="CM37">
        <v>0</v>
      </c>
      <c r="CN37" t="s">
        <v>6</v>
      </c>
      <c r="CO37">
        <v>0</v>
      </c>
      <c r="CP37" t="e">
        <f t="shared" si="41"/>
        <v>#REF!</v>
      </c>
      <c r="CQ37" t="e">
        <f t="shared" si="59"/>
        <v>#REF!</v>
      </c>
      <c r="CR37">
        <f t="shared" si="59"/>
        <v>0</v>
      </c>
      <c r="CS37">
        <f t="shared" si="42"/>
        <v>0</v>
      </c>
      <c r="CT37">
        <f t="shared" si="43"/>
        <v>0</v>
      </c>
      <c r="CU37">
        <f t="shared" si="44"/>
        <v>0</v>
      </c>
      <c r="CV37">
        <f t="shared" si="45"/>
        <v>0</v>
      </c>
      <c r="CW37">
        <f t="shared" si="46"/>
        <v>0</v>
      </c>
      <c r="CX37">
        <f t="shared" si="47"/>
        <v>0</v>
      </c>
      <c r="CY37" t="e">
        <f t="shared" si="48"/>
        <v>#REF!</v>
      </c>
      <c r="CZ37" t="e">
        <f t="shared" si="49"/>
        <v>#REF!</v>
      </c>
      <c r="DC37" t="s">
        <v>6</v>
      </c>
      <c r="DD37" t="s">
        <v>6</v>
      </c>
      <c r="DE37" t="s">
        <v>6</v>
      </c>
      <c r="DF37" t="s">
        <v>6</v>
      </c>
      <c r="DG37" t="s">
        <v>6</v>
      </c>
      <c r="DH37" t="s">
        <v>6</v>
      </c>
      <c r="DI37" t="s">
        <v>6</v>
      </c>
      <c r="DJ37" t="s">
        <v>6</v>
      </c>
      <c r="DK37" t="s">
        <v>6</v>
      </c>
      <c r="DL37" t="s">
        <v>6</v>
      </c>
      <c r="DM37" t="s">
        <v>6</v>
      </c>
      <c r="DN37">
        <v>0</v>
      </c>
      <c r="DO37">
        <v>0</v>
      </c>
      <c r="DP37">
        <v>1</v>
      </c>
      <c r="DQ37">
        <v>1</v>
      </c>
      <c r="DU37">
        <v>1013</v>
      </c>
      <c r="DV37" t="s">
        <v>39</v>
      </c>
      <c r="DW37" t="e">
        <f>'Техническое задание 18.1 '!#REF!</f>
        <v>#REF!</v>
      </c>
      <c r="DX37">
        <v>1</v>
      </c>
      <c r="DZ37" t="s">
        <v>6</v>
      </c>
      <c r="EA37" t="s">
        <v>6</v>
      </c>
      <c r="EB37" t="s">
        <v>6</v>
      </c>
      <c r="EC37" t="s">
        <v>6</v>
      </c>
      <c r="EE37">
        <v>66434308</v>
      </c>
      <c r="EF37">
        <v>23</v>
      </c>
      <c r="EG37" t="s">
        <v>24</v>
      </c>
      <c r="EH37">
        <v>8</v>
      </c>
      <c r="EI37" t="s">
        <v>25</v>
      </c>
      <c r="EJ37">
        <v>1</v>
      </c>
      <c r="EK37">
        <v>8001</v>
      </c>
      <c r="EL37" t="s">
        <v>25</v>
      </c>
      <c r="EM37" t="s">
        <v>26</v>
      </c>
      <c r="EO37" t="s">
        <v>6</v>
      </c>
      <c r="EQ37">
        <v>0</v>
      </c>
      <c r="ER37">
        <v>16575</v>
      </c>
      <c r="ES37" s="31" t="e">
        <f>'Техническое задание 18.1 '!#REF!</f>
        <v>#REF!</v>
      </c>
      <c r="ET37">
        <v>0</v>
      </c>
      <c r="EU37">
        <v>0</v>
      </c>
      <c r="EV37">
        <v>0</v>
      </c>
      <c r="EW37">
        <v>0</v>
      </c>
      <c r="EX37">
        <v>0</v>
      </c>
      <c r="EZ37">
        <v>5</v>
      </c>
      <c r="FC37">
        <v>0</v>
      </c>
      <c r="FD37">
        <v>18</v>
      </c>
      <c r="FF37">
        <v>16250</v>
      </c>
      <c r="FQ37">
        <v>0</v>
      </c>
      <c r="FR37">
        <f t="shared" si="50"/>
        <v>0</v>
      </c>
      <c r="FS37">
        <v>0</v>
      </c>
      <c r="FX37">
        <v>110</v>
      </c>
      <c r="FY37">
        <v>69</v>
      </c>
      <c r="GA37" t="s">
        <v>53</v>
      </c>
      <c r="GD37">
        <v>1</v>
      </c>
      <c r="GF37">
        <v>-1024098938</v>
      </c>
      <c r="GG37">
        <v>2</v>
      </c>
      <c r="GH37">
        <v>3</v>
      </c>
      <c r="GI37">
        <v>4</v>
      </c>
      <c r="GJ37">
        <v>0</v>
      </c>
      <c r="GK37">
        <v>0</v>
      </c>
      <c r="GL37">
        <f t="shared" si="51"/>
        <v>0</v>
      </c>
      <c r="GM37" t="e">
        <f t="shared" si="52"/>
        <v>#REF!</v>
      </c>
      <c r="GN37" t="e">
        <f t="shared" si="53"/>
        <v>#REF!</v>
      </c>
      <c r="GO37">
        <f t="shared" si="54"/>
        <v>0</v>
      </c>
      <c r="GP37">
        <f t="shared" si="55"/>
        <v>0</v>
      </c>
      <c r="GR37">
        <v>1</v>
      </c>
      <c r="GS37">
        <v>1</v>
      </c>
      <c r="GT37">
        <v>0</v>
      </c>
      <c r="GU37" t="s">
        <v>6</v>
      </c>
      <c r="GV37">
        <f t="shared" si="56"/>
        <v>0</v>
      </c>
      <c r="GW37">
        <v>1</v>
      </c>
      <c r="GX37" t="e">
        <f t="shared" si="57"/>
        <v>#REF!</v>
      </c>
      <c r="HA37">
        <v>0</v>
      </c>
      <c r="HB37">
        <v>0</v>
      </c>
      <c r="HC37">
        <f t="shared" si="58"/>
        <v>0</v>
      </c>
      <c r="HE37" t="s">
        <v>33</v>
      </c>
      <c r="HF37" t="s">
        <v>34</v>
      </c>
      <c r="HG37" t="e">
        <f>ROUND(AC37*I37,0)</f>
        <v>#REF!</v>
      </c>
      <c r="HM37" t="s">
        <v>41</v>
      </c>
      <c r="HN37" t="s">
        <v>27</v>
      </c>
      <c r="HO37" t="s">
        <v>28</v>
      </c>
      <c r="HP37" t="s">
        <v>25</v>
      </c>
      <c r="HQ37" t="s">
        <v>25</v>
      </c>
      <c r="IF37">
        <v>-1</v>
      </c>
      <c r="IK37">
        <v>0</v>
      </c>
    </row>
    <row r="38" spans="1:247" x14ac:dyDescent="0.25">
      <c r="A38">
        <v>17</v>
      </c>
      <c r="B38">
        <v>1</v>
      </c>
      <c r="C38">
        <f>ROW(SmtRes!A24)</f>
        <v>24</v>
      </c>
      <c r="D38">
        <f>ROW(EtalonRes!A21)</f>
        <v>21</v>
      </c>
      <c r="E38" t="s">
        <v>54</v>
      </c>
      <c r="F38" t="s">
        <v>20</v>
      </c>
      <c r="G38" t="s">
        <v>55</v>
      </c>
      <c r="H38" t="s">
        <v>22</v>
      </c>
      <c r="I38" t="e">
        <f>'Техническое задание 18.1 '!#REF!</f>
        <v>#REF!</v>
      </c>
      <c r="J38">
        <v>0</v>
      </c>
      <c r="K38">
        <v>122.14</v>
      </c>
      <c r="O38" t="e">
        <f t="shared" si="21"/>
        <v>#REF!</v>
      </c>
      <c r="P38" t="e">
        <f t="shared" si="22"/>
        <v>#REF!</v>
      </c>
      <c r="Q38" t="e">
        <f t="shared" si="23"/>
        <v>#REF!</v>
      </c>
      <c r="R38" t="e">
        <f t="shared" si="24"/>
        <v>#REF!</v>
      </c>
      <c r="S38" t="e">
        <f t="shared" si="25"/>
        <v>#REF!</v>
      </c>
      <c r="T38" t="e">
        <f t="shared" si="26"/>
        <v>#REF!</v>
      </c>
      <c r="U38" t="e">
        <f t="shared" si="27"/>
        <v>#REF!</v>
      </c>
      <c r="V38" t="e">
        <f t="shared" si="28"/>
        <v>#REF!</v>
      </c>
      <c r="W38" t="e">
        <f t="shared" si="29"/>
        <v>#REF!</v>
      </c>
      <c r="X38" t="e">
        <f t="shared" si="30"/>
        <v>#REF!</v>
      </c>
      <c r="Y38" t="e">
        <f t="shared" si="31"/>
        <v>#REF!</v>
      </c>
      <c r="AA38">
        <v>66440962</v>
      </c>
      <c r="AB38" t="e">
        <f t="shared" si="32"/>
        <v>#REF!</v>
      </c>
      <c r="AC38" t="e">
        <f t="shared" si="33"/>
        <v>#REF!</v>
      </c>
      <c r="AD38" t="e">
        <f t="shared" si="34"/>
        <v>#REF!</v>
      </c>
      <c r="AE38" t="e">
        <f t="shared" si="35"/>
        <v>#REF!</v>
      </c>
      <c r="AF38" t="e">
        <f t="shared" si="36"/>
        <v>#REF!</v>
      </c>
      <c r="AG38">
        <f t="shared" si="37"/>
        <v>0</v>
      </c>
      <c r="AH38" t="e">
        <f t="shared" si="38"/>
        <v>#REF!</v>
      </c>
      <c r="AI38">
        <f t="shared" si="39"/>
        <v>0.4</v>
      </c>
      <c r="AJ38">
        <f t="shared" si="40"/>
        <v>0</v>
      </c>
      <c r="AK38" t="e">
        <f>AL38+AM38+AO38</f>
        <v>#REF!</v>
      </c>
      <c r="AL38" s="31" t="e">
        <f>'Техническое задание 18.1 '!#REF!</f>
        <v>#REF!</v>
      </c>
      <c r="AM38" s="31" t="e">
        <f>'Техническое задание 18.1 '!#REF!</f>
        <v>#REF!</v>
      </c>
      <c r="AN38" s="31" t="e">
        <f>'Техническое задание 18.1 '!#REF!</f>
        <v>#REF!</v>
      </c>
      <c r="AO38" s="31" t="e">
        <f>'Техническое задание 18.1 '!#REF!</f>
        <v>#REF!</v>
      </c>
      <c r="AP38">
        <v>0</v>
      </c>
      <c r="AQ38" t="e">
        <f>'Техническое задание 18.1 '!#REF!</f>
        <v>#REF!</v>
      </c>
      <c r="AR38">
        <v>0.4</v>
      </c>
      <c r="AS38">
        <v>0</v>
      </c>
      <c r="AT38">
        <v>110</v>
      </c>
      <c r="AU38">
        <v>69</v>
      </c>
      <c r="AV38">
        <v>1</v>
      </c>
      <c r="AW38">
        <v>1</v>
      </c>
      <c r="AZ38">
        <v>1</v>
      </c>
      <c r="BA38" t="e">
        <f>'Техническое задание 18.1 '!#REF!</f>
        <v>#REF!</v>
      </c>
      <c r="BB38" t="e">
        <f>'Техническое задание 18.1 '!#REF!</f>
        <v>#REF!</v>
      </c>
      <c r="BC38" t="e">
        <f>'Техническое задание 18.1 '!#REF!</f>
        <v>#REF!</v>
      </c>
      <c r="BD38" t="s">
        <v>6</v>
      </c>
      <c r="BE38" t="s">
        <v>6</v>
      </c>
      <c r="BF38" t="s">
        <v>6</v>
      </c>
      <c r="BG38" t="s">
        <v>6</v>
      </c>
      <c r="BH38">
        <v>0</v>
      </c>
      <c r="BI38">
        <v>1</v>
      </c>
      <c r="BJ38" t="s">
        <v>23</v>
      </c>
      <c r="BM38">
        <v>8001</v>
      </c>
      <c r="BN38">
        <v>0</v>
      </c>
      <c r="BO38" t="s">
        <v>6</v>
      </c>
      <c r="BP38">
        <v>0</v>
      </c>
      <c r="BQ38">
        <v>23</v>
      </c>
      <c r="BR38">
        <v>0</v>
      </c>
      <c r="BS38" t="e">
        <f>'Техническое задание 18.1 '!#REF!</f>
        <v>#REF!</v>
      </c>
      <c r="BT38">
        <v>1</v>
      </c>
      <c r="BU38">
        <v>1</v>
      </c>
      <c r="BV38">
        <v>1</v>
      </c>
      <c r="BW38">
        <v>1</v>
      </c>
      <c r="BX38">
        <v>1</v>
      </c>
      <c r="BY38" t="s">
        <v>6</v>
      </c>
      <c r="BZ38">
        <v>110</v>
      </c>
      <c r="CA38">
        <v>69</v>
      </c>
      <c r="CB38" t="s">
        <v>6</v>
      </c>
      <c r="CE38">
        <v>0</v>
      </c>
      <c r="CF38">
        <v>0</v>
      </c>
      <c r="CG38">
        <v>0</v>
      </c>
      <c r="CM38">
        <v>0</v>
      </c>
      <c r="CN38" t="s">
        <v>6</v>
      </c>
      <c r="CO38">
        <v>0</v>
      </c>
      <c r="CP38" t="e">
        <f t="shared" si="41"/>
        <v>#REF!</v>
      </c>
      <c r="CQ38" t="e">
        <f>AC38*BC38</f>
        <v>#REF!</v>
      </c>
      <c r="CR38" t="e">
        <f>AD38*BB38</f>
        <v>#REF!</v>
      </c>
      <c r="CS38" t="e">
        <f t="shared" si="42"/>
        <v>#REF!</v>
      </c>
      <c r="CT38" t="e">
        <f t="shared" si="43"/>
        <v>#REF!</v>
      </c>
      <c r="CU38">
        <f t="shared" si="44"/>
        <v>0</v>
      </c>
      <c r="CV38" t="e">
        <f t="shared" si="45"/>
        <v>#REF!</v>
      </c>
      <c r="CW38">
        <f t="shared" si="46"/>
        <v>0.4</v>
      </c>
      <c r="CX38">
        <f t="shared" si="47"/>
        <v>0</v>
      </c>
      <c r="CY38" t="e">
        <f t="shared" si="48"/>
        <v>#REF!</v>
      </c>
      <c r="CZ38" t="e">
        <f t="shared" si="49"/>
        <v>#REF!</v>
      </c>
      <c r="DC38" t="s">
        <v>6</v>
      </c>
      <c r="DD38" t="s">
        <v>6</v>
      </c>
      <c r="DE38" t="s">
        <v>6</v>
      </c>
      <c r="DF38" t="s">
        <v>6</v>
      </c>
      <c r="DG38" t="s">
        <v>6</v>
      </c>
      <c r="DH38" t="s">
        <v>6</v>
      </c>
      <c r="DI38" t="s">
        <v>6</v>
      </c>
      <c r="DJ38" t="s">
        <v>6</v>
      </c>
      <c r="DK38" t="s">
        <v>6</v>
      </c>
      <c r="DL38" t="s">
        <v>6</v>
      </c>
      <c r="DM38" t="s">
        <v>6</v>
      </c>
      <c r="DN38">
        <v>0</v>
      </c>
      <c r="DO38">
        <v>0</v>
      </c>
      <c r="DP38">
        <v>1</v>
      </c>
      <c r="DQ38">
        <v>1</v>
      </c>
      <c r="DU38">
        <v>1007</v>
      </c>
      <c r="DV38" t="s">
        <v>22</v>
      </c>
      <c r="DW38" t="e">
        <f>'Техническое задание 18.1 '!#REF!</f>
        <v>#REF!</v>
      </c>
      <c r="DX38">
        <v>1</v>
      </c>
      <c r="DZ38" t="s">
        <v>6</v>
      </c>
      <c r="EA38" t="s">
        <v>6</v>
      </c>
      <c r="EB38" t="s">
        <v>6</v>
      </c>
      <c r="EC38" t="s">
        <v>6</v>
      </c>
      <c r="EE38">
        <v>66434308</v>
      </c>
      <c r="EF38">
        <v>23</v>
      </c>
      <c r="EG38" t="s">
        <v>24</v>
      </c>
      <c r="EH38">
        <v>8</v>
      </c>
      <c r="EI38" t="s">
        <v>25</v>
      </c>
      <c r="EJ38">
        <v>1</v>
      </c>
      <c r="EK38">
        <v>8001</v>
      </c>
      <c r="EL38" t="s">
        <v>25</v>
      </c>
      <c r="EM38" t="s">
        <v>26</v>
      </c>
      <c r="EO38" t="s">
        <v>6</v>
      </c>
      <c r="EQ38">
        <v>131072</v>
      </c>
      <c r="ER38" t="e">
        <f>ES38+ET38+EV38</f>
        <v>#REF!</v>
      </c>
      <c r="ES38" s="31" t="e">
        <f>'Техническое задание 18.1 '!#REF!</f>
        <v>#REF!</v>
      </c>
      <c r="ET38" s="31" t="e">
        <f>'Техническое задание 18.1 '!#REF!</f>
        <v>#REF!</v>
      </c>
      <c r="EU38" s="31" t="e">
        <f>'Техническое задание 18.1 '!#REF!</f>
        <v>#REF!</v>
      </c>
      <c r="EV38" s="31" t="e">
        <f>'Техническое задание 18.1 '!#REF!</f>
        <v>#REF!</v>
      </c>
      <c r="EW38" t="e">
        <f>'Техническое задание 18.1 '!#REF!</f>
        <v>#REF!</v>
      </c>
      <c r="EX38">
        <v>0.4</v>
      </c>
      <c r="EY38">
        <v>0</v>
      </c>
      <c r="FQ38">
        <v>0</v>
      </c>
      <c r="FR38">
        <f t="shared" si="50"/>
        <v>0</v>
      </c>
      <c r="FS38">
        <v>0</v>
      </c>
      <c r="FX38">
        <v>110</v>
      </c>
      <c r="FY38">
        <v>69</v>
      </c>
      <c r="GA38" t="s">
        <v>6</v>
      </c>
      <c r="GD38">
        <v>1</v>
      </c>
      <c r="GF38">
        <v>2034162203</v>
      </c>
      <c r="GG38">
        <v>2</v>
      </c>
      <c r="GH38">
        <v>1</v>
      </c>
      <c r="GI38">
        <v>4</v>
      </c>
      <c r="GJ38">
        <v>0</v>
      </c>
      <c r="GK38">
        <v>0</v>
      </c>
      <c r="GL38">
        <f t="shared" si="51"/>
        <v>0</v>
      </c>
      <c r="GM38" t="e">
        <f t="shared" si="52"/>
        <v>#REF!</v>
      </c>
      <c r="GN38" t="e">
        <f t="shared" si="53"/>
        <v>#REF!</v>
      </c>
      <c r="GO38">
        <f t="shared" si="54"/>
        <v>0</v>
      </c>
      <c r="GP38">
        <f t="shared" si="55"/>
        <v>0</v>
      </c>
      <c r="GR38">
        <v>0</v>
      </c>
      <c r="GS38">
        <v>3</v>
      </c>
      <c r="GT38">
        <v>0</v>
      </c>
      <c r="GU38" t="s">
        <v>6</v>
      </c>
      <c r="GV38">
        <f t="shared" si="56"/>
        <v>0</v>
      </c>
      <c r="GW38">
        <v>1</v>
      </c>
      <c r="GX38" t="e">
        <f t="shared" si="57"/>
        <v>#REF!</v>
      </c>
      <c r="HA38">
        <v>0</v>
      </c>
      <c r="HB38">
        <v>0</v>
      </c>
      <c r="HC38">
        <f t="shared" si="58"/>
        <v>0</v>
      </c>
      <c r="HE38" t="s">
        <v>6</v>
      </c>
      <c r="HF38" t="s">
        <v>6</v>
      </c>
      <c r="HM38" t="s">
        <v>6</v>
      </c>
      <c r="HN38" t="s">
        <v>27</v>
      </c>
      <c r="HO38" t="s">
        <v>28</v>
      </c>
      <c r="HP38" t="s">
        <v>25</v>
      </c>
      <c r="HQ38" t="s">
        <v>25</v>
      </c>
      <c r="IF38">
        <v>-1</v>
      </c>
      <c r="IK38">
        <v>0</v>
      </c>
    </row>
    <row r="39" spans="1:247" x14ac:dyDescent="0.25">
      <c r="A39">
        <v>18</v>
      </c>
      <c r="B39">
        <v>1</v>
      </c>
      <c r="C39">
        <v>24</v>
      </c>
      <c r="E39" t="s">
        <v>56</v>
      </c>
      <c r="F39" t="e">
        <f>'Техническое задание 18.1 '!#REF!</f>
        <v>#REF!</v>
      </c>
      <c r="G39" t="s">
        <v>31</v>
      </c>
      <c r="H39" t="s">
        <v>22</v>
      </c>
      <c r="I39" t="e">
        <f>I38*J39</f>
        <v>#REF!</v>
      </c>
      <c r="J39" s="66">
        <f>'4.Ведомость_списания'!F44</f>
        <v>0.21690000000000001</v>
      </c>
      <c r="K39">
        <v>0.24099999999999999</v>
      </c>
      <c r="O39" t="e">
        <f t="shared" si="21"/>
        <v>#REF!</v>
      </c>
      <c r="P39" t="e">
        <f t="shared" si="22"/>
        <v>#REF!</v>
      </c>
      <c r="Q39" t="e">
        <f t="shared" si="23"/>
        <v>#REF!</v>
      </c>
      <c r="R39" t="e">
        <f t="shared" si="24"/>
        <v>#REF!</v>
      </c>
      <c r="S39" t="e">
        <f t="shared" si="25"/>
        <v>#REF!</v>
      </c>
      <c r="T39" t="e">
        <f t="shared" si="26"/>
        <v>#REF!</v>
      </c>
      <c r="U39" t="e">
        <f t="shared" si="27"/>
        <v>#REF!</v>
      </c>
      <c r="V39" t="e">
        <f t="shared" si="28"/>
        <v>#REF!</v>
      </c>
      <c r="W39" t="e">
        <f t="shared" si="29"/>
        <v>#REF!</v>
      </c>
      <c r="X39" t="e">
        <f t="shared" si="30"/>
        <v>#REF!</v>
      </c>
      <c r="Y39" t="e">
        <f t="shared" si="31"/>
        <v>#REF!</v>
      </c>
      <c r="AA39">
        <v>66440962</v>
      </c>
      <c r="AB39" t="e">
        <f t="shared" si="32"/>
        <v>#REF!</v>
      </c>
      <c r="AC39" t="e">
        <f t="shared" si="33"/>
        <v>#REF!</v>
      </c>
      <c r="AD39">
        <f t="shared" si="34"/>
        <v>0</v>
      </c>
      <c r="AE39">
        <f t="shared" si="35"/>
        <v>0</v>
      </c>
      <c r="AF39">
        <f t="shared" si="36"/>
        <v>0</v>
      </c>
      <c r="AG39">
        <f t="shared" si="37"/>
        <v>0</v>
      </c>
      <c r="AH39">
        <f t="shared" si="38"/>
        <v>0</v>
      </c>
      <c r="AI39">
        <f t="shared" si="39"/>
        <v>0</v>
      </c>
      <c r="AJ39">
        <f t="shared" si="40"/>
        <v>0</v>
      </c>
      <c r="AK39">
        <v>3952.5</v>
      </c>
      <c r="AL39" s="31" t="e">
        <f>'Техническое задание 18.1 '!#REF!</f>
        <v>#REF!</v>
      </c>
      <c r="AM39">
        <v>0</v>
      </c>
      <c r="AN39">
        <v>0</v>
      </c>
      <c r="AO39">
        <v>0</v>
      </c>
      <c r="AP39">
        <v>0</v>
      </c>
      <c r="AQ39">
        <v>0</v>
      </c>
      <c r="AR39">
        <v>0</v>
      </c>
      <c r="AS39">
        <v>0</v>
      </c>
      <c r="AT39">
        <v>110</v>
      </c>
      <c r="AU39">
        <v>69</v>
      </c>
      <c r="AV39">
        <v>1</v>
      </c>
      <c r="AW39">
        <v>1</v>
      </c>
      <c r="AZ39">
        <v>1</v>
      </c>
      <c r="BA39">
        <v>1</v>
      </c>
      <c r="BB39">
        <v>1</v>
      </c>
      <c r="BC39" t="e">
        <f>'Техническое задание 18.1 '!#REF!</f>
        <v>#REF!</v>
      </c>
      <c r="BD39" t="s">
        <v>6</v>
      </c>
      <c r="BE39" t="s">
        <v>6</v>
      </c>
      <c r="BF39" t="s">
        <v>6</v>
      </c>
      <c r="BG39" t="s">
        <v>6</v>
      </c>
      <c r="BH39">
        <v>3</v>
      </c>
      <c r="BI39">
        <v>1</v>
      </c>
      <c r="BJ39" t="s">
        <v>6</v>
      </c>
      <c r="BM39">
        <v>8001</v>
      </c>
      <c r="BN39">
        <v>0</v>
      </c>
      <c r="BO39" t="s">
        <v>6</v>
      </c>
      <c r="BP39">
        <v>0</v>
      </c>
      <c r="BQ39">
        <v>23</v>
      </c>
      <c r="BR39">
        <v>0</v>
      </c>
      <c r="BS39">
        <v>1</v>
      </c>
      <c r="BT39">
        <v>1</v>
      </c>
      <c r="BU39">
        <v>1</v>
      </c>
      <c r="BV39">
        <v>1</v>
      </c>
      <c r="BW39">
        <v>1</v>
      </c>
      <c r="BX39">
        <v>1</v>
      </c>
      <c r="BY39" t="s">
        <v>6</v>
      </c>
      <c r="BZ39">
        <v>110</v>
      </c>
      <c r="CA39">
        <v>69</v>
      </c>
      <c r="CB39" t="s">
        <v>6</v>
      </c>
      <c r="CE39">
        <v>0</v>
      </c>
      <c r="CF39">
        <v>0</v>
      </c>
      <c r="CG39">
        <v>0</v>
      </c>
      <c r="CM39">
        <v>0</v>
      </c>
      <c r="CN39" t="s">
        <v>6</v>
      </c>
      <c r="CO39">
        <v>0</v>
      </c>
      <c r="CP39" t="e">
        <f t="shared" si="41"/>
        <v>#REF!</v>
      </c>
      <c r="CQ39" t="e">
        <f>AC39</f>
        <v>#REF!</v>
      </c>
      <c r="CR39">
        <f>AD39</f>
        <v>0</v>
      </c>
      <c r="CS39">
        <f t="shared" si="42"/>
        <v>0</v>
      </c>
      <c r="CT39">
        <f t="shared" si="43"/>
        <v>0</v>
      </c>
      <c r="CU39">
        <f t="shared" si="44"/>
        <v>0</v>
      </c>
      <c r="CV39">
        <f t="shared" si="45"/>
        <v>0</v>
      </c>
      <c r="CW39">
        <f t="shared" si="46"/>
        <v>0</v>
      </c>
      <c r="CX39">
        <f t="shared" si="47"/>
        <v>0</v>
      </c>
      <c r="CY39" t="e">
        <f t="shared" si="48"/>
        <v>#REF!</v>
      </c>
      <c r="CZ39" t="e">
        <f t="shared" si="49"/>
        <v>#REF!</v>
      </c>
      <c r="DC39" t="s">
        <v>6</v>
      </c>
      <c r="DD39" t="s">
        <v>6</v>
      </c>
      <c r="DE39" t="s">
        <v>6</v>
      </c>
      <c r="DF39" t="s">
        <v>6</v>
      </c>
      <c r="DG39" t="s">
        <v>6</v>
      </c>
      <c r="DH39" t="s">
        <v>6</v>
      </c>
      <c r="DI39" t="s">
        <v>6</v>
      </c>
      <c r="DJ39" t="s">
        <v>6</v>
      </c>
      <c r="DK39" t="s">
        <v>6</v>
      </c>
      <c r="DL39" t="s">
        <v>6</v>
      </c>
      <c r="DM39" t="s">
        <v>6</v>
      </c>
      <c r="DN39">
        <v>0</v>
      </c>
      <c r="DO39">
        <v>0</v>
      </c>
      <c r="DP39">
        <v>1</v>
      </c>
      <c r="DQ39">
        <v>1</v>
      </c>
      <c r="DU39">
        <v>1007</v>
      </c>
      <c r="DV39" t="s">
        <v>22</v>
      </c>
      <c r="DW39" t="e">
        <f>'Техническое задание 18.1 '!#REF!</f>
        <v>#REF!</v>
      </c>
      <c r="DX39">
        <v>1</v>
      </c>
      <c r="DZ39" t="s">
        <v>6</v>
      </c>
      <c r="EA39" t="s">
        <v>6</v>
      </c>
      <c r="EB39" t="s">
        <v>6</v>
      </c>
      <c r="EC39" t="s">
        <v>6</v>
      </c>
      <c r="EE39">
        <v>66434308</v>
      </c>
      <c r="EF39">
        <v>23</v>
      </c>
      <c r="EG39" t="s">
        <v>24</v>
      </c>
      <c r="EH39">
        <v>8</v>
      </c>
      <c r="EI39" t="s">
        <v>25</v>
      </c>
      <c r="EJ39">
        <v>1</v>
      </c>
      <c r="EK39">
        <v>8001</v>
      </c>
      <c r="EL39" t="s">
        <v>25</v>
      </c>
      <c r="EM39" t="s">
        <v>26</v>
      </c>
      <c r="EO39" t="s">
        <v>6</v>
      </c>
      <c r="EQ39">
        <v>0</v>
      </c>
      <c r="ER39">
        <v>3952.5</v>
      </c>
      <c r="ES39" s="31" t="e">
        <f>'Техническое задание 18.1 '!#REF!</f>
        <v>#REF!</v>
      </c>
      <c r="ET39">
        <v>0</v>
      </c>
      <c r="EU39">
        <v>0</v>
      </c>
      <c r="EV39">
        <v>0</v>
      </c>
      <c r="EW39">
        <v>0</v>
      </c>
      <c r="EX39">
        <v>0</v>
      </c>
      <c r="EZ39">
        <v>5</v>
      </c>
      <c r="FC39">
        <v>0</v>
      </c>
      <c r="FD39">
        <v>18</v>
      </c>
      <c r="FF39">
        <v>3875</v>
      </c>
      <c r="FQ39">
        <v>0</v>
      </c>
      <c r="FR39">
        <f t="shared" si="50"/>
        <v>0</v>
      </c>
      <c r="FS39">
        <v>0</v>
      </c>
      <c r="FX39">
        <v>110</v>
      </c>
      <c r="FY39">
        <v>69</v>
      </c>
      <c r="GA39" t="s">
        <v>32</v>
      </c>
      <c r="GD39">
        <v>1</v>
      </c>
      <c r="GF39">
        <v>-2107955517</v>
      </c>
      <c r="GG39">
        <v>2</v>
      </c>
      <c r="GH39">
        <v>3</v>
      </c>
      <c r="GI39">
        <v>4</v>
      </c>
      <c r="GJ39">
        <v>0</v>
      </c>
      <c r="GK39">
        <v>0</v>
      </c>
      <c r="GL39">
        <f t="shared" si="51"/>
        <v>0</v>
      </c>
      <c r="GM39" t="e">
        <f t="shared" si="52"/>
        <v>#REF!</v>
      </c>
      <c r="GN39" t="e">
        <f t="shared" si="53"/>
        <v>#REF!</v>
      </c>
      <c r="GO39">
        <f t="shared" si="54"/>
        <v>0</v>
      </c>
      <c r="GP39">
        <f t="shared" si="55"/>
        <v>0</v>
      </c>
      <c r="GR39">
        <v>1</v>
      </c>
      <c r="GS39">
        <v>1</v>
      </c>
      <c r="GT39">
        <v>0</v>
      </c>
      <c r="GU39" t="s">
        <v>6</v>
      </c>
      <c r="GV39">
        <f t="shared" si="56"/>
        <v>0</v>
      </c>
      <c r="GW39">
        <v>1</v>
      </c>
      <c r="GX39" t="e">
        <f t="shared" si="57"/>
        <v>#REF!</v>
      </c>
      <c r="HA39">
        <v>0</v>
      </c>
      <c r="HB39">
        <v>0</v>
      </c>
      <c r="HC39">
        <f t="shared" si="58"/>
        <v>0</v>
      </c>
      <c r="HE39" t="s">
        <v>33</v>
      </c>
      <c r="HF39" t="s">
        <v>34</v>
      </c>
      <c r="HG39" t="e">
        <f>ROUND(AC39*I39,0)</f>
        <v>#REF!</v>
      </c>
      <c r="HM39" t="s">
        <v>35</v>
      </c>
      <c r="HN39" t="s">
        <v>27</v>
      </c>
      <c r="HO39" t="s">
        <v>28</v>
      </c>
      <c r="HP39" t="s">
        <v>25</v>
      </c>
      <c r="HQ39" t="s">
        <v>25</v>
      </c>
      <c r="IF39">
        <v>-1</v>
      </c>
      <c r="IK39">
        <v>0</v>
      </c>
    </row>
    <row r="40" spans="1:247" x14ac:dyDescent="0.25">
      <c r="A40">
        <v>18</v>
      </c>
      <c r="B40">
        <v>1</v>
      </c>
      <c r="C40">
        <v>23</v>
      </c>
      <c r="E40" t="s">
        <v>57</v>
      </c>
      <c r="F40" t="e">
        <f>'Техническое задание 18.1 '!#REF!</f>
        <v>#REF!</v>
      </c>
      <c r="G40" t="s">
        <v>46</v>
      </c>
      <c r="H40" t="s">
        <v>39</v>
      </c>
      <c r="I40" t="e">
        <f>I38*J40</f>
        <v>#REF!</v>
      </c>
      <c r="J40" s="66">
        <f>'4.Ведомость_списания'!F45</f>
        <v>0.29568</v>
      </c>
      <c r="K40">
        <v>0.38400000000000001</v>
      </c>
      <c r="O40" t="e">
        <f t="shared" si="21"/>
        <v>#REF!</v>
      </c>
      <c r="P40" t="e">
        <f t="shared" si="22"/>
        <v>#REF!</v>
      </c>
      <c r="Q40" t="e">
        <f t="shared" si="23"/>
        <v>#REF!</v>
      </c>
      <c r="R40" t="e">
        <f t="shared" si="24"/>
        <v>#REF!</v>
      </c>
      <c r="S40" t="e">
        <f t="shared" si="25"/>
        <v>#REF!</v>
      </c>
      <c r="T40" t="e">
        <f t="shared" si="26"/>
        <v>#REF!</v>
      </c>
      <c r="U40" t="e">
        <f t="shared" si="27"/>
        <v>#REF!</v>
      </c>
      <c r="V40" t="e">
        <f t="shared" si="28"/>
        <v>#REF!</v>
      </c>
      <c r="W40" t="e">
        <f t="shared" si="29"/>
        <v>#REF!</v>
      </c>
      <c r="X40" t="e">
        <f t="shared" si="30"/>
        <v>#REF!</v>
      </c>
      <c r="Y40" t="e">
        <f t="shared" si="31"/>
        <v>#REF!</v>
      </c>
      <c r="AA40">
        <v>66440962</v>
      </c>
      <c r="AB40" t="e">
        <f t="shared" si="32"/>
        <v>#REF!</v>
      </c>
      <c r="AC40" t="e">
        <f t="shared" si="33"/>
        <v>#REF!</v>
      </c>
      <c r="AD40">
        <f t="shared" si="34"/>
        <v>0</v>
      </c>
      <c r="AE40">
        <f t="shared" si="35"/>
        <v>0</v>
      </c>
      <c r="AF40">
        <f t="shared" si="36"/>
        <v>0</v>
      </c>
      <c r="AG40">
        <f t="shared" si="37"/>
        <v>0</v>
      </c>
      <c r="AH40">
        <f t="shared" si="38"/>
        <v>0</v>
      </c>
      <c r="AI40">
        <f t="shared" si="39"/>
        <v>0</v>
      </c>
      <c r="AJ40">
        <f t="shared" si="40"/>
        <v>0</v>
      </c>
      <c r="AK40">
        <v>28159.14</v>
      </c>
      <c r="AL40" s="31" t="e">
        <f>'Техническое задание 18.1 '!#REF!</f>
        <v>#REF!</v>
      </c>
      <c r="AM40">
        <v>0</v>
      </c>
      <c r="AN40">
        <v>0</v>
      </c>
      <c r="AO40">
        <v>0</v>
      </c>
      <c r="AP40">
        <v>0</v>
      </c>
      <c r="AQ40">
        <v>0</v>
      </c>
      <c r="AR40">
        <v>0</v>
      </c>
      <c r="AS40">
        <v>0</v>
      </c>
      <c r="AT40">
        <v>110</v>
      </c>
      <c r="AU40">
        <v>69</v>
      </c>
      <c r="AV40">
        <v>1</v>
      </c>
      <c r="AW40">
        <v>1</v>
      </c>
      <c r="AZ40">
        <v>1</v>
      </c>
      <c r="BA40">
        <v>1</v>
      </c>
      <c r="BB40">
        <v>1</v>
      </c>
      <c r="BC40" t="e">
        <f>'Техническое задание 18.1 '!#REF!</f>
        <v>#REF!</v>
      </c>
      <c r="BD40" t="s">
        <v>6</v>
      </c>
      <c r="BE40" t="s">
        <v>6</v>
      </c>
      <c r="BF40" t="s">
        <v>6</v>
      </c>
      <c r="BG40" t="s">
        <v>6</v>
      </c>
      <c r="BH40">
        <v>3</v>
      </c>
      <c r="BI40">
        <v>1</v>
      </c>
      <c r="BJ40" t="s">
        <v>6</v>
      </c>
      <c r="BM40">
        <v>8001</v>
      </c>
      <c r="BN40">
        <v>0</v>
      </c>
      <c r="BO40" t="s">
        <v>6</v>
      </c>
      <c r="BP40">
        <v>0</v>
      </c>
      <c r="BQ40">
        <v>23</v>
      </c>
      <c r="BR40">
        <v>0</v>
      </c>
      <c r="BS40">
        <v>1</v>
      </c>
      <c r="BT40">
        <v>1</v>
      </c>
      <c r="BU40">
        <v>1</v>
      </c>
      <c r="BV40">
        <v>1</v>
      </c>
      <c r="BW40">
        <v>1</v>
      </c>
      <c r="BX40">
        <v>1</v>
      </c>
      <c r="BY40" t="s">
        <v>6</v>
      </c>
      <c r="BZ40">
        <v>110</v>
      </c>
      <c r="CA40">
        <v>69</v>
      </c>
      <c r="CB40" t="s">
        <v>6</v>
      </c>
      <c r="CE40">
        <v>0</v>
      </c>
      <c r="CF40">
        <v>0</v>
      </c>
      <c r="CG40">
        <v>0</v>
      </c>
      <c r="CM40">
        <v>0</v>
      </c>
      <c r="CN40" t="s">
        <v>6</v>
      </c>
      <c r="CO40">
        <v>0</v>
      </c>
      <c r="CP40" t="e">
        <f t="shared" si="41"/>
        <v>#REF!</v>
      </c>
      <c r="CQ40" t="e">
        <f>AC40</f>
        <v>#REF!</v>
      </c>
      <c r="CR40">
        <f>AD40</f>
        <v>0</v>
      </c>
      <c r="CS40">
        <f t="shared" si="42"/>
        <v>0</v>
      </c>
      <c r="CT40">
        <f t="shared" si="43"/>
        <v>0</v>
      </c>
      <c r="CU40">
        <f t="shared" si="44"/>
        <v>0</v>
      </c>
      <c r="CV40">
        <f t="shared" si="45"/>
        <v>0</v>
      </c>
      <c r="CW40">
        <f t="shared" si="46"/>
        <v>0</v>
      </c>
      <c r="CX40">
        <f t="shared" si="47"/>
        <v>0</v>
      </c>
      <c r="CY40" t="e">
        <f t="shared" si="48"/>
        <v>#REF!</v>
      </c>
      <c r="CZ40" t="e">
        <f t="shared" si="49"/>
        <v>#REF!</v>
      </c>
      <c r="DC40" t="s">
        <v>6</v>
      </c>
      <c r="DD40" t="s">
        <v>6</v>
      </c>
      <c r="DE40" t="s">
        <v>6</v>
      </c>
      <c r="DF40" t="s">
        <v>6</v>
      </c>
      <c r="DG40" t="s">
        <v>6</v>
      </c>
      <c r="DH40" t="s">
        <v>6</v>
      </c>
      <c r="DI40" t="s">
        <v>6</v>
      </c>
      <c r="DJ40" t="s">
        <v>6</v>
      </c>
      <c r="DK40" t="s">
        <v>6</v>
      </c>
      <c r="DL40" t="s">
        <v>6</v>
      </c>
      <c r="DM40" t="s">
        <v>6</v>
      </c>
      <c r="DN40">
        <v>0</v>
      </c>
      <c r="DO40">
        <v>0</v>
      </c>
      <c r="DP40">
        <v>1</v>
      </c>
      <c r="DQ40">
        <v>1</v>
      </c>
      <c r="DU40">
        <v>1013</v>
      </c>
      <c r="DV40" t="s">
        <v>39</v>
      </c>
      <c r="DW40" t="e">
        <f>'Техническое задание 18.1 '!#REF!</f>
        <v>#REF!</v>
      </c>
      <c r="DX40">
        <v>1</v>
      </c>
      <c r="DZ40" t="s">
        <v>6</v>
      </c>
      <c r="EA40" t="s">
        <v>6</v>
      </c>
      <c r="EB40" t="s">
        <v>6</v>
      </c>
      <c r="EC40" t="s">
        <v>6</v>
      </c>
      <c r="EE40">
        <v>66434308</v>
      </c>
      <c r="EF40">
        <v>23</v>
      </c>
      <c r="EG40" t="s">
        <v>24</v>
      </c>
      <c r="EH40">
        <v>8</v>
      </c>
      <c r="EI40" t="s">
        <v>25</v>
      </c>
      <c r="EJ40">
        <v>1</v>
      </c>
      <c r="EK40">
        <v>8001</v>
      </c>
      <c r="EL40" t="s">
        <v>25</v>
      </c>
      <c r="EM40" t="s">
        <v>26</v>
      </c>
      <c r="EO40" t="s">
        <v>6</v>
      </c>
      <c r="EQ40">
        <v>0</v>
      </c>
      <c r="ER40">
        <v>28159.14</v>
      </c>
      <c r="ES40" s="31" t="e">
        <f>'Техническое задание 18.1 '!#REF!</f>
        <v>#REF!</v>
      </c>
      <c r="ET40">
        <v>0</v>
      </c>
      <c r="EU40">
        <v>0</v>
      </c>
      <c r="EV40">
        <v>0</v>
      </c>
      <c r="EW40">
        <v>0</v>
      </c>
      <c r="EX40">
        <v>0</v>
      </c>
      <c r="EZ40">
        <v>5</v>
      </c>
      <c r="FC40">
        <v>0</v>
      </c>
      <c r="FD40">
        <v>18</v>
      </c>
      <c r="FF40">
        <v>27607</v>
      </c>
      <c r="FQ40">
        <v>0</v>
      </c>
      <c r="FR40">
        <f t="shared" si="50"/>
        <v>0</v>
      </c>
      <c r="FS40">
        <v>0</v>
      </c>
      <c r="FX40">
        <v>110</v>
      </c>
      <c r="FY40">
        <v>69</v>
      </c>
      <c r="GA40" t="s">
        <v>47</v>
      </c>
      <c r="GD40">
        <v>1</v>
      </c>
      <c r="GF40">
        <v>-1631789213</v>
      </c>
      <c r="GG40">
        <v>2</v>
      </c>
      <c r="GH40">
        <v>3</v>
      </c>
      <c r="GI40">
        <v>4</v>
      </c>
      <c r="GJ40">
        <v>0</v>
      </c>
      <c r="GK40">
        <v>0</v>
      </c>
      <c r="GL40">
        <f t="shared" si="51"/>
        <v>0</v>
      </c>
      <c r="GM40" t="e">
        <f t="shared" si="52"/>
        <v>#REF!</v>
      </c>
      <c r="GN40" t="e">
        <f t="shared" si="53"/>
        <v>#REF!</v>
      </c>
      <c r="GO40">
        <f t="shared" si="54"/>
        <v>0</v>
      </c>
      <c r="GP40">
        <f t="shared" si="55"/>
        <v>0</v>
      </c>
      <c r="GR40">
        <v>1</v>
      </c>
      <c r="GS40">
        <v>1</v>
      </c>
      <c r="GT40">
        <v>0</v>
      </c>
      <c r="GU40" t="s">
        <v>6</v>
      </c>
      <c r="GV40">
        <f t="shared" si="56"/>
        <v>0</v>
      </c>
      <c r="GW40">
        <v>1</v>
      </c>
      <c r="GX40" t="e">
        <f t="shared" si="57"/>
        <v>#REF!</v>
      </c>
      <c r="HA40">
        <v>0</v>
      </c>
      <c r="HB40">
        <v>0</v>
      </c>
      <c r="HC40">
        <f t="shared" si="58"/>
        <v>0</v>
      </c>
      <c r="HE40" t="s">
        <v>33</v>
      </c>
      <c r="HF40" t="s">
        <v>34</v>
      </c>
      <c r="HG40" t="e">
        <f>ROUND(AC40*I40,0)</f>
        <v>#REF!</v>
      </c>
      <c r="HM40" t="s">
        <v>41</v>
      </c>
      <c r="HN40" t="s">
        <v>27</v>
      </c>
      <c r="HO40" t="s">
        <v>28</v>
      </c>
      <c r="HP40" t="s">
        <v>25</v>
      </c>
      <c r="HQ40" t="s">
        <v>25</v>
      </c>
      <c r="IF40">
        <v>-1</v>
      </c>
      <c r="IK40">
        <v>0</v>
      </c>
    </row>
    <row r="41" spans="1:247" x14ac:dyDescent="0.25">
      <c r="A41">
        <v>17</v>
      </c>
      <c r="B41">
        <v>1</v>
      </c>
      <c r="C41">
        <f>ROW(SmtRes!A31)</f>
        <v>31</v>
      </c>
      <c r="D41">
        <f>ROW(EtalonRes!A28)</f>
        <v>28</v>
      </c>
      <c r="E41" t="s">
        <v>58</v>
      </c>
      <c r="F41" t="s">
        <v>59</v>
      </c>
      <c r="G41" t="s">
        <v>60</v>
      </c>
      <c r="H41" t="s">
        <v>22</v>
      </c>
      <c r="I41" t="e">
        <f>'Техническое задание 18.1 '!#REF!</f>
        <v>#REF!</v>
      </c>
      <c r="J41">
        <v>0</v>
      </c>
      <c r="K41">
        <v>8.1300000000000008</v>
      </c>
      <c r="O41" t="e">
        <f t="shared" si="21"/>
        <v>#REF!</v>
      </c>
      <c r="P41" t="e">
        <f t="shared" si="22"/>
        <v>#REF!</v>
      </c>
      <c r="Q41" t="e">
        <f t="shared" si="23"/>
        <v>#REF!</v>
      </c>
      <c r="R41" t="e">
        <f t="shared" si="24"/>
        <v>#REF!</v>
      </c>
      <c r="S41" t="e">
        <f t="shared" si="25"/>
        <v>#REF!</v>
      </c>
      <c r="T41" t="e">
        <f t="shared" si="26"/>
        <v>#REF!</v>
      </c>
      <c r="U41" t="e">
        <f t="shared" si="27"/>
        <v>#REF!</v>
      </c>
      <c r="V41" t="e">
        <f t="shared" si="28"/>
        <v>#REF!</v>
      </c>
      <c r="W41" t="e">
        <f t="shared" si="29"/>
        <v>#REF!</v>
      </c>
      <c r="X41" t="e">
        <f t="shared" si="30"/>
        <v>#REF!</v>
      </c>
      <c r="Y41" t="e">
        <f t="shared" si="31"/>
        <v>#REF!</v>
      </c>
      <c r="AA41">
        <v>66440962</v>
      </c>
      <c r="AB41" t="e">
        <f t="shared" si="32"/>
        <v>#REF!</v>
      </c>
      <c r="AC41" t="e">
        <f t="shared" si="33"/>
        <v>#REF!</v>
      </c>
      <c r="AD41" t="e">
        <f t="shared" si="34"/>
        <v>#REF!</v>
      </c>
      <c r="AE41" t="e">
        <f t="shared" si="35"/>
        <v>#REF!</v>
      </c>
      <c r="AF41" t="e">
        <f t="shared" si="36"/>
        <v>#REF!</v>
      </c>
      <c r="AG41">
        <f t="shared" si="37"/>
        <v>0</v>
      </c>
      <c r="AH41" t="e">
        <f t="shared" si="38"/>
        <v>#REF!</v>
      </c>
      <c r="AI41">
        <f t="shared" si="39"/>
        <v>0.4</v>
      </c>
      <c r="AJ41">
        <f t="shared" si="40"/>
        <v>0</v>
      </c>
      <c r="AK41" t="e">
        <f>AL41+AM41+AO41</f>
        <v>#REF!</v>
      </c>
      <c r="AL41" s="31" t="e">
        <f>'Техническое задание 18.1 '!#REF!</f>
        <v>#REF!</v>
      </c>
      <c r="AM41" s="31" t="e">
        <f>'Техническое задание 18.1 '!#REF!</f>
        <v>#REF!</v>
      </c>
      <c r="AN41" s="31" t="e">
        <f>'Техническое задание 18.1 '!#REF!</f>
        <v>#REF!</v>
      </c>
      <c r="AO41" s="31" t="e">
        <f>'Техническое задание 18.1 '!#REF!</f>
        <v>#REF!</v>
      </c>
      <c r="AP41">
        <v>0</v>
      </c>
      <c r="AQ41" t="e">
        <f>'Техническое задание 18.1 '!#REF!</f>
        <v>#REF!</v>
      </c>
      <c r="AR41">
        <v>0.4</v>
      </c>
      <c r="AS41">
        <v>0</v>
      </c>
      <c r="AT41">
        <v>110</v>
      </c>
      <c r="AU41">
        <v>69</v>
      </c>
      <c r="AV41">
        <v>1</v>
      </c>
      <c r="AW41">
        <v>1</v>
      </c>
      <c r="AZ41">
        <v>1</v>
      </c>
      <c r="BA41" t="e">
        <f>'Техническое задание 18.1 '!#REF!</f>
        <v>#REF!</v>
      </c>
      <c r="BB41" t="e">
        <f>'Техническое задание 18.1 '!#REF!</f>
        <v>#REF!</v>
      </c>
      <c r="BC41" t="e">
        <f>'Техническое задание 18.1 '!#REF!</f>
        <v>#REF!</v>
      </c>
      <c r="BD41" t="s">
        <v>6</v>
      </c>
      <c r="BE41" t="s">
        <v>6</v>
      </c>
      <c r="BF41" t="s">
        <v>6</v>
      </c>
      <c r="BG41" t="s">
        <v>6</v>
      </c>
      <c r="BH41">
        <v>0</v>
      </c>
      <c r="BI41">
        <v>1</v>
      </c>
      <c r="BJ41" t="s">
        <v>61</v>
      </c>
      <c r="BM41">
        <v>8001</v>
      </c>
      <c r="BN41">
        <v>0</v>
      </c>
      <c r="BO41" t="s">
        <v>6</v>
      </c>
      <c r="BP41">
        <v>0</v>
      </c>
      <c r="BQ41">
        <v>23</v>
      </c>
      <c r="BR41">
        <v>0</v>
      </c>
      <c r="BS41" t="e">
        <f>'Техническое задание 18.1 '!#REF!</f>
        <v>#REF!</v>
      </c>
      <c r="BT41">
        <v>1</v>
      </c>
      <c r="BU41">
        <v>1</v>
      </c>
      <c r="BV41">
        <v>1</v>
      </c>
      <c r="BW41">
        <v>1</v>
      </c>
      <c r="BX41">
        <v>1</v>
      </c>
      <c r="BY41" t="s">
        <v>6</v>
      </c>
      <c r="BZ41">
        <v>110</v>
      </c>
      <c r="CA41">
        <v>69</v>
      </c>
      <c r="CB41" t="s">
        <v>6</v>
      </c>
      <c r="CE41">
        <v>0</v>
      </c>
      <c r="CF41">
        <v>0</v>
      </c>
      <c r="CG41">
        <v>0</v>
      </c>
      <c r="CM41">
        <v>0</v>
      </c>
      <c r="CN41" t="s">
        <v>6</v>
      </c>
      <c r="CO41">
        <v>0</v>
      </c>
      <c r="CP41" t="e">
        <f t="shared" si="41"/>
        <v>#REF!</v>
      </c>
      <c r="CQ41" t="e">
        <f>AC41*BC41</f>
        <v>#REF!</v>
      </c>
      <c r="CR41" t="e">
        <f>AD41*BB41</f>
        <v>#REF!</v>
      </c>
      <c r="CS41" t="e">
        <f t="shared" si="42"/>
        <v>#REF!</v>
      </c>
      <c r="CT41" t="e">
        <f t="shared" si="43"/>
        <v>#REF!</v>
      </c>
      <c r="CU41">
        <f t="shared" si="44"/>
        <v>0</v>
      </c>
      <c r="CV41" t="e">
        <f t="shared" si="45"/>
        <v>#REF!</v>
      </c>
      <c r="CW41">
        <f t="shared" si="46"/>
        <v>0.4</v>
      </c>
      <c r="CX41">
        <f t="shared" si="47"/>
        <v>0</v>
      </c>
      <c r="CY41" t="e">
        <f t="shared" si="48"/>
        <v>#REF!</v>
      </c>
      <c r="CZ41" t="e">
        <f t="shared" si="49"/>
        <v>#REF!</v>
      </c>
      <c r="DC41" t="s">
        <v>6</v>
      </c>
      <c r="DD41" t="s">
        <v>6</v>
      </c>
      <c r="DE41" t="s">
        <v>6</v>
      </c>
      <c r="DF41" t="s">
        <v>6</v>
      </c>
      <c r="DG41" t="s">
        <v>6</v>
      </c>
      <c r="DH41" t="s">
        <v>6</v>
      </c>
      <c r="DI41" t="s">
        <v>6</v>
      </c>
      <c r="DJ41" t="s">
        <v>6</v>
      </c>
      <c r="DK41" t="s">
        <v>6</v>
      </c>
      <c r="DL41" t="s">
        <v>6</v>
      </c>
      <c r="DM41" t="s">
        <v>6</v>
      </c>
      <c r="DN41">
        <v>0</v>
      </c>
      <c r="DO41">
        <v>0</v>
      </c>
      <c r="DP41">
        <v>1</v>
      </c>
      <c r="DQ41">
        <v>1</v>
      </c>
      <c r="DU41">
        <v>1007</v>
      </c>
      <c r="DV41" t="s">
        <v>22</v>
      </c>
      <c r="DW41" t="e">
        <f>'Техническое задание 18.1 '!#REF!</f>
        <v>#REF!</v>
      </c>
      <c r="DX41">
        <v>1</v>
      </c>
      <c r="DZ41" t="s">
        <v>6</v>
      </c>
      <c r="EA41" t="s">
        <v>6</v>
      </c>
      <c r="EB41" t="s">
        <v>6</v>
      </c>
      <c r="EC41" t="s">
        <v>6</v>
      </c>
      <c r="EE41">
        <v>66434308</v>
      </c>
      <c r="EF41">
        <v>23</v>
      </c>
      <c r="EG41" t="s">
        <v>24</v>
      </c>
      <c r="EH41">
        <v>8</v>
      </c>
      <c r="EI41" t="s">
        <v>25</v>
      </c>
      <c r="EJ41">
        <v>1</v>
      </c>
      <c r="EK41">
        <v>8001</v>
      </c>
      <c r="EL41" t="s">
        <v>25</v>
      </c>
      <c r="EM41" t="s">
        <v>26</v>
      </c>
      <c r="EO41" t="s">
        <v>6</v>
      </c>
      <c r="EQ41">
        <v>131072</v>
      </c>
      <c r="ER41" t="e">
        <f>ES41+ET41+EV41</f>
        <v>#REF!</v>
      </c>
      <c r="ES41" s="31" t="e">
        <f>'Техническое задание 18.1 '!#REF!</f>
        <v>#REF!</v>
      </c>
      <c r="ET41" s="31" t="e">
        <f>'Техническое задание 18.1 '!#REF!</f>
        <v>#REF!</v>
      </c>
      <c r="EU41" s="31" t="e">
        <f>'Техническое задание 18.1 '!#REF!</f>
        <v>#REF!</v>
      </c>
      <c r="EV41" s="31" t="e">
        <f>'Техническое задание 18.1 '!#REF!</f>
        <v>#REF!</v>
      </c>
      <c r="EW41" t="e">
        <f>'Техническое задание 18.1 '!#REF!</f>
        <v>#REF!</v>
      </c>
      <c r="EX41">
        <v>0.4</v>
      </c>
      <c r="EY41">
        <v>0</v>
      </c>
      <c r="FQ41">
        <v>0</v>
      </c>
      <c r="FR41">
        <f t="shared" si="50"/>
        <v>0</v>
      </c>
      <c r="FS41">
        <v>0</v>
      </c>
      <c r="FX41">
        <v>110</v>
      </c>
      <c r="FY41">
        <v>69</v>
      </c>
      <c r="GA41" t="s">
        <v>6</v>
      </c>
      <c r="GD41">
        <v>1</v>
      </c>
      <c r="GF41">
        <v>-945143677</v>
      </c>
      <c r="GG41">
        <v>2</v>
      </c>
      <c r="GH41">
        <v>1</v>
      </c>
      <c r="GI41">
        <v>4</v>
      </c>
      <c r="GJ41">
        <v>0</v>
      </c>
      <c r="GK41">
        <v>0</v>
      </c>
      <c r="GL41">
        <f t="shared" si="51"/>
        <v>0</v>
      </c>
      <c r="GM41" t="e">
        <f t="shared" si="52"/>
        <v>#REF!</v>
      </c>
      <c r="GN41" t="e">
        <f t="shared" si="53"/>
        <v>#REF!</v>
      </c>
      <c r="GO41">
        <f t="shared" si="54"/>
        <v>0</v>
      </c>
      <c r="GP41">
        <f t="shared" si="55"/>
        <v>0</v>
      </c>
      <c r="GR41">
        <v>0</v>
      </c>
      <c r="GS41">
        <v>3</v>
      </c>
      <c r="GT41">
        <v>0</v>
      </c>
      <c r="GU41" t="s">
        <v>6</v>
      </c>
      <c r="GV41">
        <f t="shared" si="56"/>
        <v>0</v>
      </c>
      <c r="GW41">
        <v>1</v>
      </c>
      <c r="GX41" t="e">
        <f t="shared" si="57"/>
        <v>#REF!</v>
      </c>
      <c r="HA41">
        <v>0</v>
      </c>
      <c r="HB41">
        <v>0</v>
      </c>
      <c r="HC41">
        <f t="shared" si="58"/>
        <v>0</v>
      </c>
      <c r="HE41" t="s">
        <v>6</v>
      </c>
      <c r="HF41" t="s">
        <v>6</v>
      </c>
      <c r="HM41" t="s">
        <v>6</v>
      </c>
      <c r="HN41" t="s">
        <v>27</v>
      </c>
      <c r="HO41" t="s">
        <v>28</v>
      </c>
      <c r="HP41" t="s">
        <v>25</v>
      </c>
      <c r="HQ41" t="s">
        <v>25</v>
      </c>
      <c r="IF41">
        <v>-1</v>
      </c>
      <c r="IK41">
        <v>0</v>
      </c>
    </row>
    <row r="42" spans="1:247" x14ac:dyDescent="0.25">
      <c r="A42">
        <v>18</v>
      </c>
      <c r="B42">
        <v>1</v>
      </c>
      <c r="C42">
        <v>31</v>
      </c>
      <c r="E42" t="s">
        <v>62</v>
      </c>
      <c r="F42" t="e">
        <f>'Техническое задание 18.1 '!#REF!</f>
        <v>#REF!</v>
      </c>
      <c r="G42" t="s">
        <v>31</v>
      </c>
      <c r="H42" t="s">
        <v>22</v>
      </c>
      <c r="I42" t="e">
        <f>I41*J42</f>
        <v>#REF!</v>
      </c>
      <c r="J42" s="66">
        <f>'4.Ведомость_списания'!F49</f>
        <v>0.24</v>
      </c>
      <c r="K42">
        <v>0.24</v>
      </c>
      <c r="O42" t="e">
        <f t="shared" si="21"/>
        <v>#REF!</v>
      </c>
      <c r="P42" t="e">
        <f t="shared" si="22"/>
        <v>#REF!</v>
      </c>
      <c r="Q42" t="e">
        <f t="shared" si="23"/>
        <v>#REF!</v>
      </c>
      <c r="R42" t="e">
        <f t="shared" si="24"/>
        <v>#REF!</v>
      </c>
      <c r="S42" t="e">
        <f t="shared" si="25"/>
        <v>#REF!</v>
      </c>
      <c r="T42" t="e">
        <f t="shared" si="26"/>
        <v>#REF!</v>
      </c>
      <c r="U42" t="e">
        <f t="shared" si="27"/>
        <v>#REF!</v>
      </c>
      <c r="V42" t="e">
        <f t="shared" si="28"/>
        <v>#REF!</v>
      </c>
      <c r="W42" t="e">
        <f t="shared" si="29"/>
        <v>#REF!</v>
      </c>
      <c r="X42" t="e">
        <f t="shared" si="30"/>
        <v>#REF!</v>
      </c>
      <c r="Y42" t="e">
        <f t="shared" si="31"/>
        <v>#REF!</v>
      </c>
      <c r="AA42">
        <v>66440962</v>
      </c>
      <c r="AB42" t="e">
        <f t="shared" si="32"/>
        <v>#REF!</v>
      </c>
      <c r="AC42" t="e">
        <f t="shared" si="33"/>
        <v>#REF!</v>
      </c>
      <c r="AD42">
        <f t="shared" si="34"/>
        <v>0</v>
      </c>
      <c r="AE42">
        <f t="shared" si="35"/>
        <v>0</v>
      </c>
      <c r="AF42">
        <f t="shared" si="36"/>
        <v>0</v>
      </c>
      <c r="AG42">
        <f t="shared" si="37"/>
        <v>0</v>
      </c>
      <c r="AH42">
        <f t="shared" si="38"/>
        <v>0</v>
      </c>
      <c r="AI42">
        <f t="shared" si="39"/>
        <v>0</v>
      </c>
      <c r="AJ42">
        <f t="shared" si="40"/>
        <v>0</v>
      </c>
      <c r="AK42">
        <v>3952.5</v>
      </c>
      <c r="AL42" s="31" t="e">
        <f>'Техническое задание 18.1 '!#REF!</f>
        <v>#REF!</v>
      </c>
      <c r="AM42">
        <v>0</v>
      </c>
      <c r="AN42">
        <v>0</v>
      </c>
      <c r="AO42">
        <v>0</v>
      </c>
      <c r="AP42">
        <v>0</v>
      </c>
      <c r="AQ42">
        <v>0</v>
      </c>
      <c r="AR42">
        <v>0</v>
      </c>
      <c r="AS42">
        <v>0</v>
      </c>
      <c r="AT42">
        <v>110</v>
      </c>
      <c r="AU42">
        <v>69</v>
      </c>
      <c r="AV42">
        <v>1</v>
      </c>
      <c r="AW42">
        <v>1</v>
      </c>
      <c r="AZ42">
        <v>1</v>
      </c>
      <c r="BA42">
        <v>1</v>
      </c>
      <c r="BB42">
        <v>1</v>
      </c>
      <c r="BC42" t="e">
        <f>'Техническое задание 18.1 '!#REF!</f>
        <v>#REF!</v>
      </c>
      <c r="BD42" t="s">
        <v>6</v>
      </c>
      <c r="BE42" t="s">
        <v>6</v>
      </c>
      <c r="BF42" t="s">
        <v>6</v>
      </c>
      <c r="BG42" t="s">
        <v>6</v>
      </c>
      <c r="BH42">
        <v>3</v>
      </c>
      <c r="BI42">
        <v>1</v>
      </c>
      <c r="BJ42" t="s">
        <v>6</v>
      </c>
      <c r="BM42">
        <v>8001</v>
      </c>
      <c r="BN42">
        <v>0</v>
      </c>
      <c r="BO42" t="s">
        <v>6</v>
      </c>
      <c r="BP42">
        <v>0</v>
      </c>
      <c r="BQ42">
        <v>23</v>
      </c>
      <c r="BR42">
        <v>0</v>
      </c>
      <c r="BS42">
        <v>1</v>
      </c>
      <c r="BT42">
        <v>1</v>
      </c>
      <c r="BU42">
        <v>1</v>
      </c>
      <c r="BV42">
        <v>1</v>
      </c>
      <c r="BW42">
        <v>1</v>
      </c>
      <c r="BX42">
        <v>1</v>
      </c>
      <c r="BY42" t="s">
        <v>6</v>
      </c>
      <c r="BZ42">
        <v>110</v>
      </c>
      <c r="CA42">
        <v>69</v>
      </c>
      <c r="CB42" t="s">
        <v>6</v>
      </c>
      <c r="CE42">
        <v>0</v>
      </c>
      <c r="CF42">
        <v>0</v>
      </c>
      <c r="CG42">
        <v>0</v>
      </c>
      <c r="CM42">
        <v>0</v>
      </c>
      <c r="CN42" t="s">
        <v>6</v>
      </c>
      <c r="CO42">
        <v>0</v>
      </c>
      <c r="CP42" t="e">
        <f t="shared" si="41"/>
        <v>#REF!</v>
      </c>
      <c r="CQ42" t="e">
        <f>AC42</f>
        <v>#REF!</v>
      </c>
      <c r="CR42">
        <f>AD42</f>
        <v>0</v>
      </c>
      <c r="CS42">
        <f t="shared" si="42"/>
        <v>0</v>
      </c>
      <c r="CT42">
        <f t="shared" si="43"/>
        <v>0</v>
      </c>
      <c r="CU42">
        <f t="shared" si="44"/>
        <v>0</v>
      </c>
      <c r="CV42">
        <f t="shared" si="45"/>
        <v>0</v>
      </c>
      <c r="CW42">
        <f t="shared" si="46"/>
        <v>0</v>
      </c>
      <c r="CX42">
        <f t="shared" si="47"/>
        <v>0</v>
      </c>
      <c r="CY42" t="e">
        <f t="shared" si="48"/>
        <v>#REF!</v>
      </c>
      <c r="CZ42" t="e">
        <f t="shared" si="49"/>
        <v>#REF!</v>
      </c>
      <c r="DC42" t="s">
        <v>6</v>
      </c>
      <c r="DD42" t="s">
        <v>6</v>
      </c>
      <c r="DE42" t="s">
        <v>6</v>
      </c>
      <c r="DF42" t="s">
        <v>6</v>
      </c>
      <c r="DG42" t="s">
        <v>6</v>
      </c>
      <c r="DH42" t="s">
        <v>6</v>
      </c>
      <c r="DI42" t="s">
        <v>6</v>
      </c>
      <c r="DJ42" t="s">
        <v>6</v>
      </c>
      <c r="DK42" t="s">
        <v>6</v>
      </c>
      <c r="DL42" t="s">
        <v>6</v>
      </c>
      <c r="DM42" t="s">
        <v>6</v>
      </c>
      <c r="DN42">
        <v>0</v>
      </c>
      <c r="DO42">
        <v>0</v>
      </c>
      <c r="DP42">
        <v>1</v>
      </c>
      <c r="DQ42">
        <v>1</v>
      </c>
      <c r="DU42">
        <v>1007</v>
      </c>
      <c r="DV42" t="s">
        <v>22</v>
      </c>
      <c r="DW42" t="e">
        <f>'Техническое задание 18.1 '!#REF!</f>
        <v>#REF!</v>
      </c>
      <c r="DX42">
        <v>1</v>
      </c>
      <c r="DZ42" t="s">
        <v>6</v>
      </c>
      <c r="EA42" t="s">
        <v>6</v>
      </c>
      <c r="EB42" t="s">
        <v>6</v>
      </c>
      <c r="EC42" t="s">
        <v>6</v>
      </c>
      <c r="EE42">
        <v>66434308</v>
      </c>
      <c r="EF42">
        <v>23</v>
      </c>
      <c r="EG42" t="s">
        <v>24</v>
      </c>
      <c r="EH42">
        <v>8</v>
      </c>
      <c r="EI42" t="s">
        <v>25</v>
      </c>
      <c r="EJ42">
        <v>1</v>
      </c>
      <c r="EK42">
        <v>8001</v>
      </c>
      <c r="EL42" t="s">
        <v>25</v>
      </c>
      <c r="EM42" t="s">
        <v>26</v>
      </c>
      <c r="EO42" t="s">
        <v>6</v>
      </c>
      <c r="EQ42">
        <v>0</v>
      </c>
      <c r="ER42">
        <v>3952.5</v>
      </c>
      <c r="ES42" s="31" t="e">
        <f>'Техническое задание 18.1 '!#REF!</f>
        <v>#REF!</v>
      </c>
      <c r="ET42">
        <v>0</v>
      </c>
      <c r="EU42">
        <v>0</v>
      </c>
      <c r="EV42">
        <v>0</v>
      </c>
      <c r="EW42">
        <v>0</v>
      </c>
      <c r="EX42">
        <v>0</v>
      </c>
      <c r="EZ42">
        <v>5</v>
      </c>
      <c r="FC42">
        <v>0</v>
      </c>
      <c r="FD42">
        <v>18</v>
      </c>
      <c r="FF42">
        <v>3875</v>
      </c>
      <c r="FQ42">
        <v>0</v>
      </c>
      <c r="FR42">
        <f t="shared" si="50"/>
        <v>0</v>
      </c>
      <c r="FS42">
        <v>0</v>
      </c>
      <c r="FX42">
        <v>110</v>
      </c>
      <c r="FY42">
        <v>69</v>
      </c>
      <c r="GA42" t="s">
        <v>32</v>
      </c>
      <c r="GD42">
        <v>1</v>
      </c>
      <c r="GF42">
        <v>-2107955517</v>
      </c>
      <c r="GG42">
        <v>2</v>
      </c>
      <c r="GH42">
        <v>3</v>
      </c>
      <c r="GI42">
        <v>4</v>
      </c>
      <c r="GJ42">
        <v>0</v>
      </c>
      <c r="GK42">
        <v>0</v>
      </c>
      <c r="GL42">
        <f t="shared" si="51"/>
        <v>0</v>
      </c>
      <c r="GM42" t="e">
        <f t="shared" si="52"/>
        <v>#REF!</v>
      </c>
      <c r="GN42" t="e">
        <f t="shared" si="53"/>
        <v>#REF!</v>
      </c>
      <c r="GO42">
        <f t="shared" si="54"/>
        <v>0</v>
      </c>
      <c r="GP42">
        <f t="shared" si="55"/>
        <v>0</v>
      </c>
      <c r="GR42">
        <v>1</v>
      </c>
      <c r="GS42">
        <v>1</v>
      </c>
      <c r="GT42">
        <v>0</v>
      </c>
      <c r="GU42" t="s">
        <v>6</v>
      </c>
      <c r="GV42">
        <f t="shared" si="56"/>
        <v>0</v>
      </c>
      <c r="GW42">
        <v>1</v>
      </c>
      <c r="GX42" t="e">
        <f t="shared" si="57"/>
        <v>#REF!</v>
      </c>
      <c r="HA42">
        <v>0</v>
      </c>
      <c r="HB42">
        <v>0</v>
      </c>
      <c r="HC42">
        <f t="shared" si="58"/>
        <v>0</v>
      </c>
      <c r="HE42" t="s">
        <v>33</v>
      </c>
      <c r="HF42" t="s">
        <v>34</v>
      </c>
      <c r="HG42" t="e">
        <f>ROUND(AC42*I42,0)</f>
        <v>#REF!</v>
      </c>
      <c r="HM42" t="s">
        <v>6</v>
      </c>
      <c r="HN42" t="s">
        <v>27</v>
      </c>
      <c r="HO42" t="s">
        <v>28</v>
      </c>
      <c r="HP42" t="s">
        <v>25</v>
      </c>
      <c r="HQ42" t="s">
        <v>25</v>
      </c>
      <c r="IF42">
        <v>-1</v>
      </c>
      <c r="IK42">
        <v>0</v>
      </c>
    </row>
    <row r="43" spans="1:247" x14ac:dyDescent="0.25">
      <c r="A43">
        <v>18</v>
      </c>
      <c r="B43">
        <v>1</v>
      </c>
      <c r="C43">
        <v>30</v>
      </c>
      <c r="E43" t="s">
        <v>63</v>
      </c>
      <c r="F43" t="e">
        <f>'Техническое задание 18.1 '!#REF!</f>
        <v>#REF!</v>
      </c>
      <c r="G43" t="s">
        <v>52</v>
      </c>
      <c r="H43" t="s">
        <v>39</v>
      </c>
      <c r="I43" t="e">
        <f>I41*J43</f>
        <v>#REF!</v>
      </c>
      <c r="J43" s="66">
        <f>'4.Ведомость_списания'!F50</f>
        <v>0.37999999999999995</v>
      </c>
      <c r="K43">
        <v>0.38</v>
      </c>
      <c r="O43" t="e">
        <f t="shared" si="21"/>
        <v>#REF!</v>
      </c>
      <c r="P43" t="e">
        <f t="shared" si="22"/>
        <v>#REF!</v>
      </c>
      <c r="Q43" t="e">
        <f t="shared" si="23"/>
        <v>#REF!</v>
      </c>
      <c r="R43" t="e">
        <f t="shared" si="24"/>
        <v>#REF!</v>
      </c>
      <c r="S43" t="e">
        <f t="shared" si="25"/>
        <v>#REF!</v>
      </c>
      <c r="T43" t="e">
        <f t="shared" si="26"/>
        <v>#REF!</v>
      </c>
      <c r="U43" t="e">
        <f t="shared" si="27"/>
        <v>#REF!</v>
      </c>
      <c r="V43" t="e">
        <f t="shared" si="28"/>
        <v>#REF!</v>
      </c>
      <c r="W43" t="e">
        <f t="shared" si="29"/>
        <v>#REF!</v>
      </c>
      <c r="X43" t="e">
        <f t="shared" si="30"/>
        <v>#REF!</v>
      </c>
      <c r="Y43" t="e">
        <f t="shared" si="31"/>
        <v>#REF!</v>
      </c>
      <c r="AA43">
        <v>66440962</v>
      </c>
      <c r="AB43" t="e">
        <f t="shared" si="32"/>
        <v>#REF!</v>
      </c>
      <c r="AC43" t="e">
        <f t="shared" si="33"/>
        <v>#REF!</v>
      </c>
      <c r="AD43">
        <f t="shared" si="34"/>
        <v>0</v>
      </c>
      <c r="AE43">
        <f t="shared" si="35"/>
        <v>0</v>
      </c>
      <c r="AF43">
        <f t="shared" si="36"/>
        <v>0</v>
      </c>
      <c r="AG43">
        <f t="shared" si="37"/>
        <v>0</v>
      </c>
      <c r="AH43">
        <f t="shared" si="38"/>
        <v>0</v>
      </c>
      <c r="AI43">
        <f t="shared" si="39"/>
        <v>0</v>
      </c>
      <c r="AJ43">
        <f t="shared" si="40"/>
        <v>0</v>
      </c>
      <c r="AK43">
        <v>16575</v>
      </c>
      <c r="AL43" s="31" t="e">
        <f>'Техническое задание 18.1 '!#REF!</f>
        <v>#REF!</v>
      </c>
      <c r="AM43">
        <v>0</v>
      </c>
      <c r="AN43">
        <v>0</v>
      </c>
      <c r="AO43">
        <v>0</v>
      </c>
      <c r="AP43">
        <v>0</v>
      </c>
      <c r="AQ43">
        <v>0</v>
      </c>
      <c r="AR43">
        <v>0</v>
      </c>
      <c r="AS43">
        <v>0</v>
      </c>
      <c r="AT43">
        <v>110</v>
      </c>
      <c r="AU43">
        <v>69</v>
      </c>
      <c r="AV43">
        <v>1</v>
      </c>
      <c r="AW43">
        <v>1</v>
      </c>
      <c r="AZ43">
        <v>1</v>
      </c>
      <c r="BA43">
        <v>1</v>
      </c>
      <c r="BB43">
        <v>1</v>
      </c>
      <c r="BC43" t="e">
        <f>'Техническое задание 18.1 '!#REF!</f>
        <v>#REF!</v>
      </c>
      <c r="BD43" t="s">
        <v>6</v>
      </c>
      <c r="BE43" t="s">
        <v>6</v>
      </c>
      <c r="BF43" t="s">
        <v>6</v>
      </c>
      <c r="BG43" t="s">
        <v>6</v>
      </c>
      <c r="BH43">
        <v>3</v>
      </c>
      <c r="BI43">
        <v>1</v>
      </c>
      <c r="BJ43" t="s">
        <v>6</v>
      </c>
      <c r="BM43">
        <v>8001</v>
      </c>
      <c r="BN43">
        <v>0</v>
      </c>
      <c r="BO43" t="s">
        <v>6</v>
      </c>
      <c r="BP43">
        <v>0</v>
      </c>
      <c r="BQ43">
        <v>23</v>
      </c>
      <c r="BR43">
        <v>0</v>
      </c>
      <c r="BS43">
        <v>1</v>
      </c>
      <c r="BT43">
        <v>1</v>
      </c>
      <c r="BU43">
        <v>1</v>
      </c>
      <c r="BV43">
        <v>1</v>
      </c>
      <c r="BW43">
        <v>1</v>
      </c>
      <c r="BX43">
        <v>1</v>
      </c>
      <c r="BY43" t="s">
        <v>6</v>
      </c>
      <c r="BZ43">
        <v>110</v>
      </c>
      <c r="CA43">
        <v>69</v>
      </c>
      <c r="CB43" t="s">
        <v>6</v>
      </c>
      <c r="CE43">
        <v>0</v>
      </c>
      <c r="CF43">
        <v>0</v>
      </c>
      <c r="CG43">
        <v>0</v>
      </c>
      <c r="CM43">
        <v>0</v>
      </c>
      <c r="CN43" t="s">
        <v>6</v>
      </c>
      <c r="CO43">
        <v>0</v>
      </c>
      <c r="CP43" t="e">
        <f t="shared" si="41"/>
        <v>#REF!</v>
      </c>
      <c r="CQ43" t="e">
        <f>AC43</f>
        <v>#REF!</v>
      </c>
      <c r="CR43">
        <f>AD43</f>
        <v>0</v>
      </c>
      <c r="CS43">
        <f t="shared" si="42"/>
        <v>0</v>
      </c>
      <c r="CT43">
        <f t="shared" si="43"/>
        <v>0</v>
      </c>
      <c r="CU43">
        <f t="shared" si="44"/>
        <v>0</v>
      </c>
      <c r="CV43">
        <f t="shared" si="45"/>
        <v>0</v>
      </c>
      <c r="CW43">
        <f t="shared" si="46"/>
        <v>0</v>
      </c>
      <c r="CX43">
        <f t="shared" si="47"/>
        <v>0</v>
      </c>
      <c r="CY43" t="e">
        <f t="shared" si="48"/>
        <v>#REF!</v>
      </c>
      <c r="CZ43" t="e">
        <f t="shared" si="49"/>
        <v>#REF!</v>
      </c>
      <c r="DC43" t="s">
        <v>6</v>
      </c>
      <c r="DD43" t="s">
        <v>6</v>
      </c>
      <c r="DE43" t="s">
        <v>6</v>
      </c>
      <c r="DF43" t="s">
        <v>6</v>
      </c>
      <c r="DG43" t="s">
        <v>6</v>
      </c>
      <c r="DH43" t="s">
        <v>6</v>
      </c>
      <c r="DI43" t="s">
        <v>6</v>
      </c>
      <c r="DJ43" t="s">
        <v>6</v>
      </c>
      <c r="DK43" t="s">
        <v>6</v>
      </c>
      <c r="DL43" t="s">
        <v>6</v>
      </c>
      <c r="DM43" t="s">
        <v>6</v>
      </c>
      <c r="DN43">
        <v>0</v>
      </c>
      <c r="DO43">
        <v>0</v>
      </c>
      <c r="DP43">
        <v>1</v>
      </c>
      <c r="DQ43">
        <v>1</v>
      </c>
      <c r="DU43">
        <v>1013</v>
      </c>
      <c r="DV43" t="s">
        <v>39</v>
      </c>
      <c r="DW43" t="e">
        <f>'Техническое задание 18.1 '!#REF!</f>
        <v>#REF!</v>
      </c>
      <c r="DX43">
        <v>1</v>
      </c>
      <c r="DZ43" t="s">
        <v>6</v>
      </c>
      <c r="EA43" t="s">
        <v>6</v>
      </c>
      <c r="EB43" t="s">
        <v>6</v>
      </c>
      <c r="EC43" t="s">
        <v>6</v>
      </c>
      <c r="EE43">
        <v>66434308</v>
      </c>
      <c r="EF43">
        <v>23</v>
      </c>
      <c r="EG43" t="s">
        <v>24</v>
      </c>
      <c r="EH43">
        <v>8</v>
      </c>
      <c r="EI43" t="s">
        <v>25</v>
      </c>
      <c r="EJ43">
        <v>1</v>
      </c>
      <c r="EK43">
        <v>8001</v>
      </c>
      <c r="EL43" t="s">
        <v>25</v>
      </c>
      <c r="EM43" t="s">
        <v>26</v>
      </c>
      <c r="EO43" t="s">
        <v>6</v>
      </c>
      <c r="EQ43">
        <v>0</v>
      </c>
      <c r="ER43">
        <v>16575</v>
      </c>
      <c r="ES43" s="31" t="e">
        <f>'Техническое задание 18.1 '!#REF!</f>
        <v>#REF!</v>
      </c>
      <c r="ET43">
        <v>0</v>
      </c>
      <c r="EU43">
        <v>0</v>
      </c>
      <c r="EV43">
        <v>0</v>
      </c>
      <c r="EW43">
        <v>0</v>
      </c>
      <c r="EX43">
        <v>0</v>
      </c>
      <c r="EZ43">
        <v>5</v>
      </c>
      <c r="FC43">
        <v>0</v>
      </c>
      <c r="FD43">
        <v>18</v>
      </c>
      <c r="FF43">
        <v>16250</v>
      </c>
      <c r="FQ43">
        <v>0</v>
      </c>
      <c r="FR43">
        <f t="shared" si="50"/>
        <v>0</v>
      </c>
      <c r="FS43">
        <v>0</v>
      </c>
      <c r="FX43">
        <v>110</v>
      </c>
      <c r="FY43">
        <v>69</v>
      </c>
      <c r="GA43" t="s">
        <v>53</v>
      </c>
      <c r="GD43">
        <v>1</v>
      </c>
      <c r="GF43">
        <v>-1024098938</v>
      </c>
      <c r="GG43">
        <v>2</v>
      </c>
      <c r="GH43">
        <v>3</v>
      </c>
      <c r="GI43">
        <v>4</v>
      </c>
      <c r="GJ43">
        <v>0</v>
      </c>
      <c r="GK43">
        <v>0</v>
      </c>
      <c r="GL43">
        <f t="shared" si="51"/>
        <v>0</v>
      </c>
      <c r="GM43" t="e">
        <f t="shared" si="52"/>
        <v>#REF!</v>
      </c>
      <c r="GN43" t="e">
        <f t="shared" si="53"/>
        <v>#REF!</v>
      </c>
      <c r="GO43">
        <f t="shared" si="54"/>
        <v>0</v>
      </c>
      <c r="GP43">
        <f t="shared" si="55"/>
        <v>0</v>
      </c>
      <c r="GR43">
        <v>1</v>
      </c>
      <c r="GS43">
        <v>1</v>
      </c>
      <c r="GT43">
        <v>0</v>
      </c>
      <c r="GU43" t="s">
        <v>6</v>
      </c>
      <c r="GV43">
        <f t="shared" si="56"/>
        <v>0</v>
      </c>
      <c r="GW43">
        <v>1</v>
      </c>
      <c r="GX43" t="e">
        <f t="shared" si="57"/>
        <v>#REF!</v>
      </c>
      <c r="HA43">
        <v>0</v>
      </c>
      <c r="HB43">
        <v>0</v>
      </c>
      <c r="HC43">
        <f t="shared" si="58"/>
        <v>0</v>
      </c>
      <c r="HE43" t="s">
        <v>33</v>
      </c>
      <c r="HF43" t="s">
        <v>34</v>
      </c>
      <c r="HG43" t="e">
        <f>ROUND(AC43*I43,0)</f>
        <v>#REF!</v>
      </c>
      <c r="HM43" t="s">
        <v>6</v>
      </c>
      <c r="HN43" t="s">
        <v>27</v>
      </c>
      <c r="HO43" t="s">
        <v>28</v>
      </c>
      <c r="HP43" t="s">
        <v>25</v>
      </c>
      <c r="HQ43" t="s">
        <v>25</v>
      </c>
      <c r="IF43">
        <v>-1</v>
      </c>
      <c r="IK43">
        <v>0</v>
      </c>
    </row>
    <row r="44" spans="1:247" x14ac:dyDescent="0.25">
      <c r="A44">
        <v>17</v>
      </c>
      <c r="B44">
        <v>1</v>
      </c>
      <c r="C44">
        <f>ROW(SmtRes!A39)</f>
        <v>39</v>
      </c>
      <c r="D44">
        <f>ROW(EtalonRes!A35)</f>
        <v>35</v>
      </c>
      <c r="E44" t="s">
        <v>64</v>
      </c>
      <c r="F44" t="s">
        <v>65</v>
      </c>
      <c r="G44" t="s">
        <v>66</v>
      </c>
      <c r="H44" t="s">
        <v>22</v>
      </c>
      <c r="I44" t="e">
        <f>'Техническое задание 18.1 '!#REF!</f>
        <v>#REF!</v>
      </c>
      <c r="J44">
        <v>0</v>
      </c>
      <c r="K44">
        <f>ROUND(1741.6+8.8,7)</f>
        <v>1750.4</v>
      </c>
      <c r="O44" t="e">
        <f t="shared" si="21"/>
        <v>#REF!</v>
      </c>
      <c r="P44" t="e">
        <f t="shared" si="22"/>
        <v>#REF!</v>
      </c>
      <c r="Q44" t="e">
        <f t="shared" si="23"/>
        <v>#REF!</v>
      </c>
      <c r="R44" t="e">
        <f t="shared" si="24"/>
        <v>#REF!</v>
      </c>
      <c r="S44" t="e">
        <f t="shared" si="25"/>
        <v>#REF!</v>
      </c>
      <c r="T44" t="e">
        <f t="shared" si="26"/>
        <v>#REF!</v>
      </c>
      <c r="U44" t="e">
        <f t="shared" si="27"/>
        <v>#REF!</v>
      </c>
      <c r="V44" t="e">
        <f t="shared" si="28"/>
        <v>#REF!</v>
      </c>
      <c r="W44" t="e">
        <f t="shared" si="29"/>
        <v>#REF!</v>
      </c>
      <c r="X44" t="e">
        <f t="shared" si="30"/>
        <v>#REF!</v>
      </c>
      <c r="Y44" t="e">
        <f t="shared" si="31"/>
        <v>#REF!</v>
      </c>
      <c r="AA44">
        <v>66440962</v>
      </c>
      <c r="AB44" t="e">
        <f t="shared" si="32"/>
        <v>#REF!</v>
      </c>
      <c r="AC44" t="e">
        <f t="shared" si="33"/>
        <v>#REF!</v>
      </c>
      <c r="AD44" t="e">
        <f t="shared" si="34"/>
        <v>#REF!</v>
      </c>
      <c r="AE44" t="e">
        <f t="shared" si="35"/>
        <v>#REF!</v>
      </c>
      <c r="AF44" t="e">
        <f t="shared" si="36"/>
        <v>#REF!</v>
      </c>
      <c r="AG44">
        <f t="shared" si="37"/>
        <v>0</v>
      </c>
      <c r="AH44" t="e">
        <f t="shared" si="38"/>
        <v>#REF!</v>
      </c>
      <c r="AI44">
        <f t="shared" si="39"/>
        <v>0.44</v>
      </c>
      <c r="AJ44">
        <f t="shared" si="40"/>
        <v>0</v>
      </c>
      <c r="AK44" t="e">
        <f>AL44+AM44+AO44</f>
        <v>#REF!</v>
      </c>
      <c r="AL44" s="31" t="e">
        <f>'Техническое задание 18.1 '!#REF!</f>
        <v>#REF!</v>
      </c>
      <c r="AM44" s="31" t="e">
        <f>'Техническое задание 18.1 '!#REF!</f>
        <v>#REF!</v>
      </c>
      <c r="AN44" s="31" t="e">
        <f>'Техническое задание 18.1 '!#REF!</f>
        <v>#REF!</v>
      </c>
      <c r="AO44" s="31" t="e">
        <f>'Техническое задание 18.1 '!#REF!</f>
        <v>#REF!</v>
      </c>
      <c r="AP44">
        <v>0</v>
      </c>
      <c r="AQ44" t="e">
        <f>'Техническое задание 18.1 '!#REF!</f>
        <v>#REF!</v>
      </c>
      <c r="AR44">
        <v>0.44</v>
      </c>
      <c r="AS44">
        <v>0</v>
      </c>
      <c r="AT44">
        <v>110</v>
      </c>
      <c r="AU44">
        <v>69</v>
      </c>
      <c r="AV44">
        <v>1</v>
      </c>
      <c r="AW44">
        <v>1</v>
      </c>
      <c r="AZ44">
        <v>1</v>
      </c>
      <c r="BA44" t="e">
        <f>'Техническое задание 18.1 '!#REF!</f>
        <v>#REF!</v>
      </c>
      <c r="BB44" t="e">
        <f>'Техническое задание 18.1 '!#REF!</f>
        <v>#REF!</v>
      </c>
      <c r="BC44" t="e">
        <f>'Техническое задание 18.1 '!#REF!</f>
        <v>#REF!</v>
      </c>
      <c r="BD44" t="s">
        <v>6</v>
      </c>
      <c r="BE44" t="s">
        <v>6</v>
      </c>
      <c r="BF44" t="s">
        <v>6</v>
      </c>
      <c r="BG44" t="s">
        <v>6</v>
      </c>
      <c r="BH44">
        <v>0</v>
      </c>
      <c r="BI44">
        <v>1</v>
      </c>
      <c r="BJ44" t="s">
        <v>67</v>
      </c>
      <c r="BM44">
        <v>8001</v>
      </c>
      <c r="BN44">
        <v>0</v>
      </c>
      <c r="BO44" t="s">
        <v>6</v>
      </c>
      <c r="BP44">
        <v>0</v>
      </c>
      <c r="BQ44">
        <v>23</v>
      </c>
      <c r="BR44">
        <v>0</v>
      </c>
      <c r="BS44" t="e">
        <f>'Техническое задание 18.1 '!#REF!</f>
        <v>#REF!</v>
      </c>
      <c r="BT44">
        <v>1</v>
      </c>
      <c r="BU44">
        <v>1</v>
      </c>
      <c r="BV44">
        <v>1</v>
      </c>
      <c r="BW44">
        <v>1</v>
      </c>
      <c r="BX44">
        <v>1</v>
      </c>
      <c r="BY44" t="s">
        <v>6</v>
      </c>
      <c r="BZ44">
        <v>110</v>
      </c>
      <c r="CA44">
        <v>69</v>
      </c>
      <c r="CB44" t="s">
        <v>6</v>
      </c>
      <c r="CE44">
        <v>0</v>
      </c>
      <c r="CF44">
        <v>0</v>
      </c>
      <c r="CG44">
        <v>0</v>
      </c>
      <c r="CM44">
        <v>0</v>
      </c>
      <c r="CN44" t="s">
        <v>6</v>
      </c>
      <c r="CO44">
        <v>0</v>
      </c>
      <c r="CP44" t="e">
        <f t="shared" si="41"/>
        <v>#REF!</v>
      </c>
      <c r="CQ44" t="e">
        <f>AC44*BC44</f>
        <v>#REF!</v>
      </c>
      <c r="CR44" t="e">
        <f>AD44*BB44</f>
        <v>#REF!</v>
      </c>
      <c r="CS44" t="e">
        <f t="shared" si="42"/>
        <v>#REF!</v>
      </c>
      <c r="CT44" t="e">
        <f t="shared" si="43"/>
        <v>#REF!</v>
      </c>
      <c r="CU44">
        <f t="shared" si="44"/>
        <v>0</v>
      </c>
      <c r="CV44" t="e">
        <f t="shared" si="45"/>
        <v>#REF!</v>
      </c>
      <c r="CW44">
        <f t="shared" si="46"/>
        <v>0.44</v>
      </c>
      <c r="CX44">
        <f t="shared" si="47"/>
        <v>0</v>
      </c>
      <c r="CY44" t="e">
        <f t="shared" si="48"/>
        <v>#REF!</v>
      </c>
      <c r="CZ44" t="e">
        <f t="shared" si="49"/>
        <v>#REF!</v>
      </c>
      <c r="DC44" t="s">
        <v>6</v>
      </c>
      <c r="DD44" t="s">
        <v>6</v>
      </c>
      <c r="DE44" t="s">
        <v>6</v>
      </c>
      <c r="DF44" t="s">
        <v>6</v>
      </c>
      <c r="DG44" t="s">
        <v>6</v>
      </c>
      <c r="DH44" t="s">
        <v>6</v>
      </c>
      <c r="DI44" t="s">
        <v>6</v>
      </c>
      <c r="DJ44" t="s">
        <v>6</v>
      </c>
      <c r="DK44" t="s">
        <v>6</v>
      </c>
      <c r="DL44" t="s">
        <v>6</v>
      </c>
      <c r="DM44" t="s">
        <v>6</v>
      </c>
      <c r="DN44">
        <v>0</v>
      </c>
      <c r="DO44">
        <v>0</v>
      </c>
      <c r="DP44">
        <v>1</v>
      </c>
      <c r="DQ44">
        <v>1</v>
      </c>
      <c r="DU44">
        <v>1007</v>
      </c>
      <c r="DV44" t="s">
        <v>22</v>
      </c>
      <c r="DW44" t="e">
        <f>'Техническое задание 18.1 '!#REF!</f>
        <v>#REF!</v>
      </c>
      <c r="DX44">
        <v>1</v>
      </c>
      <c r="DZ44" t="s">
        <v>6</v>
      </c>
      <c r="EA44" t="s">
        <v>6</v>
      </c>
      <c r="EB44" t="s">
        <v>6</v>
      </c>
      <c r="EC44" t="s">
        <v>6</v>
      </c>
      <c r="EE44">
        <v>66434308</v>
      </c>
      <c r="EF44">
        <v>23</v>
      </c>
      <c r="EG44" t="s">
        <v>24</v>
      </c>
      <c r="EH44">
        <v>8</v>
      </c>
      <c r="EI44" t="s">
        <v>25</v>
      </c>
      <c r="EJ44">
        <v>1</v>
      </c>
      <c r="EK44">
        <v>8001</v>
      </c>
      <c r="EL44" t="s">
        <v>25</v>
      </c>
      <c r="EM44" t="s">
        <v>26</v>
      </c>
      <c r="EO44" t="s">
        <v>6</v>
      </c>
      <c r="EQ44">
        <v>131072</v>
      </c>
      <c r="ER44" t="e">
        <f>ES44+ET44+EV44</f>
        <v>#REF!</v>
      </c>
      <c r="ES44" s="31" t="e">
        <f>'Техническое задание 18.1 '!#REF!</f>
        <v>#REF!</v>
      </c>
      <c r="ET44" s="31" t="e">
        <f>'Техническое задание 18.1 '!#REF!</f>
        <v>#REF!</v>
      </c>
      <c r="EU44" s="31" t="e">
        <f>'Техническое задание 18.1 '!#REF!</f>
        <v>#REF!</v>
      </c>
      <c r="EV44" s="31" t="e">
        <f>'Техническое задание 18.1 '!#REF!</f>
        <v>#REF!</v>
      </c>
      <c r="EW44" t="e">
        <f>'Техническое задание 18.1 '!#REF!</f>
        <v>#REF!</v>
      </c>
      <c r="EX44">
        <v>0.44</v>
      </c>
      <c r="EY44">
        <v>0</v>
      </c>
      <c r="FQ44">
        <v>0</v>
      </c>
      <c r="FR44">
        <f t="shared" si="50"/>
        <v>0</v>
      </c>
      <c r="FS44">
        <v>0</v>
      </c>
      <c r="FX44">
        <v>110</v>
      </c>
      <c r="FY44">
        <v>69</v>
      </c>
      <c r="GA44" t="s">
        <v>6</v>
      </c>
      <c r="GD44">
        <v>1</v>
      </c>
      <c r="GF44">
        <v>1758477605</v>
      </c>
      <c r="GG44">
        <v>2</v>
      </c>
      <c r="GH44">
        <v>1</v>
      </c>
      <c r="GI44">
        <v>4</v>
      </c>
      <c r="GJ44">
        <v>0</v>
      </c>
      <c r="GK44">
        <v>0</v>
      </c>
      <c r="GL44">
        <f t="shared" si="51"/>
        <v>0</v>
      </c>
      <c r="GM44" t="e">
        <f t="shared" si="52"/>
        <v>#REF!</v>
      </c>
      <c r="GN44" t="e">
        <f t="shared" si="53"/>
        <v>#REF!</v>
      </c>
      <c r="GO44">
        <f t="shared" si="54"/>
        <v>0</v>
      </c>
      <c r="GP44">
        <f t="shared" si="55"/>
        <v>0</v>
      </c>
      <c r="GR44">
        <v>0</v>
      </c>
      <c r="GS44">
        <v>3</v>
      </c>
      <c r="GT44">
        <v>0</v>
      </c>
      <c r="GU44" t="s">
        <v>6</v>
      </c>
      <c r="GV44">
        <f t="shared" si="56"/>
        <v>0</v>
      </c>
      <c r="GW44">
        <v>1</v>
      </c>
      <c r="GX44" t="e">
        <f t="shared" si="57"/>
        <v>#REF!</v>
      </c>
      <c r="HA44">
        <v>0</v>
      </c>
      <c r="HB44">
        <v>0</v>
      </c>
      <c r="HC44">
        <f t="shared" si="58"/>
        <v>0</v>
      </c>
      <c r="HE44" t="s">
        <v>6</v>
      </c>
      <c r="HF44" t="s">
        <v>6</v>
      </c>
      <c r="HM44" t="s">
        <v>6</v>
      </c>
      <c r="HN44" t="s">
        <v>27</v>
      </c>
      <c r="HO44" t="s">
        <v>28</v>
      </c>
      <c r="HP44" t="s">
        <v>25</v>
      </c>
      <c r="HQ44" t="s">
        <v>25</v>
      </c>
      <c r="IF44">
        <v>-1</v>
      </c>
      <c r="IK44">
        <v>0</v>
      </c>
      <c r="IL44" t="s">
        <v>948</v>
      </c>
      <c r="IM44">
        <v>1750.4</v>
      </c>
    </row>
    <row r="45" spans="1:247" x14ac:dyDescent="0.25">
      <c r="A45">
        <v>18</v>
      </c>
      <c r="B45">
        <v>1</v>
      </c>
      <c r="C45">
        <v>38</v>
      </c>
      <c r="E45" t="s">
        <v>68</v>
      </c>
      <c r="F45" t="e">
        <f>'Техническое задание 18.1 '!#REF!</f>
        <v>#REF!</v>
      </c>
      <c r="G45" t="s">
        <v>31</v>
      </c>
      <c r="H45" t="s">
        <v>22</v>
      </c>
      <c r="I45" t="e">
        <f>I44*J45</f>
        <v>#REF!</v>
      </c>
      <c r="J45" s="66">
        <f>'4.Ведомость_списания'!F54</f>
        <v>0.11</v>
      </c>
      <c r="K45">
        <v>0.11</v>
      </c>
      <c r="O45" t="e">
        <f t="shared" si="21"/>
        <v>#REF!</v>
      </c>
      <c r="P45" t="e">
        <f t="shared" si="22"/>
        <v>#REF!</v>
      </c>
      <c r="Q45" t="e">
        <f t="shared" si="23"/>
        <v>#REF!</v>
      </c>
      <c r="R45" t="e">
        <f t="shared" si="24"/>
        <v>#REF!</v>
      </c>
      <c r="S45" t="e">
        <f t="shared" si="25"/>
        <v>#REF!</v>
      </c>
      <c r="T45" t="e">
        <f t="shared" si="26"/>
        <v>#REF!</v>
      </c>
      <c r="U45" t="e">
        <f t="shared" si="27"/>
        <v>#REF!</v>
      </c>
      <c r="V45" t="e">
        <f t="shared" si="28"/>
        <v>#REF!</v>
      </c>
      <c r="W45" t="e">
        <f t="shared" si="29"/>
        <v>#REF!</v>
      </c>
      <c r="X45" t="e">
        <f t="shared" si="30"/>
        <v>#REF!</v>
      </c>
      <c r="Y45" t="e">
        <f t="shared" si="31"/>
        <v>#REF!</v>
      </c>
      <c r="AA45">
        <v>66440962</v>
      </c>
      <c r="AB45" t="e">
        <f t="shared" si="32"/>
        <v>#REF!</v>
      </c>
      <c r="AC45" t="e">
        <f t="shared" si="33"/>
        <v>#REF!</v>
      </c>
      <c r="AD45">
        <f t="shared" si="34"/>
        <v>0</v>
      </c>
      <c r="AE45">
        <f t="shared" si="35"/>
        <v>0</v>
      </c>
      <c r="AF45">
        <f t="shared" si="36"/>
        <v>0</v>
      </c>
      <c r="AG45">
        <f t="shared" si="37"/>
        <v>0</v>
      </c>
      <c r="AH45">
        <f t="shared" si="38"/>
        <v>0</v>
      </c>
      <c r="AI45">
        <f t="shared" si="39"/>
        <v>0</v>
      </c>
      <c r="AJ45">
        <f t="shared" si="40"/>
        <v>0</v>
      </c>
      <c r="AK45">
        <v>3952.5</v>
      </c>
      <c r="AL45" s="31" t="e">
        <f>'Техническое задание 18.1 '!#REF!</f>
        <v>#REF!</v>
      </c>
      <c r="AM45">
        <v>0</v>
      </c>
      <c r="AN45">
        <v>0</v>
      </c>
      <c r="AO45">
        <v>0</v>
      </c>
      <c r="AP45">
        <v>0</v>
      </c>
      <c r="AQ45">
        <v>0</v>
      </c>
      <c r="AR45">
        <v>0</v>
      </c>
      <c r="AS45">
        <v>0</v>
      </c>
      <c r="AT45">
        <v>110</v>
      </c>
      <c r="AU45">
        <v>69</v>
      </c>
      <c r="AV45">
        <v>1</v>
      </c>
      <c r="AW45">
        <v>1</v>
      </c>
      <c r="AZ45">
        <v>1</v>
      </c>
      <c r="BA45">
        <v>1</v>
      </c>
      <c r="BB45">
        <v>1</v>
      </c>
      <c r="BC45" t="e">
        <f>'Техническое задание 18.1 '!#REF!</f>
        <v>#REF!</v>
      </c>
      <c r="BD45" t="s">
        <v>6</v>
      </c>
      <c r="BE45" t="s">
        <v>6</v>
      </c>
      <c r="BF45" t="s">
        <v>6</v>
      </c>
      <c r="BG45" t="s">
        <v>6</v>
      </c>
      <c r="BH45">
        <v>3</v>
      </c>
      <c r="BI45">
        <v>1</v>
      </c>
      <c r="BJ45" t="s">
        <v>69</v>
      </c>
      <c r="BM45">
        <v>8001</v>
      </c>
      <c r="BN45">
        <v>0</v>
      </c>
      <c r="BO45" t="s">
        <v>6</v>
      </c>
      <c r="BP45">
        <v>0</v>
      </c>
      <c r="BQ45">
        <v>23</v>
      </c>
      <c r="BR45">
        <v>0</v>
      </c>
      <c r="BS45">
        <v>1</v>
      </c>
      <c r="BT45">
        <v>1</v>
      </c>
      <c r="BU45">
        <v>1</v>
      </c>
      <c r="BV45">
        <v>1</v>
      </c>
      <c r="BW45">
        <v>1</v>
      </c>
      <c r="BX45">
        <v>1</v>
      </c>
      <c r="BY45" t="s">
        <v>6</v>
      </c>
      <c r="BZ45">
        <v>110</v>
      </c>
      <c r="CA45">
        <v>69</v>
      </c>
      <c r="CB45" t="s">
        <v>6</v>
      </c>
      <c r="CE45">
        <v>0</v>
      </c>
      <c r="CF45">
        <v>0</v>
      </c>
      <c r="CG45">
        <v>0</v>
      </c>
      <c r="CM45">
        <v>0</v>
      </c>
      <c r="CN45" t="s">
        <v>6</v>
      </c>
      <c r="CO45">
        <v>0</v>
      </c>
      <c r="CP45" t="e">
        <f t="shared" si="41"/>
        <v>#REF!</v>
      </c>
      <c r="CQ45" t="e">
        <f t="shared" ref="CQ45:CR47" si="60">AC45</f>
        <v>#REF!</v>
      </c>
      <c r="CR45">
        <f t="shared" si="60"/>
        <v>0</v>
      </c>
      <c r="CS45">
        <f t="shared" si="42"/>
        <v>0</v>
      </c>
      <c r="CT45">
        <f t="shared" si="43"/>
        <v>0</v>
      </c>
      <c r="CU45">
        <f t="shared" si="44"/>
        <v>0</v>
      </c>
      <c r="CV45">
        <f t="shared" si="45"/>
        <v>0</v>
      </c>
      <c r="CW45">
        <f t="shared" si="46"/>
        <v>0</v>
      </c>
      <c r="CX45">
        <f t="shared" si="47"/>
        <v>0</v>
      </c>
      <c r="CY45" t="e">
        <f t="shared" si="48"/>
        <v>#REF!</v>
      </c>
      <c r="CZ45" t="e">
        <f t="shared" si="49"/>
        <v>#REF!</v>
      </c>
      <c r="DC45" t="s">
        <v>6</v>
      </c>
      <c r="DD45" t="s">
        <v>6</v>
      </c>
      <c r="DE45" t="s">
        <v>6</v>
      </c>
      <c r="DF45" t="s">
        <v>6</v>
      </c>
      <c r="DG45" t="s">
        <v>6</v>
      </c>
      <c r="DH45" t="s">
        <v>6</v>
      </c>
      <c r="DI45" t="s">
        <v>6</v>
      </c>
      <c r="DJ45" t="s">
        <v>6</v>
      </c>
      <c r="DK45" t="s">
        <v>6</v>
      </c>
      <c r="DL45" t="s">
        <v>6</v>
      </c>
      <c r="DM45" t="s">
        <v>6</v>
      </c>
      <c r="DN45">
        <v>0</v>
      </c>
      <c r="DO45">
        <v>0</v>
      </c>
      <c r="DP45">
        <v>1</v>
      </c>
      <c r="DQ45">
        <v>1</v>
      </c>
      <c r="DU45">
        <v>1007</v>
      </c>
      <c r="DV45" t="s">
        <v>22</v>
      </c>
      <c r="DW45" t="e">
        <f>'Техническое задание 18.1 '!#REF!</f>
        <v>#REF!</v>
      </c>
      <c r="DX45">
        <v>1</v>
      </c>
      <c r="DZ45" t="s">
        <v>6</v>
      </c>
      <c r="EA45" t="s">
        <v>6</v>
      </c>
      <c r="EB45" t="s">
        <v>6</v>
      </c>
      <c r="EC45" t="s">
        <v>6</v>
      </c>
      <c r="EE45">
        <v>66434308</v>
      </c>
      <c r="EF45">
        <v>23</v>
      </c>
      <c r="EG45" t="s">
        <v>24</v>
      </c>
      <c r="EH45">
        <v>8</v>
      </c>
      <c r="EI45" t="s">
        <v>25</v>
      </c>
      <c r="EJ45">
        <v>1</v>
      </c>
      <c r="EK45">
        <v>8001</v>
      </c>
      <c r="EL45" t="s">
        <v>25</v>
      </c>
      <c r="EM45" t="s">
        <v>26</v>
      </c>
      <c r="EO45" t="s">
        <v>6</v>
      </c>
      <c r="EQ45">
        <v>0</v>
      </c>
      <c r="ER45">
        <v>3952.5</v>
      </c>
      <c r="ES45" s="31" t="e">
        <f>'Техническое задание 18.1 '!#REF!</f>
        <v>#REF!</v>
      </c>
      <c r="ET45">
        <v>0</v>
      </c>
      <c r="EU45">
        <v>0</v>
      </c>
      <c r="EV45">
        <v>0</v>
      </c>
      <c r="EW45">
        <v>0</v>
      </c>
      <c r="EX45">
        <v>0</v>
      </c>
      <c r="EZ45">
        <v>5</v>
      </c>
      <c r="FC45">
        <v>0</v>
      </c>
      <c r="FD45">
        <v>18</v>
      </c>
      <c r="FF45">
        <v>3875</v>
      </c>
      <c r="FQ45">
        <v>0</v>
      </c>
      <c r="FR45">
        <f t="shared" si="50"/>
        <v>0</v>
      </c>
      <c r="FS45">
        <v>0</v>
      </c>
      <c r="FX45">
        <v>110</v>
      </c>
      <c r="FY45">
        <v>69</v>
      </c>
      <c r="GA45" t="s">
        <v>32</v>
      </c>
      <c r="GD45">
        <v>1</v>
      </c>
      <c r="GF45">
        <v>284297518</v>
      </c>
      <c r="GG45">
        <v>2</v>
      </c>
      <c r="GH45">
        <v>3</v>
      </c>
      <c r="GI45">
        <v>4</v>
      </c>
      <c r="GJ45">
        <v>0</v>
      </c>
      <c r="GK45">
        <v>0</v>
      </c>
      <c r="GL45">
        <f t="shared" si="51"/>
        <v>0</v>
      </c>
      <c r="GM45" t="e">
        <f t="shared" si="52"/>
        <v>#REF!</v>
      </c>
      <c r="GN45" t="e">
        <f t="shared" si="53"/>
        <v>#REF!</v>
      </c>
      <c r="GO45">
        <f t="shared" si="54"/>
        <v>0</v>
      </c>
      <c r="GP45">
        <f t="shared" si="55"/>
        <v>0</v>
      </c>
      <c r="GR45">
        <v>1</v>
      </c>
      <c r="GS45">
        <v>1</v>
      </c>
      <c r="GT45">
        <v>0</v>
      </c>
      <c r="GU45" t="s">
        <v>6</v>
      </c>
      <c r="GV45">
        <f t="shared" si="56"/>
        <v>0</v>
      </c>
      <c r="GW45">
        <v>1</v>
      </c>
      <c r="GX45" t="e">
        <f t="shared" si="57"/>
        <v>#REF!</v>
      </c>
      <c r="HA45">
        <v>0</v>
      </c>
      <c r="HB45">
        <v>0</v>
      </c>
      <c r="HC45">
        <f t="shared" si="58"/>
        <v>0</v>
      </c>
      <c r="HE45" t="s">
        <v>33</v>
      </c>
      <c r="HF45" t="s">
        <v>34</v>
      </c>
      <c r="HG45" t="e">
        <f>ROUND(AC45*I45,0)</f>
        <v>#REF!</v>
      </c>
      <c r="HM45" t="s">
        <v>6</v>
      </c>
      <c r="HN45" t="s">
        <v>27</v>
      </c>
      <c r="HO45" t="s">
        <v>28</v>
      </c>
      <c r="HP45" t="s">
        <v>25</v>
      </c>
      <c r="HQ45" t="s">
        <v>25</v>
      </c>
      <c r="IF45">
        <v>-1</v>
      </c>
      <c r="IK45">
        <v>0</v>
      </c>
    </row>
    <row r="46" spans="1:247" x14ac:dyDescent="0.25">
      <c r="A46">
        <v>18</v>
      </c>
      <c r="B46">
        <v>1</v>
      </c>
      <c r="C46">
        <v>37</v>
      </c>
      <c r="E46" t="s">
        <v>70</v>
      </c>
      <c r="F46" t="e">
        <f>'Техническое задание 18.1 '!#REF!</f>
        <v>#REF!</v>
      </c>
      <c r="G46" t="s">
        <v>71</v>
      </c>
      <c r="H46" t="s">
        <v>22</v>
      </c>
      <c r="I46" t="e">
        <f>I44*J46</f>
        <v>#REF!</v>
      </c>
      <c r="J46" s="66">
        <f>'4.Ведомость_списания'!F55</f>
        <v>0.91999999999999993</v>
      </c>
      <c r="K46">
        <v>0.92</v>
      </c>
      <c r="O46" t="e">
        <f t="shared" si="21"/>
        <v>#REF!</v>
      </c>
      <c r="P46" t="e">
        <f t="shared" si="22"/>
        <v>#REF!</v>
      </c>
      <c r="Q46" t="e">
        <f t="shared" si="23"/>
        <v>#REF!</v>
      </c>
      <c r="R46" t="e">
        <f t="shared" si="24"/>
        <v>#REF!</v>
      </c>
      <c r="S46" t="e">
        <f t="shared" si="25"/>
        <v>#REF!</v>
      </c>
      <c r="T46" t="e">
        <f t="shared" si="26"/>
        <v>#REF!</v>
      </c>
      <c r="U46" t="e">
        <f t="shared" si="27"/>
        <v>#REF!</v>
      </c>
      <c r="V46" t="e">
        <f t="shared" si="28"/>
        <v>#REF!</v>
      </c>
      <c r="W46" t="e">
        <f t="shared" si="29"/>
        <v>#REF!</v>
      </c>
      <c r="X46" t="e">
        <f t="shared" si="30"/>
        <v>#REF!</v>
      </c>
      <c r="Y46" t="e">
        <f t="shared" si="31"/>
        <v>#REF!</v>
      </c>
      <c r="AA46">
        <v>66440962</v>
      </c>
      <c r="AB46" t="e">
        <f t="shared" si="32"/>
        <v>#REF!</v>
      </c>
      <c r="AC46" t="e">
        <f t="shared" si="33"/>
        <v>#REF!</v>
      </c>
      <c r="AD46">
        <f t="shared" si="34"/>
        <v>0</v>
      </c>
      <c r="AE46">
        <f t="shared" si="35"/>
        <v>0</v>
      </c>
      <c r="AF46">
        <f t="shared" si="36"/>
        <v>0</v>
      </c>
      <c r="AG46">
        <f t="shared" si="37"/>
        <v>0</v>
      </c>
      <c r="AH46">
        <f t="shared" si="38"/>
        <v>0</v>
      </c>
      <c r="AI46">
        <f t="shared" si="39"/>
        <v>0</v>
      </c>
      <c r="AJ46">
        <f t="shared" si="40"/>
        <v>0</v>
      </c>
      <c r="AK46">
        <v>4675</v>
      </c>
      <c r="AL46" s="31" t="e">
        <f>'Техническое задание 18.1 '!#REF!</f>
        <v>#REF!</v>
      </c>
      <c r="AM46">
        <v>0</v>
      </c>
      <c r="AN46">
        <v>0</v>
      </c>
      <c r="AO46">
        <v>0</v>
      </c>
      <c r="AP46">
        <v>0</v>
      </c>
      <c r="AQ46">
        <v>0</v>
      </c>
      <c r="AR46">
        <v>0</v>
      </c>
      <c r="AS46">
        <v>0</v>
      </c>
      <c r="AT46">
        <v>110</v>
      </c>
      <c r="AU46">
        <v>69</v>
      </c>
      <c r="AV46">
        <v>1</v>
      </c>
      <c r="AW46">
        <v>1</v>
      </c>
      <c r="AZ46">
        <v>1</v>
      </c>
      <c r="BA46">
        <v>1</v>
      </c>
      <c r="BB46">
        <v>1</v>
      </c>
      <c r="BC46" t="e">
        <f>'Техническое задание 18.1 '!#REF!</f>
        <v>#REF!</v>
      </c>
      <c r="BD46" t="s">
        <v>6</v>
      </c>
      <c r="BE46" t="s">
        <v>6</v>
      </c>
      <c r="BF46" t="s">
        <v>6</v>
      </c>
      <c r="BG46" t="s">
        <v>6</v>
      </c>
      <c r="BH46">
        <v>3</v>
      </c>
      <c r="BI46">
        <v>1</v>
      </c>
      <c r="BJ46" t="s">
        <v>72</v>
      </c>
      <c r="BM46">
        <v>8001</v>
      </c>
      <c r="BN46">
        <v>0</v>
      </c>
      <c r="BO46" t="s">
        <v>6</v>
      </c>
      <c r="BP46">
        <v>0</v>
      </c>
      <c r="BQ46">
        <v>23</v>
      </c>
      <c r="BR46">
        <v>0</v>
      </c>
      <c r="BS46">
        <v>1</v>
      </c>
      <c r="BT46">
        <v>1</v>
      </c>
      <c r="BU46">
        <v>1</v>
      </c>
      <c r="BV46">
        <v>1</v>
      </c>
      <c r="BW46">
        <v>1</v>
      </c>
      <c r="BX46">
        <v>1</v>
      </c>
      <c r="BY46" t="s">
        <v>6</v>
      </c>
      <c r="BZ46">
        <v>110</v>
      </c>
      <c r="CA46">
        <v>69</v>
      </c>
      <c r="CB46" t="s">
        <v>6</v>
      </c>
      <c r="CE46">
        <v>0</v>
      </c>
      <c r="CF46">
        <v>0</v>
      </c>
      <c r="CG46">
        <v>0</v>
      </c>
      <c r="CM46">
        <v>0</v>
      </c>
      <c r="CN46" t="s">
        <v>6</v>
      </c>
      <c r="CO46">
        <v>0</v>
      </c>
      <c r="CP46" t="e">
        <f t="shared" si="41"/>
        <v>#REF!</v>
      </c>
      <c r="CQ46" t="e">
        <f t="shared" si="60"/>
        <v>#REF!</v>
      </c>
      <c r="CR46">
        <f t="shared" si="60"/>
        <v>0</v>
      </c>
      <c r="CS46">
        <f t="shared" si="42"/>
        <v>0</v>
      </c>
      <c r="CT46">
        <f t="shared" si="43"/>
        <v>0</v>
      </c>
      <c r="CU46">
        <f t="shared" si="44"/>
        <v>0</v>
      </c>
      <c r="CV46">
        <f t="shared" si="45"/>
        <v>0</v>
      </c>
      <c r="CW46">
        <f t="shared" si="46"/>
        <v>0</v>
      </c>
      <c r="CX46">
        <f t="shared" si="47"/>
        <v>0</v>
      </c>
      <c r="CY46" t="e">
        <f t="shared" si="48"/>
        <v>#REF!</v>
      </c>
      <c r="CZ46" t="e">
        <f t="shared" si="49"/>
        <v>#REF!</v>
      </c>
      <c r="DC46" t="s">
        <v>6</v>
      </c>
      <c r="DD46" t="s">
        <v>6</v>
      </c>
      <c r="DE46" t="s">
        <v>6</v>
      </c>
      <c r="DF46" t="s">
        <v>6</v>
      </c>
      <c r="DG46" t="s">
        <v>6</v>
      </c>
      <c r="DH46" t="s">
        <v>6</v>
      </c>
      <c r="DI46" t="s">
        <v>6</v>
      </c>
      <c r="DJ46" t="s">
        <v>6</v>
      </c>
      <c r="DK46" t="s">
        <v>6</v>
      </c>
      <c r="DL46" t="s">
        <v>6</v>
      </c>
      <c r="DM46" t="s">
        <v>6</v>
      </c>
      <c r="DN46">
        <v>0</v>
      </c>
      <c r="DO46">
        <v>0</v>
      </c>
      <c r="DP46">
        <v>1</v>
      </c>
      <c r="DQ46">
        <v>1</v>
      </c>
      <c r="DU46">
        <v>1007</v>
      </c>
      <c r="DV46" t="s">
        <v>22</v>
      </c>
      <c r="DW46" t="e">
        <f>'Техническое задание 18.1 '!#REF!</f>
        <v>#REF!</v>
      </c>
      <c r="DX46">
        <v>1</v>
      </c>
      <c r="DZ46" t="s">
        <v>6</v>
      </c>
      <c r="EA46" t="s">
        <v>6</v>
      </c>
      <c r="EB46" t="s">
        <v>6</v>
      </c>
      <c r="EC46" t="s">
        <v>6</v>
      </c>
      <c r="EE46">
        <v>66434308</v>
      </c>
      <c r="EF46">
        <v>23</v>
      </c>
      <c r="EG46" t="s">
        <v>24</v>
      </c>
      <c r="EH46">
        <v>8</v>
      </c>
      <c r="EI46" t="s">
        <v>25</v>
      </c>
      <c r="EJ46">
        <v>1</v>
      </c>
      <c r="EK46">
        <v>8001</v>
      </c>
      <c r="EL46" t="s">
        <v>25</v>
      </c>
      <c r="EM46" t="s">
        <v>26</v>
      </c>
      <c r="EO46" t="s">
        <v>6</v>
      </c>
      <c r="EQ46">
        <v>0</v>
      </c>
      <c r="ER46">
        <v>4675</v>
      </c>
      <c r="ES46" s="31" t="e">
        <f>'Техническое задание 18.1 '!#REF!</f>
        <v>#REF!</v>
      </c>
      <c r="ET46">
        <v>0</v>
      </c>
      <c r="EU46">
        <v>0</v>
      </c>
      <c r="EV46">
        <v>0</v>
      </c>
      <c r="EW46">
        <v>0</v>
      </c>
      <c r="EX46">
        <v>0</v>
      </c>
      <c r="EZ46">
        <v>5</v>
      </c>
      <c r="FC46">
        <v>0</v>
      </c>
      <c r="FD46">
        <v>18</v>
      </c>
      <c r="FF46">
        <v>4583.33</v>
      </c>
      <c r="FQ46">
        <v>0</v>
      </c>
      <c r="FR46">
        <f t="shared" si="50"/>
        <v>0</v>
      </c>
      <c r="FS46">
        <v>0</v>
      </c>
      <c r="FX46">
        <v>110</v>
      </c>
      <c r="FY46">
        <v>69</v>
      </c>
      <c r="GA46" t="s">
        <v>73</v>
      </c>
      <c r="GD46">
        <v>1</v>
      </c>
      <c r="GF46">
        <v>-1767994682</v>
      </c>
      <c r="GG46">
        <v>2</v>
      </c>
      <c r="GH46">
        <v>3</v>
      </c>
      <c r="GI46">
        <v>4</v>
      </c>
      <c r="GJ46">
        <v>0</v>
      </c>
      <c r="GK46">
        <v>0</v>
      </c>
      <c r="GL46">
        <f t="shared" si="51"/>
        <v>0</v>
      </c>
      <c r="GM46" t="e">
        <f t="shared" si="52"/>
        <v>#REF!</v>
      </c>
      <c r="GN46" t="e">
        <f t="shared" si="53"/>
        <v>#REF!</v>
      </c>
      <c r="GO46">
        <f t="shared" si="54"/>
        <v>0</v>
      </c>
      <c r="GP46">
        <f t="shared" si="55"/>
        <v>0</v>
      </c>
      <c r="GR46">
        <v>1</v>
      </c>
      <c r="GS46">
        <v>1</v>
      </c>
      <c r="GT46">
        <v>0</v>
      </c>
      <c r="GU46" t="s">
        <v>6</v>
      </c>
      <c r="GV46">
        <f t="shared" si="56"/>
        <v>0</v>
      </c>
      <c r="GW46">
        <v>1</v>
      </c>
      <c r="GX46" t="e">
        <f t="shared" si="57"/>
        <v>#REF!</v>
      </c>
      <c r="HA46">
        <v>0</v>
      </c>
      <c r="HB46">
        <v>0</v>
      </c>
      <c r="HC46">
        <f t="shared" si="58"/>
        <v>0</v>
      </c>
      <c r="HE46" t="s">
        <v>33</v>
      </c>
      <c r="HF46" t="s">
        <v>34</v>
      </c>
      <c r="HG46" t="e">
        <f>ROUND(AC46*I46,0)</f>
        <v>#REF!</v>
      </c>
      <c r="HM46" t="s">
        <v>6</v>
      </c>
      <c r="HN46" t="s">
        <v>27</v>
      </c>
      <c r="HO46" t="s">
        <v>28</v>
      </c>
      <c r="HP46" t="s">
        <v>25</v>
      </c>
      <c r="HQ46" t="s">
        <v>25</v>
      </c>
      <c r="IF46">
        <v>-1</v>
      </c>
      <c r="IK46">
        <v>0</v>
      </c>
    </row>
    <row r="47" spans="1:247" x14ac:dyDescent="0.25">
      <c r="A47">
        <v>18</v>
      </c>
      <c r="B47">
        <v>1</v>
      </c>
      <c r="C47">
        <v>39</v>
      </c>
      <c r="E47" t="s">
        <v>74</v>
      </c>
      <c r="F47" t="e">
        <f>'Техническое задание 18.1 '!#REF!</f>
        <v>#REF!</v>
      </c>
      <c r="G47" t="s">
        <v>75</v>
      </c>
      <c r="H47" t="s">
        <v>22</v>
      </c>
      <c r="I47" t="e">
        <f>I44*J47</f>
        <v>#REF!</v>
      </c>
      <c r="J47" s="66">
        <f>'4.Ведомость_списания'!F56</f>
        <v>2.7388025594149906E-2</v>
      </c>
      <c r="K47">
        <v>2.7388025600000001E-2</v>
      </c>
      <c r="O47" t="e">
        <f t="shared" si="21"/>
        <v>#REF!</v>
      </c>
      <c r="P47" t="e">
        <f t="shared" si="22"/>
        <v>#REF!</v>
      </c>
      <c r="Q47" t="e">
        <f t="shared" si="23"/>
        <v>#REF!</v>
      </c>
      <c r="R47" t="e">
        <f t="shared" si="24"/>
        <v>#REF!</v>
      </c>
      <c r="S47" t="e">
        <f t="shared" si="25"/>
        <v>#REF!</v>
      </c>
      <c r="T47" t="e">
        <f t="shared" si="26"/>
        <v>#REF!</v>
      </c>
      <c r="U47" t="e">
        <f t="shared" si="27"/>
        <v>#REF!</v>
      </c>
      <c r="V47" t="e">
        <f t="shared" si="28"/>
        <v>#REF!</v>
      </c>
      <c r="W47" t="e">
        <f t="shared" si="29"/>
        <v>#REF!</v>
      </c>
      <c r="X47" t="e">
        <f t="shared" si="30"/>
        <v>#REF!</v>
      </c>
      <c r="Y47" t="e">
        <f t="shared" si="31"/>
        <v>#REF!</v>
      </c>
      <c r="AA47">
        <v>66440962</v>
      </c>
      <c r="AB47" t="e">
        <f t="shared" si="32"/>
        <v>#REF!</v>
      </c>
      <c r="AC47" t="e">
        <f t="shared" si="33"/>
        <v>#REF!</v>
      </c>
      <c r="AD47">
        <f t="shared" si="34"/>
        <v>0</v>
      </c>
      <c r="AE47">
        <f t="shared" si="35"/>
        <v>0</v>
      </c>
      <c r="AF47">
        <f t="shared" si="36"/>
        <v>0</v>
      </c>
      <c r="AG47">
        <f t="shared" si="37"/>
        <v>0</v>
      </c>
      <c r="AH47">
        <f t="shared" si="38"/>
        <v>0</v>
      </c>
      <c r="AI47">
        <f t="shared" si="39"/>
        <v>0</v>
      </c>
      <c r="AJ47">
        <f t="shared" si="40"/>
        <v>0</v>
      </c>
      <c r="AK47">
        <v>3952.5</v>
      </c>
      <c r="AL47" s="31" t="e">
        <f>'Техническое задание 18.1 '!#REF!</f>
        <v>#REF!</v>
      </c>
      <c r="AM47">
        <v>0</v>
      </c>
      <c r="AN47">
        <v>0</v>
      </c>
      <c r="AO47">
        <v>0</v>
      </c>
      <c r="AP47">
        <v>0</v>
      </c>
      <c r="AQ47">
        <v>0</v>
      </c>
      <c r="AR47">
        <v>0</v>
      </c>
      <c r="AS47">
        <v>0</v>
      </c>
      <c r="AT47">
        <v>110</v>
      </c>
      <c r="AU47">
        <v>69</v>
      </c>
      <c r="AV47">
        <v>1</v>
      </c>
      <c r="AW47">
        <v>1</v>
      </c>
      <c r="AZ47">
        <v>1</v>
      </c>
      <c r="BA47">
        <v>1</v>
      </c>
      <c r="BB47">
        <v>1</v>
      </c>
      <c r="BC47" t="e">
        <f>'Техническое задание 18.1 '!#REF!</f>
        <v>#REF!</v>
      </c>
      <c r="BD47" t="s">
        <v>6</v>
      </c>
      <c r="BE47" t="s">
        <v>6</v>
      </c>
      <c r="BF47" t="s">
        <v>6</v>
      </c>
      <c r="BG47" t="s">
        <v>6</v>
      </c>
      <c r="BH47">
        <v>3</v>
      </c>
      <c r="BI47">
        <v>1</v>
      </c>
      <c r="BJ47" t="s">
        <v>69</v>
      </c>
      <c r="BM47">
        <v>8001</v>
      </c>
      <c r="BN47">
        <v>0</v>
      </c>
      <c r="BO47" t="s">
        <v>6</v>
      </c>
      <c r="BP47">
        <v>0</v>
      </c>
      <c r="BQ47">
        <v>23</v>
      </c>
      <c r="BR47">
        <v>0</v>
      </c>
      <c r="BS47">
        <v>1</v>
      </c>
      <c r="BT47">
        <v>1</v>
      </c>
      <c r="BU47">
        <v>1</v>
      </c>
      <c r="BV47">
        <v>1</v>
      </c>
      <c r="BW47">
        <v>1</v>
      </c>
      <c r="BX47">
        <v>1</v>
      </c>
      <c r="BY47" t="s">
        <v>6</v>
      </c>
      <c r="BZ47">
        <v>110</v>
      </c>
      <c r="CA47">
        <v>69</v>
      </c>
      <c r="CB47" t="s">
        <v>6</v>
      </c>
      <c r="CE47">
        <v>0</v>
      </c>
      <c r="CF47">
        <v>0</v>
      </c>
      <c r="CG47">
        <v>0</v>
      </c>
      <c r="CM47">
        <v>0</v>
      </c>
      <c r="CN47" t="s">
        <v>6</v>
      </c>
      <c r="CO47">
        <v>0</v>
      </c>
      <c r="CP47" t="e">
        <f t="shared" si="41"/>
        <v>#REF!</v>
      </c>
      <c r="CQ47" t="e">
        <f t="shared" si="60"/>
        <v>#REF!</v>
      </c>
      <c r="CR47">
        <f t="shared" si="60"/>
        <v>0</v>
      </c>
      <c r="CS47">
        <f t="shared" si="42"/>
        <v>0</v>
      </c>
      <c r="CT47">
        <f t="shared" si="43"/>
        <v>0</v>
      </c>
      <c r="CU47">
        <f t="shared" si="44"/>
        <v>0</v>
      </c>
      <c r="CV47">
        <f t="shared" si="45"/>
        <v>0</v>
      </c>
      <c r="CW47">
        <f t="shared" si="46"/>
        <v>0</v>
      </c>
      <c r="CX47">
        <f t="shared" si="47"/>
        <v>0</v>
      </c>
      <c r="CY47" t="e">
        <f t="shared" si="48"/>
        <v>#REF!</v>
      </c>
      <c r="CZ47" t="e">
        <f t="shared" si="49"/>
        <v>#REF!</v>
      </c>
      <c r="DC47" t="s">
        <v>6</v>
      </c>
      <c r="DD47" t="s">
        <v>6</v>
      </c>
      <c r="DE47" t="s">
        <v>6</v>
      </c>
      <c r="DF47" t="s">
        <v>6</v>
      </c>
      <c r="DG47" t="s">
        <v>6</v>
      </c>
      <c r="DH47" t="s">
        <v>6</v>
      </c>
      <c r="DI47" t="s">
        <v>6</v>
      </c>
      <c r="DJ47" t="s">
        <v>6</v>
      </c>
      <c r="DK47" t="s">
        <v>6</v>
      </c>
      <c r="DL47" t="s">
        <v>6</v>
      </c>
      <c r="DM47" t="s">
        <v>6</v>
      </c>
      <c r="DN47">
        <v>0</v>
      </c>
      <c r="DO47">
        <v>0</v>
      </c>
      <c r="DP47">
        <v>1</v>
      </c>
      <c r="DQ47">
        <v>1</v>
      </c>
      <c r="DU47">
        <v>1007</v>
      </c>
      <c r="DV47" t="s">
        <v>22</v>
      </c>
      <c r="DW47" t="e">
        <f>'Техническое задание 18.1 '!#REF!</f>
        <v>#REF!</v>
      </c>
      <c r="DX47">
        <v>1</v>
      </c>
      <c r="DZ47" t="s">
        <v>6</v>
      </c>
      <c r="EA47" t="s">
        <v>6</v>
      </c>
      <c r="EB47" t="s">
        <v>6</v>
      </c>
      <c r="EC47" t="s">
        <v>6</v>
      </c>
      <c r="EE47">
        <v>66434308</v>
      </c>
      <c r="EF47">
        <v>23</v>
      </c>
      <c r="EG47" t="s">
        <v>24</v>
      </c>
      <c r="EH47">
        <v>8</v>
      </c>
      <c r="EI47" t="s">
        <v>25</v>
      </c>
      <c r="EJ47">
        <v>1</v>
      </c>
      <c r="EK47">
        <v>8001</v>
      </c>
      <c r="EL47" t="s">
        <v>25</v>
      </c>
      <c r="EM47" t="s">
        <v>26</v>
      </c>
      <c r="EO47" t="s">
        <v>6</v>
      </c>
      <c r="EQ47">
        <v>0</v>
      </c>
      <c r="ER47">
        <v>3952.5</v>
      </c>
      <c r="ES47" s="31" t="e">
        <f>'Техническое задание 18.1 '!#REF!</f>
        <v>#REF!</v>
      </c>
      <c r="ET47">
        <v>0</v>
      </c>
      <c r="EU47">
        <v>0</v>
      </c>
      <c r="EV47">
        <v>0</v>
      </c>
      <c r="EW47">
        <v>0</v>
      </c>
      <c r="EX47">
        <v>0</v>
      </c>
      <c r="EZ47">
        <v>5</v>
      </c>
      <c r="FC47">
        <v>0</v>
      </c>
      <c r="FD47">
        <v>18</v>
      </c>
      <c r="FF47">
        <v>3875</v>
      </c>
      <c r="FQ47">
        <v>0</v>
      </c>
      <c r="FR47">
        <f t="shared" si="50"/>
        <v>0</v>
      </c>
      <c r="FS47">
        <v>0</v>
      </c>
      <c r="FX47">
        <v>110</v>
      </c>
      <c r="FY47">
        <v>69</v>
      </c>
      <c r="GA47" t="s">
        <v>32</v>
      </c>
      <c r="GD47">
        <v>1</v>
      </c>
      <c r="GF47">
        <v>581280433</v>
      </c>
      <c r="GG47">
        <v>2</v>
      </c>
      <c r="GH47">
        <v>3</v>
      </c>
      <c r="GI47">
        <v>4</v>
      </c>
      <c r="GJ47">
        <v>0</v>
      </c>
      <c r="GK47">
        <v>0</v>
      </c>
      <c r="GL47">
        <f t="shared" si="51"/>
        <v>0</v>
      </c>
      <c r="GM47" t="e">
        <f t="shared" si="52"/>
        <v>#REF!</v>
      </c>
      <c r="GN47" t="e">
        <f t="shared" si="53"/>
        <v>#REF!</v>
      </c>
      <c r="GO47">
        <f t="shared" si="54"/>
        <v>0</v>
      </c>
      <c r="GP47">
        <f t="shared" si="55"/>
        <v>0</v>
      </c>
      <c r="GR47">
        <v>1</v>
      </c>
      <c r="GS47">
        <v>1</v>
      </c>
      <c r="GT47">
        <v>0</v>
      </c>
      <c r="GU47" t="s">
        <v>6</v>
      </c>
      <c r="GV47">
        <f t="shared" si="56"/>
        <v>0</v>
      </c>
      <c r="GW47">
        <v>1</v>
      </c>
      <c r="GX47" t="e">
        <f t="shared" si="57"/>
        <v>#REF!</v>
      </c>
      <c r="HA47">
        <v>0</v>
      </c>
      <c r="HB47">
        <v>0</v>
      </c>
      <c r="HC47">
        <f t="shared" si="58"/>
        <v>0</v>
      </c>
      <c r="HE47" t="s">
        <v>33</v>
      </c>
      <c r="HF47" t="s">
        <v>34</v>
      </c>
      <c r="HG47" t="e">
        <f>ROUND(AC47*I47,0)</f>
        <v>#REF!</v>
      </c>
      <c r="HM47" t="s">
        <v>6</v>
      </c>
      <c r="HN47" t="s">
        <v>27</v>
      </c>
      <c r="HO47" t="s">
        <v>28</v>
      </c>
      <c r="HP47" t="s">
        <v>25</v>
      </c>
      <c r="HQ47" t="s">
        <v>25</v>
      </c>
      <c r="IF47">
        <v>-1</v>
      </c>
      <c r="IK47">
        <v>0</v>
      </c>
    </row>
    <row r="48" spans="1:247" x14ac:dyDescent="0.25">
      <c r="A48">
        <v>17</v>
      </c>
      <c r="B48">
        <v>1</v>
      </c>
      <c r="C48">
        <f>ROW(SmtRes!A44)</f>
        <v>44</v>
      </c>
      <c r="D48">
        <f>ROW(EtalonRes!A40)</f>
        <v>40</v>
      </c>
      <c r="E48" t="s">
        <v>76</v>
      </c>
      <c r="F48" t="s">
        <v>77</v>
      </c>
      <c r="G48" t="s">
        <v>78</v>
      </c>
      <c r="H48" t="s">
        <v>22</v>
      </c>
      <c r="I48" t="e">
        <f>'Техническое задание 18.1 '!#REF!</f>
        <v>#REF!</v>
      </c>
      <c r="J48">
        <v>0</v>
      </c>
      <c r="K48">
        <v>424.54</v>
      </c>
      <c r="O48" t="e">
        <f t="shared" si="21"/>
        <v>#REF!</v>
      </c>
      <c r="P48" t="e">
        <f t="shared" si="22"/>
        <v>#REF!</v>
      </c>
      <c r="Q48" t="e">
        <f t="shared" si="23"/>
        <v>#REF!</v>
      </c>
      <c r="R48" t="e">
        <f t="shared" si="24"/>
        <v>#REF!</v>
      </c>
      <c r="S48" t="e">
        <f t="shared" si="25"/>
        <v>#REF!</v>
      </c>
      <c r="T48" t="e">
        <f t="shared" si="26"/>
        <v>#REF!</v>
      </c>
      <c r="U48" t="e">
        <f t="shared" si="27"/>
        <v>#REF!</v>
      </c>
      <c r="V48" t="e">
        <f t="shared" si="28"/>
        <v>#REF!</v>
      </c>
      <c r="W48" t="e">
        <f t="shared" si="29"/>
        <v>#REF!</v>
      </c>
      <c r="X48" t="e">
        <f t="shared" si="30"/>
        <v>#REF!</v>
      </c>
      <c r="Y48" t="e">
        <f t="shared" si="31"/>
        <v>#REF!</v>
      </c>
      <c r="AA48">
        <v>66440962</v>
      </c>
      <c r="AB48" t="e">
        <f t="shared" si="32"/>
        <v>#REF!</v>
      </c>
      <c r="AC48">
        <f t="shared" si="33"/>
        <v>0</v>
      </c>
      <c r="AD48" t="e">
        <f t="shared" si="34"/>
        <v>#REF!</v>
      </c>
      <c r="AE48" t="e">
        <f t="shared" si="35"/>
        <v>#REF!</v>
      </c>
      <c r="AF48" t="e">
        <f t="shared" si="36"/>
        <v>#REF!</v>
      </c>
      <c r="AG48">
        <f t="shared" si="37"/>
        <v>0</v>
      </c>
      <c r="AH48" t="e">
        <f t="shared" si="38"/>
        <v>#REF!</v>
      </c>
      <c r="AI48">
        <f t="shared" si="39"/>
        <v>0.55000000000000004</v>
      </c>
      <c r="AJ48">
        <f t="shared" si="40"/>
        <v>0</v>
      </c>
      <c r="AK48" t="e">
        <f>AL48+AM48+AO48</f>
        <v>#REF!</v>
      </c>
      <c r="AL48">
        <v>0</v>
      </c>
      <c r="AM48" s="31" t="e">
        <f>'Техническое задание 18.1 '!#REF!</f>
        <v>#REF!</v>
      </c>
      <c r="AN48" s="31" t="e">
        <f>'Техническое задание 18.1 '!#REF!</f>
        <v>#REF!</v>
      </c>
      <c r="AO48" s="31" t="e">
        <f>'Техническое задание 18.1 '!#REF!</f>
        <v>#REF!</v>
      </c>
      <c r="AP48">
        <v>0</v>
      </c>
      <c r="AQ48" t="e">
        <f>'Техническое задание 18.1 '!#REF!</f>
        <v>#REF!</v>
      </c>
      <c r="AR48">
        <v>0.55000000000000004</v>
      </c>
      <c r="AS48">
        <v>0</v>
      </c>
      <c r="AT48">
        <v>97</v>
      </c>
      <c r="AU48">
        <v>55</v>
      </c>
      <c r="AV48">
        <v>1</v>
      </c>
      <c r="AW48">
        <v>1</v>
      </c>
      <c r="AZ48">
        <v>1</v>
      </c>
      <c r="BA48" t="e">
        <f>'Техническое задание 18.1 '!#REF!</f>
        <v>#REF!</v>
      </c>
      <c r="BB48" t="e">
        <f>'Техническое задание 18.1 '!#REF!</f>
        <v>#REF!</v>
      </c>
      <c r="BC48">
        <v>9.11</v>
      </c>
      <c r="BD48" t="s">
        <v>6</v>
      </c>
      <c r="BE48" t="s">
        <v>6</v>
      </c>
      <c r="BF48" t="s">
        <v>6</v>
      </c>
      <c r="BG48" t="s">
        <v>6</v>
      </c>
      <c r="BH48">
        <v>0</v>
      </c>
      <c r="BI48">
        <v>1</v>
      </c>
      <c r="BJ48" t="s">
        <v>79</v>
      </c>
      <c r="BM48">
        <v>26001</v>
      </c>
      <c r="BN48">
        <v>0</v>
      </c>
      <c r="BO48" t="s">
        <v>6</v>
      </c>
      <c r="BP48">
        <v>0</v>
      </c>
      <c r="BQ48">
        <v>2</v>
      </c>
      <c r="BR48">
        <v>0</v>
      </c>
      <c r="BS48" t="e">
        <f>'Техническое задание 18.1 '!#REF!</f>
        <v>#REF!</v>
      </c>
      <c r="BT48">
        <v>1</v>
      </c>
      <c r="BU48">
        <v>1</v>
      </c>
      <c r="BV48">
        <v>1</v>
      </c>
      <c r="BW48">
        <v>1</v>
      </c>
      <c r="BX48">
        <v>1</v>
      </c>
      <c r="BY48" t="s">
        <v>6</v>
      </c>
      <c r="BZ48">
        <v>97</v>
      </c>
      <c r="CA48">
        <v>55</v>
      </c>
      <c r="CB48" t="s">
        <v>6</v>
      </c>
      <c r="CE48">
        <v>0</v>
      </c>
      <c r="CF48">
        <v>0</v>
      </c>
      <c r="CG48">
        <v>0</v>
      </c>
      <c r="CM48">
        <v>0</v>
      </c>
      <c r="CN48" t="s">
        <v>6</v>
      </c>
      <c r="CO48">
        <v>0</v>
      </c>
      <c r="CP48" t="e">
        <f t="shared" si="41"/>
        <v>#REF!</v>
      </c>
      <c r="CQ48">
        <f>AC48*BC48</f>
        <v>0</v>
      </c>
      <c r="CR48" t="e">
        <f>AD48*BB48</f>
        <v>#REF!</v>
      </c>
      <c r="CS48" t="e">
        <f t="shared" si="42"/>
        <v>#REF!</v>
      </c>
      <c r="CT48" t="e">
        <f t="shared" si="43"/>
        <v>#REF!</v>
      </c>
      <c r="CU48">
        <f t="shared" si="44"/>
        <v>0</v>
      </c>
      <c r="CV48" t="e">
        <f t="shared" si="45"/>
        <v>#REF!</v>
      </c>
      <c r="CW48">
        <f t="shared" si="46"/>
        <v>0.55000000000000004</v>
      </c>
      <c r="CX48">
        <f t="shared" si="47"/>
        <v>0</v>
      </c>
      <c r="CY48" t="e">
        <f t="shared" si="48"/>
        <v>#REF!</v>
      </c>
      <c r="CZ48" t="e">
        <f t="shared" si="49"/>
        <v>#REF!</v>
      </c>
      <c r="DC48" t="s">
        <v>6</v>
      </c>
      <c r="DD48" t="s">
        <v>6</v>
      </c>
      <c r="DE48" t="s">
        <v>6</v>
      </c>
      <c r="DF48" t="s">
        <v>6</v>
      </c>
      <c r="DG48" t="s">
        <v>6</v>
      </c>
      <c r="DH48" t="s">
        <v>6</v>
      </c>
      <c r="DI48" t="s">
        <v>6</v>
      </c>
      <c r="DJ48" t="s">
        <v>6</v>
      </c>
      <c r="DK48" t="s">
        <v>6</v>
      </c>
      <c r="DL48" t="s">
        <v>6</v>
      </c>
      <c r="DM48" t="s">
        <v>6</v>
      </c>
      <c r="DN48">
        <v>0</v>
      </c>
      <c r="DO48">
        <v>0</v>
      </c>
      <c r="DP48">
        <v>1</v>
      </c>
      <c r="DQ48">
        <v>1</v>
      </c>
      <c r="DU48">
        <v>1007</v>
      </c>
      <c r="DV48" t="s">
        <v>22</v>
      </c>
      <c r="DW48" t="e">
        <f>'Техническое задание 18.1 '!#REF!</f>
        <v>#REF!</v>
      </c>
      <c r="DX48">
        <v>1</v>
      </c>
      <c r="DZ48" t="s">
        <v>6</v>
      </c>
      <c r="EA48" t="s">
        <v>6</v>
      </c>
      <c r="EB48" t="s">
        <v>6</v>
      </c>
      <c r="EC48" t="s">
        <v>6</v>
      </c>
      <c r="EE48">
        <v>66434353</v>
      </c>
      <c r="EF48">
        <v>2</v>
      </c>
      <c r="EG48" t="s">
        <v>80</v>
      </c>
      <c r="EH48">
        <v>20</v>
      </c>
      <c r="EI48" t="s">
        <v>81</v>
      </c>
      <c r="EJ48">
        <v>1</v>
      </c>
      <c r="EK48">
        <v>26001</v>
      </c>
      <c r="EL48" t="s">
        <v>81</v>
      </c>
      <c r="EM48" t="s">
        <v>82</v>
      </c>
      <c r="EO48" t="s">
        <v>6</v>
      </c>
      <c r="EQ48">
        <v>131072</v>
      </c>
      <c r="ER48" t="e">
        <f>ES48+ET48+EV48</f>
        <v>#REF!</v>
      </c>
      <c r="ES48">
        <v>0</v>
      </c>
      <c r="ET48" s="31" t="e">
        <f>'Техническое задание 18.1 '!#REF!</f>
        <v>#REF!</v>
      </c>
      <c r="EU48" s="31" t="e">
        <f>'Техническое задание 18.1 '!#REF!</f>
        <v>#REF!</v>
      </c>
      <c r="EV48" s="31" t="e">
        <f>'Техническое задание 18.1 '!#REF!</f>
        <v>#REF!</v>
      </c>
      <c r="EW48" t="e">
        <f>'Техническое задание 18.1 '!#REF!</f>
        <v>#REF!</v>
      </c>
      <c r="EX48">
        <v>0.55000000000000004</v>
      </c>
      <c r="EY48">
        <v>0</v>
      </c>
      <c r="FQ48">
        <v>0</v>
      </c>
      <c r="FR48">
        <f t="shared" si="50"/>
        <v>0</v>
      </c>
      <c r="FS48">
        <v>0</v>
      </c>
      <c r="FX48">
        <v>97</v>
      </c>
      <c r="FY48">
        <v>55</v>
      </c>
      <c r="GA48" t="s">
        <v>6</v>
      </c>
      <c r="GD48">
        <v>1</v>
      </c>
      <c r="GF48">
        <v>-1501682792</v>
      </c>
      <c r="GG48">
        <v>2</v>
      </c>
      <c r="GH48">
        <v>1</v>
      </c>
      <c r="GI48">
        <v>4</v>
      </c>
      <c r="GJ48">
        <v>0</v>
      </c>
      <c r="GK48">
        <v>0</v>
      </c>
      <c r="GL48">
        <f t="shared" si="51"/>
        <v>0</v>
      </c>
      <c r="GM48" t="e">
        <f t="shared" si="52"/>
        <v>#REF!</v>
      </c>
      <c r="GN48" t="e">
        <f t="shared" si="53"/>
        <v>#REF!</v>
      </c>
      <c r="GO48">
        <f t="shared" si="54"/>
        <v>0</v>
      </c>
      <c r="GP48">
        <f t="shared" si="55"/>
        <v>0</v>
      </c>
      <c r="GR48">
        <v>0</v>
      </c>
      <c r="GS48">
        <v>3</v>
      </c>
      <c r="GT48">
        <v>0</v>
      </c>
      <c r="GU48" t="s">
        <v>6</v>
      </c>
      <c r="GV48">
        <f t="shared" si="56"/>
        <v>0</v>
      </c>
      <c r="GW48">
        <v>1</v>
      </c>
      <c r="GX48" t="e">
        <f t="shared" si="57"/>
        <v>#REF!</v>
      </c>
      <c r="HA48">
        <v>0</v>
      </c>
      <c r="HB48">
        <v>0</v>
      </c>
      <c r="HC48">
        <f t="shared" si="58"/>
        <v>0</v>
      </c>
      <c r="HE48" t="s">
        <v>6</v>
      </c>
      <c r="HF48" t="s">
        <v>6</v>
      </c>
      <c r="HM48" t="s">
        <v>6</v>
      </c>
      <c r="HN48" t="s">
        <v>83</v>
      </c>
      <c r="HO48" t="s">
        <v>84</v>
      </c>
      <c r="HP48" t="s">
        <v>81</v>
      </c>
      <c r="HQ48" t="s">
        <v>81</v>
      </c>
      <c r="IF48">
        <v>-1</v>
      </c>
      <c r="IK48">
        <v>0</v>
      </c>
    </row>
    <row r="49" spans="1:245" x14ac:dyDescent="0.25">
      <c r="A49">
        <v>18</v>
      </c>
      <c r="B49">
        <v>1</v>
      </c>
      <c r="C49">
        <v>44</v>
      </c>
      <c r="E49" t="s">
        <v>85</v>
      </c>
      <c r="F49" t="e">
        <f>'Техническое задание 18.1 '!#REF!</f>
        <v>#REF!</v>
      </c>
      <c r="G49" t="s">
        <v>87</v>
      </c>
      <c r="H49" t="s">
        <v>22</v>
      </c>
      <c r="I49" t="e">
        <f>I48*J49</f>
        <v>#REF!</v>
      </c>
      <c r="J49" s="66">
        <f>'4.Ведомость_списания'!F58</f>
        <v>1.02</v>
      </c>
      <c r="K49">
        <v>1.02</v>
      </c>
      <c r="O49" t="e">
        <f t="shared" si="21"/>
        <v>#REF!</v>
      </c>
      <c r="P49" t="e">
        <f t="shared" si="22"/>
        <v>#REF!</v>
      </c>
      <c r="Q49" t="e">
        <f t="shared" si="23"/>
        <v>#REF!</v>
      </c>
      <c r="R49" t="e">
        <f t="shared" si="24"/>
        <v>#REF!</v>
      </c>
      <c r="S49" t="e">
        <f t="shared" si="25"/>
        <v>#REF!</v>
      </c>
      <c r="T49" t="e">
        <f t="shared" si="26"/>
        <v>#REF!</v>
      </c>
      <c r="U49" t="e">
        <f t="shared" si="27"/>
        <v>#REF!</v>
      </c>
      <c r="V49" t="e">
        <f t="shared" si="28"/>
        <v>#REF!</v>
      </c>
      <c r="W49" t="e">
        <f t="shared" si="29"/>
        <v>#REF!</v>
      </c>
      <c r="X49" t="e">
        <f t="shared" si="30"/>
        <v>#REF!</v>
      </c>
      <c r="Y49" t="e">
        <f t="shared" si="31"/>
        <v>#REF!</v>
      </c>
      <c r="AA49">
        <v>66440962</v>
      </c>
      <c r="AB49" t="e">
        <f t="shared" si="32"/>
        <v>#REF!</v>
      </c>
      <c r="AC49" t="e">
        <f t="shared" si="33"/>
        <v>#REF!</v>
      </c>
      <c r="AD49">
        <f t="shared" si="34"/>
        <v>0</v>
      </c>
      <c r="AE49">
        <f t="shared" si="35"/>
        <v>0</v>
      </c>
      <c r="AF49">
        <f t="shared" si="36"/>
        <v>0</v>
      </c>
      <c r="AG49">
        <f t="shared" si="37"/>
        <v>0</v>
      </c>
      <c r="AH49">
        <f t="shared" si="38"/>
        <v>0</v>
      </c>
      <c r="AI49">
        <f t="shared" si="39"/>
        <v>0</v>
      </c>
      <c r="AJ49">
        <f t="shared" si="40"/>
        <v>0</v>
      </c>
      <c r="AK49">
        <v>932.77</v>
      </c>
      <c r="AL49" s="31" t="e">
        <f>'Техническое задание 18.1 '!#REF!</f>
        <v>#REF!</v>
      </c>
      <c r="AM49">
        <v>0</v>
      </c>
      <c r="AN49">
        <v>0</v>
      </c>
      <c r="AO49">
        <v>0</v>
      </c>
      <c r="AP49">
        <v>0</v>
      </c>
      <c r="AQ49">
        <v>0</v>
      </c>
      <c r="AR49">
        <v>0</v>
      </c>
      <c r="AS49">
        <v>0</v>
      </c>
      <c r="AT49">
        <v>97</v>
      </c>
      <c r="AU49">
        <v>55</v>
      </c>
      <c r="AV49">
        <v>1</v>
      </c>
      <c r="AW49">
        <v>1</v>
      </c>
      <c r="AZ49">
        <v>1</v>
      </c>
      <c r="BA49">
        <v>1</v>
      </c>
      <c r="BB49">
        <v>1</v>
      </c>
      <c r="BC49" t="e">
        <f>'Техническое задание 18.1 '!#REF!</f>
        <v>#REF!</v>
      </c>
      <c r="BD49" t="s">
        <v>6</v>
      </c>
      <c r="BE49" t="s">
        <v>6</v>
      </c>
      <c r="BF49" t="s">
        <v>6</v>
      </c>
      <c r="BG49" t="s">
        <v>6</v>
      </c>
      <c r="BH49">
        <v>3</v>
      </c>
      <c r="BI49">
        <v>1</v>
      </c>
      <c r="BJ49" t="s">
        <v>88</v>
      </c>
      <c r="BM49">
        <v>26001</v>
      </c>
      <c r="BN49">
        <v>0</v>
      </c>
      <c r="BO49" t="s">
        <v>6</v>
      </c>
      <c r="BP49">
        <v>0</v>
      </c>
      <c r="BQ49">
        <v>2</v>
      </c>
      <c r="BR49">
        <v>0</v>
      </c>
      <c r="BS49">
        <v>1</v>
      </c>
      <c r="BT49">
        <v>1</v>
      </c>
      <c r="BU49">
        <v>1</v>
      </c>
      <c r="BV49">
        <v>1</v>
      </c>
      <c r="BW49">
        <v>1</v>
      </c>
      <c r="BX49">
        <v>1</v>
      </c>
      <c r="BY49" t="s">
        <v>6</v>
      </c>
      <c r="BZ49">
        <v>97</v>
      </c>
      <c r="CA49">
        <v>55</v>
      </c>
      <c r="CB49" t="s">
        <v>6</v>
      </c>
      <c r="CE49">
        <v>0</v>
      </c>
      <c r="CF49">
        <v>0</v>
      </c>
      <c r="CG49">
        <v>0</v>
      </c>
      <c r="CM49">
        <v>0</v>
      </c>
      <c r="CN49" t="s">
        <v>6</v>
      </c>
      <c r="CO49">
        <v>0</v>
      </c>
      <c r="CP49" t="e">
        <f t="shared" si="41"/>
        <v>#REF!</v>
      </c>
      <c r="CQ49" t="e">
        <f>AC49*BC49</f>
        <v>#REF!</v>
      </c>
      <c r="CR49">
        <f>AD49*BB49</f>
        <v>0</v>
      </c>
      <c r="CS49">
        <f t="shared" si="42"/>
        <v>0</v>
      </c>
      <c r="CT49">
        <f t="shared" si="43"/>
        <v>0</v>
      </c>
      <c r="CU49">
        <f t="shared" si="44"/>
        <v>0</v>
      </c>
      <c r="CV49">
        <f t="shared" si="45"/>
        <v>0</v>
      </c>
      <c r="CW49">
        <f t="shared" si="46"/>
        <v>0</v>
      </c>
      <c r="CX49">
        <f t="shared" si="47"/>
        <v>0</v>
      </c>
      <c r="CY49" t="e">
        <f t="shared" si="48"/>
        <v>#REF!</v>
      </c>
      <c r="CZ49" t="e">
        <f t="shared" si="49"/>
        <v>#REF!</v>
      </c>
      <c r="DC49" t="s">
        <v>6</v>
      </c>
      <c r="DD49" t="s">
        <v>6</v>
      </c>
      <c r="DE49" t="s">
        <v>6</v>
      </c>
      <c r="DF49" t="s">
        <v>6</v>
      </c>
      <c r="DG49" t="s">
        <v>6</v>
      </c>
      <c r="DH49" t="s">
        <v>6</v>
      </c>
      <c r="DI49" t="s">
        <v>6</v>
      </c>
      <c r="DJ49" t="s">
        <v>6</v>
      </c>
      <c r="DK49" t="s">
        <v>6</v>
      </c>
      <c r="DL49" t="s">
        <v>6</v>
      </c>
      <c r="DM49" t="s">
        <v>6</v>
      </c>
      <c r="DN49">
        <v>0</v>
      </c>
      <c r="DO49">
        <v>0</v>
      </c>
      <c r="DP49">
        <v>1</v>
      </c>
      <c r="DQ49">
        <v>1</v>
      </c>
      <c r="DU49">
        <v>1007</v>
      </c>
      <c r="DV49" t="s">
        <v>22</v>
      </c>
      <c r="DW49" t="e">
        <f>'Техническое задание 18.1 '!#REF!</f>
        <v>#REF!</v>
      </c>
      <c r="DX49">
        <v>1</v>
      </c>
      <c r="DZ49" t="s">
        <v>6</v>
      </c>
      <c r="EA49" t="s">
        <v>6</v>
      </c>
      <c r="EB49" t="s">
        <v>6</v>
      </c>
      <c r="EC49" t="s">
        <v>6</v>
      </c>
      <c r="EE49">
        <v>66434353</v>
      </c>
      <c r="EF49">
        <v>2</v>
      </c>
      <c r="EG49" t="s">
        <v>80</v>
      </c>
      <c r="EH49">
        <v>20</v>
      </c>
      <c r="EI49" t="s">
        <v>81</v>
      </c>
      <c r="EJ49">
        <v>1</v>
      </c>
      <c r="EK49">
        <v>26001</v>
      </c>
      <c r="EL49" t="s">
        <v>81</v>
      </c>
      <c r="EM49" t="s">
        <v>82</v>
      </c>
      <c r="EO49" t="s">
        <v>6</v>
      </c>
      <c r="EQ49">
        <v>0</v>
      </c>
      <c r="ER49">
        <v>932.77</v>
      </c>
      <c r="ES49" s="31" t="e">
        <f>'Техническое задание 18.1 '!#REF!</f>
        <v>#REF!</v>
      </c>
      <c r="ET49">
        <v>0</v>
      </c>
      <c r="EU49">
        <v>0</v>
      </c>
      <c r="EV49">
        <v>0</v>
      </c>
      <c r="EW49">
        <v>0</v>
      </c>
      <c r="EX49">
        <v>0</v>
      </c>
      <c r="FQ49">
        <v>0</v>
      </c>
      <c r="FR49">
        <f t="shared" si="50"/>
        <v>0</v>
      </c>
      <c r="FS49">
        <v>0</v>
      </c>
      <c r="FX49">
        <v>97</v>
      </c>
      <c r="FY49">
        <v>55</v>
      </c>
      <c r="GA49" t="s">
        <v>6</v>
      </c>
      <c r="GD49">
        <v>1</v>
      </c>
      <c r="GF49">
        <v>-1759434180</v>
      </c>
      <c r="GG49">
        <v>2</v>
      </c>
      <c r="GH49">
        <v>1</v>
      </c>
      <c r="GI49">
        <v>4</v>
      </c>
      <c r="GJ49">
        <v>0</v>
      </c>
      <c r="GK49">
        <v>0</v>
      </c>
      <c r="GL49">
        <f t="shared" si="51"/>
        <v>0</v>
      </c>
      <c r="GM49" t="e">
        <f t="shared" si="52"/>
        <v>#REF!</v>
      </c>
      <c r="GN49" t="e">
        <f t="shared" si="53"/>
        <v>#REF!</v>
      </c>
      <c r="GO49">
        <f t="shared" si="54"/>
        <v>0</v>
      </c>
      <c r="GP49">
        <f t="shared" si="55"/>
        <v>0</v>
      </c>
      <c r="GR49">
        <v>0</v>
      </c>
      <c r="GS49">
        <v>3</v>
      </c>
      <c r="GT49">
        <v>0</v>
      </c>
      <c r="GU49" t="s">
        <v>6</v>
      </c>
      <c r="GV49">
        <f t="shared" si="56"/>
        <v>0</v>
      </c>
      <c r="GW49">
        <v>1</v>
      </c>
      <c r="GX49" t="e">
        <f t="shared" si="57"/>
        <v>#REF!</v>
      </c>
      <c r="HA49">
        <v>0</v>
      </c>
      <c r="HB49">
        <v>0</v>
      </c>
      <c r="HC49">
        <f t="shared" si="58"/>
        <v>0</v>
      </c>
      <c r="HE49" t="s">
        <v>6</v>
      </c>
      <c r="HF49" t="s">
        <v>6</v>
      </c>
      <c r="HM49" t="s">
        <v>6</v>
      </c>
      <c r="HN49" t="s">
        <v>83</v>
      </c>
      <c r="HO49" t="s">
        <v>84</v>
      </c>
      <c r="HP49" t="s">
        <v>81</v>
      </c>
      <c r="HQ49" t="s">
        <v>81</v>
      </c>
      <c r="IF49">
        <v>-1</v>
      </c>
      <c r="IK49">
        <v>0</v>
      </c>
    </row>
    <row r="50" spans="1:245" x14ac:dyDescent="0.25">
      <c r="A50">
        <v>17</v>
      </c>
      <c r="B50">
        <v>1</v>
      </c>
      <c r="C50">
        <f>ROW(SmtRes!A52)</f>
        <v>52</v>
      </c>
      <c r="D50">
        <f>ROW(EtalonRes!A48)</f>
        <v>48</v>
      </c>
      <c r="E50" t="s">
        <v>89</v>
      </c>
      <c r="F50" t="s">
        <v>90</v>
      </c>
      <c r="G50" t="s">
        <v>91</v>
      </c>
      <c r="H50" t="s">
        <v>92</v>
      </c>
      <c r="I50" t="e">
        <f>'Техническое задание 18.1 '!#REF!</f>
        <v>#REF!</v>
      </c>
      <c r="J50">
        <v>0</v>
      </c>
      <c r="K50">
        <v>15.41</v>
      </c>
      <c r="O50" t="e">
        <f t="shared" si="21"/>
        <v>#REF!</v>
      </c>
      <c r="P50" t="e">
        <f t="shared" si="22"/>
        <v>#REF!</v>
      </c>
      <c r="Q50" t="e">
        <f t="shared" si="23"/>
        <v>#REF!</v>
      </c>
      <c r="R50" t="e">
        <f t="shared" si="24"/>
        <v>#REF!</v>
      </c>
      <c r="S50" t="e">
        <f t="shared" si="25"/>
        <v>#REF!</v>
      </c>
      <c r="T50" t="e">
        <f t="shared" si="26"/>
        <v>#REF!</v>
      </c>
      <c r="U50" t="e">
        <f t="shared" si="27"/>
        <v>#REF!</v>
      </c>
      <c r="V50" t="e">
        <f t="shared" si="28"/>
        <v>#REF!</v>
      </c>
      <c r="W50" t="e">
        <f t="shared" si="29"/>
        <v>#REF!</v>
      </c>
      <c r="X50" t="e">
        <f t="shared" si="30"/>
        <v>#REF!</v>
      </c>
      <c r="Y50" t="e">
        <f t="shared" si="31"/>
        <v>#REF!</v>
      </c>
      <c r="AA50">
        <v>66440962</v>
      </c>
      <c r="AB50" t="e">
        <f t="shared" si="32"/>
        <v>#REF!</v>
      </c>
      <c r="AC50" t="e">
        <f t="shared" si="33"/>
        <v>#REF!</v>
      </c>
      <c r="AD50" t="e">
        <f t="shared" si="34"/>
        <v>#REF!</v>
      </c>
      <c r="AE50" t="e">
        <f t="shared" si="35"/>
        <v>#REF!</v>
      </c>
      <c r="AF50" t="e">
        <f t="shared" si="36"/>
        <v>#REF!</v>
      </c>
      <c r="AG50">
        <f t="shared" si="37"/>
        <v>0</v>
      </c>
      <c r="AH50" t="e">
        <f t="shared" si="38"/>
        <v>#REF!</v>
      </c>
      <c r="AI50">
        <f t="shared" si="39"/>
        <v>4.1100000000000003</v>
      </c>
      <c r="AJ50">
        <f t="shared" si="40"/>
        <v>0</v>
      </c>
      <c r="AK50" t="e">
        <f>AL50+AM50+AO50</f>
        <v>#REF!</v>
      </c>
      <c r="AL50" s="31" t="e">
        <f>'Техническое задание 18.1 '!#REF!</f>
        <v>#REF!</v>
      </c>
      <c r="AM50" s="31" t="e">
        <f>'Техническое задание 18.1 '!#REF!</f>
        <v>#REF!</v>
      </c>
      <c r="AN50" s="31" t="e">
        <f>'Техническое задание 18.1 '!#REF!</f>
        <v>#REF!</v>
      </c>
      <c r="AO50" s="31" t="e">
        <f>'Техническое задание 18.1 '!#REF!</f>
        <v>#REF!</v>
      </c>
      <c r="AP50">
        <v>0</v>
      </c>
      <c r="AQ50" t="e">
        <f>'Техническое задание 18.1 '!#REF!</f>
        <v>#REF!</v>
      </c>
      <c r="AR50">
        <v>4.1100000000000003</v>
      </c>
      <c r="AS50">
        <v>0</v>
      </c>
      <c r="AT50">
        <v>110</v>
      </c>
      <c r="AU50">
        <v>69</v>
      </c>
      <c r="AV50">
        <v>1</v>
      </c>
      <c r="AW50">
        <v>1</v>
      </c>
      <c r="AZ50">
        <v>1</v>
      </c>
      <c r="BA50" t="e">
        <f>'Техническое задание 18.1 '!#REF!</f>
        <v>#REF!</v>
      </c>
      <c r="BB50" t="e">
        <f>'Техническое задание 18.1 '!#REF!</f>
        <v>#REF!</v>
      </c>
      <c r="BC50" t="e">
        <f>'Техническое задание 18.1 '!#REF!</f>
        <v>#REF!</v>
      </c>
      <c r="BD50" t="s">
        <v>6</v>
      </c>
      <c r="BE50" t="s">
        <v>6</v>
      </c>
      <c r="BF50" t="s">
        <v>6</v>
      </c>
      <c r="BG50" t="s">
        <v>6</v>
      </c>
      <c r="BH50">
        <v>0</v>
      </c>
      <c r="BI50">
        <v>1</v>
      </c>
      <c r="BJ50" t="s">
        <v>93</v>
      </c>
      <c r="BM50">
        <v>8001</v>
      </c>
      <c r="BN50">
        <v>0</v>
      </c>
      <c r="BO50" t="s">
        <v>6</v>
      </c>
      <c r="BP50">
        <v>0</v>
      </c>
      <c r="BQ50">
        <v>23</v>
      </c>
      <c r="BR50">
        <v>0</v>
      </c>
      <c r="BS50" t="e">
        <f>'Техническое задание 18.1 '!#REF!</f>
        <v>#REF!</v>
      </c>
      <c r="BT50">
        <v>1</v>
      </c>
      <c r="BU50">
        <v>1</v>
      </c>
      <c r="BV50">
        <v>1</v>
      </c>
      <c r="BW50">
        <v>1</v>
      </c>
      <c r="BX50">
        <v>1</v>
      </c>
      <c r="BY50" t="s">
        <v>6</v>
      </c>
      <c r="BZ50">
        <v>110</v>
      </c>
      <c r="CA50">
        <v>69</v>
      </c>
      <c r="CB50" t="s">
        <v>6</v>
      </c>
      <c r="CE50">
        <v>0</v>
      </c>
      <c r="CF50">
        <v>0</v>
      </c>
      <c r="CG50">
        <v>0</v>
      </c>
      <c r="CM50">
        <v>0</v>
      </c>
      <c r="CN50" t="s">
        <v>6</v>
      </c>
      <c r="CO50">
        <v>0</v>
      </c>
      <c r="CP50" t="e">
        <f t="shared" si="41"/>
        <v>#REF!</v>
      </c>
      <c r="CQ50" t="e">
        <f>AC50*BC50</f>
        <v>#REF!</v>
      </c>
      <c r="CR50" t="e">
        <f>AD50*BB50</f>
        <v>#REF!</v>
      </c>
      <c r="CS50" t="e">
        <f t="shared" si="42"/>
        <v>#REF!</v>
      </c>
      <c r="CT50" t="e">
        <f t="shared" si="43"/>
        <v>#REF!</v>
      </c>
      <c r="CU50">
        <f t="shared" si="44"/>
        <v>0</v>
      </c>
      <c r="CV50" t="e">
        <f t="shared" si="45"/>
        <v>#REF!</v>
      </c>
      <c r="CW50">
        <f t="shared" si="46"/>
        <v>4.1100000000000003</v>
      </c>
      <c r="CX50">
        <f t="shared" si="47"/>
        <v>0</v>
      </c>
      <c r="CY50" t="e">
        <f t="shared" si="48"/>
        <v>#REF!</v>
      </c>
      <c r="CZ50" t="e">
        <f t="shared" si="49"/>
        <v>#REF!</v>
      </c>
      <c r="DC50" t="s">
        <v>6</v>
      </c>
      <c r="DD50" t="s">
        <v>6</v>
      </c>
      <c r="DE50" t="s">
        <v>6</v>
      </c>
      <c r="DF50" t="s">
        <v>6</v>
      </c>
      <c r="DG50" t="s">
        <v>6</v>
      </c>
      <c r="DH50" t="s">
        <v>6</v>
      </c>
      <c r="DI50" t="s">
        <v>6</v>
      </c>
      <c r="DJ50" t="s">
        <v>6</v>
      </c>
      <c r="DK50" t="s">
        <v>6</v>
      </c>
      <c r="DL50" t="s">
        <v>6</v>
      </c>
      <c r="DM50" t="s">
        <v>6</v>
      </c>
      <c r="DN50">
        <v>0</v>
      </c>
      <c r="DO50">
        <v>0</v>
      </c>
      <c r="DP50">
        <v>1</v>
      </c>
      <c r="DQ50">
        <v>1</v>
      </c>
      <c r="DU50">
        <v>1005</v>
      </c>
      <c r="DV50" t="s">
        <v>92</v>
      </c>
      <c r="DW50" t="e">
        <f>'Техническое задание 18.1 '!#REF!</f>
        <v>#REF!</v>
      </c>
      <c r="DX50">
        <v>100</v>
      </c>
      <c r="DZ50" t="s">
        <v>6</v>
      </c>
      <c r="EA50" t="s">
        <v>6</v>
      </c>
      <c r="EB50" t="s">
        <v>6</v>
      </c>
      <c r="EC50" t="s">
        <v>6</v>
      </c>
      <c r="EE50">
        <v>66434308</v>
      </c>
      <c r="EF50">
        <v>23</v>
      </c>
      <c r="EG50" t="s">
        <v>24</v>
      </c>
      <c r="EH50">
        <v>8</v>
      </c>
      <c r="EI50" t="s">
        <v>25</v>
      </c>
      <c r="EJ50">
        <v>1</v>
      </c>
      <c r="EK50">
        <v>8001</v>
      </c>
      <c r="EL50" t="s">
        <v>25</v>
      </c>
      <c r="EM50" t="s">
        <v>26</v>
      </c>
      <c r="EO50" t="s">
        <v>6</v>
      </c>
      <c r="EQ50">
        <v>131072</v>
      </c>
      <c r="ER50" t="e">
        <f>ES50+ET50+EV50</f>
        <v>#REF!</v>
      </c>
      <c r="ES50" s="31" t="e">
        <f>'Техническое задание 18.1 '!#REF!</f>
        <v>#REF!</v>
      </c>
      <c r="ET50" s="31" t="e">
        <f>'Техническое задание 18.1 '!#REF!</f>
        <v>#REF!</v>
      </c>
      <c r="EU50" s="31" t="e">
        <f>'Техническое задание 18.1 '!#REF!</f>
        <v>#REF!</v>
      </c>
      <c r="EV50" s="31" t="e">
        <f>'Техническое задание 18.1 '!#REF!</f>
        <v>#REF!</v>
      </c>
      <c r="EW50" t="e">
        <f>'Техническое задание 18.1 '!#REF!</f>
        <v>#REF!</v>
      </c>
      <c r="EX50">
        <v>4.1100000000000003</v>
      </c>
      <c r="EY50">
        <v>0</v>
      </c>
      <c r="FQ50">
        <v>0</v>
      </c>
      <c r="FR50">
        <f t="shared" si="50"/>
        <v>0</v>
      </c>
      <c r="FS50">
        <v>0</v>
      </c>
      <c r="FX50">
        <v>110</v>
      </c>
      <c r="FY50">
        <v>69</v>
      </c>
      <c r="GA50" t="s">
        <v>6</v>
      </c>
      <c r="GD50">
        <v>1</v>
      </c>
      <c r="GF50">
        <v>-1633409640</v>
      </c>
      <c r="GG50">
        <v>2</v>
      </c>
      <c r="GH50">
        <v>1</v>
      </c>
      <c r="GI50">
        <v>4</v>
      </c>
      <c r="GJ50">
        <v>0</v>
      </c>
      <c r="GK50">
        <v>0</v>
      </c>
      <c r="GL50">
        <f t="shared" si="51"/>
        <v>0</v>
      </c>
      <c r="GM50" t="e">
        <f t="shared" si="52"/>
        <v>#REF!</v>
      </c>
      <c r="GN50" t="e">
        <f t="shared" si="53"/>
        <v>#REF!</v>
      </c>
      <c r="GO50">
        <f t="shared" si="54"/>
        <v>0</v>
      </c>
      <c r="GP50">
        <f t="shared" si="55"/>
        <v>0</v>
      </c>
      <c r="GR50">
        <v>0</v>
      </c>
      <c r="GS50">
        <v>3</v>
      </c>
      <c r="GT50">
        <v>0</v>
      </c>
      <c r="GU50" t="s">
        <v>6</v>
      </c>
      <c r="GV50">
        <f t="shared" si="56"/>
        <v>0</v>
      </c>
      <c r="GW50">
        <v>1</v>
      </c>
      <c r="GX50" t="e">
        <f t="shared" si="57"/>
        <v>#REF!</v>
      </c>
      <c r="HA50">
        <v>0</v>
      </c>
      <c r="HB50">
        <v>0</v>
      </c>
      <c r="HC50">
        <f t="shared" si="58"/>
        <v>0</v>
      </c>
      <c r="HE50" t="s">
        <v>6</v>
      </c>
      <c r="HF50" t="s">
        <v>6</v>
      </c>
      <c r="HM50" t="s">
        <v>6</v>
      </c>
      <c r="HN50" t="s">
        <v>27</v>
      </c>
      <c r="HO50" t="s">
        <v>28</v>
      </c>
      <c r="HP50" t="s">
        <v>25</v>
      </c>
      <c r="HQ50" t="s">
        <v>25</v>
      </c>
      <c r="IF50">
        <v>-1</v>
      </c>
      <c r="IK50">
        <v>0</v>
      </c>
    </row>
    <row r="51" spans="1:245" x14ac:dyDescent="0.25">
      <c r="A51">
        <v>18</v>
      </c>
      <c r="B51">
        <v>1</v>
      </c>
      <c r="C51">
        <v>52</v>
      </c>
      <c r="E51" t="s">
        <v>94</v>
      </c>
      <c r="F51" t="e">
        <f>'Техническое задание 18.1 '!#REF!</f>
        <v>#REF!</v>
      </c>
      <c r="G51" t="s">
        <v>31</v>
      </c>
      <c r="H51" t="s">
        <v>22</v>
      </c>
      <c r="I51" t="e">
        <f>I50*J51</f>
        <v>#REF!</v>
      </c>
      <c r="J51" s="66">
        <f>'4.Ведомость_списания'!F63</f>
        <v>2.0700000000000003</v>
      </c>
      <c r="K51">
        <v>2.2999999999999998</v>
      </c>
      <c r="O51" t="e">
        <f t="shared" si="21"/>
        <v>#REF!</v>
      </c>
      <c r="P51" t="e">
        <f t="shared" si="22"/>
        <v>#REF!</v>
      </c>
      <c r="Q51" t="e">
        <f t="shared" si="23"/>
        <v>#REF!</v>
      </c>
      <c r="R51" t="e">
        <f t="shared" si="24"/>
        <v>#REF!</v>
      </c>
      <c r="S51" t="e">
        <f t="shared" si="25"/>
        <v>#REF!</v>
      </c>
      <c r="T51" t="e">
        <f t="shared" si="26"/>
        <v>#REF!</v>
      </c>
      <c r="U51" t="e">
        <f t="shared" si="27"/>
        <v>#REF!</v>
      </c>
      <c r="V51" t="e">
        <f t="shared" si="28"/>
        <v>#REF!</v>
      </c>
      <c r="W51" t="e">
        <f t="shared" si="29"/>
        <v>#REF!</v>
      </c>
      <c r="X51" t="e">
        <f t="shared" si="30"/>
        <v>#REF!</v>
      </c>
      <c r="Y51" t="e">
        <f t="shared" si="31"/>
        <v>#REF!</v>
      </c>
      <c r="AA51">
        <v>66440962</v>
      </c>
      <c r="AB51" t="e">
        <f t="shared" si="32"/>
        <v>#REF!</v>
      </c>
      <c r="AC51" t="e">
        <f t="shared" si="33"/>
        <v>#REF!</v>
      </c>
      <c r="AD51">
        <f t="shared" si="34"/>
        <v>0</v>
      </c>
      <c r="AE51">
        <f t="shared" si="35"/>
        <v>0</v>
      </c>
      <c r="AF51">
        <f t="shared" si="36"/>
        <v>0</v>
      </c>
      <c r="AG51">
        <f t="shared" si="37"/>
        <v>0</v>
      </c>
      <c r="AH51">
        <f t="shared" si="38"/>
        <v>0</v>
      </c>
      <c r="AI51">
        <f t="shared" si="39"/>
        <v>0</v>
      </c>
      <c r="AJ51">
        <f t="shared" si="40"/>
        <v>0</v>
      </c>
      <c r="AK51">
        <v>3952.5</v>
      </c>
      <c r="AL51" s="31" t="e">
        <f>'Техническое задание 18.1 '!#REF!</f>
        <v>#REF!</v>
      </c>
      <c r="AM51">
        <v>0</v>
      </c>
      <c r="AN51">
        <v>0</v>
      </c>
      <c r="AO51">
        <v>0</v>
      </c>
      <c r="AP51">
        <v>0</v>
      </c>
      <c r="AQ51">
        <v>0</v>
      </c>
      <c r="AR51">
        <v>0</v>
      </c>
      <c r="AS51">
        <v>0</v>
      </c>
      <c r="AT51">
        <v>110</v>
      </c>
      <c r="AU51">
        <v>69</v>
      </c>
      <c r="AV51">
        <v>1</v>
      </c>
      <c r="AW51">
        <v>1</v>
      </c>
      <c r="AZ51">
        <v>1</v>
      </c>
      <c r="BA51">
        <v>1</v>
      </c>
      <c r="BB51">
        <v>1</v>
      </c>
      <c r="BC51" t="e">
        <f>'Техническое задание 18.1 '!#REF!</f>
        <v>#REF!</v>
      </c>
      <c r="BD51" t="s">
        <v>6</v>
      </c>
      <c r="BE51" t="s">
        <v>6</v>
      </c>
      <c r="BF51" t="s">
        <v>6</v>
      </c>
      <c r="BG51" t="s">
        <v>6</v>
      </c>
      <c r="BH51">
        <v>3</v>
      </c>
      <c r="BI51">
        <v>1</v>
      </c>
      <c r="BJ51" t="s">
        <v>69</v>
      </c>
      <c r="BM51">
        <v>8001</v>
      </c>
      <c r="BN51">
        <v>0</v>
      </c>
      <c r="BO51" t="s">
        <v>6</v>
      </c>
      <c r="BP51">
        <v>0</v>
      </c>
      <c r="BQ51">
        <v>23</v>
      </c>
      <c r="BR51">
        <v>0</v>
      </c>
      <c r="BS51">
        <v>1</v>
      </c>
      <c r="BT51">
        <v>1</v>
      </c>
      <c r="BU51">
        <v>1</v>
      </c>
      <c r="BV51">
        <v>1</v>
      </c>
      <c r="BW51">
        <v>1</v>
      </c>
      <c r="BX51">
        <v>1</v>
      </c>
      <c r="BY51" t="s">
        <v>6</v>
      </c>
      <c r="BZ51">
        <v>110</v>
      </c>
      <c r="CA51">
        <v>69</v>
      </c>
      <c r="CB51" t="s">
        <v>6</v>
      </c>
      <c r="CE51">
        <v>0</v>
      </c>
      <c r="CF51">
        <v>0</v>
      </c>
      <c r="CG51">
        <v>0</v>
      </c>
      <c r="CM51">
        <v>0</v>
      </c>
      <c r="CN51" t="s">
        <v>6</v>
      </c>
      <c r="CO51">
        <v>0</v>
      </c>
      <c r="CP51" t="e">
        <f t="shared" si="41"/>
        <v>#REF!</v>
      </c>
      <c r="CQ51" t="e">
        <f>AC51</f>
        <v>#REF!</v>
      </c>
      <c r="CR51">
        <f>AD51</f>
        <v>0</v>
      </c>
      <c r="CS51">
        <f t="shared" si="42"/>
        <v>0</v>
      </c>
      <c r="CT51">
        <f t="shared" si="43"/>
        <v>0</v>
      </c>
      <c r="CU51">
        <f t="shared" si="44"/>
        <v>0</v>
      </c>
      <c r="CV51">
        <f t="shared" si="45"/>
        <v>0</v>
      </c>
      <c r="CW51">
        <f t="shared" si="46"/>
        <v>0</v>
      </c>
      <c r="CX51">
        <f t="shared" si="47"/>
        <v>0</v>
      </c>
      <c r="CY51" t="e">
        <f t="shared" si="48"/>
        <v>#REF!</v>
      </c>
      <c r="CZ51" t="e">
        <f t="shared" si="49"/>
        <v>#REF!</v>
      </c>
      <c r="DC51" t="s">
        <v>6</v>
      </c>
      <c r="DD51" t="s">
        <v>6</v>
      </c>
      <c r="DE51" t="s">
        <v>6</v>
      </c>
      <c r="DF51" t="s">
        <v>6</v>
      </c>
      <c r="DG51" t="s">
        <v>6</v>
      </c>
      <c r="DH51" t="s">
        <v>6</v>
      </c>
      <c r="DI51" t="s">
        <v>6</v>
      </c>
      <c r="DJ51" t="s">
        <v>6</v>
      </c>
      <c r="DK51" t="s">
        <v>6</v>
      </c>
      <c r="DL51" t="s">
        <v>6</v>
      </c>
      <c r="DM51" t="s">
        <v>6</v>
      </c>
      <c r="DN51">
        <v>0</v>
      </c>
      <c r="DO51">
        <v>0</v>
      </c>
      <c r="DP51">
        <v>1</v>
      </c>
      <c r="DQ51">
        <v>1</v>
      </c>
      <c r="DU51">
        <v>1007</v>
      </c>
      <c r="DV51" t="s">
        <v>22</v>
      </c>
      <c r="DW51" t="e">
        <f>'Техническое задание 18.1 '!#REF!</f>
        <v>#REF!</v>
      </c>
      <c r="DX51">
        <v>1</v>
      </c>
      <c r="DZ51" t="s">
        <v>6</v>
      </c>
      <c r="EA51" t="s">
        <v>6</v>
      </c>
      <c r="EB51" t="s">
        <v>6</v>
      </c>
      <c r="EC51" t="s">
        <v>6</v>
      </c>
      <c r="EE51">
        <v>66434308</v>
      </c>
      <c r="EF51">
        <v>23</v>
      </c>
      <c r="EG51" t="s">
        <v>24</v>
      </c>
      <c r="EH51">
        <v>8</v>
      </c>
      <c r="EI51" t="s">
        <v>25</v>
      </c>
      <c r="EJ51">
        <v>1</v>
      </c>
      <c r="EK51">
        <v>8001</v>
      </c>
      <c r="EL51" t="s">
        <v>25</v>
      </c>
      <c r="EM51" t="s">
        <v>26</v>
      </c>
      <c r="EO51" t="s">
        <v>6</v>
      </c>
      <c r="EQ51">
        <v>0</v>
      </c>
      <c r="ER51">
        <v>3875</v>
      </c>
      <c r="ES51" s="31" t="e">
        <f>'Техническое задание 18.1 '!#REF!</f>
        <v>#REF!</v>
      </c>
      <c r="ET51">
        <v>0</v>
      </c>
      <c r="EU51">
        <v>0</v>
      </c>
      <c r="EV51">
        <v>0</v>
      </c>
      <c r="EW51">
        <v>0</v>
      </c>
      <c r="EX51">
        <v>0</v>
      </c>
      <c r="EZ51">
        <v>5</v>
      </c>
      <c r="FC51">
        <v>0</v>
      </c>
      <c r="FD51">
        <v>18</v>
      </c>
      <c r="FF51">
        <v>3875</v>
      </c>
      <c r="FQ51">
        <v>0</v>
      </c>
      <c r="FR51">
        <f t="shared" si="50"/>
        <v>0</v>
      </c>
      <c r="FS51">
        <v>0</v>
      </c>
      <c r="FX51">
        <v>110</v>
      </c>
      <c r="FY51">
        <v>69</v>
      </c>
      <c r="GA51" t="s">
        <v>32</v>
      </c>
      <c r="GD51">
        <v>1</v>
      </c>
      <c r="GF51">
        <v>196736990</v>
      </c>
      <c r="GG51">
        <v>2</v>
      </c>
      <c r="GH51">
        <v>3</v>
      </c>
      <c r="GI51">
        <v>4</v>
      </c>
      <c r="GJ51">
        <v>0</v>
      </c>
      <c r="GK51">
        <v>0</v>
      </c>
      <c r="GL51">
        <f t="shared" si="51"/>
        <v>0</v>
      </c>
      <c r="GM51" t="e">
        <f t="shared" si="52"/>
        <v>#REF!</v>
      </c>
      <c r="GN51" t="e">
        <f t="shared" si="53"/>
        <v>#REF!</v>
      </c>
      <c r="GO51">
        <f t="shared" si="54"/>
        <v>0</v>
      </c>
      <c r="GP51">
        <f t="shared" si="55"/>
        <v>0</v>
      </c>
      <c r="GR51">
        <v>1</v>
      </c>
      <c r="GS51">
        <v>1</v>
      </c>
      <c r="GT51">
        <v>0</v>
      </c>
      <c r="GU51" t="s">
        <v>6</v>
      </c>
      <c r="GV51">
        <f t="shared" si="56"/>
        <v>0</v>
      </c>
      <c r="GW51">
        <v>1</v>
      </c>
      <c r="GX51" t="e">
        <f t="shared" si="57"/>
        <v>#REF!</v>
      </c>
      <c r="HA51">
        <v>0</v>
      </c>
      <c r="HB51">
        <v>0</v>
      </c>
      <c r="HC51">
        <f t="shared" si="58"/>
        <v>0</v>
      </c>
      <c r="HE51" t="s">
        <v>33</v>
      </c>
      <c r="HF51" t="s">
        <v>34</v>
      </c>
      <c r="HG51" t="e">
        <f>ROUND(AC51*I51,0)</f>
        <v>#REF!</v>
      </c>
      <c r="HM51" t="s">
        <v>35</v>
      </c>
      <c r="HN51" t="s">
        <v>27</v>
      </c>
      <c r="HO51" t="s">
        <v>28</v>
      </c>
      <c r="HP51" t="s">
        <v>25</v>
      </c>
      <c r="HQ51" t="s">
        <v>25</v>
      </c>
      <c r="IF51">
        <v>-1</v>
      </c>
      <c r="IK51">
        <v>0</v>
      </c>
    </row>
    <row r="52" spans="1:245" x14ac:dyDescent="0.25">
      <c r="A52">
        <v>18</v>
      </c>
      <c r="B52">
        <v>1</v>
      </c>
      <c r="C52">
        <v>51</v>
      </c>
      <c r="E52" t="s">
        <v>95</v>
      </c>
      <c r="F52" t="e">
        <f>'Техническое задание 18.1 '!#REF!</f>
        <v>#REF!</v>
      </c>
      <c r="G52" t="s">
        <v>38</v>
      </c>
      <c r="H52" t="s">
        <v>39</v>
      </c>
      <c r="I52" t="e">
        <f>I50*J52</f>
        <v>#REF!</v>
      </c>
      <c r="J52" s="66">
        <f>'4.Ведомость_списания'!F64</f>
        <v>3.8499999999999996</v>
      </c>
      <c r="K52">
        <v>5</v>
      </c>
      <c r="O52" t="e">
        <f t="shared" si="21"/>
        <v>#REF!</v>
      </c>
      <c r="P52" t="e">
        <f t="shared" si="22"/>
        <v>#REF!</v>
      </c>
      <c r="Q52" t="e">
        <f t="shared" si="23"/>
        <v>#REF!</v>
      </c>
      <c r="R52" t="e">
        <f t="shared" si="24"/>
        <v>#REF!</v>
      </c>
      <c r="S52" t="e">
        <f t="shared" si="25"/>
        <v>#REF!</v>
      </c>
      <c r="T52" t="e">
        <f t="shared" si="26"/>
        <v>#REF!</v>
      </c>
      <c r="U52" t="e">
        <f t="shared" si="27"/>
        <v>#REF!</v>
      </c>
      <c r="V52" t="e">
        <f t="shared" si="28"/>
        <v>#REF!</v>
      </c>
      <c r="W52" t="e">
        <f t="shared" si="29"/>
        <v>#REF!</v>
      </c>
      <c r="X52" t="e">
        <f t="shared" si="30"/>
        <v>#REF!</v>
      </c>
      <c r="Y52" t="e">
        <f t="shared" si="31"/>
        <v>#REF!</v>
      </c>
      <c r="AA52">
        <v>66440962</v>
      </c>
      <c r="AB52" t="e">
        <f t="shared" si="32"/>
        <v>#REF!</v>
      </c>
      <c r="AC52" t="e">
        <f t="shared" si="33"/>
        <v>#REF!</v>
      </c>
      <c r="AD52">
        <f t="shared" si="34"/>
        <v>0</v>
      </c>
      <c r="AE52">
        <f t="shared" si="35"/>
        <v>0</v>
      </c>
      <c r="AF52">
        <f t="shared" si="36"/>
        <v>0</v>
      </c>
      <c r="AG52">
        <f t="shared" si="37"/>
        <v>0</v>
      </c>
      <c r="AH52">
        <f t="shared" si="38"/>
        <v>0</v>
      </c>
      <c r="AI52">
        <f t="shared" si="39"/>
        <v>0</v>
      </c>
      <c r="AJ52">
        <f t="shared" si="40"/>
        <v>0</v>
      </c>
      <c r="AK52">
        <v>55080</v>
      </c>
      <c r="AL52" s="31" t="e">
        <f>'Техническое задание 18.1 '!#REF!</f>
        <v>#REF!</v>
      </c>
      <c r="AM52">
        <v>0</v>
      </c>
      <c r="AN52">
        <v>0</v>
      </c>
      <c r="AO52">
        <v>0</v>
      </c>
      <c r="AP52">
        <v>0</v>
      </c>
      <c r="AQ52">
        <v>0</v>
      </c>
      <c r="AR52">
        <v>0</v>
      </c>
      <c r="AS52">
        <v>0</v>
      </c>
      <c r="AT52">
        <v>0</v>
      </c>
      <c r="AU52">
        <v>0</v>
      </c>
      <c r="AV52">
        <v>1</v>
      </c>
      <c r="AW52">
        <v>1</v>
      </c>
      <c r="AZ52">
        <v>1</v>
      </c>
      <c r="BA52">
        <v>1</v>
      </c>
      <c r="BB52">
        <v>1</v>
      </c>
      <c r="BC52" t="e">
        <f>'Техническое задание 18.1 '!#REF!</f>
        <v>#REF!</v>
      </c>
      <c r="BD52" t="s">
        <v>6</v>
      </c>
      <c r="BE52" t="s">
        <v>6</v>
      </c>
      <c r="BF52" t="s">
        <v>6</v>
      </c>
      <c r="BG52" t="s">
        <v>6</v>
      </c>
      <c r="BH52">
        <v>3</v>
      </c>
      <c r="BI52">
        <v>1</v>
      </c>
      <c r="BJ52" t="s">
        <v>6</v>
      </c>
      <c r="BM52">
        <v>1100</v>
      </c>
      <c r="BN52">
        <v>0</v>
      </c>
      <c r="BO52" t="s">
        <v>6</v>
      </c>
      <c r="BP52">
        <v>0</v>
      </c>
      <c r="BQ52">
        <v>8</v>
      </c>
      <c r="BR52">
        <v>0</v>
      </c>
      <c r="BS52">
        <v>1</v>
      </c>
      <c r="BT52">
        <v>1</v>
      </c>
      <c r="BU52">
        <v>1</v>
      </c>
      <c r="BV52">
        <v>1</v>
      </c>
      <c r="BW52">
        <v>1</v>
      </c>
      <c r="BX52">
        <v>1</v>
      </c>
      <c r="BY52" t="s">
        <v>6</v>
      </c>
      <c r="BZ52">
        <v>0</v>
      </c>
      <c r="CA52">
        <v>0</v>
      </c>
      <c r="CB52" t="s">
        <v>6</v>
      </c>
      <c r="CE52">
        <v>0</v>
      </c>
      <c r="CF52">
        <v>0</v>
      </c>
      <c r="CG52">
        <v>0</v>
      </c>
      <c r="CM52">
        <v>0</v>
      </c>
      <c r="CN52" t="s">
        <v>6</v>
      </c>
      <c r="CO52">
        <v>0</v>
      </c>
      <c r="CP52" t="e">
        <f t="shared" si="41"/>
        <v>#REF!</v>
      </c>
      <c r="CQ52" t="e">
        <f>AC52</f>
        <v>#REF!</v>
      </c>
      <c r="CR52">
        <f>AD52</f>
        <v>0</v>
      </c>
      <c r="CS52">
        <f t="shared" si="42"/>
        <v>0</v>
      </c>
      <c r="CT52">
        <f t="shared" si="43"/>
        <v>0</v>
      </c>
      <c r="CU52">
        <f t="shared" si="44"/>
        <v>0</v>
      </c>
      <c r="CV52">
        <f t="shared" si="45"/>
        <v>0</v>
      </c>
      <c r="CW52">
        <f t="shared" si="46"/>
        <v>0</v>
      </c>
      <c r="CX52">
        <f t="shared" si="47"/>
        <v>0</v>
      </c>
      <c r="CY52" t="e">
        <f t="shared" si="48"/>
        <v>#REF!</v>
      </c>
      <c r="CZ52" t="e">
        <f t="shared" si="49"/>
        <v>#REF!</v>
      </c>
      <c r="DC52" t="s">
        <v>6</v>
      </c>
      <c r="DD52" t="s">
        <v>6</v>
      </c>
      <c r="DE52" t="s">
        <v>6</v>
      </c>
      <c r="DF52" t="s">
        <v>6</v>
      </c>
      <c r="DG52" t="s">
        <v>6</v>
      </c>
      <c r="DH52" t="s">
        <v>6</v>
      </c>
      <c r="DI52" t="s">
        <v>6</v>
      </c>
      <c r="DJ52" t="s">
        <v>6</v>
      </c>
      <c r="DK52" t="s">
        <v>6</v>
      </c>
      <c r="DL52" t="s">
        <v>6</v>
      </c>
      <c r="DM52" t="s">
        <v>6</v>
      </c>
      <c r="DN52">
        <v>0</v>
      </c>
      <c r="DO52">
        <v>0</v>
      </c>
      <c r="DP52">
        <v>1</v>
      </c>
      <c r="DQ52">
        <v>1</v>
      </c>
      <c r="DU52">
        <v>1013</v>
      </c>
      <c r="DV52" t="s">
        <v>39</v>
      </c>
      <c r="DW52" t="e">
        <f>'Техническое задание 18.1 '!#REF!</f>
        <v>#REF!</v>
      </c>
      <c r="DX52">
        <v>1</v>
      </c>
      <c r="DZ52" t="s">
        <v>6</v>
      </c>
      <c r="EA52" t="s">
        <v>6</v>
      </c>
      <c r="EB52" t="s">
        <v>6</v>
      </c>
      <c r="EC52" t="s">
        <v>6</v>
      </c>
      <c r="EE52">
        <v>66434180</v>
      </c>
      <c r="EF52">
        <v>8</v>
      </c>
      <c r="EG52" t="s">
        <v>96</v>
      </c>
      <c r="EH52">
        <v>0</v>
      </c>
      <c r="EI52" t="s">
        <v>6</v>
      </c>
      <c r="EJ52">
        <v>1</v>
      </c>
      <c r="EK52">
        <v>1100</v>
      </c>
      <c r="EL52" t="s">
        <v>97</v>
      </c>
      <c r="EM52" t="s">
        <v>98</v>
      </c>
      <c r="EO52" t="s">
        <v>6</v>
      </c>
      <c r="EQ52">
        <v>0</v>
      </c>
      <c r="ER52">
        <v>55080</v>
      </c>
      <c r="ES52" s="31" t="e">
        <f>'Техническое задание 18.1 '!#REF!</f>
        <v>#REF!</v>
      </c>
      <c r="ET52">
        <v>0</v>
      </c>
      <c r="EU52">
        <v>0</v>
      </c>
      <c r="EV52">
        <v>0</v>
      </c>
      <c r="EW52">
        <v>0</v>
      </c>
      <c r="EX52">
        <v>0</v>
      </c>
      <c r="EZ52">
        <v>5</v>
      </c>
      <c r="FC52">
        <v>0</v>
      </c>
      <c r="FD52">
        <v>18</v>
      </c>
      <c r="FF52">
        <v>54000</v>
      </c>
      <c r="FQ52">
        <v>0</v>
      </c>
      <c r="FR52">
        <f t="shared" si="50"/>
        <v>0</v>
      </c>
      <c r="FS52">
        <v>0</v>
      </c>
      <c r="FX52">
        <v>0</v>
      </c>
      <c r="FY52">
        <v>0</v>
      </c>
      <c r="GA52" t="s">
        <v>40</v>
      </c>
      <c r="GD52">
        <v>1</v>
      </c>
      <c r="GF52">
        <v>323380952</v>
      </c>
      <c r="GG52">
        <v>2</v>
      </c>
      <c r="GH52">
        <v>3</v>
      </c>
      <c r="GI52">
        <v>4</v>
      </c>
      <c r="GJ52">
        <v>0</v>
      </c>
      <c r="GK52">
        <v>0</v>
      </c>
      <c r="GL52">
        <f t="shared" si="51"/>
        <v>0</v>
      </c>
      <c r="GM52" t="e">
        <f t="shared" si="52"/>
        <v>#REF!</v>
      </c>
      <c r="GN52" t="e">
        <f t="shared" si="53"/>
        <v>#REF!</v>
      </c>
      <c r="GO52">
        <f t="shared" si="54"/>
        <v>0</v>
      </c>
      <c r="GP52">
        <f t="shared" si="55"/>
        <v>0</v>
      </c>
      <c r="GR52">
        <v>1</v>
      </c>
      <c r="GS52">
        <v>1</v>
      </c>
      <c r="GT52">
        <v>0</v>
      </c>
      <c r="GU52" t="s">
        <v>6</v>
      </c>
      <c r="GV52">
        <f t="shared" si="56"/>
        <v>0</v>
      </c>
      <c r="GW52">
        <v>1</v>
      </c>
      <c r="GX52" t="e">
        <f t="shared" si="57"/>
        <v>#REF!</v>
      </c>
      <c r="HA52">
        <v>0</v>
      </c>
      <c r="HB52">
        <v>0</v>
      </c>
      <c r="HC52">
        <f t="shared" si="58"/>
        <v>0</v>
      </c>
      <c r="HE52" t="s">
        <v>33</v>
      </c>
      <c r="HF52" t="s">
        <v>34</v>
      </c>
      <c r="HG52" t="e">
        <f>ROUND(AC52*I52,0)</f>
        <v>#REF!</v>
      </c>
      <c r="HM52" t="s">
        <v>41</v>
      </c>
      <c r="HN52" t="s">
        <v>6</v>
      </c>
      <c r="HO52" t="s">
        <v>6</v>
      </c>
      <c r="HP52" t="s">
        <v>6</v>
      </c>
      <c r="HQ52" t="s">
        <v>6</v>
      </c>
      <c r="IF52">
        <v>-1</v>
      </c>
      <c r="IK52">
        <v>0</v>
      </c>
    </row>
    <row r="53" spans="1:245" x14ac:dyDescent="0.25">
      <c r="A53">
        <v>17</v>
      </c>
      <c r="B53">
        <v>1</v>
      </c>
      <c r="C53">
        <f>ROW(SmtRes!A62)</f>
        <v>62</v>
      </c>
      <c r="D53">
        <f>ROW(EtalonRes!A56)</f>
        <v>56</v>
      </c>
      <c r="E53" t="s">
        <v>99</v>
      </c>
      <c r="F53" t="s">
        <v>90</v>
      </c>
      <c r="G53" t="s">
        <v>100</v>
      </c>
      <c r="H53" t="s">
        <v>92</v>
      </c>
      <c r="I53" t="e">
        <f>'Техническое задание 18.1 '!#REF!</f>
        <v>#REF!</v>
      </c>
      <c r="J53">
        <v>0</v>
      </c>
      <c r="K53">
        <v>74.430000000000007</v>
      </c>
      <c r="O53" t="e">
        <f t="shared" si="21"/>
        <v>#REF!</v>
      </c>
      <c r="P53" t="e">
        <f t="shared" si="22"/>
        <v>#REF!</v>
      </c>
      <c r="Q53" t="e">
        <f t="shared" si="23"/>
        <v>#REF!</v>
      </c>
      <c r="R53" t="e">
        <f t="shared" si="24"/>
        <v>#REF!</v>
      </c>
      <c r="S53" t="e">
        <f t="shared" si="25"/>
        <v>#REF!</v>
      </c>
      <c r="T53" t="e">
        <f t="shared" si="26"/>
        <v>#REF!</v>
      </c>
      <c r="U53" t="e">
        <f t="shared" si="27"/>
        <v>#REF!</v>
      </c>
      <c r="V53" t="e">
        <f t="shared" si="28"/>
        <v>#REF!</v>
      </c>
      <c r="W53" t="e">
        <f t="shared" si="29"/>
        <v>#REF!</v>
      </c>
      <c r="X53" t="e">
        <f t="shared" si="30"/>
        <v>#REF!</v>
      </c>
      <c r="Y53" t="e">
        <f t="shared" si="31"/>
        <v>#REF!</v>
      </c>
      <c r="AA53">
        <v>66440962</v>
      </c>
      <c r="AB53" t="e">
        <f t="shared" si="32"/>
        <v>#REF!</v>
      </c>
      <c r="AC53" t="e">
        <f t="shared" si="33"/>
        <v>#REF!</v>
      </c>
      <c r="AD53" t="e">
        <f t="shared" si="34"/>
        <v>#REF!</v>
      </c>
      <c r="AE53" t="e">
        <f t="shared" si="35"/>
        <v>#REF!</v>
      </c>
      <c r="AF53" t="e">
        <f t="shared" si="36"/>
        <v>#REF!</v>
      </c>
      <c r="AG53">
        <f t="shared" si="37"/>
        <v>0</v>
      </c>
      <c r="AH53" t="e">
        <f t="shared" si="38"/>
        <v>#REF!</v>
      </c>
      <c r="AI53">
        <f t="shared" si="39"/>
        <v>4.1100000000000003</v>
      </c>
      <c r="AJ53">
        <f t="shared" si="40"/>
        <v>0</v>
      </c>
      <c r="AK53" t="e">
        <f>AL53+AM53+AO53</f>
        <v>#REF!</v>
      </c>
      <c r="AL53" s="31" t="e">
        <f>'Техническое задание 18.1 '!#REF!</f>
        <v>#REF!</v>
      </c>
      <c r="AM53" s="31" t="e">
        <f>'Техническое задание 18.1 '!#REF!</f>
        <v>#REF!</v>
      </c>
      <c r="AN53" s="31" t="e">
        <f>'Техническое задание 18.1 '!#REF!</f>
        <v>#REF!</v>
      </c>
      <c r="AO53" s="31" t="e">
        <f>'Техническое задание 18.1 '!#REF!</f>
        <v>#REF!</v>
      </c>
      <c r="AP53">
        <v>0</v>
      </c>
      <c r="AQ53" t="e">
        <f>'Техническое задание 18.1 '!#REF!</f>
        <v>#REF!</v>
      </c>
      <c r="AR53">
        <v>4.1100000000000003</v>
      </c>
      <c r="AS53">
        <v>0</v>
      </c>
      <c r="AT53">
        <v>110</v>
      </c>
      <c r="AU53">
        <v>69</v>
      </c>
      <c r="AV53">
        <v>1</v>
      </c>
      <c r="AW53">
        <v>1</v>
      </c>
      <c r="AZ53">
        <v>1</v>
      </c>
      <c r="BA53" t="e">
        <f>'Техническое задание 18.1 '!#REF!</f>
        <v>#REF!</v>
      </c>
      <c r="BB53" t="e">
        <f>'Техническое задание 18.1 '!#REF!</f>
        <v>#REF!</v>
      </c>
      <c r="BC53" t="e">
        <f>'Техническое задание 18.1 '!#REF!</f>
        <v>#REF!</v>
      </c>
      <c r="BD53" t="s">
        <v>6</v>
      </c>
      <c r="BE53" t="s">
        <v>6</v>
      </c>
      <c r="BF53" t="s">
        <v>6</v>
      </c>
      <c r="BG53" t="s">
        <v>6</v>
      </c>
      <c r="BH53">
        <v>0</v>
      </c>
      <c r="BI53">
        <v>1</v>
      </c>
      <c r="BJ53" t="s">
        <v>93</v>
      </c>
      <c r="BM53">
        <v>8001</v>
      </c>
      <c r="BN53">
        <v>0</v>
      </c>
      <c r="BO53" t="s">
        <v>6</v>
      </c>
      <c r="BP53">
        <v>0</v>
      </c>
      <c r="BQ53">
        <v>23</v>
      </c>
      <c r="BR53">
        <v>0</v>
      </c>
      <c r="BS53" t="e">
        <f>'Техническое задание 18.1 '!#REF!</f>
        <v>#REF!</v>
      </c>
      <c r="BT53">
        <v>1</v>
      </c>
      <c r="BU53">
        <v>1</v>
      </c>
      <c r="BV53">
        <v>1</v>
      </c>
      <c r="BW53">
        <v>1</v>
      </c>
      <c r="BX53">
        <v>1</v>
      </c>
      <c r="BY53" t="s">
        <v>6</v>
      </c>
      <c r="BZ53">
        <v>110</v>
      </c>
      <c r="CA53">
        <v>69</v>
      </c>
      <c r="CB53" t="s">
        <v>6</v>
      </c>
      <c r="CE53">
        <v>0</v>
      </c>
      <c r="CF53">
        <v>0</v>
      </c>
      <c r="CG53">
        <v>0</v>
      </c>
      <c r="CM53">
        <v>0</v>
      </c>
      <c r="CN53" t="s">
        <v>6</v>
      </c>
      <c r="CO53">
        <v>0</v>
      </c>
      <c r="CP53" t="e">
        <f t="shared" si="41"/>
        <v>#REF!</v>
      </c>
      <c r="CQ53" t="e">
        <f>AC53*BC53</f>
        <v>#REF!</v>
      </c>
      <c r="CR53" t="e">
        <f>AD53*BB53</f>
        <v>#REF!</v>
      </c>
      <c r="CS53" t="e">
        <f t="shared" si="42"/>
        <v>#REF!</v>
      </c>
      <c r="CT53" t="e">
        <f t="shared" si="43"/>
        <v>#REF!</v>
      </c>
      <c r="CU53">
        <f t="shared" si="44"/>
        <v>0</v>
      </c>
      <c r="CV53" t="e">
        <f t="shared" si="45"/>
        <v>#REF!</v>
      </c>
      <c r="CW53">
        <f t="shared" si="46"/>
        <v>4.1100000000000003</v>
      </c>
      <c r="CX53">
        <f t="shared" si="47"/>
        <v>0</v>
      </c>
      <c r="CY53" t="e">
        <f t="shared" si="48"/>
        <v>#REF!</v>
      </c>
      <c r="CZ53" t="e">
        <f t="shared" si="49"/>
        <v>#REF!</v>
      </c>
      <c r="DC53" t="s">
        <v>6</v>
      </c>
      <c r="DD53" t="s">
        <v>6</v>
      </c>
      <c r="DE53" t="s">
        <v>6</v>
      </c>
      <c r="DF53" t="s">
        <v>6</v>
      </c>
      <c r="DG53" t="s">
        <v>6</v>
      </c>
      <c r="DH53" t="s">
        <v>6</v>
      </c>
      <c r="DI53" t="s">
        <v>6</v>
      </c>
      <c r="DJ53" t="s">
        <v>6</v>
      </c>
      <c r="DK53" t="s">
        <v>6</v>
      </c>
      <c r="DL53" t="s">
        <v>6</v>
      </c>
      <c r="DM53" t="s">
        <v>6</v>
      </c>
      <c r="DN53">
        <v>0</v>
      </c>
      <c r="DO53">
        <v>0</v>
      </c>
      <c r="DP53">
        <v>1</v>
      </c>
      <c r="DQ53">
        <v>1</v>
      </c>
      <c r="DU53">
        <v>1005</v>
      </c>
      <c r="DV53" t="s">
        <v>92</v>
      </c>
      <c r="DW53" t="e">
        <f>'Техническое задание 18.1 '!#REF!</f>
        <v>#REF!</v>
      </c>
      <c r="DX53">
        <v>100</v>
      </c>
      <c r="DZ53" t="s">
        <v>6</v>
      </c>
      <c r="EA53" t="s">
        <v>6</v>
      </c>
      <c r="EB53" t="s">
        <v>6</v>
      </c>
      <c r="EC53" t="s">
        <v>6</v>
      </c>
      <c r="EE53">
        <v>66434308</v>
      </c>
      <c r="EF53">
        <v>23</v>
      </c>
      <c r="EG53" t="s">
        <v>24</v>
      </c>
      <c r="EH53">
        <v>8</v>
      </c>
      <c r="EI53" t="s">
        <v>25</v>
      </c>
      <c r="EJ53">
        <v>1</v>
      </c>
      <c r="EK53">
        <v>8001</v>
      </c>
      <c r="EL53" t="s">
        <v>25</v>
      </c>
      <c r="EM53" t="s">
        <v>26</v>
      </c>
      <c r="EO53" t="s">
        <v>6</v>
      </c>
      <c r="EQ53">
        <v>131072</v>
      </c>
      <c r="ER53" t="e">
        <f>ES53+ET53+EV53</f>
        <v>#REF!</v>
      </c>
      <c r="ES53" s="31" t="e">
        <f>'Техническое задание 18.1 '!#REF!</f>
        <v>#REF!</v>
      </c>
      <c r="ET53" s="31" t="e">
        <f>'Техническое задание 18.1 '!#REF!</f>
        <v>#REF!</v>
      </c>
      <c r="EU53" s="31" t="e">
        <f>'Техническое задание 18.1 '!#REF!</f>
        <v>#REF!</v>
      </c>
      <c r="EV53" s="31" t="e">
        <f>'Техническое задание 18.1 '!#REF!</f>
        <v>#REF!</v>
      </c>
      <c r="EW53" t="e">
        <f>'Техническое задание 18.1 '!#REF!</f>
        <v>#REF!</v>
      </c>
      <c r="EX53">
        <v>4.1100000000000003</v>
      </c>
      <c r="EY53">
        <v>0</v>
      </c>
      <c r="FQ53">
        <v>0</v>
      </c>
      <c r="FR53">
        <f t="shared" si="50"/>
        <v>0</v>
      </c>
      <c r="FS53">
        <v>0</v>
      </c>
      <c r="FX53">
        <v>110</v>
      </c>
      <c r="FY53">
        <v>69</v>
      </c>
      <c r="GA53" t="s">
        <v>6</v>
      </c>
      <c r="GD53">
        <v>1</v>
      </c>
      <c r="GF53">
        <v>-1190857013</v>
      </c>
      <c r="GG53">
        <v>2</v>
      </c>
      <c r="GH53">
        <v>1</v>
      </c>
      <c r="GI53">
        <v>4</v>
      </c>
      <c r="GJ53">
        <v>0</v>
      </c>
      <c r="GK53">
        <v>0</v>
      </c>
      <c r="GL53">
        <f t="shared" si="51"/>
        <v>0</v>
      </c>
      <c r="GM53" t="e">
        <f t="shared" si="52"/>
        <v>#REF!</v>
      </c>
      <c r="GN53" t="e">
        <f t="shared" si="53"/>
        <v>#REF!</v>
      </c>
      <c r="GO53">
        <f t="shared" si="54"/>
        <v>0</v>
      </c>
      <c r="GP53">
        <f t="shared" si="55"/>
        <v>0</v>
      </c>
      <c r="GR53">
        <v>0</v>
      </c>
      <c r="GS53">
        <v>3</v>
      </c>
      <c r="GT53">
        <v>0</v>
      </c>
      <c r="GU53" t="s">
        <v>6</v>
      </c>
      <c r="GV53">
        <f t="shared" si="56"/>
        <v>0</v>
      </c>
      <c r="GW53">
        <v>1</v>
      </c>
      <c r="GX53" t="e">
        <f t="shared" si="57"/>
        <v>#REF!</v>
      </c>
      <c r="HA53">
        <v>0</v>
      </c>
      <c r="HB53">
        <v>0</v>
      </c>
      <c r="HC53">
        <f t="shared" si="58"/>
        <v>0</v>
      </c>
      <c r="HE53" t="s">
        <v>6</v>
      </c>
      <c r="HF53" t="s">
        <v>6</v>
      </c>
      <c r="HM53" t="s">
        <v>6</v>
      </c>
      <c r="HN53" t="s">
        <v>27</v>
      </c>
      <c r="HO53" t="s">
        <v>28</v>
      </c>
      <c r="HP53" t="s">
        <v>25</v>
      </c>
      <c r="HQ53" t="s">
        <v>25</v>
      </c>
      <c r="IF53">
        <v>-1</v>
      </c>
      <c r="IK53">
        <v>0</v>
      </c>
    </row>
    <row r="54" spans="1:245" x14ac:dyDescent="0.25">
      <c r="A54">
        <v>18</v>
      </c>
      <c r="B54">
        <v>1</v>
      </c>
      <c r="C54">
        <v>62</v>
      </c>
      <c r="E54" t="s">
        <v>101</v>
      </c>
      <c r="F54" t="e">
        <f>'Техническое задание 18.1 '!#REF!</f>
        <v>#REF!</v>
      </c>
      <c r="G54" t="s">
        <v>31</v>
      </c>
      <c r="H54" t="s">
        <v>22</v>
      </c>
      <c r="I54" t="e">
        <f>I53*J54</f>
        <v>#REF!</v>
      </c>
      <c r="J54" s="66">
        <f>'4.Ведомость_списания'!F69</f>
        <v>2.0699999999999998</v>
      </c>
      <c r="K54">
        <v>2.2999999999999998</v>
      </c>
      <c r="O54" t="e">
        <f t="shared" si="21"/>
        <v>#REF!</v>
      </c>
      <c r="P54" t="e">
        <f t="shared" si="22"/>
        <v>#REF!</v>
      </c>
      <c r="Q54" t="e">
        <f t="shared" si="23"/>
        <v>#REF!</v>
      </c>
      <c r="R54" t="e">
        <f t="shared" si="24"/>
        <v>#REF!</v>
      </c>
      <c r="S54" t="e">
        <f t="shared" si="25"/>
        <v>#REF!</v>
      </c>
      <c r="T54" t="e">
        <f t="shared" si="26"/>
        <v>#REF!</v>
      </c>
      <c r="U54" t="e">
        <f t="shared" si="27"/>
        <v>#REF!</v>
      </c>
      <c r="V54" t="e">
        <f t="shared" si="28"/>
        <v>#REF!</v>
      </c>
      <c r="W54" t="e">
        <f t="shared" si="29"/>
        <v>#REF!</v>
      </c>
      <c r="X54" t="e">
        <f t="shared" si="30"/>
        <v>#REF!</v>
      </c>
      <c r="Y54" t="e">
        <f t="shared" si="31"/>
        <v>#REF!</v>
      </c>
      <c r="AA54">
        <v>66440962</v>
      </c>
      <c r="AB54" t="e">
        <f t="shared" si="32"/>
        <v>#REF!</v>
      </c>
      <c r="AC54" t="e">
        <f t="shared" si="33"/>
        <v>#REF!</v>
      </c>
      <c r="AD54">
        <f t="shared" si="34"/>
        <v>0</v>
      </c>
      <c r="AE54">
        <f t="shared" si="35"/>
        <v>0</v>
      </c>
      <c r="AF54">
        <f t="shared" si="36"/>
        <v>0</v>
      </c>
      <c r="AG54">
        <f t="shared" si="37"/>
        <v>0</v>
      </c>
      <c r="AH54">
        <f t="shared" si="38"/>
        <v>0</v>
      </c>
      <c r="AI54">
        <f t="shared" si="39"/>
        <v>0</v>
      </c>
      <c r="AJ54">
        <f t="shared" si="40"/>
        <v>0</v>
      </c>
      <c r="AK54">
        <v>3952.5</v>
      </c>
      <c r="AL54" s="31" t="e">
        <f>'Техническое задание 18.1 '!#REF!</f>
        <v>#REF!</v>
      </c>
      <c r="AM54">
        <v>0</v>
      </c>
      <c r="AN54">
        <v>0</v>
      </c>
      <c r="AO54">
        <v>0</v>
      </c>
      <c r="AP54">
        <v>0</v>
      </c>
      <c r="AQ54">
        <v>0</v>
      </c>
      <c r="AR54">
        <v>0</v>
      </c>
      <c r="AS54">
        <v>0</v>
      </c>
      <c r="AT54">
        <v>110</v>
      </c>
      <c r="AU54">
        <v>69</v>
      </c>
      <c r="AV54">
        <v>1</v>
      </c>
      <c r="AW54">
        <v>1</v>
      </c>
      <c r="AZ54">
        <v>1</v>
      </c>
      <c r="BA54">
        <v>1</v>
      </c>
      <c r="BB54">
        <v>1</v>
      </c>
      <c r="BC54" t="e">
        <f>'Техническое задание 18.1 '!#REF!</f>
        <v>#REF!</v>
      </c>
      <c r="BD54" t="s">
        <v>6</v>
      </c>
      <c r="BE54" t="s">
        <v>6</v>
      </c>
      <c r="BF54" t="s">
        <v>6</v>
      </c>
      <c r="BG54" t="s">
        <v>6</v>
      </c>
      <c r="BH54">
        <v>3</v>
      </c>
      <c r="BI54">
        <v>1</v>
      </c>
      <c r="BJ54" t="s">
        <v>69</v>
      </c>
      <c r="BM54">
        <v>8001</v>
      </c>
      <c r="BN54">
        <v>0</v>
      </c>
      <c r="BO54" t="s">
        <v>6</v>
      </c>
      <c r="BP54">
        <v>0</v>
      </c>
      <c r="BQ54">
        <v>23</v>
      </c>
      <c r="BR54">
        <v>0</v>
      </c>
      <c r="BS54">
        <v>1</v>
      </c>
      <c r="BT54">
        <v>1</v>
      </c>
      <c r="BU54">
        <v>1</v>
      </c>
      <c r="BV54">
        <v>1</v>
      </c>
      <c r="BW54">
        <v>1</v>
      </c>
      <c r="BX54">
        <v>1</v>
      </c>
      <c r="BY54" t="s">
        <v>6</v>
      </c>
      <c r="BZ54">
        <v>110</v>
      </c>
      <c r="CA54">
        <v>69</v>
      </c>
      <c r="CB54" t="s">
        <v>6</v>
      </c>
      <c r="CE54">
        <v>0</v>
      </c>
      <c r="CF54">
        <v>0</v>
      </c>
      <c r="CG54">
        <v>0</v>
      </c>
      <c r="CM54">
        <v>0</v>
      </c>
      <c r="CN54" t="s">
        <v>6</v>
      </c>
      <c r="CO54">
        <v>0</v>
      </c>
      <c r="CP54" t="e">
        <f t="shared" si="41"/>
        <v>#REF!</v>
      </c>
      <c r="CQ54" t="e">
        <f t="shared" ref="CQ54:CR57" si="61">AC54</f>
        <v>#REF!</v>
      </c>
      <c r="CR54">
        <f t="shared" si="61"/>
        <v>0</v>
      </c>
      <c r="CS54">
        <f t="shared" si="42"/>
        <v>0</v>
      </c>
      <c r="CT54">
        <f t="shared" si="43"/>
        <v>0</v>
      </c>
      <c r="CU54">
        <f t="shared" si="44"/>
        <v>0</v>
      </c>
      <c r="CV54">
        <f t="shared" si="45"/>
        <v>0</v>
      </c>
      <c r="CW54">
        <f t="shared" si="46"/>
        <v>0</v>
      </c>
      <c r="CX54">
        <f t="shared" si="47"/>
        <v>0</v>
      </c>
      <c r="CY54" t="e">
        <f t="shared" si="48"/>
        <v>#REF!</v>
      </c>
      <c r="CZ54" t="e">
        <f t="shared" si="49"/>
        <v>#REF!</v>
      </c>
      <c r="DC54" t="s">
        <v>6</v>
      </c>
      <c r="DD54" t="s">
        <v>6</v>
      </c>
      <c r="DE54" t="s">
        <v>6</v>
      </c>
      <c r="DF54" t="s">
        <v>6</v>
      </c>
      <c r="DG54" t="s">
        <v>6</v>
      </c>
      <c r="DH54" t="s">
        <v>6</v>
      </c>
      <c r="DI54" t="s">
        <v>6</v>
      </c>
      <c r="DJ54" t="s">
        <v>6</v>
      </c>
      <c r="DK54" t="s">
        <v>6</v>
      </c>
      <c r="DL54" t="s">
        <v>6</v>
      </c>
      <c r="DM54" t="s">
        <v>6</v>
      </c>
      <c r="DN54">
        <v>0</v>
      </c>
      <c r="DO54">
        <v>0</v>
      </c>
      <c r="DP54">
        <v>1</v>
      </c>
      <c r="DQ54">
        <v>1</v>
      </c>
      <c r="DU54">
        <v>1007</v>
      </c>
      <c r="DV54" t="s">
        <v>22</v>
      </c>
      <c r="DW54" t="e">
        <f>'Техническое задание 18.1 '!#REF!</f>
        <v>#REF!</v>
      </c>
      <c r="DX54">
        <v>1</v>
      </c>
      <c r="DZ54" t="s">
        <v>6</v>
      </c>
      <c r="EA54" t="s">
        <v>6</v>
      </c>
      <c r="EB54" t="s">
        <v>6</v>
      </c>
      <c r="EC54" t="s">
        <v>6</v>
      </c>
      <c r="EE54">
        <v>66434308</v>
      </c>
      <c r="EF54">
        <v>23</v>
      </c>
      <c r="EG54" t="s">
        <v>24</v>
      </c>
      <c r="EH54">
        <v>8</v>
      </c>
      <c r="EI54" t="s">
        <v>25</v>
      </c>
      <c r="EJ54">
        <v>1</v>
      </c>
      <c r="EK54">
        <v>8001</v>
      </c>
      <c r="EL54" t="s">
        <v>25</v>
      </c>
      <c r="EM54" t="s">
        <v>26</v>
      </c>
      <c r="EO54" t="s">
        <v>6</v>
      </c>
      <c r="EQ54">
        <v>0</v>
      </c>
      <c r="ER54">
        <v>3875</v>
      </c>
      <c r="ES54" s="31" t="e">
        <f>'Техническое задание 18.1 '!#REF!</f>
        <v>#REF!</v>
      </c>
      <c r="ET54">
        <v>0</v>
      </c>
      <c r="EU54">
        <v>0</v>
      </c>
      <c r="EV54">
        <v>0</v>
      </c>
      <c r="EW54">
        <v>0</v>
      </c>
      <c r="EX54">
        <v>0</v>
      </c>
      <c r="EZ54">
        <v>5</v>
      </c>
      <c r="FC54">
        <v>0</v>
      </c>
      <c r="FD54">
        <v>18</v>
      </c>
      <c r="FF54">
        <v>3875</v>
      </c>
      <c r="FQ54">
        <v>0</v>
      </c>
      <c r="FR54">
        <f t="shared" si="50"/>
        <v>0</v>
      </c>
      <c r="FS54">
        <v>0</v>
      </c>
      <c r="FX54">
        <v>110</v>
      </c>
      <c r="FY54">
        <v>69</v>
      </c>
      <c r="GA54" t="s">
        <v>32</v>
      </c>
      <c r="GD54">
        <v>1</v>
      </c>
      <c r="GF54">
        <v>196736990</v>
      </c>
      <c r="GG54">
        <v>2</v>
      </c>
      <c r="GH54">
        <v>3</v>
      </c>
      <c r="GI54">
        <v>4</v>
      </c>
      <c r="GJ54">
        <v>0</v>
      </c>
      <c r="GK54">
        <v>0</v>
      </c>
      <c r="GL54">
        <f t="shared" si="51"/>
        <v>0</v>
      </c>
      <c r="GM54" t="e">
        <f t="shared" si="52"/>
        <v>#REF!</v>
      </c>
      <c r="GN54" t="e">
        <f t="shared" si="53"/>
        <v>#REF!</v>
      </c>
      <c r="GO54">
        <f t="shared" si="54"/>
        <v>0</v>
      </c>
      <c r="GP54">
        <f t="shared" si="55"/>
        <v>0</v>
      </c>
      <c r="GR54">
        <v>1</v>
      </c>
      <c r="GS54">
        <v>1</v>
      </c>
      <c r="GT54">
        <v>0</v>
      </c>
      <c r="GU54" t="s">
        <v>6</v>
      </c>
      <c r="GV54">
        <f t="shared" si="56"/>
        <v>0</v>
      </c>
      <c r="GW54">
        <v>1</v>
      </c>
      <c r="GX54" t="e">
        <f t="shared" si="57"/>
        <v>#REF!</v>
      </c>
      <c r="HA54">
        <v>0</v>
      </c>
      <c r="HB54">
        <v>0</v>
      </c>
      <c r="HC54">
        <f t="shared" si="58"/>
        <v>0</v>
      </c>
      <c r="HE54" t="s">
        <v>33</v>
      </c>
      <c r="HF54" t="s">
        <v>34</v>
      </c>
      <c r="HG54" t="e">
        <f>ROUND(AC54*I54,0)</f>
        <v>#REF!</v>
      </c>
      <c r="HM54" t="s">
        <v>35</v>
      </c>
      <c r="HN54" t="s">
        <v>27</v>
      </c>
      <c r="HO54" t="s">
        <v>28</v>
      </c>
      <c r="HP54" t="s">
        <v>25</v>
      </c>
      <c r="HQ54" t="s">
        <v>25</v>
      </c>
      <c r="IF54">
        <v>-1</v>
      </c>
      <c r="IK54">
        <v>0</v>
      </c>
    </row>
    <row r="55" spans="1:245" x14ac:dyDescent="0.25">
      <c r="A55">
        <v>18</v>
      </c>
      <c r="B55">
        <v>1</v>
      </c>
      <c r="C55">
        <v>59</v>
      </c>
      <c r="E55" t="s">
        <v>102</v>
      </c>
      <c r="F55" t="e">
        <f>'Техническое задание 18.1 '!#REF!</f>
        <v>#REF!</v>
      </c>
      <c r="G55" t="s">
        <v>46</v>
      </c>
      <c r="H55" t="s">
        <v>39</v>
      </c>
      <c r="I55" t="e">
        <f>I53*J55</f>
        <v>#REF!</v>
      </c>
      <c r="J55" s="66">
        <f>'4.Ведомость_списания'!F70</f>
        <v>2.5955403735053069</v>
      </c>
      <c r="K55">
        <v>3.3708316539999998</v>
      </c>
      <c r="O55" t="e">
        <f t="shared" si="21"/>
        <v>#REF!</v>
      </c>
      <c r="P55" t="e">
        <f t="shared" si="22"/>
        <v>#REF!</v>
      </c>
      <c r="Q55" t="e">
        <f t="shared" si="23"/>
        <v>#REF!</v>
      </c>
      <c r="R55" t="e">
        <f t="shared" si="24"/>
        <v>#REF!</v>
      </c>
      <c r="S55" t="e">
        <f t="shared" si="25"/>
        <v>#REF!</v>
      </c>
      <c r="T55" t="e">
        <f t="shared" si="26"/>
        <v>#REF!</v>
      </c>
      <c r="U55" t="e">
        <f t="shared" si="27"/>
        <v>#REF!</v>
      </c>
      <c r="V55" t="e">
        <f t="shared" si="28"/>
        <v>#REF!</v>
      </c>
      <c r="W55" t="e">
        <f t="shared" si="29"/>
        <v>#REF!</v>
      </c>
      <c r="X55" t="e">
        <f t="shared" si="30"/>
        <v>#REF!</v>
      </c>
      <c r="Y55" t="e">
        <f t="shared" si="31"/>
        <v>#REF!</v>
      </c>
      <c r="AA55">
        <v>66440962</v>
      </c>
      <c r="AB55" t="e">
        <f t="shared" si="32"/>
        <v>#REF!</v>
      </c>
      <c r="AC55" t="e">
        <f t="shared" si="33"/>
        <v>#REF!</v>
      </c>
      <c r="AD55">
        <f t="shared" si="34"/>
        <v>0</v>
      </c>
      <c r="AE55">
        <f t="shared" si="35"/>
        <v>0</v>
      </c>
      <c r="AF55">
        <f t="shared" si="36"/>
        <v>0</v>
      </c>
      <c r="AG55">
        <f t="shared" si="37"/>
        <v>0</v>
      </c>
      <c r="AH55">
        <f t="shared" si="38"/>
        <v>0</v>
      </c>
      <c r="AI55">
        <f t="shared" si="39"/>
        <v>0</v>
      </c>
      <c r="AJ55">
        <f t="shared" si="40"/>
        <v>0</v>
      </c>
      <c r="AK55">
        <v>28159.14</v>
      </c>
      <c r="AL55" s="31" t="e">
        <f>'Техническое задание 18.1 '!#REF!</f>
        <v>#REF!</v>
      </c>
      <c r="AM55">
        <v>0</v>
      </c>
      <c r="AN55">
        <v>0</v>
      </c>
      <c r="AO55">
        <v>0</v>
      </c>
      <c r="AP55">
        <v>0</v>
      </c>
      <c r="AQ55">
        <v>0</v>
      </c>
      <c r="AR55">
        <v>0</v>
      </c>
      <c r="AS55">
        <v>0</v>
      </c>
      <c r="AT55">
        <v>110</v>
      </c>
      <c r="AU55">
        <v>69</v>
      </c>
      <c r="AV55">
        <v>1</v>
      </c>
      <c r="AW55">
        <v>1</v>
      </c>
      <c r="AZ55">
        <v>1</v>
      </c>
      <c r="BA55">
        <v>1</v>
      </c>
      <c r="BB55">
        <v>1</v>
      </c>
      <c r="BC55" t="e">
        <f>'Техническое задание 18.1 '!#REF!</f>
        <v>#REF!</v>
      </c>
      <c r="BD55" t="s">
        <v>6</v>
      </c>
      <c r="BE55" t="s">
        <v>6</v>
      </c>
      <c r="BF55" t="s">
        <v>6</v>
      </c>
      <c r="BG55" t="s">
        <v>6</v>
      </c>
      <c r="BH55">
        <v>3</v>
      </c>
      <c r="BI55">
        <v>1</v>
      </c>
      <c r="BJ55" t="s">
        <v>6</v>
      </c>
      <c r="BM55">
        <v>8001</v>
      </c>
      <c r="BN55">
        <v>0</v>
      </c>
      <c r="BO55" t="s">
        <v>6</v>
      </c>
      <c r="BP55">
        <v>0</v>
      </c>
      <c r="BQ55">
        <v>23</v>
      </c>
      <c r="BR55">
        <v>0</v>
      </c>
      <c r="BS55">
        <v>1</v>
      </c>
      <c r="BT55">
        <v>1</v>
      </c>
      <c r="BU55">
        <v>1</v>
      </c>
      <c r="BV55">
        <v>1</v>
      </c>
      <c r="BW55">
        <v>1</v>
      </c>
      <c r="BX55">
        <v>1</v>
      </c>
      <c r="BY55" t="s">
        <v>6</v>
      </c>
      <c r="BZ55">
        <v>110</v>
      </c>
      <c r="CA55">
        <v>69</v>
      </c>
      <c r="CB55" t="s">
        <v>6</v>
      </c>
      <c r="CE55">
        <v>0</v>
      </c>
      <c r="CF55">
        <v>0</v>
      </c>
      <c r="CG55">
        <v>0</v>
      </c>
      <c r="CM55">
        <v>0</v>
      </c>
      <c r="CN55" t="s">
        <v>6</v>
      </c>
      <c r="CO55">
        <v>0</v>
      </c>
      <c r="CP55" t="e">
        <f t="shared" si="41"/>
        <v>#REF!</v>
      </c>
      <c r="CQ55" t="e">
        <f t="shared" si="61"/>
        <v>#REF!</v>
      </c>
      <c r="CR55">
        <f t="shared" si="61"/>
        <v>0</v>
      </c>
      <c r="CS55">
        <f t="shared" si="42"/>
        <v>0</v>
      </c>
      <c r="CT55">
        <f t="shared" si="43"/>
        <v>0</v>
      </c>
      <c r="CU55">
        <f t="shared" si="44"/>
        <v>0</v>
      </c>
      <c r="CV55">
        <f t="shared" si="45"/>
        <v>0</v>
      </c>
      <c r="CW55">
        <f t="shared" si="46"/>
        <v>0</v>
      </c>
      <c r="CX55">
        <f t="shared" si="47"/>
        <v>0</v>
      </c>
      <c r="CY55" t="e">
        <f t="shared" si="48"/>
        <v>#REF!</v>
      </c>
      <c r="CZ55" t="e">
        <f t="shared" si="49"/>
        <v>#REF!</v>
      </c>
      <c r="DC55" t="s">
        <v>6</v>
      </c>
      <c r="DD55" t="s">
        <v>6</v>
      </c>
      <c r="DE55" t="s">
        <v>6</v>
      </c>
      <c r="DF55" t="s">
        <v>6</v>
      </c>
      <c r="DG55" t="s">
        <v>6</v>
      </c>
      <c r="DH55" t="s">
        <v>6</v>
      </c>
      <c r="DI55" t="s">
        <v>6</v>
      </c>
      <c r="DJ55" t="s">
        <v>6</v>
      </c>
      <c r="DK55" t="s">
        <v>6</v>
      </c>
      <c r="DL55" t="s">
        <v>6</v>
      </c>
      <c r="DM55" t="s">
        <v>6</v>
      </c>
      <c r="DN55">
        <v>0</v>
      </c>
      <c r="DO55">
        <v>0</v>
      </c>
      <c r="DP55">
        <v>1</v>
      </c>
      <c r="DQ55">
        <v>1</v>
      </c>
      <c r="DU55">
        <v>1013</v>
      </c>
      <c r="DV55" t="s">
        <v>39</v>
      </c>
      <c r="DW55" t="e">
        <f>'Техническое задание 18.1 '!#REF!</f>
        <v>#REF!</v>
      </c>
      <c r="DX55">
        <v>1</v>
      </c>
      <c r="DZ55" t="s">
        <v>6</v>
      </c>
      <c r="EA55" t="s">
        <v>6</v>
      </c>
      <c r="EB55" t="s">
        <v>6</v>
      </c>
      <c r="EC55" t="s">
        <v>6</v>
      </c>
      <c r="EE55">
        <v>66434308</v>
      </c>
      <c r="EF55">
        <v>23</v>
      </c>
      <c r="EG55" t="s">
        <v>24</v>
      </c>
      <c r="EH55">
        <v>8</v>
      </c>
      <c r="EI55" t="s">
        <v>25</v>
      </c>
      <c r="EJ55">
        <v>1</v>
      </c>
      <c r="EK55">
        <v>8001</v>
      </c>
      <c r="EL55" t="s">
        <v>25</v>
      </c>
      <c r="EM55" t="s">
        <v>26</v>
      </c>
      <c r="EO55" t="s">
        <v>6</v>
      </c>
      <c r="EQ55">
        <v>0</v>
      </c>
      <c r="ER55">
        <v>28159.14</v>
      </c>
      <c r="ES55" s="31" t="e">
        <f>'Техническое задание 18.1 '!#REF!</f>
        <v>#REF!</v>
      </c>
      <c r="ET55">
        <v>0</v>
      </c>
      <c r="EU55">
        <v>0</v>
      </c>
      <c r="EV55">
        <v>0</v>
      </c>
      <c r="EW55">
        <v>0</v>
      </c>
      <c r="EX55">
        <v>0</v>
      </c>
      <c r="EZ55">
        <v>5</v>
      </c>
      <c r="FC55">
        <v>0</v>
      </c>
      <c r="FD55">
        <v>18</v>
      </c>
      <c r="FF55">
        <v>27607</v>
      </c>
      <c r="FQ55">
        <v>0</v>
      </c>
      <c r="FR55">
        <f t="shared" si="50"/>
        <v>0</v>
      </c>
      <c r="FS55">
        <v>0</v>
      </c>
      <c r="FX55">
        <v>110</v>
      </c>
      <c r="FY55">
        <v>69</v>
      </c>
      <c r="GA55" t="s">
        <v>47</v>
      </c>
      <c r="GD55">
        <v>1</v>
      </c>
      <c r="GF55">
        <v>-1631789213</v>
      </c>
      <c r="GG55">
        <v>2</v>
      </c>
      <c r="GH55">
        <v>3</v>
      </c>
      <c r="GI55">
        <v>4</v>
      </c>
      <c r="GJ55">
        <v>0</v>
      </c>
      <c r="GK55">
        <v>0</v>
      </c>
      <c r="GL55">
        <f t="shared" si="51"/>
        <v>0</v>
      </c>
      <c r="GM55" t="e">
        <f t="shared" si="52"/>
        <v>#REF!</v>
      </c>
      <c r="GN55" t="e">
        <f t="shared" si="53"/>
        <v>#REF!</v>
      </c>
      <c r="GO55">
        <f t="shared" si="54"/>
        <v>0</v>
      </c>
      <c r="GP55">
        <f t="shared" si="55"/>
        <v>0</v>
      </c>
      <c r="GR55">
        <v>1</v>
      </c>
      <c r="GS55">
        <v>1</v>
      </c>
      <c r="GT55">
        <v>0</v>
      </c>
      <c r="GU55" t="s">
        <v>6</v>
      </c>
      <c r="GV55">
        <f t="shared" si="56"/>
        <v>0</v>
      </c>
      <c r="GW55">
        <v>1</v>
      </c>
      <c r="GX55" t="e">
        <f t="shared" si="57"/>
        <v>#REF!</v>
      </c>
      <c r="HA55">
        <v>0</v>
      </c>
      <c r="HB55">
        <v>0</v>
      </c>
      <c r="HC55">
        <f t="shared" si="58"/>
        <v>0</v>
      </c>
      <c r="HE55" t="s">
        <v>33</v>
      </c>
      <c r="HF55" t="s">
        <v>34</v>
      </c>
      <c r="HG55" t="e">
        <f>ROUND(AC55*I55,0)</f>
        <v>#REF!</v>
      </c>
      <c r="HM55" t="s">
        <v>41</v>
      </c>
      <c r="HN55" t="s">
        <v>27</v>
      </c>
      <c r="HO55" t="s">
        <v>28</v>
      </c>
      <c r="HP55" t="s">
        <v>25</v>
      </c>
      <c r="HQ55" t="s">
        <v>25</v>
      </c>
      <c r="IF55">
        <v>-1</v>
      </c>
      <c r="IK55">
        <v>0</v>
      </c>
    </row>
    <row r="56" spans="1:245" x14ac:dyDescent="0.25">
      <c r="A56">
        <v>18</v>
      </c>
      <c r="B56">
        <v>1</v>
      </c>
      <c r="C56">
        <v>60</v>
      </c>
      <c r="E56" t="s">
        <v>103</v>
      </c>
      <c r="F56" t="e">
        <f>'Техническое задание 18.1 '!#REF!</f>
        <v>#REF!</v>
      </c>
      <c r="G56" t="s">
        <v>38</v>
      </c>
      <c r="H56" t="s">
        <v>39</v>
      </c>
      <c r="I56" t="e">
        <f>I53*J56</f>
        <v>#REF!</v>
      </c>
      <c r="J56" s="66">
        <f>'4.Ведомость_списания'!F71</f>
        <v>1.122122665591831</v>
      </c>
      <c r="K56">
        <v>1.457302163</v>
      </c>
      <c r="O56" t="e">
        <f t="shared" si="21"/>
        <v>#REF!</v>
      </c>
      <c r="P56" t="e">
        <f t="shared" si="22"/>
        <v>#REF!</v>
      </c>
      <c r="Q56" t="e">
        <f t="shared" si="23"/>
        <v>#REF!</v>
      </c>
      <c r="R56" t="e">
        <f t="shared" si="24"/>
        <v>#REF!</v>
      </c>
      <c r="S56" t="e">
        <f t="shared" si="25"/>
        <v>#REF!</v>
      </c>
      <c r="T56" t="e">
        <f t="shared" si="26"/>
        <v>#REF!</v>
      </c>
      <c r="U56" t="e">
        <f t="shared" si="27"/>
        <v>#REF!</v>
      </c>
      <c r="V56" t="e">
        <f t="shared" si="28"/>
        <v>#REF!</v>
      </c>
      <c r="W56" t="e">
        <f t="shared" si="29"/>
        <v>#REF!</v>
      </c>
      <c r="X56" t="e">
        <f t="shared" si="30"/>
        <v>#REF!</v>
      </c>
      <c r="Y56" t="e">
        <f t="shared" si="31"/>
        <v>#REF!</v>
      </c>
      <c r="AA56">
        <v>66440962</v>
      </c>
      <c r="AB56" t="e">
        <f t="shared" si="32"/>
        <v>#REF!</v>
      </c>
      <c r="AC56" t="e">
        <f t="shared" si="33"/>
        <v>#REF!</v>
      </c>
      <c r="AD56">
        <f t="shared" si="34"/>
        <v>0</v>
      </c>
      <c r="AE56">
        <f t="shared" si="35"/>
        <v>0</v>
      </c>
      <c r="AF56">
        <f t="shared" si="36"/>
        <v>0</v>
      </c>
      <c r="AG56">
        <f t="shared" si="37"/>
        <v>0</v>
      </c>
      <c r="AH56">
        <f t="shared" si="38"/>
        <v>0</v>
      </c>
      <c r="AI56">
        <f t="shared" si="39"/>
        <v>0</v>
      </c>
      <c r="AJ56">
        <f t="shared" si="40"/>
        <v>0</v>
      </c>
      <c r="AK56">
        <v>55080</v>
      </c>
      <c r="AL56" s="31" t="e">
        <f>'Техническое задание 18.1 '!#REF!</f>
        <v>#REF!</v>
      </c>
      <c r="AM56">
        <v>0</v>
      </c>
      <c r="AN56">
        <v>0</v>
      </c>
      <c r="AO56">
        <v>0</v>
      </c>
      <c r="AP56">
        <v>0</v>
      </c>
      <c r="AQ56">
        <v>0</v>
      </c>
      <c r="AR56">
        <v>0</v>
      </c>
      <c r="AS56">
        <v>0</v>
      </c>
      <c r="AT56">
        <v>110</v>
      </c>
      <c r="AU56">
        <v>69</v>
      </c>
      <c r="AV56">
        <v>1</v>
      </c>
      <c r="AW56">
        <v>1</v>
      </c>
      <c r="AZ56">
        <v>1</v>
      </c>
      <c r="BA56">
        <v>1</v>
      </c>
      <c r="BB56">
        <v>1</v>
      </c>
      <c r="BC56" t="e">
        <f>'Техническое задание 18.1 '!#REF!</f>
        <v>#REF!</v>
      </c>
      <c r="BD56" t="s">
        <v>6</v>
      </c>
      <c r="BE56" t="s">
        <v>6</v>
      </c>
      <c r="BF56" t="s">
        <v>6</v>
      </c>
      <c r="BG56" t="s">
        <v>6</v>
      </c>
      <c r="BH56">
        <v>3</v>
      </c>
      <c r="BI56">
        <v>1</v>
      </c>
      <c r="BJ56" t="s">
        <v>6</v>
      </c>
      <c r="BM56">
        <v>8001</v>
      </c>
      <c r="BN56">
        <v>0</v>
      </c>
      <c r="BO56" t="s">
        <v>6</v>
      </c>
      <c r="BP56">
        <v>0</v>
      </c>
      <c r="BQ56">
        <v>23</v>
      </c>
      <c r="BR56">
        <v>0</v>
      </c>
      <c r="BS56">
        <v>1</v>
      </c>
      <c r="BT56">
        <v>1</v>
      </c>
      <c r="BU56">
        <v>1</v>
      </c>
      <c r="BV56">
        <v>1</v>
      </c>
      <c r="BW56">
        <v>1</v>
      </c>
      <c r="BX56">
        <v>1</v>
      </c>
      <c r="BY56" t="s">
        <v>6</v>
      </c>
      <c r="BZ56">
        <v>110</v>
      </c>
      <c r="CA56">
        <v>69</v>
      </c>
      <c r="CB56" t="s">
        <v>6</v>
      </c>
      <c r="CE56">
        <v>0</v>
      </c>
      <c r="CF56">
        <v>0</v>
      </c>
      <c r="CG56">
        <v>0</v>
      </c>
      <c r="CM56">
        <v>0</v>
      </c>
      <c r="CN56" t="s">
        <v>6</v>
      </c>
      <c r="CO56">
        <v>0</v>
      </c>
      <c r="CP56" t="e">
        <f t="shared" si="41"/>
        <v>#REF!</v>
      </c>
      <c r="CQ56" t="e">
        <f t="shared" si="61"/>
        <v>#REF!</v>
      </c>
      <c r="CR56">
        <f t="shared" si="61"/>
        <v>0</v>
      </c>
      <c r="CS56">
        <f t="shared" si="42"/>
        <v>0</v>
      </c>
      <c r="CT56">
        <f t="shared" si="43"/>
        <v>0</v>
      </c>
      <c r="CU56">
        <f t="shared" si="44"/>
        <v>0</v>
      </c>
      <c r="CV56">
        <f t="shared" si="45"/>
        <v>0</v>
      </c>
      <c r="CW56">
        <f t="shared" si="46"/>
        <v>0</v>
      </c>
      <c r="CX56">
        <f t="shared" si="47"/>
        <v>0</v>
      </c>
      <c r="CY56" t="e">
        <f t="shared" si="48"/>
        <v>#REF!</v>
      </c>
      <c r="CZ56" t="e">
        <f t="shared" si="49"/>
        <v>#REF!</v>
      </c>
      <c r="DC56" t="s">
        <v>6</v>
      </c>
      <c r="DD56" t="s">
        <v>6</v>
      </c>
      <c r="DE56" t="s">
        <v>6</v>
      </c>
      <c r="DF56" t="s">
        <v>6</v>
      </c>
      <c r="DG56" t="s">
        <v>6</v>
      </c>
      <c r="DH56" t="s">
        <v>6</v>
      </c>
      <c r="DI56" t="s">
        <v>6</v>
      </c>
      <c r="DJ56" t="s">
        <v>6</v>
      </c>
      <c r="DK56" t="s">
        <v>6</v>
      </c>
      <c r="DL56" t="s">
        <v>6</v>
      </c>
      <c r="DM56" t="s">
        <v>6</v>
      </c>
      <c r="DN56">
        <v>0</v>
      </c>
      <c r="DO56">
        <v>0</v>
      </c>
      <c r="DP56">
        <v>1</v>
      </c>
      <c r="DQ56">
        <v>1</v>
      </c>
      <c r="DU56">
        <v>1013</v>
      </c>
      <c r="DV56" t="s">
        <v>39</v>
      </c>
      <c r="DW56" t="e">
        <f>'Техническое задание 18.1 '!#REF!</f>
        <v>#REF!</v>
      </c>
      <c r="DX56">
        <v>1</v>
      </c>
      <c r="DZ56" t="s">
        <v>6</v>
      </c>
      <c r="EA56" t="s">
        <v>6</v>
      </c>
      <c r="EB56" t="s">
        <v>6</v>
      </c>
      <c r="EC56" t="s">
        <v>6</v>
      </c>
      <c r="EE56">
        <v>66434308</v>
      </c>
      <c r="EF56">
        <v>23</v>
      </c>
      <c r="EG56" t="s">
        <v>24</v>
      </c>
      <c r="EH56">
        <v>8</v>
      </c>
      <c r="EI56" t="s">
        <v>25</v>
      </c>
      <c r="EJ56">
        <v>1</v>
      </c>
      <c r="EK56">
        <v>8001</v>
      </c>
      <c r="EL56" t="s">
        <v>25</v>
      </c>
      <c r="EM56" t="s">
        <v>26</v>
      </c>
      <c r="EO56" t="s">
        <v>6</v>
      </c>
      <c r="EQ56">
        <v>0</v>
      </c>
      <c r="ER56">
        <v>55080</v>
      </c>
      <c r="ES56" s="31" t="e">
        <f>'Техническое задание 18.1 '!#REF!</f>
        <v>#REF!</v>
      </c>
      <c r="ET56">
        <v>0</v>
      </c>
      <c r="EU56">
        <v>0</v>
      </c>
      <c r="EV56">
        <v>0</v>
      </c>
      <c r="EW56">
        <v>0</v>
      </c>
      <c r="EX56">
        <v>0</v>
      </c>
      <c r="EZ56">
        <v>5</v>
      </c>
      <c r="FC56">
        <v>0</v>
      </c>
      <c r="FD56">
        <v>18</v>
      </c>
      <c r="FF56">
        <v>54000</v>
      </c>
      <c r="FQ56">
        <v>0</v>
      </c>
      <c r="FR56">
        <f t="shared" si="50"/>
        <v>0</v>
      </c>
      <c r="FS56">
        <v>0</v>
      </c>
      <c r="FX56">
        <v>110</v>
      </c>
      <c r="FY56">
        <v>69</v>
      </c>
      <c r="GA56" t="s">
        <v>40</v>
      </c>
      <c r="GD56">
        <v>1</v>
      </c>
      <c r="GF56">
        <v>323380952</v>
      </c>
      <c r="GG56">
        <v>2</v>
      </c>
      <c r="GH56">
        <v>3</v>
      </c>
      <c r="GI56">
        <v>4</v>
      </c>
      <c r="GJ56">
        <v>0</v>
      </c>
      <c r="GK56">
        <v>0</v>
      </c>
      <c r="GL56">
        <f t="shared" si="51"/>
        <v>0</v>
      </c>
      <c r="GM56" t="e">
        <f t="shared" si="52"/>
        <v>#REF!</v>
      </c>
      <c r="GN56" t="e">
        <f t="shared" si="53"/>
        <v>#REF!</v>
      </c>
      <c r="GO56">
        <f t="shared" si="54"/>
        <v>0</v>
      </c>
      <c r="GP56">
        <f t="shared" si="55"/>
        <v>0</v>
      </c>
      <c r="GR56">
        <v>1</v>
      </c>
      <c r="GS56">
        <v>1</v>
      </c>
      <c r="GT56">
        <v>0</v>
      </c>
      <c r="GU56" t="s">
        <v>6</v>
      </c>
      <c r="GV56">
        <f t="shared" si="56"/>
        <v>0</v>
      </c>
      <c r="GW56">
        <v>1</v>
      </c>
      <c r="GX56" t="e">
        <f t="shared" si="57"/>
        <v>#REF!</v>
      </c>
      <c r="HA56">
        <v>0</v>
      </c>
      <c r="HB56">
        <v>0</v>
      </c>
      <c r="HC56">
        <f t="shared" si="58"/>
        <v>0</v>
      </c>
      <c r="HE56" t="s">
        <v>33</v>
      </c>
      <c r="HF56" t="s">
        <v>34</v>
      </c>
      <c r="HG56" t="e">
        <f>ROUND(AC56*I56,0)</f>
        <v>#REF!</v>
      </c>
      <c r="HM56" t="s">
        <v>41</v>
      </c>
      <c r="HN56" t="s">
        <v>27</v>
      </c>
      <c r="HO56" t="s">
        <v>28</v>
      </c>
      <c r="HP56" t="s">
        <v>25</v>
      </c>
      <c r="HQ56" t="s">
        <v>25</v>
      </c>
      <c r="IF56">
        <v>-1</v>
      </c>
      <c r="IK56">
        <v>0</v>
      </c>
    </row>
    <row r="57" spans="1:245" x14ac:dyDescent="0.25">
      <c r="A57">
        <v>18</v>
      </c>
      <c r="B57">
        <v>1</v>
      </c>
      <c r="C57">
        <v>61</v>
      </c>
      <c r="E57" t="s">
        <v>104</v>
      </c>
      <c r="F57" t="e">
        <f>'Техническое задание 18.1 '!#REF!</f>
        <v>#REF!</v>
      </c>
      <c r="G57" t="s">
        <v>49</v>
      </c>
      <c r="H57" t="s">
        <v>39</v>
      </c>
      <c r="I57" t="e">
        <f>I53*J57</f>
        <v>#REF!</v>
      </c>
      <c r="J57" s="66">
        <f>'4.Ведомость_списания'!F72</f>
        <v>0.13230592503022975</v>
      </c>
      <c r="K57">
        <v>0.17182587699999999</v>
      </c>
      <c r="O57" t="e">
        <f t="shared" si="21"/>
        <v>#REF!</v>
      </c>
      <c r="P57" t="e">
        <f t="shared" si="22"/>
        <v>#REF!</v>
      </c>
      <c r="Q57" t="e">
        <f t="shared" si="23"/>
        <v>#REF!</v>
      </c>
      <c r="R57" t="e">
        <f t="shared" si="24"/>
        <v>#REF!</v>
      </c>
      <c r="S57" t="e">
        <f t="shared" si="25"/>
        <v>#REF!</v>
      </c>
      <c r="T57" t="e">
        <f t="shared" si="26"/>
        <v>#REF!</v>
      </c>
      <c r="U57" t="e">
        <f t="shared" si="27"/>
        <v>#REF!</v>
      </c>
      <c r="V57" t="e">
        <f t="shared" si="28"/>
        <v>#REF!</v>
      </c>
      <c r="W57" t="e">
        <f t="shared" si="29"/>
        <v>#REF!</v>
      </c>
      <c r="X57" t="e">
        <f t="shared" si="30"/>
        <v>#REF!</v>
      </c>
      <c r="Y57" t="e">
        <f t="shared" si="31"/>
        <v>#REF!</v>
      </c>
      <c r="AA57">
        <v>66440962</v>
      </c>
      <c r="AB57" t="e">
        <f t="shared" si="32"/>
        <v>#REF!</v>
      </c>
      <c r="AC57" t="e">
        <f t="shared" si="33"/>
        <v>#REF!</v>
      </c>
      <c r="AD57">
        <f t="shared" si="34"/>
        <v>0</v>
      </c>
      <c r="AE57">
        <f t="shared" si="35"/>
        <v>0</v>
      </c>
      <c r="AF57">
        <f t="shared" si="36"/>
        <v>0</v>
      </c>
      <c r="AG57">
        <f t="shared" si="37"/>
        <v>0</v>
      </c>
      <c r="AH57">
        <f t="shared" si="38"/>
        <v>0</v>
      </c>
      <c r="AI57">
        <f t="shared" si="39"/>
        <v>0</v>
      </c>
      <c r="AJ57">
        <f t="shared" si="40"/>
        <v>0</v>
      </c>
      <c r="AK57">
        <v>31191.599999999999</v>
      </c>
      <c r="AL57" s="31" t="e">
        <f>'Техническое задание 18.1 '!#REF!</f>
        <v>#REF!</v>
      </c>
      <c r="AM57">
        <v>0</v>
      </c>
      <c r="AN57">
        <v>0</v>
      </c>
      <c r="AO57">
        <v>0</v>
      </c>
      <c r="AP57">
        <v>0</v>
      </c>
      <c r="AQ57">
        <v>0</v>
      </c>
      <c r="AR57">
        <v>0</v>
      </c>
      <c r="AS57">
        <v>0</v>
      </c>
      <c r="AT57">
        <v>0</v>
      </c>
      <c r="AU57">
        <v>0</v>
      </c>
      <c r="AV57">
        <v>1</v>
      </c>
      <c r="AW57">
        <v>1</v>
      </c>
      <c r="AZ57">
        <v>1</v>
      </c>
      <c r="BA57">
        <v>1</v>
      </c>
      <c r="BB57">
        <v>1</v>
      </c>
      <c r="BC57" t="e">
        <f>'Техническое задание 18.1 '!#REF!</f>
        <v>#REF!</v>
      </c>
      <c r="BD57" t="s">
        <v>6</v>
      </c>
      <c r="BE57" t="s">
        <v>6</v>
      </c>
      <c r="BF57" t="s">
        <v>6</v>
      </c>
      <c r="BG57" t="s">
        <v>6</v>
      </c>
      <c r="BH57">
        <v>3</v>
      </c>
      <c r="BI57">
        <v>1</v>
      </c>
      <c r="BJ57" t="s">
        <v>6</v>
      </c>
      <c r="BM57">
        <v>1100</v>
      </c>
      <c r="BN57">
        <v>0</v>
      </c>
      <c r="BO57" t="s">
        <v>6</v>
      </c>
      <c r="BP57">
        <v>0</v>
      </c>
      <c r="BQ57">
        <v>8</v>
      </c>
      <c r="BR57">
        <v>0</v>
      </c>
      <c r="BS57">
        <v>1</v>
      </c>
      <c r="BT57">
        <v>1</v>
      </c>
      <c r="BU57">
        <v>1</v>
      </c>
      <c r="BV57">
        <v>1</v>
      </c>
      <c r="BW57">
        <v>1</v>
      </c>
      <c r="BX57">
        <v>1</v>
      </c>
      <c r="BY57" t="s">
        <v>6</v>
      </c>
      <c r="BZ57">
        <v>0</v>
      </c>
      <c r="CA57">
        <v>0</v>
      </c>
      <c r="CB57" t="s">
        <v>6</v>
      </c>
      <c r="CE57">
        <v>0</v>
      </c>
      <c r="CF57">
        <v>0</v>
      </c>
      <c r="CG57">
        <v>0</v>
      </c>
      <c r="CM57">
        <v>0</v>
      </c>
      <c r="CN57" t="s">
        <v>6</v>
      </c>
      <c r="CO57">
        <v>0</v>
      </c>
      <c r="CP57" t="e">
        <f t="shared" si="41"/>
        <v>#REF!</v>
      </c>
      <c r="CQ57" t="e">
        <f t="shared" si="61"/>
        <v>#REF!</v>
      </c>
      <c r="CR57">
        <f t="shared" si="61"/>
        <v>0</v>
      </c>
      <c r="CS57">
        <f t="shared" si="42"/>
        <v>0</v>
      </c>
      <c r="CT57">
        <f t="shared" si="43"/>
        <v>0</v>
      </c>
      <c r="CU57">
        <f t="shared" si="44"/>
        <v>0</v>
      </c>
      <c r="CV57">
        <f t="shared" si="45"/>
        <v>0</v>
      </c>
      <c r="CW57">
        <f t="shared" si="46"/>
        <v>0</v>
      </c>
      <c r="CX57">
        <f t="shared" si="47"/>
        <v>0</v>
      </c>
      <c r="CY57" t="e">
        <f t="shared" si="48"/>
        <v>#REF!</v>
      </c>
      <c r="CZ57" t="e">
        <f t="shared" si="49"/>
        <v>#REF!</v>
      </c>
      <c r="DC57" t="s">
        <v>6</v>
      </c>
      <c r="DD57" t="s">
        <v>6</v>
      </c>
      <c r="DE57" t="s">
        <v>6</v>
      </c>
      <c r="DF57" t="s">
        <v>6</v>
      </c>
      <c r="DG57" t="s">
        <v>6</v>
      </c>
      <c r="DH57" t="s">
        <v>6</v>
      </c>
      <c r="DI57" t="s">
        <v>6</v>
      </c>
      <c r="DJ57" t="s">
        <v>6</v>
      </c>
      <c r="DK57" t="s">
        <v>6</v>
      </c>
      <c r="DL57" t="s">
        <v>6</v>
      </c>
      <c r="DM57" t="s">
        <v>6</v>
      </c>
      <c r="DN57">
        <v>0</v>
      </c>
      <c r="DO57">
        <v>0</v>
      </c>
      <c r="DP57">
        <v>1</v>
      </c>
      <c r="DQ57">
        <v>1</v>
      </c>
      <c r="DU57">
        <v>1013</v>
      </c>
      <c r="DV57" t="s">
        <v>39</v>
      </c>
      <c r="DW57" t="e">
        <f>'Техническое задание 18.1 '!#REF!</f>
        <v>#REF!</v>
      </c>
      <c r="DX57">
        <v>1</v>
      </c>
      <c r="DZ57" t="s">
        <v>6</v>
      </c>
      <c r="EA57" t="s">
        <v>6</v>
      </c>
      <c r="EB57" t="s">
        <v>6</v>
      </c>
      <c r="EC57" t="s">
        <v>6</v>
      </c>
      <c r="EE57">
        <v>66434180</v>
      </c>
      <c r="EF57">
        <v>8</v>
      </c>
      <c r="EG57" t="s">
        <v>96</v>
      </c>
      <c r="EH57">
        <v>0</v>
      </c>
      <c r="EI57" t="s">
        <v>6</v>
      </c>
      <c r="EJ57">
        <v>1</v>
      </c>
      <c r="EK57">
        <v>1100</v>
      </c>
      <c r="EL57" t="s">
        <v>97</v>
      </c>
      <c r="EM57" t="s">
        <v>98</v>
      </c>
      <c r="EO57" t="s">
        <v>6</v>
      </c>
      <c r="EQ57">
        <v>0</v>
      </c>
      <c r="ER57">
        <v>31191.599999999999</v>
      </c>
      <c r="ES57" s="31" t="e">
        <f>'Техническое задание 18.1 '!#REF!</f>
        <v>#REF!</v>
      </c>
      <c r="ET57">
        <v>0</v>
      </c>
      <c r="EU57">
        <v>0</v>
      </c>
      <c r="EV57">
        <v>0</v>
      </c>
      <c r="EW57">
        <v>0</v>
      </c>
      <c r="EX57">
        <v>0</v>
      </c>
      <c r="EZ57">
        <v>5</v>
      </c>
      <c r="FC57">
        <v>0</v>
      </c>
      <c r="FD57">
        <v>18</v>
      </c>
      <c r="FF57">
        <v>30580</v>
      </c>
      <c r="FQ57">
        <v>0</v>
      </c>
      <c r="FR57">
        <f t="shared" si="50"/>
        <v>0</v>
      </c>
      <c r="FS57">
        <v>0</v>
      </c>
      <c r="FX57">
        <v>0</v>
      </c>
      <c r="FY57">
        <v>0</v>
      </c>
      <c r="GA57" t="s">
        <v>50</v>
      </c>
      <c r="GD57">
        <v>1</v>
      </c>
      <c r="GF57">
        <v>319472873</v>
      </c>
      <c r="GG57">
        <v>2</v>
      </c>
      <c r="GH57">
        <v>3</v>
      </c>
      <c r="GI57">
        <v>4</v>
      </c>
      <c r="GJ57">
        <v>0</v>
      </c>
      <c r="GK57">
        <v>0</v>
      </c>
      <c r="GL57">
        <f t="shared" si="51"/>
        <v>0</v>
      </c>
      <c r="GM57" t="e">
        <f t="shared" si="52"/>
        <v>#REF!</v>
      </c>
      <c r="GN57" t="e">
        <f t="shared" si="53"/>
        <v>#REF!</v>
      </c>
      <c r="GO57">
        <f t="shared" si="54"/>
        <v>0</v>
      </c>
      <c r="GP57">
        <f t="shared" si="55"/>
        <v>0</v>
      </c>
      <c r="GR57">
        <v>1</v>
      </c>
      <c r="GS57">
        <v>1</v>
      </c>
      <c r="GT57">
        <v>0</v>
      </c>
      <c r="GU57" t="s">
        <v>6</v>
      </c>
      <c r="GV57">
        <f t="shared" si="56"/>
        <v>0</v>
      </c>
      <c r="GW57">
        <v>1</v>
      </c>
      <c r="GX57" t="e">
        <f t="shared" si="57"/>
        <v>#REF!</v>
      </c>
      <c r="HA57">
        <v>0</v>
      </c>
      <c r="HB57">
        <v>0</v>
      </c>
      <c r="HC57">
        <f t="shared" si="58"/>
        <v>0</v>
      </c>
      <c r="HE57" t="s">
        <v>33</v>
      </c>
      <c r="HF57" t="s">
        <v>34</v>
      </c>
      <c r="HG57" t="e">
        <f>ROUND(AC57*I57,0)</f>
        <v>#REF!</v>
      </c>
      <c r="HM57" t="s">
        <v>41</v>
      </c>
      <c r="HN57" t="s">
        <v>6</v>
      </c>
      <c r="HO57" t="s">
        <v>6</v>
      </c>
      <c r="HP57" t="s">
        <v>6</v>
      </c>
      <c r="HQ57" t="s">
        <v>6</v>
      </c>
      <c r="IF57">
        <v>-1</v>
      </c>
      <c r="IK57">
        <v>0</v>
      </c>
    </row>
    <row r="58" spans="1:245" x14ac:dyDescent="0.25">
      <c r="A58">
        <v>17</v>
      </c>
      <c r="B58">
        <v>1</v>
      </c>
      <c r="C58">
        <f>ROW(SmtRes!A70)</f>
        <v>70</v>
      </c>
      <c r="D58">
        <f>ROW(EtalonRes!A64)</f>
        <v>64</v>
      </c>
      <c r="E58" t="s">
        <v>105</v>
      </c>
      <c r="F58" t="s">
        <v>90</v>
      </c>
      <c r="G58" t="s">
        <v>106</v>
      </c>
      <c r="H58" t="s">
        <v>92</v>
      </c>
      <c r="I58" t="e">
        <f>'Техническое задание 18.1 '!#REF!</f>
        <v>#REF!</v>
      </c>
      <c r="J58">
        <v>0</v>
      </c>
      <c r="K58">
        <v>2.0590000000000002</v>
      </c>
      <c r="O58" t="e">
        <f t="shared" si="21"/>
        <v>#REF!</v>
      </c>
      <c r="P58" t="e">
        <f t="shared" si="22"/>
        <v>#REF!</v>
      </c>
      <c r="Q58" t="e">
        <f t="shared" si="23"/>
        <v>#REF!</v>
      </c>
      <c r="R58" t="e">
        <f t="shared" si="24"/>
        <v>#REF!</v>
      </c>
      <c r="S58" t="e">
        <f t="shared" si="25"/>
        <v>#REF!</v>
      </c>
      <c r="T58" t="e">
        <f t="shared" si="26"/>
        <v>#REF!</v>
      </c>
      <c r="U58" t="e">
        <f t="shared" si="27"/>
        <v>#REF!</v>
      </c>
      <c r="V58" t="e">
        <f t="shared" si="28"/>
        <v>#REF!</v>
      </c>
      <c r="W58" t="e">
        <f t="shared" si="29"/>
        <v>#REF!</v>
      </c>
      <c r="X58" t="e">
        <f t="shared" si="30"/>
        <v>#REF!</v>
      </c>
      <c r="Y58" t="e">
        <f t="shared" si="31"/>
        <v>#REF!</v>
      </c>
      <c r="AA58">
        <v>66440962</v>
      </c>
      <c r="AB58" t="e">
        <f t="shared" si="32"/>
        <v>#REF!</v>
      </c>
      <c r="AC58" t="e">
        <f t="shared" si="33"/>
        <v>#REF!</v>
      </c>
      <c r="AD58" t="e">
        <f t="shared" si="34"/>
        <v>#REF!</v>
      </c>
      <c r="AE58" t="e">
        <f t="shared" si="35"/>
        <v>#REF!</v>
      </c>
      <c r="AF58" t="e">
        <f t="shared" si="36"/>
        <v>#REF!</v>
      </c>
      <c r="AG58">
        <f t="shared" si="37"/>
        <v>0</v>
      </c>
      <c r="AH58" t="e">
        <f t="shared" si="38"/>
        <v>#REF!</v>
      </c>
      <c r="AI58">
        <f t="shared" si="39"/>
        <v>4.1100000000000003</v>
      </c>
      <c r="AJ58">
        <f t="shared" si="40"/>
        <v>0</v>
      </c>
      <c r="AK58" t="e">
        <f>AL58+AM58+AO58</f>
        <v>#REF!</v>
      </c>
      <c r="AL58" s="31" t="e">
        <f>'Техническое задание 18.1 '!#REF!</f>
        <v>#REF!</v>
      </c>
      <c r="AM58" s="31" t="e">
        <f>'Техническое задание 18.1 '!#REF!</f>
        <v>#REF!</v>
      </c>
      <c r="AN58" s="31" t="e">
        <f>'Техническое задание 18.1 '!#REF!</f>
        <v>#REF!</v>
      </c>
      <c r="AO58" s="31" t="e">
        <f>'Техническое задание 18.1 '!#REF!</f>
        <v>#REF!</v>
      </c>
      <c r="AP58">
        <v>0</v>
      </c>
      <c r="AQ58" t="e">
        <f>'Техническое задание 18.1 '!#REF!</f>
        <v>#REF!</v>
      </c>
      <c r="AR58">
        <v>4.1100000000000003</v>
      </c>
      <c r="AS58">
        <v>0</v>
      </c>
      <c r="AT58">
        <v>110</v>
      </c>
      <c r="AU58">
        <v>69</v>
      </c>
      <c r="AV58">
        <v>1</v>
      </c>
      <c r="AW58">
        <v>1</v>
      </c>
      <c r="AZ58">
        <v>1</v>
      </c>
      <c r="BA58" t="e">
        <f>'Техническое задание 18.1 '!#REF!</f>
        <v>#REF!</v>
      </c>
      <c r="BB58" t="e">
        <f>'Техническое задание 18.1 '!#REF!</f>
        <v>#REF!</v>
      </c>
      <c r="BC58" t="e">
        <f>'Техническое задание 18.1 '!#REF!</f>
        <v>#REF!</v>
      </c>
      <c r="BD58" t="s">
        <v>6</v>
      </c>
      <c r="BE58" t="s">
        <v>6</v>
      </c>
      <c r="BF58" t="s">
        <v>6</v>
      </c>
      <c r="BG58" t="s">
        <v>6</v>
      </c>
      <c r="BH58">
        <v>0</v>
      </c>
      <c r="BI58">
        <v>1</v>
      </c>
      <c r="BJ58" t="s">
        <v>93</v>
      </c>
      <c r="BM58">
        <v>8001</v>
      </c>
      <c r="BN58">
        <v>0</v>
      </c>
      <c r="BO58" t="s">
        <v>6</v>
      </c>
      <c r="BP58">
        <v>0</v>
      </c>
      <c r="BQ58">
        <v>23</v>
      </c>
      <c r="BR58">
        <v>0</v>
      </c>
      <c r="BS58" t="e">
        <f>'Техническое задание 18.1 '!#REF!</f>
        <v>#REF!</v>
      </c>
      <c r="BT58">
        <v>1</v>
      </c>
      <c r="BU58">
        <v>1</v>
      </c>
      <c r="BV58">
        <v>1</v>
      </c>
      <c r="BW58">
        <v>1</v>
      </c>
      <c r="BX58">
        <v>1</v>
      </c>
      <c r="BY58" t="s">
        <v>6</v>
      </c>
      <c r="BZ58">
        <v>110</v>
      </c>
      <c r="CA58">
        <v>69</v>
      </c>
      <c r="CB58" t="s">
        <v>6</v>
      </c>
      <c r="CE58">
        <v>0</v>
      </c>
      <c r="CF58">
        <v>0</v>
      </c>
      <c r="CG58">
        <v>0</v>
      </c>
      <c r="CM58">
        <v>0</v>
      </c>
      <c r="CN58" t="s">
        <v>6</v>
      </c>
      <c r="CO58">
        <v>0</v>
      </c>
      <c r="CP58" t="e">
        <f t="shared" si="41"/>
        <v>#REF!</v>
      </c>
      <c r="CQ58" t="e">
        <f>AC58*BC58</f>
        <v>#REF!</v>
      </c>
      <c r="CR58" t="e">
        <f>AD58*BB58</f>
        <v>#REF!</v>
      </c>
      <c r="CS58" t="e">
        <f t="shared" si="42"/>
        <v>#REF!</v>
      </c>
      <c r="CT58" t="e">
        <f t="shared" si="43"/>
        <v>#REF!</v>
      </c>
      <c r="CU58">
        <f t="shared" si="44"/>
        <v>0</v>
      </c>
      <c r="CV58" t="e">
        <f t="shared" si="45"/>
        <v>#REF!</v>
      </c>
      <c r="CW58">
        <f t="shared" si="46"/>
        <v>4.1100000000000003</v>
      </c>
      <c r="CX58">
        <f t="shared" si="47"/>
        <v>0</v>
      </c>
      <c r="CY58" t="e">
        <f t="shared" si="48"/>
        <v>#REF!</v>
      </c>
      <c r="CZ58" t="e">
        <f t="shared" si="49"/>
        <v>#REF!</v>
      </c>
      <c r="DC58" t="s">
        <v>6</v>
      </c>
      <c r="DD58" t="s">
        <v>6</v>
      </c>
      <c r="DE58" t="s">
        <v>6</v>
      </c>
      <c r="DF58" t="s">
        <v>6</v>
      </c>
      <c r="DG58" t="s">
        <v>6</v>
      </c>
      <c r="DH58" t="s">
        <v>6</v>
      </c>
      <c r="DI58" t="s">
        <v>6</v>
      </c>
      <c r="DJ58" t="s">
        <v>6</v>
      </c>
      <c r="DK58" t="s">
        <v>6</v>
      </c>
      <c r="DL58" t="s">
        <v>6</v>
      </c>
      <c r="DM58" t="s">
        <v>6</v>
      </c>
      <c r="DN58">
        <v>0</v>
      </c>
      <c r="DO58">
        <v>0</v>
      </c>
      <c r="DP58">
        <v>1</v>
      </c>
      <c r="DQ58">
        <v>1</v>
      </c>
      <c r="DU58">
        <v>1005</v>
      </c>
      <c r="DV58" t="s">
        <v>92</v>
      </c>
      <c r="DW58" t="e">
        <f>'Техническое задание 18.1 '!#REF!</f>
        <v>#REF!</v>
      </c>
      <c r="DX58">
        <v>100</v>
      </c>
      <c r="DZ58" t="s">
        <v>6</v>
      </c>
      <c r="EA58" t="s">
        <v>6</v>
      </c>
      <c r="EB58" t="s">
        <v>6</v>
      </c>
      <c r="EC58" t="s">
        <v>6</v>
      </c>
      <c r="EE58">
        <v>66434308</v>
      </c>
      <c r="EF58">
        <v>23</v>
      </c>
      <c r="EG58" t="s">
        <v>24</v>
      </c>
      <c r="EH58">
        <v>8</v>
      </c>
      <c r="EI58" t="s">
        <v>25</v>
      </c>
      <c r="EJ58">
        <v>1</v>
      </c>
      <c r="EK58">
        <v>8001</v>
      </c>
      <c r="EL58" t="s">
        <v>25</v>
      </c>
      <c r="EM58" t="s">
        <v>26</v>
      </c>
      <c r="EO58" t="s">
        <v>6</v>
      </c>
      <c r="EQ58">
        <v>131072</v>
      </c>
      <c r="ER58" t="e">
        <f>ES58+ET58+EV58</f>
        <v>#REF!</v>
      </c>
      <c r="ES58" s="31" t="e">
        <f>'Техническое задание 18.1 '!#REF!</f>
        <v>#REF!</v>
      </c>
      <c r="ET58" s="31" t="e">
        <f>'Техническое задание 18.1 '!#REF!</f>
        <v>#REF!</v>
      </c>
      <c r="EU58" s="31" t="e">
        <f>'Техническое задание 18.1 '!#REF!</f>
        <v>#REF!</v>
      </c>
      <c r="EV58" s="31" t="e">
        <f>'Техническое задание 18.1 '!#REF!</f>
        <v>#REF!</v>
      </c>
      <c r="EW58" t="e">
        <f>'Техническое задание 18.1 '!#REF!</f>
        <v>#REF!</v>
      </c>
      <c r="EX58">
        <v>4.1100000000000003</v>
      </c>
      <c r="EY58">
        <v>0</v>
      </c>
      <c r="FQ58">
        <v>0</v>
      </c>
      <c r="FR58">
        <f t="shared" si="50"/>
        <v>0</v>
      </c>
      <c r="FS58">
        <v>0</v>
      </c>
      <c r="FX58">
        <v>110</v>
      </c>
      <c r="FY58">
        <v>69</v>
      </c>
      <c r="GA58" t="s">
        <v>6</v>
      </c>
      <c r="GD58">
        <v>1</v>
      </c>
      <c r="GF58">
        <v>-1683547453</v>
      </c>
      <c r="GG58">
        <v>2</v>
      </c>
      <c r="GH58">
        <v>1</v>
      </c>
      <c r="GI58">
        <v>4</v>
      </c>
      <c r="GJ58">
        <v>0</v>
      </c>
      <c r="GK58">
        <v>0</v>
      </c>
      <c r="GL58">
        <f t="shared" si="51"/>
        <v>0</v>
      </c>
      <c r="GM58" t="e">
        <f t="shared" si="52"/>
        <v>#REF!</v>
      </c>
      <c r="GN58" t="e">
        <f t="shared" si="53"/>
        <v>#REF!</v>
      </c>
      <c r="GO58">
        <f t="shared" si="54"/>
        <v>0</v>
      </c>
      <c r="GP58">
        <f t="shared" si="55"/>
        <v>0</v>
      </c>
      <c r="GR58">
        <v>0</v>
      </c>
      <c r="GS58">
        <v>3</v>
      </c>
      <c r="GT58">
        <v>0</v>
      </c>
      <c r="GU58" t="s">
        <v>6</v>
      </c>
      <c r="GV58">
        <f t="shared" si="56"/>
        <v>0</v>
      </c>
      <c r="GW58">
        <v>1</v>
      </c>
      <c r="GX58" t="e">
        <f t="shared" si="57"/>
        <v>#REF!</v>
      </c>
      <c r="HA58">
        <v>0</v>
      </c>
      <c r="HB58">
        <v>0</v>
      </c>
      <c r="HC58">
        <f t="shared" si="58"/>
        <v>0</v>
      </c>
      <c r="HE58" t="s">
        <v>6</v>
      </c>
      <c r="HF58" t="s">
        <v>6</v>
      </c>
      <c r="HM58" t="s">
        <v>6</v>
      </c>
      <c r="HN58" t="s">
        <v>27</v>
      </c>
      <c r="HO58" t="s">
        <v>28</v>
      </c>
      <c r="HP58" t="s">
        <v>25</v>
      </c>
      <c r="HQ58" t="s">
        <v>25</v>
      </c>
      <c r="IF58">
        <v>-1</v>
      </c>
      <c r="IK58">
        <v>0</v>
      </c>
    </row>
    <row r="59" spans="1:245" x14ac:dyDescent="0.25">
      <c r="A59">
        <v>18</v>
      </c>
      <c r="B59">
        <v>1</v>
      </c>
      <c r="C59">
        <v>70</v>
      </c>
      <c r="E59" t="s">
        <v>107</v>
      </c>
      <c r="F59" t="e">
        <f>'Техническое задание 18.1 '!#REF!</f>
        <v>#REF!</v>
      </c>
      <c r="G59" t="s">
        <v>31</v>
      </c>
      <c r="H59" t="s">
        <v>22</v>
      </c>
      <c r="I59" t="e">
        <f>I58*J59</f>
        <v>#REF!</v>
      </c>
      <c r="J59" s="66">
        <f>'4.Ведомость_списания'!F77</f>
        <v>2.0699999999999998</v>
      </c>
      <c r="K59">
        <v>2.2999999999999998</v>
      </c>
      <c r="O59" t="e">
        <f t="shared" si="21"/>
        <v>#REF!</v>
      </c>
      <c r="P59" t="e">
        <f t="shared" si="22"/>
        <v>#REF!</v>
      </c>
      <c r="Q59" t="e">
        <f t="shared" si="23"/>
        <v>#REF!</v>
      </c>
      <c r="R59" t="e">
        <f t="shared" si="24"/>
        <v>#REF!</v>
      </c>
      <c r="S59" t="e">
        <f t="shared" si="25"/>
        <v>#REF!</v>
      </c>
      <c r="T59" t="e">
        <f t="shared" si="26"/>
        <v>#REF!</v>
      </c>
      <c r="U59" t="e">
        <f t="shared" si="27"/>
        <v>#REF!</v>
      </c>
      <c r="V59" t="e">
        <f t="shared" si="28"/>
        <v>#REF!</v>
      </c>
      <c r="W59" t="e">
        <f t="shared" si="29"/>
        <v>#REF!</v>
      </c>
      <c r="X59" t="e">
        <f t="shared" si="30"/>
        <v>#REF!</v>
      </c>
      <c r="Y59" t="e">
        <f t="shared" si="31"/>
        <v>#REF!</v>
      </c>
      <c r="AA59">
        <v>66440962</v>
      </c>
      <c r="AB59" t="e">
        <f t="shared" si="32"/>
        <v>#REF!</v>
      </c>
      <c r="AC59" t="e">
        <f t="shared" si="33"/>
        <v>#REF!</v>
      </c>
      <c r="AD59">
        <f t="shared" si="34"/>
        <v>0</v>
      </c>
      <c r="AE59">
        <f t="shared" si="35"/>
        <v>0</v>
      </c>
      <c r="AF59">
        <f t="shared" si="36"/>
        <v>0</v>
      </c>
      <c r="AG59">
        <f t="shared" si="37"/>
        <v>0</v>
      </c>
      <c r="AH59">
        <f t="shared" si="38"/>
        <v>0</v>
      </c>
      <c r="AI59">
        <f t="shared" si="39"/>
        <v>0</v>
      </c>
      <c r="AJ59">
        <f t="shared" si="40"/>
        <v>0</v>
      </c>
      <c r="AK59">
        <v>3952.5</v>
      </c>
      <c r="AL59" s="31" t="e">
        <f>'Техническое задание 18.1 '!#REF!</f>
        <v>#REF!</v>
      </c>
      <c r="AM59">
        <v>0</v>
      </c>
      <c r="AN59">
        <v>0</v>
      </c>
      <c r="AO59">
        <v>0</v>
      </c>
      <c r="AP59">
        <v>0</v>
      </c>
      <c r="AQ59">
        <v>0</v>
      </c>
      <c r="AR59">
        <v>0</v>
      </c>
      <c r="AS59">
        <v>0</v>
      </c>
      <c r="AT59">
        <v>110</v>
      </c>
      <c r="AU59">
        <v>69</v>
      </c>
      <c r="AV59">
        <v>1</v>
      </c>
      <c r="AW59">
        <v>1</v>
      </c>
      <c r="AZ59">
        <v>1</v>
      </c>
      <c r="BA59">
        <v>1</v>
      </c>
      <c r="BB59">
        <v>1</v>
      </c>
      <c r="BC59" t="e">
        <f>'Техническое задание 18.1 '!#REF!</f>
        <v>#REF!</v>
      </c>
      <c r="BD59" t="s">
        <v>6</v>
      </c>
      <c r="BE59" t="s">
        <v>6</v>
      </c>
      <c r="BF59" t="s">
        <v>6</v>
      </c>
      <c r="BG59" t="s">
        <v>6</v>
      </c>
      <c r="BH59">
        <v>3</v>
      </c>
      <c r="BI59">
        <v>1</v>
      </c>
      <c r="BJ59" t="s">
        <v>69</v>
      </c>
      <c r="BM59">
        <v>8001</v>
      </c>
      <c r="BN59">
        <v>0</v>
      </c>
      <c r="BO59" t="s">
        <v>6</v>
      </c>
      <c r="BP59">
        <v>0</v>
      </c>
      <c r="BQ59">
        <v>23</v>
      </c>
      <c r="BR59">
        <v>0</v>
      </c>
      <c r="BS59">
        <v>1</v>
      </c>
      <c r="BT59">
        <v>1</v>
      </c>
      <c r="BU59">
        <v>1</v>
      </c>
      <c r="BV59">
        <v>1</v>
      </c>
      <c r="BW59">
        <v>1</v>
      </c>
      <c r="BX59">
        <v>1</v>
      </c>
      <c r="BY59" t="s">
        <v>6</v>
      </c>
      <c r="BZ59">
        <v>110</v>
      </c>
      <c r="CA59">
        <v>69</v>
      </c>
      <c r="CB59" t="s">
        <v>6</v>
      </c>
      <c r="CE59">
        <v>0</v>
      </c>
      <c r="CF59">
        <v>0</v>
      </c>
      <c r="CG59">
        <v>0</v>
      </c>
      <c r="CM59">
        <v>0</v>
      </c>
      <c r="CN59" t="s">
        <v>6</v>
      </c>
      <c r="CO59">
        <v>0</v>
      </c>
      <c r="CP59" t="e">
        <f t="shared" si="41"/>
        <v>#REF!</v>
      </c>
      <c r="CQ59" t="e">
        <f>AC59</f>
        <v>#REF!</v>
      </c>
      <c r="CR59">
        <f>AD59</f>
        <v>0</v>
      </c>
      <c r="CS59">
        <f t="shared" si="42"/>
        <v>0</v>
      </c>
      <c r="CT59">
        <f t="shared" si="43"/>
        <v>0</v>
      </c>
      <c r="CU59">
        <f t="shared" si="44"/>
        <v>0</v>
      </c>
      <c r="CV59">
        <f t="shared" si="45"/>
        <v>0</v>
      </c>
      <c r="CW59">
        <f t="shared" si="46"/>
        <v>0</v>
      </c>
      <c r="CX59">
        <f t="shared" si="47"/>
        <v>0</v>
      </c>
      <c r="CY59" t="e">
        <f t="shared" si="48"/>
        <v>#REF!</v>
      </c>
      <c r="CZ59" t="e">
        <f t="shared" si="49"/>
        <v>#REF!</v>
      </c>
      <c r="DC59" t="s">
        <v>6</v>
      </c>
      <c r="DD59" t="s">
        <v>6</v>
      </c>
      <c r="DE59" t="s">
        <v>6</v>
      </c>
      <c r="DF59" t="s">
        <v>6</v>
      </c>
      <c r="DG59" t="s">
        <v>6</v>
      </c>
      <c r="DH59" t="s">
        <v>6</v>
      </c>
      <c r="DI59" t="s">
        <v>6</v>
      </c>
      <c r="DJ59" t="s">
        <v>6</v>
      </c>
      <c r="DK59" t="s">
        <v>6</v>
      </c>
      <c r="DL59" t="s">
        <v>6</v>
      </c>
      <c r="DM59" t="s">
        <v>6</v>
      </c>
      <c r="DN59">
        <v>0</v>
      </c>
      <c r="DO59">
        <v>0</v>
      </c>
      <c r="DP59">
        <v>1</v>
      </c>
      <c r="DQ59">
        <v>1</v>
      </c>
      <c r="DU59">
        <v>1007</v>
      </c>
      <c r="DV59" t="s">
        <v>22</v>
      </c>
      <c r="DW59" t="e">
        <f>'Техническое задание 18.1 '!#REF!</f>
        <v>#REF!</v>
      </c>
      <c r="DX59">
        <v>1</v>
      </c>
      <c r="DZ59" t="s">
        <v>6</v>
      </c>
      <c r="EA59" t="s">
        <v>6</v>
      </c>
      <c r="EB59" t="s">
        <v>6</v>
      </c>
      <c r="EC59" t="s">
        <v>6</v>
      </c>
      <c r="EE59">
        <v>66434308</v>
      </c>
      <c r="EF59">
        <v>23</v>
      </c>
      <c r="EG59" t="s">
        <v>24</v>
      </c>
      <c r="EH59">
        <v>8</v>
      </c>
      <c r="EI59" t="s">
        <v>25</v>
      </c>
      <c r="EJ59">
        <v>1</v>
      </c>
      <c r="EK59">
        <v>8001</v>
      </c>
      <c r="EL59" t="s">
        <v>25</v>
      </c>
      <c r="EM59" t="s">
        <v>26</v>
      </c>
      <c r="EO59" t="s">
        <v>6</v>
      </c>
      <c r="EQ59">
        <v>0</v>
      </c>
      <c r="ER59">
        <v>3875</v>
      </c>
      <c r="ES59" s="31" t="e">
        <f>'Техническое задание 18.1 '!#REF!</f>
        <v>#REF!</v>
      </c>
      <c r="ET59">
        <v>0</v>
      </c>
      <c r="EU59">
        <v>0</v>
      </c>
      <c r="EV59">
        <v>0</v>
      </c>
      <c r="EW59">
        <v>0</v>
      </c>
      <c r="EX59">
        <v>0</v>
      </c>
      <c r="EZ59">
        <v>5</v>
      </c>
      <c r="FC59">
        <v>0</v>
      </c>
      <c r="FD59">
        <v>18</v>
      </c>
      <c r="FF59">
        <v>3875</v>
      </c>
      <c r="FQ59">
        <v>0</v>
      </c>
      <c r="FR59">
        <f t="shared" si="50"/>
        <v>0</v>
      </c>
      <c r="FS59">
        <v>0</v>
      </c>
      <c r="FX59">
        <v>110</v>
      </c>
      <c r="FY59">
        <v>69</v>
      </c>
      <c r="GA59" t="s">
        <v>32</v>
      </c>
      <c r="GD59">
        <v>1</v>
      </c>
      <c r="GF59">
        <v>196736990</v>
      </c>
      <c r="GG59">
        <v>2</v>
      </c>
      <c r="GH59">
        <v>3</v>
      </c>
      <c r="GI59">
        <v>4</v>
      </c>
      <c r="GJ59">
        <v>0</v>
      </c>
      <c r="GK59">
        <v>0</v>
      </c>
      <c r="GL59">
        <f t="shared" si="51"/>
        <v>0</v>
      </c>
      <c r="GM59" t="e">
        <f t="shared" si="52"/>
        <v>#REF!</v>
      </c>
      <c r="GN59" t="e">
        <f t="shared" si="53"/>
        <v>#REF!</v>
      </c>
      <c r="GO59">
        <f t="shared" si="54"/>
        <v>0</v>
      </c>
      <c r="GP59">
        <f t="shared" si="55"/>
        <v>0</v>
      </c>
      <c r="GR59">
        <v>1</v>
      </c>
      <c r="GS59">
        <v>1</v>
      </c>
      <c r="GT59">
        <v>0</v>
      </c>
      <c r="GU59" t="s">
        <v>6</v>
      </c>
      <c r="GV59">
        <f t="shared" si="56"/>
        <v>0</v>
      </c>
      <c r="GW59">
        <v>1</v>
      </c>
      <c r="GX59" t="e">
        <f t="shared" si="57"/>
        <v>#REF!</v>
      </c>
      <c r="HA59">
        <v>0</v>
      </c>
      <c r="HB59">
        <v>0</v>
      </c>
      <c r="HC59">
        <f t="shared" si="58"/>
        <v>0</v>
      </c>
      <c r="HE59" t="s">
        <v>33</v>
      </c>
      <c r="HF59" t="s">
        <v>34</v>
      </c>
      <c r="HG59" t="e">
        <f>ROUND(AC59*I59,0)</f>
        <v>#REF!</v>
      </c>
      <c r="HM59" t="s">
        <v>35</v>
      </c>
      <c r="HN59" t="s">
        <v>27</v>
      </c>
      <c r="HO59" t="s">
        <v>28</v>
      </c>
      <c r="HP59" t="s">
        <v>25</v>
      </c>
      <c r="HQ59" t="s">
        <v>25</v>
      </c>
      <c r="IF59">
        <v>-1</v>
      </c>
      <c r="IK59">
        <v>0</v>
      </c>
    </row>
    <row r="60" spans="1:245" x14ac:dyDescent="0.25">
      <c r="A60">
        <v>18</v>
      </c>
      <c r="B60">
        <v>1</v>
      </c>
      <c r="C60">
        <v>69</v>
      </c>
      <c r="E60" t="s">
        <v>108</v>
      </c>
      <c r="F60" t="e">
        <f>'Техническое задание 18.1 '!#REF!</f>
        <v>#REF!</v>
      </c>
      <c r="G60" t="s">
        <v>46</v>
      </c>
      <c r="H60" t="s">
        <v>39</v>
      </c>
      <c r="I60" t="e">
        <f>I58*J60</f>
        <v>#REF!</v>
      </c>
      <c r="J60" s="66">
        <f>'4.Ведомость_списания'!F78</f>
        <v>3.8499999999999996</v>
      </c>
      <c r="K60">
        <v>5</v>
      </c>
      <c r="O60" t="e">
        <f t="shared" si="21"/>
        <v>#REF!</v>
      </c>
      <c r="P60" t="e">
        <f t="shared" si="22"/>
        <v>#REF!</v>
      </c>
      <c r="Q60" t="e">
        <f t="shared" si="23"/>
        <v>#REF!</v>
      </c>
      <c r="R60" t="e">
        <f t="shared" si="24"/>
        <v>#REF!</v>
      </c>
      <c r="S60" t="e">
        <f t="shared" si="25"/>
        <v>#REF!</v>
      </c>
      <c r="T60" t="e">
        <f t="shared" si="26"/>
        <v>#REF!</v>
      </c>
      <c r="U60" t="e">
        <f t="shared" si="27"/>
        <v>#REF!</v>
      </c>
      <c r="V60" t="e">
        <f t="shared" si="28"/>
        <v>#REF!</v>
      </c>
      <c r="W60" t="e">
        <f t="shared" si="29"/>
        <v>#REF!</v>
      </c>
      <c r="X60" t="e">
        <f t="shared" si="30"/>
        <v>#REF!</v>
      </c>
      <c r="Y60" t="e">
        <f t="shared" si="31"/>
        <v>#REF!</v>
      </c>
      <c r="AA60">
        <v>66440962</v>
      </c>
      <c r="AB60" t="e">
        <f t="shared" si="32"/>
        <v>#REF!</v>
      </c>
      <c r="AC60" t="e">
        <f t="shared" si="33"/>
        <v>#REF!</v>
      </c>
      <c r="AD60">
        <f t="shared" si="34"/>
        <v>0</v>
      </c>
      <c r="AE60">
        <f t="shared" si="35"/>
        <v>0</v>
      </c>
      <c r="AF60">
        <f t="shared" si="36"/>
        <v>0</v>
      </c>
      <c r="AG60">
        <f t="shared" si="37"/>
        <v>0</v>
      </c>
      <c r="AH60">
        <f t="shared" si="38"/>
        <v>0</v>
      </c>
      <c r="AI60">
        <f t="shared" si="39"/>
        <v>0</v>
      </c>
      <c r="AJ60">
        <f t="shared" si="40"/>
        <v>0</v>
      </c>
      <c r="AK60">
        <v>28159.14</v>
      </c>
      <c r="AL60" s="31" t="e">
        <f>'Техническое задание 18.1 '!#REF!</f>
        <v>#REF!</v>
      </c>
      <c r="AM60">
        <v>0</v>
      </c>
      <c r="AN60">
        <v>0</v>
      </c>
      <c r="AO60">
        <v>0</v>
      </c>
      <c r="AP60">
        <v>0</v>
      </c>
      <c r="AQ60">
        <v>0</v>
      </c>
      <c r="AR60">
        <v>0</v>
      </c>
      <c r="AS60">
        <v>0</v>
      </c>
      <c r="AT60">
        <v>0</v>
      </c>
      <c r="AU60">
        <v>0</v>
      </c>
      <c r="AV60">
        <v>1</v>
      </c>
      <c r="AW60">
        <v>1</v>
      </c>
      <c r="AZ60">
        <v>1</v>
      </c>
      <c r="BA60">
        <v>1</v>
      </c>
      <c r="BB60">
        <v>1</v>
      </c>
      <c r="BC60" t="e">
        <f>'Техническое задание 18.1 '!#REF!</f>
        <v>#REF!</v>
      </c>
      <c r="BD60" t="s">
        <v>6</v>
      </c>
      <c r="BE60" t="s">
        <v>6</v>
      </c>
      <c r="BF60" t="s">
        <v>6</v>
      </c>
      <c r="BG60" t="s">
        <v>6</v>
      </c>
      <c r="BH60">
        <v>3</v>
      </c>
      <c r="BI60">
        <v>1</v>
      </c>
      <c r="BJ60" t="s">
        <v>6</v>
      </c>
      <c r="BM60">
        <v>1100</v>
      </c>
      <c r="BN60">
        <v>0</v>
      </c>
      <c r="BO60" t="s">
        <v>6</v>
      </c>
      <c r="BP60">
        <v>0</v>
      </c>
      <c r="BQ60">
        <v>8</v>
      </c>
      <c r="BR60">
        <v>0</v>
      </c>
      <c r="BS60">
        <v>1</v>
      </c>
      <c r="BT60">
        <v>1</v>
      </c>
      <c r="BU60">
        <v>1</v>
      </c>
      <c r="BV60">
        <v>1</v>
      </c>
      <c r="BW60">
        <v>1</v>
      </c>
      <c r="BX60">
        <v>1</v>
      </c>
      <c r="BY60" t="s">
        <v>6</v>
      </c>
      <c r="BZ60">
        <v>0</v>
      </c>
      <c r="CA60">
        <v>0</v>
      </c>
      <c r="CB60" t="s">
        <v>6</v>
      </c>
      <c r="CE60">
        <v>0</v>
      </c>
      <c r="CF60">
        <v>0</v>
      </c>
      <c r="CG60">
        <v>0</v>
      </c>
      <c r="CM60">
        <v>0</v>
      </c>
      <c r="CN60" t="s">
        <v>6</v>
      </c>
      <c r="CO60">
        <v>0</v>
      </c>
      <c r="CP60" t="e">
        <f t="shared" si="41"/>
        <v>#REF!</v>
      </c>
      <c r="CQ60" t="e">
        <f>AC60</f>
        <v>#REF!</v>
      </c>
      <c r="CR60">
        <f>AD60</f>
        <v>0</v>
      </c>
      <c r="CS60">
        <f t="shared" si="42"/>
        <v>0</v>
      </c>
      <c r="CT60">
        <f t="shared" si="43"/>
        <v>0</v>
      </c>
      <c r="CU60">
        <f t="shared" si="44"/>
        <v>0</v>
      </c>
      <c r="CV60">
        <f t="shared" si="45"/>
        <v>0</v>
      </c>
      <c r="CW60">
        <f t="shared" si="46"/>
        <v>0</v>
      </c>
      <c r="CX60">
        <f t="shared" si="47"/>
        <v>0</v>
      </c>
      <c r="CY60" t="e">
        <f t="shared" si="48"/>
        <v>#REF!</v>
      </c>
      <c r="CZ60" t="e">
        <f t="shared" si="49"/>
        <v>#REF!</v>
      </c>
      <c r="DC60" t="s">
        <v>6</v>
      </c>
      <c r="DD60" t="s">
        <v>6</v>
      </c>
      <c r="DE60" t="s">
        <v>6</v>
      </c>
      <c r="DF60" t="s">
        <v>6</v>
      </c>
      <c r="DG60" t="s">
        <v>6</v>
      </c>
      <c r="DH60" t="s">
        <v>6</v>
      </c>
      <c r="DI60" t="s">
        <v>6</v>
      </c>
      <c r="DJ60" t="s">
        <v>6</v>
      </c>
      <c r="DK60" t="s">
        <v>6</v>
      </c>
      <c r="DL60" t="s">
        <v>6</v>
      </c>
      <c r="DM60" t="s">
        <v>6</v>
      </c>
      <c r="DN60">
        <v>0</v>
      </c>
      <c r="DO60">
        <v>0</v>
      </c>
      <c r="DP60">
        <v>1</v>
      </c>
      <c r="DQ60">
        <v>1</v>
      </c>
      <c r="DU60">
        <v>1013</v>
      </c>
      <c r="DV60" t="s">
        <v>39</v>
      </c>
      <c r="DW60" t="e">
        <f>'Техническое задание 18.1 '!#REF!</f>
        <v>#REF!</v>
      </c>
      <c r="DX60">
        <v>1</v>
      </c>
      <c r="DZ60" t="s">
        <v>6</v>
      </c>
      <c r="EA60" t="s">
        <v>6</v>
      </c>
      <c r="EB60" t="s">
        <v>6</v>
      </c>
      <c r="EC60" t="s">
        <v>6</v>
      </c>
      <c r="EE60">
        <v>66434180</v>
      </c>
      <c r="EF60">
        <v>8</v>
      </c>
      <c r="EG60" t="s">
        <v>96</v>
      </c>
      <c r="EH60">
        <v>0</v>
      </c>
      <c r="EI60" t="s">
        <v>6</v>
      </c>
      <c r="EJ60">
        <v>1</v>
      </c>
      <c r="EK60">
        <v>1100</v>
      </c>
      <c r="EL60" t="s">
        <v>97</v>
      </c>
      <c r="EM60" t="s">
        <v>98</v>
      </c>
      <c r="EO60" t="s">
        <v>6</v>
      </c>
      <c r="EQ60">
        <v>0</v>
      </c>
      <c r="ER60">
        <v>28159.14</v>
      </c>
      <c r="ES60" s="31" t="e">
        <f>'Техническое задание 18.1 '!#REF!</f>
        <v>#REF!</v>
      </c>
      <c r="ET60">
        <v>0</v>
      </c>
      <c r="EU60">
        <v>0</v>
      </c>
      <c r="EV60">
        <v>0</v>
      </c>
      <c r="EW60">
        <v>0</v>
      </c>
      <c r="EX60">
        <v>0</v>
      </c>
      <c r="EZ60">
        <v>5</v>
      </c>
      <c r="FC60">
        <v>0</v>
      </c>
      <c r="FD60">
        <v>18</v>
      </c>
      <c r="FF60">
        <v>27607</v>
      </c>
      <c r="FQ60">
        <v>0</v>
      </c>
      <c r="FR60">
        <f t="shared" si="50"/>
        <v>0</v>
      </c>
      <c r="FS60">
        <v>0</v>
      </c>
      <c r="FX60">
        <v>0</v>
      </c>
      <c r="FY60">
        <v>0</v>
      </c>
      <c r="GA60" t="s">
        <v>47</v>
      </c>
      <c r="GD60">
        <v>1</v>
      </c>
      <c r="GF60">
        <v>-1631789213</v>
      </c>
      <c r="GG60">
        <v>2</v>
      </c>
      <c r="GH60">
        <v>3</v>
      </c>
      <c r="GI60">
        <v>4</v>
      </c>
      <c r="GJ60">
        <v>0</v>
      </c>
      <c r="GK60">
        <v>0</v>
      </c>
      <c r="GL60">
        <f t="shared" si="51"/>
        <v>0</v>
      </c>
      <c r="GM60" t="e">
        <f t="shared" si="52"/>
        <v>#REF!</v>
      </c>
      <c r="GN60" t="e">
        <f t="shared" si="53"/>
        <v>#REF!</v>
      </c>
      <c r="GO60">
        <f t="shared" si="54"/>
        <v>0</v>
      </c>
      <c r="GP60">
        <f t="shared" si="55"/>
        <v>0</v>
      </c>
      <c r="GR60">
        <v>1</v>
      </c>
      <c r="GS60">
        <v>1</v>
      </c>
      <c r="GT60">
        <v>0</v>
      </c>
      <c r="GU60" t="s">
        <v>6</v>
      </c>
      <c r="GV60">
        <f t="shared" si="56"/>
        <v>0</v>
      </c>
      <c r="GW60">
        <v>1</v>
      </c>
      <c r="GX60" t="e">
        <f t="shared" si="57"/>
        <v>#REF!</v>
      </c>
      <c r="HA60">
        <v>0</v>
      </c>
      <c r="HB60">
        <v>0</v>
      </c>
      <c r="HC60">
        <f t="shared" si="58"/>
        <v>0</v>
      </c>
      <c r="HE60" t="s">
        <v>33</v>
      </c>
      <c r="HF60" t="s">
        <v>34</v>
      </c>
      <c r="HG60" t="e">
        <f>ROUND(AC60*I60,0)</f>
        <v>#REF!</v>
      </c>
      <c r="HM60" t="s">
        <v>41</v>
      </c>
      <c r="HN60" t="s">
        <v>6</v>
      </c>
      <c r="HO60" t="s">
        <v>6</v>
      </c>
      <c r="HP60" t="s">
        <v>6</v>
      </c>
      <c r="HQ60" t="s">
        <v>6</v>
      </c>
      <c r="IF60">
        <v>-1</v>
      </c>
      <c r="IK60">
        <v>0</v>
      </c>
    </row>
    <row r="61" spans="1:245" x14ac:dyDescent="0.25">
      <c r="A61">
        <v>17</v>
      </c>
      <c r="B61">
        <v>1</v>
      </c>
      <c r="C61">
        <f>ROW(SmtRes!A78)</f>
        <v>78</v>
      </c>
      <c r="D61">
        <f>ROW(EtalonRes!A72)</f>
        <v>72</v>
      </c>
      <c r="E61" t="s">
        <v>109</v>
      </c>
      <c r="F61" t="s">
        <v>90</v>
      </c>
      <c r="G61" t="s">
        <v>110</v>
      </c>
      <c r="H61" t="s">
        <v>92</v>
      </c>
      <c r="I61" t="e">
        <f>'Техническое задание 18.1 '!#REF!</f>
        <v>#REF!</v>
      </c>
      <c r="J61">
        <v>0</v>
      </c>
      <c r="K61">
        <v>1.6759999999999999</v>
      </c>
      <c r="O61" t="e">
        <f t="shared" si="21"/>
        <v>#REF!</v>
      </c>
      <c r="P61" t="e">
        <f t="shared" si="22"/>
        <v>#REF!</v>
      </c>
      <c r="Q61" t="e">
        <f t="shared" si="23"/>
        <v>#REF!</v>
      </c>
      <c r="R61" t="e">
        <f t="shared" si="24"/>
        <v>#REF!</v>
      </c>
      <c r="S61" t="e">
        <f t="shared" si="25"/>
        <v>#REF!</v>
      </c>
      <c r="T61" t="e">
        <f t="shared" si="26"/>
        <v>#REF!</v>
      </c>
      <c r="U61" t="e">
        <f t="shared" si="27"/>
        <v>#REF!</v>
      </c>
      <c r="V61" t="e">
        <f t="shared" si="28"/>
        <v>#REF!</v>
      </c>
      <c r="W61" t="e">
        <f t="shared" si="29"/>
        <v>#REF!</v>
      </c>
      <c r="X61" t="e">
        <f t="shared" si="30"/>
        <v>#REF!</v>
      </c>
      <c r="Y61" t="e">
        <f t="shared" si="31"/>
        <v>#REF!</v>
      </c>
      <c r="AA61">
        <v>66440962</v>
      </c>
      <c r="AB61" t="e">
        <f t="shared" si="32"/>
        <v>#REF!</v>
      </c>
      <c r="AC61" t="e">
        <f t="shared" si="33"/>
        <v>#REF!</v>
      </c>
      <c r="AD61" t="e">
        <f t="shared" si="34"/>
        <v>#REF!</v>
      </c>
      <c r="AE61" t="e">
        <f t="shared" si="35"/>
        <v>#REF!</v>
      </c>
      <c r="AF61" t="e">
        <f t="shared" si="36"/>
        <v>#REF!</v>
      </c>
      <c r="AG61">
        <f t="shared" si="37"/>
        <v>0</v>
      </c>
      <c r="AH61" t="e">
        <f t="shared" si="38"/>
        <v>#REF!</v>
      </c>
      <c r="AI61">
        <f t="shared" si="39"/>
        <v>4.1100000000000003</v>
      </c>
      <c r="AJ61">
        <f t="shared" si="40"/>
        <v>0</v>
      </c>
      <c r="AK61" t="e">
        <f>AL61+AM61+AO61</f>
        <v>#REF!</v>
      </c>
      <c r="AL61" s="31" t="e">
        <f>'Техническое задание 18.1 '!#REF!</f>
        <v>#REF!</v>
      </c>
      <c r="AM61" s="31" t="e">
        <f>'Техническое задание 18.1 '!#REF!</f>
        <v>#REF!</v>
      </c>
      <c r="AN61" s="31" t="e">
        <f>'Техническое задание 18.1 '!#REF!</f>
        <v>#REF!</v>
      </c>
      <c r="AO61" s="31" t="e">
        <f>'Техническое задание 18.1 '!#REF!</f>
        <v>#REF!</v>
      </c>
      <c r="AP61">
        <v>0</v>
      </c>
      <c r="AQ61" t="e">
        <f>'Техническое задание 18.1 '!#REF!</f>
        <v>#REF!</v>
      </c>
      <c r="AR61">
        <v>4.1100000000000003</v>
      </c>
      <c r="AS61">
        <v>0</v>
      </c>
      <c r="AT61">
        <v>110</v>
      </c>
      <c r="AU61">
        <v>69</v>
      </c>
      <c r="AV61">
        <v>1</v>
      </c>
      <c r="AW61">
        <v>1</v>
      </c>
      <c r="AZ61">
        <v>1</v>
      </c>
      <c r="BA61" t="e">
        <f>'Техническое задание 18.1 '!#REF!</f>
        <v>#REF!</v>
      </c>
      <c r="BB61" t="e">
        <f>'Техническое задание 18.1 '!#REF!</f>
        <v>#REF!</v>
      </c>
      <c r="BC61" t="e">
        <f>'Техническое задание 18.1 '!#REF!</f>
        <v>#REF!</v>
      </c>
      <c r="BD61" t="s">
        <v>6</v>
      </c>
      <c r="BE61" t="s">
        <v>6</v>
      </c>
      <c r="BF61" t="s">
        <v>6</v>
      </c>
      <c r="BG61" t="s">
        <v>6</v>
      </c>
      <c r="BH61">
        <v>0</v>
      </c>
      <c r="BI61">
        <v>1</v>
      </c>
      <c r="BJ61" t="s">
        <v>93</v>
      </c>
      <c r="BM61">
        <v>8001</v>
      </c>
      <c r="BN61">
        <v>0</v>
      </c>
      <c r="BO61" t="s">
        <v>6</v>
      </c>
      <c r="BP61">
        <v>0</v>
      </c>
      <c r="BQ61">
        <v>23</v>
      </c>
      <c r="BR61">
        <v>0</v>
      </c>
      <c r="BS61" t="e">
        <f>'Техническое задание 18.1 '!#REF!</f>
        <v>#REF!</v>
      </c>
      <c r="BT61">
        <v>1</v>
      </c>
      <c r="BU61">
        <v>1</v>
      </c>
      <c r="BV61">
        <v>1</v>
      </c>
      <c r="BW61">
        <v>1</v>
      </c>
      <c r="BX61">
        <v>1</v>
      </c>
      <c r="BY61" t="s">
        <v>6</v>
      </c>
      <c r="BZ61">
        <v>110</v>
      </c>
      <c r="CA61">
        <v>69</v>
      </c>
      <c r="CB61" t="s">
        <v>6</v>
      </c>
      <c r="CE61">
        <v>0</v>
      </c>
      <c r="CF61">
        <v>0</v>
      </c>
      <c r="CG61">
        <v>0</v>
      </c>
      <c r="CM61">
        <v>0</v>
      </c>
      <c r="CN61" t="s">
        <v>6</v>
      </c>
      <c r="CO61">
        <v>0</v>
      </c>
      <c r="CP61" t="e">
        <f t="shared" si="41"/>
        <v>#REF!</v>
      </c>
      <c r="CQ61" t="e">
        <f>AC61*BC61</f>
        <v>#REF!</v>
      </c>
      <c r="CR61" t="e">
        <f>AD61*BB61</f>
        <v>#REF!</v>
      </c>
      <c r="CS61" t="e">
        <f t="shared" si="42"/>
        <v>#REF!</v>
      </c>
      <c r="CT61" t="e">
        <f t="shared" si="43"/>
        <v>#REF!</v>
      </c>
      <c r="CU61">
        <f t="shared" si="44"/>
        <v>0</v>
      </c>
      <c r="CV61" t="e">
        <f t="shared" si="45"/>
        <v>#REF!</v>
      </c>
      <c r="CW61">
        <f t="shared" si="46"/>
        <v>4.1100000000000003</v>
      </c>
      <c r="CX61">
        <f t="shared" si="47"/>
        <v>0</v>
      </c>
      <c r="CY61" t="e">
        <f t="shared" si="48"/>
        <v>#REF!</v>
      </c>
      <c r="CZ61" t="e">
        <f t="shared" si="49"/>
        <v>#REF!</v>
      </c>
      <c r="DC61" t="s">
        <v>6</v>
      </c>
      <c r="DD61" t="s">
        <v>6</v>
      </c>
      <c r="DE61" t="s">
        <v>6</v>
      </c>
      <c r="DF61" t="s">
        <v>6</v>
      </c>
      <c r="DG61" t="s">
        <v>6</v>
      </c>
      <c r="DH61" t="s">
        <v>6</v>
      </c>
      <c r="DI61" t="s">
        <v>6</v>
      </c>
      <c r="DJ61" t="s">
        <v>6</v>
      </c>
      <c r="DK61" t="s">
        <v>6</v>
      </c>
      <c r="DL61" t="s">
        <v>6</v>
      </c>
      <c r="DM61" t="s">
        <v>6</v>
      </c>
      <c r="DN61">
        <v>0</v>
      </c>
      <c r="DO61">
        <v>0</v>
      </c>
      <c r="DP61">
        <v>1</v>
      </c>
      <c r="DQ61">
        <v>1</v>
      </c>
      <c r="DU61">
        <v>1005</v>
      </c>
      <c r="DV61" t="s">
        <v>92</v>
      </c>
      <c r="DW61" t="e">
        <f>'Техническое задание 18.1 '!#REF!</f>
        <v>#REF!</v>
      </c>
      <c r="DX61">
        <v>100</v>
      </c>
      <c r="DZ61" t="s">
        <v>6</v>
      </c>
      <c r="EA61" t="s">
        <v>6</v>
      </c>
      <c r="EB61" t="s">
        <v>6</v>
      </c>
      <c r="EC61" t="s">
        <v>6</v>
      </c>
      <c r="EE61">
        <v>66434308</v>
      </c>
      <c r="EF61">
        <v>23</v>
      </c>
      <c r="EG61" t="s">
        <v>24</v>
      </c>
      <c r="EH61">
        <v>8</v>
      </c>
      <c r="EI61" t="s">
        <v>25</v>
      </c>
      <c r="EJ61">
        <v>1</v>
      </c>
      <c r="EK61">
        <v>8001</v>
      </c>
      <c r="EL61" t="s">
        <v>25</v>
      </c>
      <c r="EM61" t="s">
        <v>26</v>
      </c>
      <c r="EO61" t="s">
        <v>6</v>
      </c>
      <c r="EQ61">
        <v>131072</v>
      </c>
      <c r="ER61" t="e">
        <f>ES61+ET61+EV61</f>
        <v>#REF!</v>
      </c>
      <c r="ES61" s="31" t="e">
        <f>'Техническое задание 18.1 '!#REF!</f>
        <v>#REF!</v>
      </c>
      <c r="ET61" s="31" t="e">
        <f>'Техническое задание 18.1 '!#REF!</f>
        <v>#REF!</v>
      </c>
      <c r="EU61" s="31" t="e">
        <f>'Техническое задание 18.1 '!#REF!</f>
        <v>#REF!</v>
      </c>
      <c r="EV61" s="31" t="e">
        <f>'Техническое задание 18.1 '!#REF!</f>
        <v>#REF!</v>
      </c>
      <c r="EW61" t="e">
        <f>'Техническое задание 18.1 '!#REF!</f>
        <v>#REF!</v>
      </c>
      <c r="EX61">
        <v>4.1100000000000003</v>
      </c>
      <c r="EY61">
        <v>0</v>
      </c>
      <c r="FQ61">
        <v>0</v>
      </c>
      <c r="FR61">
        <f t="shared" si="50"/>
        <v>0</v>
      </c>
      <c r="FS61">
        <v>0</v>
      </c>
      <c r="FX61">
        <v>110</v>
      </c>
      <c r="FY61">
        <v>69</v>
      </c>
      <c r="GA61" t="s">
        <v>6</v>
      </c>
      <c r="GD61">
        <v>1</v>
      </c>
      <c r="GF61">
        <v>-1786904318</v>
      </c>
      <c r="GG61">
        <v>2</v>
      </c>
      <c r="GH61">
        <v>1</v>
      </c>
      <c r="GI61">
        <v>4</v>
      </c>
      <c r="GJ61">
        <v>0</v>
      </c>
      <c r="GK61">
        <v>0</v>
      </c>
      <c r="GL61">
        <f t="shared" si="51"/>
        <v>0</v>
      </c>
      <c r="GM61" t="e">
        <f t="shared" si="52"/>
        <v>#REF!</v>
      </c>
      <c r="GN61" t="e">
        <f t="shared" si="53"/>
        <v>#REF!</v>
      </c>
      <c r="GO61">
        <f t="shared" si="54"/>
        <v>0</v>
      </c>
      <c r="GP61">
        <f t="shared" si="55"/>
        <v>0</v>
      </c>
      <c r="GR61">
        <v>0</v>
      </c>
      <c r="GS61">
        <v>3</v>
      </c>
      <c r="GT61">
        <v>0</v>
      </c>
      <c r="GU61" t="s">
        <v>6</v>
      </c>
      <c r="GV61">
        <f t="shared" si="56"/>
        <v>0</v>
      </c>
      <c r="GW61">
        <v>1</v>
      </c>
      <c r="GX61" t="e">
        <f t="shared" si="57"/>
        <v>#REF!</v>
      </c>
      <c r="HA61">
        <v>0</v>
      </c>
      <c r="HB61">
        <v>0</v>
      </c>
      <c r="HC61">
        <f t="shared" si="58"/>
        <v>0</v>
      </c>
      <c r="HE61" t="s">
        <v>6</v>
      </c>
      <c r="HF61" t="s">
        <v>6</v>
      </c>
      <c r="HM61" t="s">
        <v>6</v>
      </c>
      <c r="HN61" t="s">
        <v>27</v>
      </c>
      <c r="HO61" t="s">
        <v>28</v>
      </c>
      <c r="HP61" t="s">
        <v>25</v>
      </c>
      <c r="HQ61" t="s">
        <v>25</v>
      </c>
      <c r="IF61">
        <v>-1</v>
      </c>
      <c r="IK61">
        <v>0</v>
      </c>
    </row>
    <row r="62" spans="1:245" x14ac:dyDescent="0.25">
      <c r="A62">
        <v>18</v>
      </c>
      <c r="B62">
        <v>1</v>
      </c>
      <c r="C62">
        <v>78</v>
      </c>
      <c r="E62" t="s">
        <v>111</v>
      </c>
      <c r="F62" t="e">
        <f>'Техническое задание 18.1 '!#REF!</f>
        <v>#REF!</v>
      </c>
      <c r="G62" t="s">
        <v>31</v>
      </c>
      <c r="H62" t="s">
        <v>22</v>
      </c>
      <c r="I62" t="e">
        <f>I61*J62</f>
        <v>#REF!</v>
      </c>
      <c r="J62" s="66">
        <f>'4.Ведомость_списания'!F83</f>
        <v>2.0700000000000003</v>
      </c>
      <c r="K62">
        <v>2.2999999999999998</v>
      </c>
      <c r="O62" t="e">
        <f t="shared" si="21"/>
        <v>#REF!</v>
      </c>
      <c r="P62" t="e">
        <f t="shared" si="22"/>
        <v>#REF!</v>
      </c>
      <c r="Q62" t="e">
        <f t="shared" si="23"/>
        <v>#REF!</v>
      </c>
      <c r="R62" t="e">
        <f t="shared" si="24"/>
        <v>#REF!</v>
      </c>
      <c r="S62" t="e">
        <f t="shared" si="25"/>
        <v>#REF!</v>
      </c>
      <c r="T62" t="e">
        <f t="shared" si="26"/>
        <v>#REF!</v>
      </c>
      <c r="U62" t="e">
        <f t="shared" si="27"/>
        <v>#REF!</v>
      </c>
      <c r="V62" t="e">
        <f t="shared" si="28"/>
        <v>#REF!</v>
      </c>
      <c r="W62" t="e">
        <f t="shared" si="29"/>
        <v>#REF!</v>
      </c>
      <c r="X62" t="e">
        <f t="shared" si="30"/>
        <v>#REF!</v>
      </c>
      <c r="Y62" t="e">
        <f t="shared" si="31"/>
        <v>#REF!</v>
      </c>
      <c r="AA62">
        <v>66440962</v>
      </c>
      <c r="AB62" t="e">
        <f t="shared" si="32"/>
        <v>#REF!</v>
      </c>
      <c r="AC62" t="e">
        <f t="shared" si="33"/>
        <v>#REF!</v>
      </c>
      <c r="AD62">
        <f t="shared" si="34"/>
        <v>0</v>
      </c>
      <c r="AE62">
        <f t="shared" si="35"/>
        <v>0</v>
      </c>
      <c r="AF62">
        <f t="shared" si="36"/>
        <v>0</v>
      </c>
      <c r="AG62">
        <f t="shared" si="37"/>
        <v>0</v>
      </c>
      <c r="AH62">
        <f t="shared" si="38"/>
        <v>0</v>
      </c>
      <c r="AI62">
        <f t="shared" si="39"/>
        <v>0</v>
      </c>
      <c r="AJ62">
        <f t="shared" si="40"/>
        <v>0</v>
      </c>
      <c r="AK62">
        <v>3952.5</v>
      </c>
      <c r="AL62" s="31" t="e">
        <f>'Техническое задание 18.1 '!#REF!</f>
        <v>#REF!</v>
      </c>
      <c r="AM62">
        <v>0</v>
      </c>
      <c r="AN62">
        <v>0</v>
      </c>
      <c r="AO62">
        <v>0</v>
      </c>
      <c r="AP62">
        <v>0</v>
      </c>
      <c r="AQ62">
        <v>0</v>
      </c>
      <c r="AR62">
        <v>0</v>
      </c>
      <c r="AS62">
        <v>0</v>
      </c>
      <c r="AT62">
        <v>110</v>
      </c>
      <c r="AU62">
        <v>69</v>
      </c>
      <c r="AV62">
        <v>1</v>
      </c>
      <c r="AW62">
        <v>1</v>
      </c>
      <c r="AZ62">
        <v>1</v>
      </c>
      <c r="BA62">
        <v>1</v>
      </c>
      <c r="BB62">
        <v>1</v>
      </c>
      <c r="BC62" t="e">
        <f>'Техническое задание 18.1 '!#REF!</f>
        <v>#REF!</v>
      </c>
      <c r="BD62" t="s">
        <v>6</v>
      </c>
      <c r="BE62" t="s">
        <v>6</v>
      </c>
      <c r="BF62" t="s">
        <v>6</v>
      </c>
      <c r="BG62" t="s">
        <v>6</v>
      </c>
      <c r="BH62">
        <v>3</v>
      </c>
      <c r="BI62">
        <v>1</v>
      </c>
      <c r="BJ62" t="s">
        <v>69</v>
      </c>
      <c r="BM62">
        <v>8001</v>
      </c>
      <c r="BN62">
        <v>0</v>
      </c>
      <c r="BO62" t="s">
        <v>6</v>
      </c>
      <c r="BP62">
        <v>0</v>
      </c>
      <c r="BQ62">
        <v>23</v>
      </c>
      <c r="BR62">
        <v>0</v>
      </c>
      <c r="BS62">
        <v>1</v>
      </c>
      <c r="BT62">
        <v>1</v>
      </c>
      <c r="BU62">
        <v>1</v>
      </c>
      <c r="BV62">
        <v>1</v>
      </c>
      <c r="BW62">
        <v>1</v>
      </c>
      <c r="BX62">
        <v>1</v>
      </c>
      <c r="BY62" t="s">
        <v>6</v>
      </c>
      <c r="BZ62">
        <v>110</v>
      </c>
      <c r="CA62">
        <v>69</v>
      </c>
      <c r="CB62" t="s">
        <v>6</v>
      </c>
      <c r="CE62">
        <v>0</v>
      </c>
      <c r="CF62">
        <v>0</v>
      </c>
      <c r="CG62">
        <v>0</v>
      </c>
      <c r="CM62">
        <v>0</v>
      </c>
      <c r="CN62" t="s">
        <v>6</v>
      </c>
      <c r="CO62">
        <v>0</v>
      </c>
      <c r="CP62" t="e">
        <f t="shared" si="41"/>
        <v>#REF!</v>
      </c>
      <c r="CQ62" t="e">
        <f>AC62</f>
        <v>#REF!</v>
      </c>
      <c r="CR62">
        <f>AD62</f>
        <v>0</v>
      </c>
      <c r="CS62">
        <f t="shared" si="42"/>
        <v>0</v>
      </c>
      <c r="CT62">
        <f t="shared" si="43"/>
        <v>0</v>
      </c>
      <c r="CU62">
        <f t="shared" si="44"/>
        <v>0</v>
      </c>
      <c r="CV62">
        <f t="shared" si="45"/>
        <v>0</v>
      </c>
      <c r="CW62">
        <f t="shared" si="46"/>
        <v>0</v>
      </c>
      <c r="CX62">
        <f t="shared" si="47"/>
        <v>0</v>
      </c>
      <c r="CY62" t="e">
        <f t="shared" si="48"/>
        <v>#REF!</v>
      </c>
      <c r="CZ62" t="e">
        <f t="shared" si="49"/>
        <v>#REF!</v>
      </c>
      <c r="DC62" t="s">
        <v>6</v>
      </c>
      <c r="DD62" t="s">
        <v>6</v>
      </c>
      <c r="DE62" t="s">
        <v>6</v>
      </c>
      <c r="DF62" t="s">
        <v>6</v>
      </c>
      <c r="DG62" t="s">
        <v>6</v>
      </c>
      <c r="DH62" t="s">
        <v>6</v>
      </c>
      <c r="DI62" t="s">
        <v>6</v>
      </c>
      <c r="DJ62" t="s">
        <v>6</v>
      </c>
      <c r="DK62" t="s">
        <v>6</v>
      </c>
      <c r="DL62" t="s">
        <v>6</v>
      </c>
      <c r="DM62" t="s">
        <v>6</v>
      </c>
      <c r="DN62">
        <v>0</v>
      </c>
      <c r="DO62">
        <v>0</v>
      </c>
      <c r="DP62">
        <v>1</v>
      </c>
      <c r="DQ62">
        <v>1</v>
      </c>
      <c r="DU62">
        <v>1007</v>
      </c>
      <c r="DV62" t="s">
        <v>22</v>
      </c>
      <c r="DW62" t="e">
        <f>'Техническое задание 18.1 '!#REF!</f>
        <v>#REF!</v>
      </c>
      <c r="DX62">
        <v>1</v>
      </c>
      <c r="DZ62" t="s">
        <v>6</v>
      </c>
      <c r="EA62" t="s">
        <v>6</v>
      </c>
      <c r="EB62" t="s">
        <v>6</v>
      </c>
      <c r="EC62" t="s">
        <v>6</v>
      </c>
      <c r="EE62">
        <v>66434308</v>
      </c>
      <c r="EF62">
        <v>23</v>
      </c>
      <c r="EG62" t="s">
        <v>24</v>
      </c>
      <c r="EH62">
        <v>8</v>
      </c>
      <c r="EI62" t="s">
        <v>25</v>
      </c>
      <c r="EJ62">
        <v>1</v>
      </c>
      <c r="EK62">
        <v>8001</v>
      </c>
      <c r="EL62" t="s">
        <v>25</v>
      </c>
      <c r="EM62" t="s">
        <v>26</v>
      </c>
      <c r="EO62" t="s">
        <v>6</v>
      </c>
      <c r="EQ62">
        <v>0</v>
      </c>
      <c r="ER62">
        <v>3875</v>
      </c>
      <c r="ES62" s="31" t="e">
        <f>'Техническое задание 18.1 '!#REF!</f>
        <v>#REF!</v>
      </c>
      <c r="ET62">
        <v>0</v>
      </c>
      <c r="EU62">
        <v>0</v>
      </c>
      <c r="EV62">
        <v>0</v>
      </c>
      <c r="EW62">
        <v>0</v>
      </c>
      <c r="EX62">
        <v>0</v>
      </c>
      <c r="EZ62">
        <v>5</v>
      </c>
      <c r="FC62">
        <v>0</v>
      </c>
      <c r="FD62">
        <v>18</v>
      </c>
      <c r="FF62">
        <v>3875</v>
      </c>
      <c r="FQ62">
        <v>0</v>
      </c>
      <c r="FR62">
        <f t="shared" si="50"/>
        <v>0</v>
      </c>
      <c r="FS62">
        <v>0</v>
      </c>
      <c r="FX62">
        <v>110</v>
      </c>
      <c r="FY62">
        <v>69</v>
      </c>
      <c r="GA62" t="s">
        <v>32</v>
      </c>
      <c r="GD62">
        <v>1</v>
      </c>
      <c r="GF62">
        <v>196736990</v>
      </c>
      <c r="GG62">
        <v>2</v>
      </c>
      <c r="GH62">
        <v>3</v>
      </c>
      <c r="GI62">
        <v>4</v>
      </c>
      <c r="GJ62">
        <v>0</v>
      </c>
      <c r="GK62">
        <v>0</v>
      </c>
      <c r="GL62">
        <f t="shared" si="51"/>
        <v>0</v>
      </c>
      <c r="GM62" t="e">
        <f t="shared" si="52"/>
        <v>#REF!</v>
      </c>
      <c r="GN62" t="e">
        <f t="shared" si="53"/>
        <v>#REF!</v>
      </c>
      <c r="GO62">
        <f t="shared" si="54"/>
        <v>0</v>
      </c>
      <c r="GP62">
        <f t="shared" si="55"/>
        <v>0</v>
      </c>
      <c r="GR62">
        <v>1</v>
      </c>
      <c r="GS62">
        <v>1</v>
      </c>
      <c r="GT62">
        <v>0</v>
      </c>
      <c r="GU62" t="s">
        <v>6</v>
      </c>
      <c r="GV62">
        <f t="shared" si="56"/>
        <v>0</v>
      </c>
      <c r="GW62">
        <v>1</v>
      </c>
      <c r="GX62" t="e">
        <f t="shared" si="57"/>
        <v>#REF!</v>
      </c>
      <c r="HA62">
        <v>0</v>
      </c>
      <c r="HB62">
        <v>0</v>
      </c>
      <c r="HC62">
        <f t="shared" si="58"/>
        <v>0</v>
      </c>
      <c r="HE62" t="s">
        <v>33</v>
      </c>
      <c r="HF62" t="s">
        <v>34</v>
      </c>
      <c r="HG62" t="e">
        <f>ROUND(AC62*I62,0)</f>
        <v>#REF!</v>
      </c>
      <c r="HM62" t="s">
        <v>35</v>
      </c>
      <c r="HN62" t="s">
        <v>27</v>
      </c>
      <c r="HO62" t="s">
        <v>28</v>
      </c>
      <c r="HP62" t="s">
        <v>25</v>
      </c>
      <c r="HQ62" t="s">
        <v>25</v>
      </c>
      <c r="IF62">
        <v>-1</v>
      </c>
      <c r="IK62">
        <v>0</v>
      </c>
    </row>
    <row r="63" spans="1:245" x14ac:dyDescent="0.25">
      <c r="A63">
        <v>18</v>
      </c>
      <c r="B63">
        <v>1</v>
      </c>
      <c r="C63">
        <v>77</v>
      </c>
      <c r="E63" t="s">
        <v>112</v>
      </c>
      <c r="F63" t="e">
        <f>'Техническое задание 18.1 '!#REF!</f>
        <v>#REF!</v>
      </c>
      <c r="G63" t="s">
        <v>113</v>
      </c>
      <c r="H63" t="s">
        <v>39</v>
      </c>
      <c r="I63" t="e">
        <f>I61*J63</f>
        <v>#REF!</v>
      </c>
      <c r="J63" s="66">
        <f>'4.Ведомость_списания'!F84</f>
        <v>3.8500000000000005</v>
      </c>
      <c r="K63">
        <v>5</v>
      </c>
      <c r="O63" t="e">
        <f t="shared" si="21"/>
        <v>#REF!</v>
      </c>
      <c r="P63" t="e">
        <f t="shared" si="22"/>
        <v>#REF!</v>
      </c>
      <c r="Q63" t="e">
        <f t="shared" si="23"/>
        <v>#REF!</v>
      </c>
      <c r="R63" t="e">
        <f t="shared" si="24"/>
        <v>#REF!</v>
      </c>
      <c r="S63" t="e">
        <f t="shared" si="25"/>
        <v>#REF!</v>
      </c>
      <c r="T63" t="e">
        <f t="shared" si="26"/>
        <v>#REF!</v>
      </c>
      <c r="U63" t="e">
        <f t="shared" si="27"/>
        <v>#REF!</v>
      </c>
      <c r="V63" t="e">
        <f t="shared" si="28"/>
        <v>#REF!</v>
      </c>
      <c r="W63" t="e">
        <f t="shared" si="29"/>
        <v>#REF!</v>
      </c>
      <c r="X63" t="e">
        <f t="shared" si="30"/>
        <v>#REF!</v>
      </c>
      <c r="Y63" t="e">
        <f t="shared" si="31"/>
        <v>#REF!</v>
      </c>
      <c r="AA63">
        <v>66440962</v>
      </c>
      <c r="AB63" t="e">
        <f t="shared" si="32"/>
        <v>#REF!</v>
      </c>
      <c r="AC63" t="e">
        <f t="shared" si="33"/>
        <v>#REF!</v>
      </c>
      <c r="AD63">
        <f t="shared" si="34"/>
        <v>0</v>
      </c>
      <c r="AE63">
        <f t="shared" si="35"/>
        <v>0</v>
      </c>
      <c r="AF63">
        <f t="shared" si="36"/>
        <v>0</v>
      </c>
      <c r="AG63">
        <f t="shared" si="37"/>
        <v>0</v>
      </c>
      <c r="AH63">
        <f t="shared" si="38"/>
        <v>0</v>
      </c>
      <c r="AI63">
        <f t="shared" si="39"/>
        <v>0</v>
      </c>
      <c r="AJ63">
        <f t="shared" si="40"/>
        <v>0</v>
      </c>
      <c r="AK63">
        <v>22103.4</v>
      </c>
      <c r="AL63" s="31" t="e">
        <f>'Техническое задание 18.1 '!#REF!</f>
        <v>#REF!</v>
      </c>
      <c r="AM63">
        <v>0</v>
      </c>
      <c r="AN63">
        <v>0</v>
      </c>
      <c r="AO63">
        <v>0</v>
      </c>
      <c r="AP63">
        <v>0</v>
      </c>
      <c r="AQ63">
        <v>0</v>
      </c>
      <c r="AR63">
        <v>0</v>
      </c>
      <c r="AS63">
        <v>0</v>
      </c>
      <c r="AT63">
        <v>0</v>
      </c>
      <c r="AU63">
        <v>0</v>
      </c>
      <c r="AV63">
        <v>1</v>
      </c>
      <c r="AW63">
        <v>1</v>
      </c>
      <c r="AZ63">
        <v>1</v>
      </c>
      <c r="BA63">
        <v>1</v>
      </c>
      <c r="BB63">
        <v>1</v>
      </c>
      <c r="BC63" t="e">
        <f>'Техническое задание 18.1 '!#REF!</f>
        <v>#REF!</v>
      </c>
      <c r="BD63" t="s">
        <v>6</v>
      </c>
      <c r="BE63" t="s">
        <v>6</v>
      </c>
      <c r="BF63" t="s">
        <v>6</v>
      </c>
      <c r="BG63" t="s">
        <v>6</v>
      </c>
      <c r="BH63">
        <v>3</v>
      </c>
      <c r="BI63">
        <v>1</v>
      </c>
      <c r="BJ63" t="s">
        <v>6</v>
      </c>
      <c r="BM63">
        <v>1100</v>
      </c>
      <c r="BN63">
        <v>0</v>
      </c>
      <c r="BO63" t="s">
        <v>6</v>
      </c>
      <c r="BP63">
        <v>0</v>
      </c>
      <c r="BQ63">
        <v>8</v>
      </c>
      <c r="BR63">
        <v>0</v>
      </c>
      <c r="BS63">
        <v>1</v>
      </c>
      <c r="BT63">
        <v>1</v>
      </c>
      <c r="BU63">
        <v>1</v>
      </c>
      <c r="BV63">
        <v>1</v>
      </c>
      <c r="BW63">
        <v>1</v>
      </c>
      <c r="BX63">
        <v>1</v>
      </c>
      <c r="BY63" t="s">
        <v>6</v>
      </c>
      <c r="BZ63">
        <v>0</v>
      </c>
      <c r="CA63">
        <v>0</v>
      </c>
      <c r="CB63" t="s">
        <v>6</v>
      </c>
      <c r="CE63">
        <v>0</v>
      </c>
      <c r="CF63">
        <v>0</v>
      </c>
      <c r="CG63">
        <v>0</v>
      </c>
      <c r="CM63">
        <v>0</v>
      </c>
      <c r="CN63" t="s">
        <v>6</v>
      </c>
      <c r="CO63">
        <v>0</v>
      </c>
      <c r="CP63" t="e">
        <f t="shared" si="41"/>
        <v>#REF!</v>
      </c>
      <c r="CQ63" t="e">
        <f>AC63</f>
        <v>#REF!</v>
      </c>
      <c r="CR63">
        <f>AD63</f>
        <v>0</v>
      </c>
      <c r="CS63">
        <f t="shared" si="42"/>
        <v>0</v>
      </c>
      <c r="CT63">
        <f t="shared" si="43"/>
        <v>0</v>
      </c>
      <c r="CU63">
        <f t="shared" si="44"/>
        <v>0</v>
      </c>
      <c r="CV63">
        <f t="shared" si="45"/>
        <v>0</v>
      </c>
      <c r="CW63">
        <f t="shared" si="46"/>
        <v>0</v>
      </c>
      <c r="CX63">
        <f t="shared" si="47"/>
        <v>0</v>
      </c>
      <c r="CY63" t="e">
        <f t="shared" si="48"/>
        <v>#REF!</v>
      </c>
      <c r="CZ63" t="e">
        <f t="shared" si="49"/>
        <v>#REF!</v>
      </c>
      <c r="DC63" t="s">
        <v>6</v>
      </c>
      <c r="DD63" t="s">
        <v>6</v>
      </c>
      <c r="DE63" t="s">
        <v>6</v>
      </c>
      <c r="DF63" t="s">
        <v>6</v>
      </c>
      <c r="DG63" t="s">
        <v>6</v>
      </c>
      <c r="DH63" t="s">
        <v>6</v>
      </c>
      <c r="DI63" t="s">
        <v>6</v>
      </c>
      <c r="DJ63" t="s">
        <v>6</v>
      </c>
      <c r="DK63" t="s">
        <v>6</v>
      </c>
      <c r="DL63" t="s">
        <v>6</v>
      </c>
      <c r="DM63" t="s">
        <v>6</v>
      </c>
      <c r="DN63">
        <v>0</v>
      </c>
      <c r="DO63">
        <v>0</v>
      </c>
      <c r="DP63">
        <v>1</v>
      </c>
      <c r="DQ63">
        <v>1</v>
      </c>
      <c r="DU63">
        <v>1013</v>
      </c>
      <c r="DV63" t="s">
        <v>39</v>
      </c>
      <c r="DW63" t="e">
        <f>'Техническое задание 18.1 '!#REF!</f>
        <v>#REF!</v>
      </c>
      <c r="DX63">
        <v>1</v>
      </c>
      <c r="DZ63" t="s">
        <v>6</v>
      </c>
      <c r="EA63" t="s">
        <v>6</v>
      </c>
      <c r="EB63" t="s">
        <v>6</v>
      </c>
      <c r="EC63" t="s">
        <v>6</v>
      </c>
      <c r="EE63">
        <v>66434180</v>
      </c>
      <c r="EF63">
        <v>8</v>
      </c>
      <c r="EG63" t="s">
        <v>96</v>
      </c>
      <c r="EH63">
        <v>0</v>
      </c>
      <c r="EI63" t="s">
        <v>6</v>
      </c>
      <c r="EJ63">
        <v>1</v>
      </c>
      <c r="EK63">
        <v>1100</v>
      </c>
      <c r="EL63" t="s">
        <v>97</v>
      </c>
      <c r="EM63" t="s">
        <v>98</v>
      </c>
      <c r="EO63" t="s">
        <v>6</v>
      </c>
      <c r="EQ63">
        <v>0</v>
      </c>
      <c r="ER63">
        <v>22103.4</v>
      </c>
      <c r="ES63" s="31" t="e">
        <f>'Техническое задание 18.1 '!#REF!</f>
        <v>#REF!</v>
      </c>
      <c r="ET63">
        <v>0</v>
      </c>
      <c r="EU63">
        <v>0</v>
      </c>
      <c r="EV63">
        <v>0</v>
      </c>
      <c r="EW63">
        <v>0</v>
      </c>
      <c r="EX63">
        <v>0</v>
      </c>
      <c r="EZ63">
        <v>5</v>
      </c>
      <c r="FC63">
        <v>0</v>
      </c>
      <c r="FD63">
        <v>18</v>
      </c>
      <c r="FF63">
        <v>21670</v>
      </c>
      <c r="FQ63">
        <v>0</v>
      </c>
      <c r="FR63">
        <f t="shared" si="50"/>
        <v>0</v>
      </c>
      <c r="FS63">
        <v>0</v>
      </c>
      <c r="FX63">
        <v>0</v>
      </c>
      <c r="FY63">
        <v>0</v>
      </c>
      <c r="GA63" t="s">
        <v>114</v>
      </c>
      <c r="GD63">
        <v>1</v>
      </c>
      <c r="GF63">
        <v>512165514</v>
      </c>
      <c r="GG63">
        <v>2</v>
      </c>
      <c r="GH63">
        <v>3</v>
      </c>
      <c r="GI63">
        <v>4</v>
      </c>
      <c r="GJ63">
        <v>0</v>
      </c>
      <c r="GK63">
        <v>0</v>
      </c>
      <c r="GL63">
        <f t="shared" si="51"/>
        <v>0</v>
      </c>
      <c r="GM63" t="e">
        <f t="shared" si="52"/>
        <v>#REF!</v>
      </c>
      <c r="GN63" t="e">
        <f t="shared" si="53"/>
        <v>#REF!</v>
      </c>
      <c r="GO63">
        <f t="shared" si="54"/>
        <v>0</v>
      </c>
      <c r="GP63">
        <f t="shared" si="55"/>
        <v>0</v>
      </c>
      <c r="GR63">
        <v>1</v>
      </c>
      <c r="GS63">
        <v>1</v>
      </c>
      <c r="GT63">
        <v>0</v>
      </c>
      <c r="GU63" t="s">
        <v>6</v>
      </c>
      <c r="GV63">
        <f t="shared" si="56"/>
        <v>0</v>
      </c>
      <c r="GW63">
        <v>1</v>
      </c>
      <c r="GX63" t="e">
        <f t="shared" si="57"/>
        <v>#REF!</v>
      </c>
      <c r="HA63">
        <v>0</v>
      </c>
      <c r="HB63">
        <v>0</v>
      </c>
      <c r="HC63">
        <f t="shared" si="58"/>
        <v>0</v>
      </c>
      <c r="HE63" t="s">
        <v>33</v>
      </c>
      <c r="HF63" t="s">
        <v>34</v>
      </c>
      <c r="HG63" t="e">
        <f>ROUND(AC63*I63,0)</f>
        <v>#REF!</v>
      </c>
      <c r="HM63" t="s">
        <v>41</v>
      </c>
      <c r="HN63" t="s">
        <v>6</v>
      </c>
      <c r="HO63" t="s">
        <v>6</v>
      </c>
      <c r="HP63" t="s">
        <v>6</v>
      </c>
      <c r="HQ63" t="s">
        <v>6</v>
      </c>
      <c r="IF63">
        <v>-1</v>
      </c>
      <c r="IK63">
        <v>0</v>
      </c>
    </row>
    <row r="64" spans="1:245" x14ac:dyDescent="0.25">
      <c r="A64">
        <v>17</v>
      </c>
      <c r="B64">
        <v>1</v>
      </c>
      <c r="C64">
        <f>ROW(SmtRes!A86)</f>
        <v>86</v>
      </c>
      <c r="D64">
        <f>ROW(EtalonRes!A80)</f>
        <v>80</v>
      </c>
      <c r="E64" t="s">
        <v>115</v>
      </c>
      <c r="F64" t="s">
        <v>90</v>
      </c>
      <c r="G64" t="s">
        <v>116</v>
      </c>
      <c r="H64" t="s">
        <v>92</v>
      </c>
      <c r="I64" t="e">
        <f>'Техническое задание 18.1 '!#REF!</f>
        <v>#REF!</v>
      </c>
      <c r="J64">
        <v>0</v>
      </c>
      <c r="K64">
        <v>0.29299999999999998</v>
      </c>
      <c r="O64" t="e">
        <f t="shared" si="21"/>
        <v>#REF!</v>
      </c>
      <c r="P64" t="e">
        <f t="shared" si="22"/>
        <v>#REF!</v>
      </c>
      <c r="Q64" t="e">
        <f t="shared" si="23"/>
        <v>#REF!</v>
      </c>
      <c r="R64" t="e">
        <f t="shared" si="24"/>
        <v>#REF!</v>
      </c>
      <c r="S64" t="e">
        <f t="shared" si="25"/>
        <v>#REF!</v>
      </c>
      <c r="T64" t="e">
        <f t="shared" si="26"/>
        <v>#REF!</v>
      </c>
      <c r="U64" t="e">
        <f t="shared" si="27"/>
        <v>#REF!</v>
      </c>
      <c r="V64" t="e">
        <f t="shared" si="28"/>
        <v>#REF!</v>
      </c>
      <c r="W64" t="e">
        <f t="shared" si="29"/>
        <v>#REF!</v>
      </c>
      <c r="X64" t="e">
        <f t="shared" si="30"/>
        <v>#REF!</v>
      </c>
      <c r="Y64" t="e">
        <f t="shared" si="31"/>
        <v>#REF!</v>
      </c>
      <c r="AA64">
        <v>66440962</v>
      </c>
      <c r="AB64" t="e">
        <f t="shared" si="32"/>
        <v>#REF!</v>
      </c>
      <c r="AC64" t="e">
        <f t="shared" si="33"/>
        <v>#REF!</v>
      </c>
      <c r="AD64" t="e">
        <f t="shared" si="34"/>
        <v>#REF!</v>
      </c>
      <c r="AE64" t="e">
        <f t="shared" si="35"/>
        <v>#REF!</v>
      </c>
      <c r="AF64" t="e">
        <f t="shared" si="36"/>
        <v>#REF!</v>
      </c>
      <c r="AG64">
        <f t="shared" si="37"/>
        <v>0</v>
      </c>
      <c r="AH64" t="e">
        <f t="shared" si="38"/>
        <v>#REF!</v>
      </c>
      <c r="AI64">
        <f t="shared" si="39"/>
        <v>4.1100000000000003</v>
      </c>
      <c r="AJ64">
        <f t="shared" si="40"/>
        <v>0</v>
      </c>
      <c r="AK64" t="e">
        <f>AL64+AM64+AO64</f>
        <v>#REF!</v>
      </c>
      <c r="AL64" s="31" t="e">
        <f>'Техническое задание 18.1 '!#REF!</f>
        <v>#REF!</v>
      </c>
      <c r="AM64" s="31" t="e">
        <f>'Техническое задание 18.1 '!#REF!</f>
        <v>#REF!</v>
      </c>
      <c r="AN64" s="31" t="e">
        <f>'Техническое задание 18.1 '!#REF!</f>
        <v>#REF!</v>
      </c>
      <c r="AO64" s="31" t="e">
        <f>'Техническое задание 18.1 '!#REF!</f>
        <v>#REF!</v>
      </c>
      <c r="AP64">
        <v>0</v>
      </c>
      <c r="AQ64" t="e">
        <f>'Техническое задание 18.1 '!#REF!</f>
        <v>#REF!</v>
      </c>
      <c r="AR64">
        <v>4.1100000000000003</v>
      </c>
      <c r="AS64">
        <v>0</v>
      </c>
      <c r="AT64">
        <v>110</v>
      </c>
      <c r="AU64">
        <v>69</v>
      </c>
      <c r="AV64">
        <v>1</v>
      </c>
      <c r="AW64">
        <v>1</v>
      </c>
      <c r="AZ64">
        <v>1</v>
      </c>
      <c r="BA64" t="e">
        <f>'Техническое задание 18.1 '!#REF!</f>
        <v>#REF!</v>
      </c>
      <c r="BB64" t="e">
        <f>'Техническое задание 18.1 '!#REF!</f>
        <v>#REF!</v>
      </c>
      <c r="BC64" t="e">
        <f>'Техническое задание 18.1 '!#REF!</f>
        <v>#REF!</v>
      </c>
      <c r="BD64" t="s">
        <v>6</v>
      </c>
      <c r="BE64" t="s">
        <v>6</v>
      </c>
      <c r="BF64" t="s">
        <v>6</v>
      </c>
      <c r="BG64" t="s">
        <v>6</v>
      </c>
      <c r="BH64">
        <v>0</v>
      </c>
      <c r="BI64">
        <v>1</v>
      </c>
      <c r="BJ64" t="s">
        <v>93</v>
      </c>
      <c r="BM64">
        <v>8001</v>
      </c>
      <c r="BN64">
        <v>0</v>
      </c>
      <c r="BO64" t="s">
        <v>6</v>
      </c>
      <c r="BP64">
        <v>0</v>
      </c>
      <c r="BQ64">
        <v>23</v>
      </c>
      <c r="BR64">
        <v>0</v>
      </c>
      <c r="BS64" t="e">
        <f>'Техническое задание 18.1 '!#REF!</f>
        <v>#REF!</v>
      </c>
      <c r="BT64">
        <v>1</v>
      </c>
      <c r="BU64">
        <v>1</v>
      </c>
      <c r="BV64">
        <v>1</v>
      </c>
      <c r="BW64">
        <v>1</v>
      </c>
      <c r="BX64">
        <v>1</v>
      </c>
      <c r="BY64" t="s">
        <v>6</v>
      </c>
      <c r="BZ64">
        <v>110</v>
      </c>
      <c r="CA64">
        <v>69</v>
      </c>
      <c r="CB64" t="s">
        <v>6</v>
      </c>
      <c r="CE64">
        <v>0</v>
      </c>
      <c r="CF64">
        <v>0</v>
      </c>
      <c r="CG64">
        <v>0</v>
      </c>
      <c r="CM64">
        <v>0</v>
      </c>
      <c r="CN64" t="s">
        <v>6</v>
      </c>
      <c r="CO64">
        <v>0</v>
      </c>
      <c r="CP64" t="e">
        <f t="shared" si="41"/>
        <v>#REF!</v>
      </c>
      <c r="CQ64" t="e">
        <f>AC64*BC64</f>
        <v>#REF!</v>
      </c>
      <c r="CR64" t="e">
        <f>AD64*BB64</f>
        <v>#REF!</v>
      </c>
      <c r="CS64" t="e">
        <f t="shared" si="42"/>
        <v>#REF!</v>
      </c>
      <c r="CT64" t="e">
        <f t="shared" si="43"/>
        <v>#REF!</v>
      </c>
      <c r="CU64">
        <f t="shared" si="44"/>
        <v>0</v>
      </c>
      <c r="CV64" t="e">
        <f t="shared" si="45"/>
        <v>#REF!</v>
      </c>
      <c r="CW64">
        <f t="shared" si="46"/>
        <v>4.1100000000000003</v>
      </c>
      <c r="CX64">
        <f t="shared" si="47"/>
        <v>0</v>
      </c>
      <c r="CY64" t="e">
        <f t="shared" si="48"/>
        <v>#REF!</v>
      </c>
      <c r="CZ64" t="e">
        <f t="shared" si="49"/>
        <v>#REF!</v>
      </c>
      <c r="DC64" t="s">
        <v>6</v>
      </c>
      <c r="DD64" t="s">
        <v>6</v>
      </c>
      <c r="DE64" t="s">
        <v>6</v>
      </c>
      <c r="DF64" t="s">
        <v>6</v>
      </c>
      <c r="DG64" t="s">
        <v>6</v>
      </c>
      <c r="DH64" t="s">
        <v>6</v>
      </c>
      <c r="DI64" t="s">
        <v>6</v>
      </c>
      <c r="DJ64" t="s">
        <v>6</v>
      </c>
      <c r="DK64" t="s">
        <v>6</v>
      </c>
      <c r="DL64" t="s">
        <v>6</v>
      </c>
      <c r="DM64" t="s">
        <v>6</v>
      </c>
      <c r="DN64">
        <v>0</v>
      </c>
      <c r="DO64">
        <v>0</v>
      </c>
      <c r="DP64">
        <v>1</v>
      </c>
      <c r="DQ64">
        <v>1</v>
      </c>
      <c r="DU64">
        <v>1005</v>
      </c>
      <c r="DV64" t="s">
        <v>92</v>
      </c>
      <c r="DW64" t="e">
        <f>'Техническое задание 18.1 '!#REF!</f>
        <v>#REF!</v>
      </c>
      <c r="DX64">
        <v>100</v>
      </c>
      <c r="DZ64" t="s">
        <v>6</v>
      </c>
      <c r="EA64" t="s">
        <v>6</v>
      </c>
      <c r="EB64" t="s">
        <v>6</v>
      </c>
      <c r="EC64" t="s">
        <v>6</v>
      </c>
      <c r="EE64">
        <v>66434308</v>
      </c>
      <c r="EF64">
        <v>23</v>
      </c>
      <c r="EG64" t="s">
        <v>24</v>
      </c>
      <c r="EH64">
        <v>8</v>
      </c>
      <c r="EI64" t="s">
        <v>25</v>
      </c>
      <c r="EJ64">
        <v>1</v>
      </c>
      <c r="EK64">
        <v>8001</v>
      </c>
      <c r="EL64" t="s">
        <v>25</v>
      </c>
      <c r="EM64" t="s">
        <v>26</v>
      </c>
      <c r="EO64" t="s">
        <v>6</v>
      </c>
      <c r="EQ64">
        <v>131072</v>
      </c>
      <c r="ER64" t="e">
        <f>ES64+ET64+EV64</f>
        <v>#REF!</v>
      </c>
      <c r="ES64" s="31" t="e">
        <f>'Техническое задание 18.1 '!#REF!</f>
        <v>#REF!</v>
      </c>
      <c r="ET64" s="31" t="e">
        <f>'Техническое задание 18.1 '!#REF!</f>
        <v>#REF!</v>
      </c>
      <c r="EU64" s="31" t="e">
        <f>'Техническое задание 18.1 '!#REF!</f>
        <v>#REF!</v>
      </c>
      <c r="EV64" s="31" t="e">
        <f>'Техническое задание 18.1 '!#REF!</f>
        <v>#REF!</v>
      </c>
      <c r="EW64" t="e">
        <f>'Техническое задание 18.1 '!#REF!</f>
        <v>#REF!</v>
      </c>
      <c r="EX64">
        <v>4.1100000000000003</v>
      </c>
      <c r="EY64">
        <v>0</v>
      </c>
      <c r="FQ64">
        <v>0</v>
      </c>
      <c r="FR64">
        <f t="shared" si="50"/>
        <v>0</v>
      </c>
      <c r="FS64">
        <v>0</v>
      </c>
      <c r="FX64">
        <v>110</v>
      </c>
      <c r="FY64">
        <v>69</v>
      </c>
      <c r="GA64" t="s">
        <v>6</v>
      </c>
      <c r="GD64">
        <v>1</v>
      </c>
      <c r="GF64">
        <v>1488059928</v>
      </c>
      <c r="GG64">
        <v>2</v>
      </c>
      <c r="GH64">
        <v>1</v>
      </c>
      <c r="GI64">
        <v>4</v>
      </c>
      <c r="GJ64">
        <v>0</v>
      </c>
      <c r="GK64">
        <v>0</v>
      </c>
      <c r="GL64">
        <f t="shared" si="51"/>
        <v>0</v>
      </c>
      <c r="GM64" t="e">
        <f t="shared" si="52"/>
        <v>#REF!</v>
      </c>
      <c r="GN64" t="e">
        <f t="shared" si="53"/>
        <v>#REF!</v>
      </c>
      <c r="GO64">
        <f t="shared" si="54"/>
        <v>0</v>
      </c>
      <c r="GP64">
        <f t="shared" si="55"/>
        <v>0</v>
      </c>
      <c r="GR64">
        <v>0</v>
      </c>
      <c r="GS64">
        <v>3</v>
      </c>
      <c r="GT64">
        <v>0</v>
      </c>
      <c r="GU64" t="s">
        <v>6</v>
      </c>
      <c r="GV64">
        <f t="shared" si="56"/>
        <v>0</v>
      </c>
      <c r="GW64">
        <v>1</v>
      </c>
      <c r="GX64" t="e">
        <f t="shared" si="57"/>
        <v>#REF!</v>
      </c>
      <c r="HA64">
        <v>0</v>
      </c>
      <c r="HB64">
        <v>0</v>
      </c>
      <c r="HC64">
        <f t="shared" si="58"/>
        <v>0</v>
      </c>
      <c r="HE64" t="s">
        <v>6</v>
      </c>
      <c r="HF64" t="s">
        <v>6</v>
      </c>
      <c r="HM64" t="s">
        <v>6</v>
      </c>
      <c r="HN64" t="s">
        <v>27</v>
      </c>
      <c r="HO64" t="s">
        <v>28</v>
      </c>
      <c r="HP64" t="s">
        <v>25</v>
      </c>
      <c r="HQ64" t="s">
        <v>25</v>
      </c>
      <c r="IF64">
        <v>-1</v>
      </c>
      <c r="IK64">
        <v>0</v>
      </c>
    </row>
    <row r="65" spans="1:245" x14ac:dyDescent="0.25">
      <c r="A65">
        <v>18</v>
      </c>
      <c r="B65">
        <v>1</v>
      </c>
      <c r="C65">
        <v>86</v>
      </c>
      <c r="E65" t="s">
        <v>117</v>
      </c>
      <c r="F65" t="e">
        <f>'Техническое задание 18.1 '!#REF!</f>
        <v>#REF!</v>
      </c>
      <c r="G65" t="s">
        <v>31</v>
      </c>
      <c r="H65" t="s">
        <v>22</v>
      </c>
      <c r="I65" t="e">
        <f>I64*J65</f>
        <v>#REF!</v>
      </c>
      <c r="J65" s="66">
        <f>'4.Ведомость_списания'!F89</f>
        <v>2.0700000000000003</v>
      </c>
      <c r="K65">
        <v>2.2999999999999998</v>
      </c>
      <c r="O65" t="e">
        <f t="shared" si="21"/>
        <v>#REF!</v>
      </c>
      <c r="P65" t="e">
        <f t="shared" si="22"/>
        <v>#REF!</v>
      </c>
      <c r="Q65" t="e">
        <f t="shared" si="23"/>
        <v>#REF!</v>
      </c>
      <c r="R65" t="e">
        <f t="shared" si="24"/>
        <v>#REF!</v>
      </c>
      <c r="S65" t="e">
        <f t="shared" si="25"/>
        <v>#REF!</v>
      </c>
      <c r="T65" t="e">
        <f t="shared" si="26"/>
        <v>#REF!</v>
      </c>
      <c r="U65" t="e">
        <f t="shared" si="27"/>
        <v>#REF!</v>
      </c>
      <c r="V65" t="e">
        <f t="shared" si="28"/>
        <v>#REF!</v>
      </c>
      <c r="W65" t="e">
        <f t="shared" si="29"/>
        <v>#REF!</v>
      </c>
      <c r="X65" t="e">
        <f t="shared" si="30"/>
        <v>#REF!</v>
      </c>
      <c r="Y65" t="e">
        <f t="shared" si="31"/>
        <v>#REF!</v>
      </c>
      <c r="AA65">
        <v>66440962</v>
      </c>
      <c r="AB65" t="e">
        <f t="shared" si="32"/>
        <v>#REF!</v>
      </c>
      <c r="AC65" t="e">
        <f t="shared" si="33"/>
        <v>#REF!</v>
      </c>
      <c r="AD65">
        <f t="shared" si="34"/>
        <v>0</v>
      </c>
      <c r="AE65">
        <f t="shared" si="35"/>
        <v>0</v>
      </c>
      <c r="AF65">
        <f t="shared" si="36"/>
        <v>0</v>
      </c>
      <c r="AG65">
        <f t="shared" si="37"/>
        <v>0</v>
      </c>
      <c r="AH65">
        <f t="shared" si="38"/>
        <v>0</v>
      </c>
      <c r="AI65">
        <f t="shared" si="39"/>
        <v>0</v>
      </c>
      <c r="AJ65">
        <f t="shared" si="40"/>
        <v>0</v>
      </c>
      <c r="AK65">
        <v>3952.5</v>
      </c>
      <c r="AL65" s="31" t="e">
        <f>'Техническое задание 18.1 '!#REF!</f>
        <v>#REF!</v>
      </c>
      <c r="AM65">
        <v>0</v>
      </c>
      <c r="AN65">
        <v>0</v>
      </c>
      <c r="AO65">
        <v>0</v>
      </c>
      <c r="AP65">
        <v>0</v>
      </c>
      <c r="AQ65">
        <v>0</v>
      </c>
      <c r="AR65">
        <v>0</v>
      </c>
      <c r="AS65">
        <v>0</v>
      </c>
      <c r="AT65">
        <v>110</v>
      </c>
      <c r="AU65">
        <v>69</v>
      </c>
      <c r="AV65">
        <v>1</v>
      </c>
      <c r="AW65">
        <v>1</v>
      </c>
      <c r="AZ65">
        <v>1</v>
      </c>
      <c r="BA65">
        <v>1</v>
      </c>
      <c r="BB65">
        <v>1</v>
      </c>
      <c r="BC65" t="e">
        <f>'Техническое задание 18.1 '!#REF!</f>
        <v>#REF!</v>
      </c>
      <c r="BD65" t="s">
        <v>6</v>
      </c>
      <c r="BE65" t="s">
        <v>6</v>
      </c>
      <c r="BF65" t="s">
        <v>6</v>
      </c>
      <c r="BG65" t="s">
        <v>6</v>
      </c>
      <c r="BH65">
        <v>3</v>
      </c>
      <c r="BI65">
        <v>1</v>
      </c>
      <c r="BJ65" t="s">
        <v>69</v>
      </c>
      <c r="BM65">
        <v>8001</v>
      </c>
      <c r="BN65">
        <v>0</v>
      </c>
      <c r="BO65" t="s">
        <v>6</v>
      </c>
      <c r="BP65">
        <v>0</v>
      </c>
      <c r="BQ65">
        <v>23</v>
      </c>
      <c r="BR65">
        <v>0</v>
      </c>
      <c r="BS65">
        <v>1</v>
      </c>
      <c r="BT65">
        <v>1</v>
      </c>
      <c r="BU65">
        <v>1</v>
      </c>
      <c r="BV65">
        <v>1</v>
      </c>
      <c r="BW65">
        <v>1</v>
      </c>
      <c r="BX65">
        <v>1</v>
      </c>
      <c r="BY65" t="s">
        <v>6</v>
      </c>
      <c r="BZ65">
        <v>110</v>
      </c>
      <c r="CA65">
        <v>69</v>
      </c>
      <c r="CB65" t="s">
        <v>6</v>
      </c>
      <c r="CE65">
        <v>0</v>
      </c>
      <c r="CF65">
        <v>0</v>
      </c>
      <c r="CG65">
        <v>0</v>
      </c>
      <c r="CM65">
        <v>0</v>
      </c>
      <c r="CN65" t="s">
        <v>6</v>
      </c>
      <c r="CO65">
        <v>0</v>
      </c>
      <c r="CP65" t="e">
        <f t="shared" si="41"/>
        <v>#REF!</v>
      </c>
      <c r="CQ65" t="e">
        <f>AC65</f>
        <v>#REF!</v>
      </c>
      <c r="CR65">
        <f>AD65</f>
        <v>0</v>
      </c>
      <c r="CS65">
        <f t="shared" si="42"/>
        <v>0</v>
      </c>
      <c r="CT65">
        <f t="shared" si="43"/>
        <v>0</v>
      </c>
      <c r="CU65">
        <f t="shared" si="44"/>
        <v>0</v>
      </c>
      <c r="CV65">
        <f t="shared" si="45"/>
        <v>0</v>
      </c>
      <c r="CW65">
        <f t="shared" si="46"/>
        <v>0</v>
      </c>
      <c r="CX65">
        <f t="shared" si="47"/>
        <v>0</v>
      </c>
      <c r="CY65" t="e">
        <f t="shared" si="48"/>
        <v>#REF!</v>
      </c>
      <c r="CZ65" t="e">
        <f t="shared" si="49"/>
        <v>#REF!</v>
      </c>
      <c r="DC65" t="s">
        <v>6</v>
      </c>
      <c r="DD65" t="s">
        <v>6</v>
      </c>
      <c r="DE65" t="s">
        <v>6</v>
      </c>
      <c r="DF65" t="s">
        <v>6</v>
      </c>
      <c r="DG65" t="s">
        <v>6</v>
      </c>
      <c r="DH65" t="s">
        <v>6</v>
      </c>
      <c r="DI65" t="s">
        <v>6</v>
      </c>
      <c r="DJ65" t="s">
        <v>6</v>
      </c>
      <c r="DK65" t="s">
        <v>6</v>
      </c>
      <c r="DL65" t="s">
        <v>6</v>
      </c>
      <c r="DM65" t="s">
        <v>6</v>
      </c>
      <c r="DN65">
        <v>0</v>
      </c>
      <c r="DO65">
        <v>0</v>
      </c>
      <c r="DP65">
        <v>1</v>
      </c>
      <c r="DQ65">
        <v>1</v>
      </c>
      <c r="DU65">
        <v>1007</v>
      </c>
      <c r="DV65" t="s">
        <v>22</v>
      </c>
      <c r="DW65" t="e">
        <f>'Техническое задание 18.1 '!#REF!</f>
        <v>#REF!</v>
      </c>
      <c r="DX65">
        <v>1</v>
      </c>
      <c r="DZ65" t="s">
        <v>6</v>
      </c>
      <c r="EA65" t="s">
        <v>6</v>
      </c>
      <c r="EB65" t="s">
        <v>6</v>
      </c>
      <c r="EC65" t="s">
        <v>6</v>
      </c>
      <c r="EE65">
        <v>66434308</v>
      </c>
      <c r="EF65">
        <v>23</v>
      </c>
      <c r="EG65" t="s">
        <v>24</v>
      </c>
      <c r="EH65">
        <v>8</v>
      </c>
      <c r="EI65" t="s">
        <v>25</v>
      </c>
      <c r="EJ65">
        <v>1</v>
      </c>
      <c r="EK65">
        <v>8001</v>
      </c>
      <c r="EL65" t="s">
        <v>25</v>
      </c>
      <c r="EM65" t="s">
        <v>26</v>
      </c>
      <c r="EO65" t="s">
        <v>6</v>
      </c>
      <c r="EQ65">
        <v>0</v>
      </c>
      <c r="ER65">
        <v>3952.5</v>
      </c>
      <c r="ES65" s="31" t="e">
        <f>'Техническое задание 18.1 '!#REF!</f>
        <v>#REF!</v>
      </c>
      <c r="ET65">
        <v>0</v>
      </c>
      <c r="EU65">
        <v>0</v>
      </c>
      <c r="EV65">
        <v>0</v>
      </c>
      <c r="EW65">
        <v>0</v>
      </c>
      <c r="EX65">
        <v>0</v>
      </c>
      <c r="EZ65">
        <v>5</v>
      </c>
      <c r="FC65">
        <v>0</v>
      </c>
      <c r="FD65">
        <v>18</v>
      </c>
      <c r="FF65">
        <v>3875</v>
      </c>
      <c r="FQ65">
        <v>0</v>
      </c>
      <c r="FR65">
        <f t="shared" si="50"/>
        <v>0</v>
      </c>
      <c r="FS65">
        <v>0</v>
      </c>
      <c r="FX65">
        <v>110</v>
      </c>
      <c r="FY65">
        <v>69</v>
      </c>
      <c r="GA65" t="s">
        <v>32</v>
      </c>
      <c r="GD65">
        <v>1</v>
      </c>
      <c r="GF65">
        <v>284297518</v>
      </c>
      <c r="GG65">
        <v>2</v>
      </c>
      <c r="GH65">
        <v>3</v>
      </c>
      <c r="GI65">
        <v>4</v>
      </c>
      <c r="GJ65">
        <v>0</v>
      </c>
      <c r="GK65">
        <v>0</v>
      </c>
      <c r="GL65">
        <f t="shared" si="51"/>
        <v>0</v>
      </c>
      <c r="GM65" t="e">
        <f t="shared" si="52"/>
        <v>#REF!</v>
      </c>
      <c r="GN65" t="e">
        <f t="shared" si="53"/>
        <v>#REF!</v>
      </c>
      <c r="GO65">
        <f t="shared" si="54"/>
        <v>0</v>
      </c>
      <c r="GP65">
        <f t="shared" si="55"/>
        <v>0</v>
      </c>
      <c r="GR65">
        <v>1</v>
      </c>
      <c r="GS65">
        <v>1</v>
      </c>
      <c r="GT65">
        <v>0</v>
      </c>
      <c r="GU65" t="s">
        <v>6</v>
      </c>
      <c r="GV65">
        <f t="shared" si="56"/>
        <v>0</v>
      </c>
      <c r="GW65">
        <v>1</v>
      </c>
      <c r="GX65" t="e">
        <f t="shared" si="57"/>
        <v>#REF!</v>
      </c>
      <c r="HA65">
        <v>0</v>
      </c>
      <c r="HB65">
        <v>0</v>
      </c>
      <c r="HC65">
        <f t="shared" si="58"/>
        <v>0</v>
      </c>
      <c r="HE65" t="s">
        <v>33</v>
      </c>
      <c r="HF65" t="s">
        <v>34</v>
      </c>
      <c r="HG65" t="e">
        <f>ROUND(AC65*I65,0)</f>
        <v>#REF!</v>
      </c>
      <c r="HM65" t="s">
        <v>35</v>
      </c>
      <c r="HN65" t="s">
        <v>27</v>
      </c>
      <c r="HO65" t="s">
        <v>28</v>
      </c>
      <c r="HP65" t="s">
        <v>25</v>
      </c>
      <c r="HQ65" t="s">
        <v>25</v>
      </c>
      <c r="IF65">
        <v>-1</v>
      </c>
      <c r="IK65">
        <v>0</v>
      </c>
    </row>
    <row r="66" spans="1:245" x14ac:dyDescent="0.25">
      <c r="A66">
        <v>18</v>
      </c>
      <c r="B66">
        <v>1</v>
      </c>
      <c r="C66">
        <v>85</v>
      </c>
      <c r="E66" t="s">
        <v>118</v>
      </c>
      <c r="F66" t="e">
        <f>'Техническое задание 18.1 '!#REF!</f>
        <v>#REF!</v>
      </c>
      <c r="G66" t="s">
        <v>52</v>
      </c>
      <c r="H66" t="s">
        <v>39</v>
      </c>
      <c r="I66" t="e">
        <f>I64*J66</f>
        <v>#REF!</v>
      </c>
      <c r="J66" s="66">
        <f>'4.Ведомость_списания'!F90</f>
        <v>3.85</v>
      </c>
      <c r="K66">
        <v>5</v>
      </c>
      <c r="O66" t="e">
        <f t="shared" si="21"/>
        <v>#REF!</v>
      </c>
      <c r="P66" t="e">
        <f t="shared" si="22"/>
        <v>#REF!</v>
      </c>
      <c r="Q66" t="e">
        <f t="shared" si="23"/>
        <v>#REF!</v>
      </c>
      <c r="R66" t="e">
        <f t="shared" si="24"/>
        <v>#REF!</v>
      </c>
      <c r="S66" t="e">
        <f t="shared" si="25"/>
        <v>#REF!</v>
      </c>
      <c r="T66" t="e">
        <f t="shared" si="26"/>
        <v>#REF!</v>
      </c>
      <c r="U66" t="e">
        <f t="shared" si="27"/>
        <v>#REF!</v>
      </c>
      <c r="V66" t="e">
        <f t="shared" si="28"/>
        <v>#REF!</v>
      </c>
      <c r="W66" t="e">
        <f t="shared" si="29"/>
        <v>#REF!</v>
      </c>
      <c r="X66" t="e">
        <f t="shared" si="30"/>
        <v>#REF!</v>
      </c>
      <c r="Y66" t="e">
        <f t="shared" si="31"/>
        <v>#REF!</v>
      </c>
      <c r="AA66">
        <v>66440962</v>
      </c>
      <c r="AB66" t="e">
        <f t="shared" si="32"/>
        <v>#REF!</v>
      </c>
      <c r="AC66" t="e">
        <f t="shared" si="33"/>
        <v>#REF!</v>
      </c>
      <c r="AD66">
        <f t="shared" si="34"/>
        <v>0</v>
      </c>
      <c r="AE66">
        <f t="shared" si="35"/>
        <v>0</v>
      </c>
      <c r="AF66">
        <f t="shared" si="36"/>
        <v>0</v>
      </c>
      <c r="AG66">
        <f t="shared" si="37"/>
        <v>0</v>
      </c>
      <c r="AH66">
        <f t="shared" si="38"/>
        <v>0</v>
      </c>
      <c r="AI66">
        <f t="shared" si="39"/>
        <v>0</v>
      </c>
      <c r="AJ66">
        <f t="shared" si="40"/>
        <v>0</v>
      </c>
      <c r="AK66">
        <v>16575</v>
      </c>
      <c r="AL66" s="31" t="e">
        <f>'Техническое задание 18.1 '!#REF!</f>
        <v>#REF!</v>
      </c>
      <c r="AM66">
        <v>0</v>
      </c>
      <c r="AN66">
        <v>0</v>
      </c>
      <c r="AO66">
        <v>0</v>
      </c>
      <c r="AP66">
        <v>0</v>
      </c>
      <c r="AQ66">
        <v>0</v>
      </c>
      <c r="AR66">
        <v>0</v>
      </c>
      <c r="AS66">
        <v>0</v>
      </c>
      <c r="AT66">
        <v>0</v>
      </c>
      <c r="AU66">
        <v>0</v>
      </c>
      <c r="AV66">
        <v>1</v>
      </c>
      <c r="AW66">
        <v>1</v>
      </c>
      <c r="AZ66">
        <v>1</v>
      </c>
      <c r="BA66">
        <v>1</v>
      </c>
      <c r="BB66">
        <v>1</v>
      </c>
      <c r="BC66" t="e">
        <f>'Техническое задание 18.1 '!#REF!</f>
        <v>#REF!</v>
      </c>
      <c r="BD66" t="s">
        <v>6</v>
      </c>
      <c r="BE66" t="s">
        <v>6</v>
      </c>
      <c r="BF66" t="s">
        <v>6</v>
      </c>
      <c r="BG66" t="s">
        <v>6</v>
      </c>
      <c r="BH66">
        <v>3</v>
      </c>
      <c r="BI66">
        <v>1</v>
      </c>
      <c r="BJ66" t="s">
        <v>6</v>
      </c>
      <c r="BM66">
        <v>1100</v>
      </c>
      <c r="BN66">
        <v>0</v>
      </c>
      <c r="BO66" t="s">
        <v>6</v>
      </c>
      <c r="BP66">
        <v>0</v>
      </c>
      <c r="BQ66">
        <v>8</v>
      </c>
      <c r="BR66">
        <v>0</v>
      </c>
      <c r="BS66">
        <v>1</v>
      </c>
      <c r="BT66">
        <v>1</v>
      </c>
      <c r="BU66">
        <v>1</v>
      </c>
      <c r="BV66">
        <v>1</v>
      </c>
      <c r="BW66">
        <v>1</v>
      </c>
      <c r="BX66">
        <v>1</v>
      </c>
      <c r="BY66" t="s">
        <v>6</v>
      </c>
      <c r="BZ66">
        <v>0</v>
      </c>
      <c r="CA66">
        <v>0</v>
      </c>
      <c r="CB66" t="s">
        <v>6</v>
      </c>
      <c r="CE66">
        <v>0</v>
      </c>
      <c r="CF66">
        <v>0</v>
      </c>
      <c r="CG66">
        <v>0</v>
      </c>
      <c r="CM66">
        <v>0</v>
      </c>
      <c r="CN66" t="s">
        <v>6</v>
      </c>
      <c r="CO66">
        <v>0</v>
      </c>
      <c r="CP66" t="e">
        <f t="shared" si="41"/>
        <v>#REF!</v>
      </c>
      <c r="CQ66" t="e">
        <f>AC66</f>
        <v>#REF!</v>
      </c>
      <c r="CR66">
        <f>AD66</f>
        <v>0</v>
      </c>
      <c r="CS66">
        <f t="shared" si="42"/>
        <v>0</v>
      </c>
      <c r="CT66">
        <f t="shared" si="43"/>
        <v>0</v>
      </c>
      <c r="CU66">
        <f t="shared" si="44"/>
        <v>0</v>
      </c>
      <c r="CV66">
        <f t="shared" si="45"/>
        <v>0</v>
      </c>
      <c r="CW66">
        <f t="shared" si="46"/>
        <v>0</v>
      </c>
      <c r="CX66">
        <f t="shared" si="47"/>
        <v>0</v>
      </c>
      <c r="CY66" t="e">
        <f t="shared" si="48"/>
        <v>#REF!</v>
      </c>
      <c r="CZ66" t="e">
        <f t="shared" si="49"/>
        <v>#REF!</v>
      </c>
      <c r="DC66" t="s">
        <v>6</v>
      </c>
      <c r="DD66" t="s">
        <v>6</v>
      </c>
      <c r="DE66" t="s">
        <v>6</v>
      </c>
      <c r="DF66" t="s">
        <v>6</v>
      </c>
      <c r="DG66" t="s">
        <v>6</v>
      </c>
      <c r="DH66" t="s">
        <v>6</v>
      </c>
      <c r="DI66" t="s">
        <v>6</v>
      </c>
      <c r="DJ66" t="s">
        <v>6</v>
      </c>
      <c r="DK66" t="s">
        <v>6</v>
      </c>
      <c r="DL66" t="s">
        <v>6</v>
      </c>
      <c r="DM66" t="s">
        <v>6</v>
      </c>
      <c r="DN66">
        <v>0</v>
      </c>
      <c r="DO66">
        <v>0</v>
      </c>
      <c r="DP66">
        <v>1</v>
      </c>
      <c r="DQ66">
        <v>1</v>
      </c>
      <c r="DU66">
        <v>1013</v>
      </c>
      <c r="DV66" t="s">
        <v>39</v>
      </c>
      <c r="DW66" t="e">
        <f>'Техническое задание 18.1 '!#REF!</f>
        <v>#REF!</v>
      </c>
      <c r="DX66">
        <v>1</v>
      </c>
      <c r="DZ66" t="s">
        <v>6</v>
      </c>
      <c r="EA66" t="s">
        <v>6</v>
      </c>
      <c r="EB66" t="s">
        <v>6</v>
      </c>
      <c r="EC66" t="s">
        <v>6</v>
      </c>
      <c r="EE66">
        <v>66434180</v>
      </c>
      <c r="EF66">
        <v>8</v>
      </c>
      <c r="EG66" t="s">
        <v>96</v>
      </c>
      <c r="EH66">
        <v>0</v>
      </c>
      <c r="EI66" t="s">
        <v>6</v>
      </c>
      <c r="EJ66">
        <v>1</v>
      </c>
      <c r="EK66">
        <v>1100</v>
      </c>
      <c r="EL66" t="s">
        <v>97</v>
      </c>
      <c r="EM66" t="s">
        <v>98</v>
      </c>
      <c r="EO66" t="s">
        <v>6</v>
      </c>
      <c r="EQ66">
        <v>0</v>
      </c>
      <c r="ER66">
        <v>16575</v>
      </c>
      <c r="ES66" s="31" t="e">
        <f>'Техническое задание 18.1 '!#REF!</f>
        <v>#REF!</v>
      </c>
      <c r="ET66">
        <v>0</v>
      </c>
      <c r="EU66">
        <v>0</v>
      </c>
      <c r="EV66">
        <v>0</v>
      </c>
      <c r="EW66">
        <v>0</v>
      </c>
      <c r="EX66">
        <v>0</v>
      </c>
      <c r="EZ66">
        <v>5</v>
      </c>
      <c r="FC66">
        <v>0</v>
      </c>
      <c r="FD66">
        <v>18</v>
      </c>
      <c r="FF66">
        <v>16250</v>
      </c>
      <c r="FQ66">
        <v>0</v>
      </c>
      <c r="FR66">
        <f t="shared" si="50"/>
        <v>0</v>
      </c>
      <c r="FS66">
        <v>0</v>
      </c>
      <c r="FX66">
        <v>0</v>
      </c>
      <c r="FY66">
        <v>0</v>
      </c>
      <c r="GA66" t="s">
        <v>53</v>
      </c>
      <c r="GD66">
        <v>1</v>
      </c>
      <c r="GF66">
        <v>-1024098938</v>
      </c>
      <c r="GG66">
        <v>2</v>
      </c>
      <c r="GH66">
        <v>3</v>
      </c>
      <c r="GI66">
        <v>4</v>
      </c>
      <c r="GJ66">
        <v>0</v>
      </c>
      <c r="GK66">
        <v>0</v>
      </c>
      <c r="GL66">
        <f t="shared" si="51"/>
        <v>0</v>
      </c>
      <c r="GM66" t="e">
        <f t="shared" si="52"/>
        <v>#REF!</v>
      </c>
      <c r="GN66" t="e">
        <f t="shared" si="53"/>
        <v>#REF!</v>
      </c>
      <c r="GO66">
        <f t="shared" si="54"/>
        <v>0</v>
      </c>
      <c r="GP66">
        <f t="shared" si="55"/>
        <v>0</v>
      </c>
      <c r="GR66">
        <v>1</v>
      </c>
      <c r="GS66">
        <v>1</v>
      </c>
      <c r="GT66">
        <v>0</v>
      </c>
      <c r="GU66" t="s">
        <v>6</v>
      </c>
      <c r="GV66">
        <f t="shared" si="56"/>
        <v>0</v>
      </c>
      <c r="GW66">
        <v>1</v>
      </c>
      <c r="GX66" t="e">
        <f t="shared" si="57"/>
        <v>#REF!</v>
      </c>
      <c r="HA66">
        <v>0</v>
      </c>
      <c r="HB66">
        <v>0</v>
      </c>
      <c r="HC66">
        <f t="shared" si="58"/>
        <v>0</v>
      </c>
      <c r="HE66" t="s">
        <v>33</v>
      </c>
      <c r="HF66" t="s">
        <v>34</v>
      </c>
      <c r="HG66" t="e">
        <f>ROUND(AC66*I66,0)</f>
        <v>#REF!</v>
      </c>
      <c r="HM66" t="s">
        <v>41</v>
      </c>
      <c r="HN66" t="s">
        <v>6</v>
      </c>
      <c r="HO66" t="s">
        <v>6</v>
      </c>
      <c r="HP66" t="s">
        <v>6</v>
      </c>
      <c r="HQ66" t="s">
        <v>6</v>
      </c>
      <c r="IF66">
        <v>-1</v>
      </c>
      <c r="IK66">
        <v>0</v>
      </c>
    </row>
    <row r="67" spans="1:245" x14ac:dyDescent="0.25">
      <c r="A67">
        <v>17</v>
      </c>
      <c r="B67">
        <v>1</v>
      </c>
      <c r="C67">
        <f>ROW(SmtRes!A87)</f>
        <v>87</v>
      </c>
      <c r="D67">
        <f>ROW(EtalonRes!A81)</f>
        <v>81</v>
      </c>
      <c r="E67" t="s">
        <v>119</v>
      </c>
      <c r="F67" t="s">
        <v>120</v>
      </c>
      <c r="G67" t="s">
        <v>121</v>
      </c>
      <c r="H67" t="s">
        <v>92</v>
      </c>
      <c r="I67" t="e">
        <f>'Техническое задание 18.1 '!#REF!</f>
        <v>#REF!</v>
      </c>
      <c r="J67">
        <v>0</v>
      </c>
      <c r="K67">
        <v>110.31</v>
      </c>
      <c r="O67" t="e">
        <f t="shared" si="21"/>
        <v>#REF!</v>
      </c>
      <c r="P67" t="e">
        <f t="shared" si="22"/>
        <v>#REF!</v>
      </c>
      <c r="Q67" t="e">
        <f t="shared" si="23"/>
        <v>#REF!</v>
      </c>
      <c r="R67" t="e">
        <f t="shared" si="24"/>
        <v>#REF!</v>
      </c>
      <c r="S67" t="e">
        <f t="shared" si="25"/>
        <v>#REF!</v>
      </c>
      <c r="T67" t="e">
        <f t="shared" si="26"/>
        <v>#REF!</v>
      </c>
      <c r="U67" t="e">
        <f t="shared" si="27"/>
        <v>#REF!</v>
      </c>
      <c r="V67" t="e">
        <f t="shared" si="28"/>
        <v>#REF!</v>
      </c>
      <c r="W67" t="e">
        <f t="shared" si="29"/>
        <v>#REF!</v>
      </c>
      <c r="X67" t="e">
        <f t="shared" si="30"/>
        <v>#REF!</v>
      </c>
      <c r="Y67" t="e">
        <f t="shared" si="31"/>
        <v>#REF!</v>
      </c>
      <c r="AA67">
        <v>66440962</v>
      </c>
      <c r="AB67" t="e">
        <f t="shared" si="32"/>
        <v>#REF!</v>
      </c>
      <c r="AC67">
        <f t="shared" si="33"/>
        <v>0</v>
      </c>
      <c r="AD67">
        <f t="shared" si="34"/>
        <v>0</v>
      </c>
      <c r="AE67">
        <f>ROUND((EU67),2)</f>
        <v>0</v>
      </c>
      <c r="AF67" t="e">
        <f>ROUND(((EV67*ROUND(0.75,7))),2)</f>
        <v>#REF!</v>
      </c>
      <c r="AG67">
        <f t="shared" si="37"/>
        <v>0</v>
      </c>
      <c r="AH67" t="e">
        <f>((EW67*ROUND(0.75,7)))</f>
        <v>#REF!</v>
      </c>
      <c r="AI67">
        <f>(EX67)</f>
        <v>0</v>
      </c>
      <c r="AJ67">
        <f t="shared" si="40"/>
        <v>0</v>
      </c>
      <c r="AK67" t="e">
        <f>AL67+AM67+AO67</f>
        <v>#REF!</v>
      </c>
      <c r="AL67">
        <v>0</v>
      </c>
      <c r="AM67">
        <v>0</v>
      </c>
      <c r="AN67">
        <v>0</v>
      </c>
      <c r="AO67" s="31" t="e">
        <f>'Техническое задание 18.1 '!#REF!</f>
        <v>#REF!</v>
      </c>
      <c r="AP67">
        <v>0</v>
      </c>
      <c r="AQ67" t="e">
        <f>'Техническое задание 18.1 '!#REF!</f>
        <v>#REF!</v>
      </c>
      <c r="AR67">
        <v>0</v>
      </c>
      <c r="AS67">
        <v>0</v>
      </c>
      <c r="AT67">
        <v>110</v>
      </c>
      <c r="AU67">
        <v>69</v>
      </c>
      <c r="AV67">
        <v>1</v>
      </c>
      <c r="AW67">
        <v>1</v>
      </c>
      <c r="AZ67">
        <v>1</v>
      </c>
      <c r="BA67" t="e">
        <f>'Техническое задание 18.1 '!#REF!</f>
        <v>#REF!</v>
      </c>
      <c r="BB67">
        <v>13.26</v>
      </c>
      <c r="BC67">
        <v>9.11</v>
      </c>
      <c r="BD67" t="s">
        <v>6</v>
      </c>
      <c r="BE67" t="s">
        <v>6</v>
      </c>
      <c r="BF67" t="s">
        <v>6</v>
      </c>
      <c r="BG67" t="s">
        <v>6</v>
      </c>
      <c r="BH67">
        <v>0</v>
      </c>
      <c r="BI67">
        <v>1</v>
      </c>
      <c r="BJ67" t="s">
        <v>122</v>
      </c>
      <c r="BM67">
        <v>8001</v>
      </c>
      <c r="BN67">
        <v>0</v>
      </c>
      <c r="BO67" t="s">
        <v>6</v>
      </c>
      <c r="BP67">
        <v>0</v>
      </c>
      <c r="BQ67">
        <v>23</v>
      </c>
      <c r="BR67">
        <v>0</v>
      </c>
      <c r="BS67">
        <v>33.39</v>
      </c>
      <c r="BT67">
        <v>1</v>
      </c>
      <c r="BU67">
        <v>1</v>
      </c>
      <c r="BV67">
        <v>1</v>
      </c>
      <c r="BW67">
        <v>1</v>
      </c>
      <c r="BX67">
        <v>1</v>
      </c>
      <c r="BY67" t="s">
        <v>6</v>
      </c>
      <c r="BZ67">
        <v>110</v>
      </c>
      <c r="CA67">
        <v>69</v>
      </c>
      <c r="CB67" t="s">
        <v>6</v>
      </c>
      <c r="CE67">
        <v>0</v>
      </c>
      <c r="CF67">
        <v>0</v>
      </c>
      <c r="CG67">
        <v>0</v>
      </c>
      <c r="CM67">
        <v>0</v>
      </c>
      <c r="CN67" t="s">
        <v>6</v>
      </c>
      <c r="CO67">
        <v>0</v>
      </c>
      <c r="CP67" t="e">
        <f t="shared" si="41"/>
        <v>#REF!</v>
      </c>
      <c r="CQ67">
        <f>AC67*BC67</f>
        <v>0</v>
      </c>
      <c r="CR67">
        <f>AD67*BB67</f>
        <v>0</v>
      </c>
      <c r="CS67">
        <f t="shared" si="42"/>
        <v>0</v>
      </c>
      <c r="CT67" t="e">
        <f t="shared" si="43"/>
        <v>#REF!</v>
      </c>
      <c r="CU67">
        <f t="shared" si="44"/>
        <v>0</v>
      </c>
      <c r="CV67" t="e">
        <f t="shared" si="45"/>
        <v>#REF!</v>
      </c>
      <c r="CW67">
        <f t="shared" si="46"/>
        <v>0</v>
      </c>
      <c r="CX67">
        <f t="shared" si="47"/>
        <v>0</v>
      </c>
      <c r="CY67" t="e">
        <f t="shared" si="48"/>
        <v>#REF!</v>
      </c>
      <c r="CZ67" t="e">
        <f t="shared" si="49"/>
        <v>#REF!</v>
      </c>
      <c r="DC67" t="s">
        <v>6</v>
      </c>
      <c r="DD67" t="s">
        <v>6</v>
      </c>
      <c r="DE67" t="s">
        <v>6</v>
      </c>
      <c r="DF67" t="s">
        <v>6</v>
      </c>
      <c r="DG67" t="s">
        <v>123</v>
      </c>
      <c r="DH67" t="s">
        <v>6</v>
      </c>
      <c r="DI67" t="s">
        <v>123</v>
      </c>
      <c r="DJ67" t="s">
        <v>6</v>
      </c>
      <c r="DK67" t="s">
        <v>6</v>
      </c>
      <c r="DL67" t="s">
        <v>6</v>
      </c>
      <c r="DM67" t="s">
        <v>6</v>
      </c>
      <c r="DN67">
        <v>0</v>
      </c>
      <c r="DO67">
        <v>0</v>
      </c>
      <c r="DP67">
        <v>1</v>
      </c>
      <c r="DQ67">
        <v>1</v>
      </c>
      <c r="DU67">
        <v>1005</v>
      </c>
      <c r="DV67" t="s">
        <v>92</v>
      </c>
      <c r="DW67" t="e">
        <f>'Техническое задание 18.1 '!#REF!</f>
        <v>#REF!</v>
      </c>
      <c r="DX67">
        <v>100</v>
      </c>
      <c r="DZ67" t="s">
        <v>6</v>
      </c>
      <c r="EA67" t="s">
        <v>6</v>
      </c>
      <c r="EB67" t="s">
        <v>6</v>
      </c>
      <c r="EC67" t="s">
        <v>6</v>
      </c>
      <c r="EE67">
        <v>66434308</v>
      </c>
      <c r="EF67">
        <v>23</v>
      </c>
      <c r="EG67" t="s">
        <v>24</v>
      </c>
      <c r="EH67">
        <v>8</v>
      </c>
      <c r="EI67" t="s">
        <v>25</v>
      </c>
      <c r="EJ67">
        <v>1</v>
      </c>
      <c r="EK67">
        <v>8001</v>
      </c>
      <c r="EL67" t="s">
        <v>25</v>
      </c>
      <c r="EM67" t="s">
        <v>26</v>
      </c>
      <c r="EO67" t="s">
        <v>6</v>
      </c>
      <c r="EQ67">
        <v>131072</v>
      </c>
      <c r="ER67" t="e">
        <f>ES67+ET67+EV67</f>
        <v>#REF!</v>
      </c>
      <c r="ES67">
        <v>0</v>
      </c>
      <c r="ET67">
        <v>0</v>
      </c>
      <c r="EU67">
        <v>0</v>
      </c>
      <c r="EV67" s="31" t="e">
        <f>'Техническое задание 18.1 '!#REF!</f>
        <v>#REF!</v>
      </c>
      <c r="EW67" t="e">
        <f>'Техническое задание 18.1 '!#REF!</f>
        <v>#REF!</v>
      </c>
      <c r="EX67">
        <v>0</v>
      </c>
      <c r="EY67">
        <v>0</v>
      </c>
      <c r="FQ67">
        <v>0</v>
      </c>
      <c r="FR67">
        <f t="shared" si="50"/>
        <v>0</v>
      </c>
      <c r="FS67">
        <v>0</v>
      </c>
      <c r="FX67">
        <v>110</v>
      </c>
      <c r="FY67">
        <v>69</v>
      </c>
      <c r="GA67" t="s">
        <v>6</v>
      </c>
      <c r="GD67">
        <v>1</v>
      </c>
      <c r="GF67">
        <v>344750908</v>
      </c>
      <c r="GG67">
        <v>2</v>
      </c>
      <c r="GH67">
        <v>1</v>
      </c>
      <c r="GI67">
        <v>4</v>
      </c>
      <c r="GJ67">
        <v>0</v>
      </c>
      <c r="GK67">
        <v>0</v>
      </c>
      <c r="GL67">
        <f t="shared" si="51"/>
        <v>0</v>
      </c>
      <c r="GM67" t="e">
        <f t="shared" si="52"/>
        <v>#REF!</v>
      </c>
      <c r="GN67" t="e">
        <f t="shared" si="53"/>
        <v>#REF!</v>
      </c>
      <c r="GO67">
        <f t="shared" si="54"/>
        <v>0</v>
      </c>
      <c r="GP67">
        <f t="shared" si="55"/>
        <v>0</v>
      </c>
      <c r="GR67">
        <v>0</v>
      </c>
      <c r="GS67">
        <v>3</v>
      </c>
      <c r="GT67">
        <v>0</v>
      </c>
      <c r="GU67" t="s">
        <v>6</v>
      </c>
      <c r="GV67">
        <f t="shared" si="56"/>
        <v>0</v>
      </c>
      <c r="GW67">
        <v>1</v>
      </c>
      <c r="GX67" t="e">
        <f t="shared" si="57"/>
        <v>#REF!</v>
      </c>
      <c r="HA67">
        <v>0</v>
      </c>
      <c r="HB67">
        <v>0</v>
      </c>
      <c r="HC67">
        <f t="shared" si="58"/>
        <v>0</v>
      </c>
      <c r="HE67" t="s">
        <v>6</v>
      </c>
      <c r="HF67" t="s">
        <v>6</v>
      </c>
      <c r="HM67" t="s">
        <v>6</v>
      </c>
      <c r="HN67" t="s">
        <v>27</v>
      </c>
      <c r="HO67" t="s">
        <v>28</v>
      </c>
      <c r="HP67" t="s">
        <v>25</v>
      </c>
      <c r="HQ67" t="s">
        <v>25</v>
      </c>
      <c r="IF67">
        <v>-1</v>
      </c>
      <c r="IK67">
        <v>0</v>
      </c>
    </row>
    <row r="68" spans="1:245" x14ac:dyDescent="0.25">
      <c r="A68">
        <v>19</v>
      </c>
      <c r="B68">
        <v>1</v>
      </c>
      <c r="F68" t="s">
        <v>6</v>
      </c>
      <c r="G68" t="s">
        <v>124</v>
      </c>
      <c r="H68" t="s">
        <v>6</v>
      </c>
      <c r="AA68">
        <v>1</v>
      </c>
      <c r="IF68">
        <v>-1</v>
      </c>
      <c r="IK68">
        <v>0</v>
      </c>
    </row>
    <row r="69" spans="1:245" x14ac:dyDescent="0.25">
      <c r="A69">
        <v>17</v>
      </c>
      <c r="B69">
        <v>1</v>
      </c>
      <c r="C69">
        <f>ROW(SmtRes!A94)</f>
        <v>94</v>
      </c>
      <c r="D69">
        <f>ROW(EtalonRes!A88)</f>
        <v>88</v>
      </c>
      <c r="E69" t="s">
        <v>125</v>
      </c>
      <c r="F69" t="s">
        <v>126</v>
      </c>
      <c r="G69" t="s">
        <v>127</v>
      </c>
      <c r="H69" t="s">
        <v>92</v>
      </c>
      <c r="I69" t="e">
        <f>'Техническое задание 18.1 '!#REF!</f>
        <v>#REF!</v>
      </c>
      <c r="J69">
        <v>0</v>
      </c>
      <c r="K69">
        <v>5.42</v>
      </c>
      <c r="O69" t="e">
        <f t="shared" ref="O69:O77" si="62">ROUND(CP69,0)</f>
        <v>#REF!</v>
      </c>
      <c r="P69" t="e">
        <f t="shared" ref="P69:P77" si="63">ROUND(CQ69*I69,0)</f>
        <v>#REF!</v>
      </c>
      <c r="Q69" t="e">
        <f t="shared" ref="Q69:Q77" si="64">ROUND(CR69*I69,0)</f>
        <v>#REF!</v>
      </c>
      <c r="R69" t="e">
        <f t="shared" ref="R69:R77" si="65">ROUND(CS69*I69,0)</f>
        <v>#REF!</v>
      </c>
      <c r="S69" t="e">
        <f t="shared" ref="S69:S77" si="66">ROUND(CT69*I69,0)</f>
        <v>#REF!</v>
      </c>
      <c r="T69" t="e">
        <f t="shared" ref="T69:T77" si="67">ROUND(CU69*I69,0)</f>
        <v>#REF!</v>
      </c>
      <c r="U69" t="e">
        <f t="shared" ref="U69:U77" si="68">ROUND(CV69*I69,7)</f>
        <v>#REF!</v>
      </c>
      <c r="V69" t="e">
        <f t="shared" ref="V69:V77" si="69">ROUND(CW69*I69,7)</f>
        <v>#REF!</v>
      </c>
      <c r="W69" t="e">
        <f t="shared" ref="W69:W77" si="70">ROUND(CX69*I69,0)</f>
        <v>#REF!</v>
      </c>
      <c r="X69" t="e">
        <f t="shared" ref="X69:X77" si="71">ROUND(CY69,0)</f>
        <v>#REF!</v>
      </c>
      <c r="Y69" t="e">
        <f t="shared" ref="Y69:Y77" si="72">ROUND(CZ69,0)</f>
        <v>#REF!</v>
      </c>
      <c r="AA69">
        <v>66440962</v>
      </c>
      <c r="AB69" t="e">
        <f t="shared" ref="AB69:AB77" si="73">ROUND((AC69+AD69+AF69),2)</f>
        <v>#REF!</v>
      </c>
      <c r="AC69" t="e">
        <f t="shared" ref="AC69:AC77" si="74">ROUND((ES69),2)</f>
        <v>#REF!</v>
      </c>
      <c r="AD69" t="e">
        <f t="shared" ref="AD69:AD77" si="75">ROUND((((ET69)-(EU69))+AE69),2)</f>
        <v>#REF!</v>
      </c>
      <c r="AE69" t="e">
        <f t="shared" ref="AE69:AE77" si="76">ROUND((EU69),2)</f>
        <v>#REF!</v>
      </c>
      <c r="AF69" t="e">
        <f t="shared" ref="AF69:AF77" si="77">ROUND((EV69),2)</f>
        <v>#REF!</v>
      </c>
      <c r="AG69">
        <f t="shared" ref="AG69:AG77" si="78">ROUND((AP69),2)</f>
        <v>0</v>
      </c>
      <c r="AH69" t="e">
        <f t="shared" ref="AH69:AH77" si="79">(EW69)</f>
        <v>#REF!</v>
      </c>
      <c r="AI69">
        <f t="shared" ref="AI69:AI77" si="80">(EX69)</f>
        <v>0.27</v>
      </c>
      <c r="AJ69">
        <f t="shared" ref="AJ69:AJ77" si="81">(AS69)</f>
        <v>0</v>
      </c>
      <c r="AK69" t="e">
        <f>AL69+AM69+AO69</f>
        <v>#REF!</v>
      </c>
      <c r="AL69" s="31" t="e">
        <f>'Техническое задание 18.1 '!#REF!</f>
        <v>#REF!</v>
      </c>
      <c r="AM69" s="31" t="e">
        <f>'Техническое задание 18.1 '!#REF!</f>
        <v>#REF!</v>
      </c>
      <c r="AN69" s="31" t="e">
        <f>'Техническое задание 18.1 '!#REF!</f>
        <v>#REF!</v>
      </c>
      <c r="AO69" s="31" t="e">
        <f>'Техническое задание 18.1 '!#REF!</f>
        <v>#REF!</v>
      </c>
      <c r="AP69">
        <v>0</v>
      </c>
      <c r="AQ69" t="e">
        <f>'Техническое задание 18.1 '!#REF!</f>
        <v>#REF!</v>
      </c>
      <c r="AR69">
        <v>0.27</v>
      </c>
      <c r="AS69">
        <v>0</v>
      </c>
      <c r="AT69">
        <v>110</v>
      </c>
      <c r="AU69">
        <v>69</v>
      </c>
      <c r="AV69">
        <v>1</v>
      </c>
      <c r="AW69">
        <v>1</v>
      </c>
      <c r="AZ69">
        <v>1</v>
      </c>
      <c r="BA69" t="e">
        <f>'Техническое задание 18.1 '!#REF!</f>
        <v>#REF!</v>
      </c>
      <c r="BB69" t="e">
        <f>'Техническое задание 18.1 '!#REF!</f>
        <v>#REF!</v>
      </c>
      <c r="BC69" t="e">
        <f>'Техническое задание 18.1 '!#REF!</f>
        <v>#REF!</v>
      </c>
      <c r="BD69" t="s">
        <v>6</v>
      </c>
      <c r="BE69" t="s">
        <v>6</v>
      </c>
      <c r="BF69" t="s">
        <v>6</v>
      </c>
      <c r="BG69" t="s">
        <v>6</v>
      </c>
      <c r="BH69">
        <v>0</v>
      </c>
      <c r="BI69">
        <v>1</v>
      </c>
      <c r="BJ69" t="s">
        <v>128</v>
      </c>
      <c r="BM69">
        <v>8001</v>
      </c>
      <c r="BN69">
        <v>0</v>
      </c>
      <c r="BO69" t="s">
        <v>6</v>
      </c>
      <c r="BP69">
        <v>0</v>
      </c>
      <c r="BQ69">
        <v>23</v>
      </c>
      <c r="BR69">
        <v>0</v>
      </c>
      <c r="BS69" t="e">
        <f>'Техническое задание 18.1 '!#REF!</f>
        <v>#REF!</v>
      </c>
      <c r="BT69">
        <v>1</v>
      </c>
      <c r="BU69">
        <v>1</v>
      </c>
      <c r="BV69">
        <v>1</v>
      </c>
      <c r="BW69">
        <v>1</v>
      </c>
      <c r="BX69">
        <v>1</v>
      </c>
      <c r="BY69" t="s">
        <v>6</v>
      </c>
      <c r="BZ69">
        <v>110</v>
      </c>
      <c r="CA69">
        <v>69</v>
      </c>
      <c r="CB69" t="s">
        <v>6</v>
      </c>
      <c r="CE69">
        <v>0</v>
      </c>
      <c r="CF69">
        <v>0</v>
      </c>
      <c r="CG69">
        <v>0</v>
      </c>
      <c r="CM69">
        <v>0</v>
      </c>
      <c r="CN69" t="s">
        <v>6</v>
      </c>
      <c r="CO69">
        <v>0</v>
      </c>
      <c r="CP69" t="e">
        <f t="shared" ref="CP69:CP77" si="82">(P69+Q69+S69)</f>
        <v>#REF!</v>
      </c>
      <c r="CQ69" t="e">
        <f>AC69*BC69</f>
        <v>#REF!</v>
      </c>
      <c r="CR69" t="e">
        <f>AD69*BB69</f>
        <v>#REF!</v>
      </c>
      <c r="CS69" t="e">
        <f t="shared" ref="CS69:CS77" si="83">AE69*BS69</f>
        <v>#REF!</v>
      </c>
      <c r="CT69" t="e">
        <f t="shared" ref="CT69:CT77" si="84">AF69*BA69</f>
        <v>#REF!</v>
      </c>
      <c r="CU69">
        <f t="shared" ref="CU69:CU77" si="85">AG69</f>
        <v>0</v>
      </c>
      <c r="CV69" t="e">
        <f t="shared" ref="CV69:CV77" si="86">AH69</f>
        <v>#REF!</v>
      </c>
      <c r="CW69">
        <f t="shared" ref="CW69:CW77" si="87">AI69</f>
        <v>0.27</v>
      </c>
      <c r="CX69">
        <f t="shared" ref="CX69:CX77" si="88">AJ69</f>
        <v>0</v>
      </c>
      <c r="CY69" t="e">
        <f t="shared" ref="CY69:CY77" si="89">(((S69+R69)*AT69)/100)</f>
        <v>#REF!</v>
      </c>
      <c r="CZ69" t="e">
        <f t="shared" ref="CZ69:CZ77" si="90">(((S69+R69)*AU69)/100)</f>
        <v>#REF!</v>
      </c>
      <c r="DC69" t="s">
        <v>6</v>
      </c>
      <c r="DD69" t="s">
        <v>6</v>
      </c>
      <c r="DE69" t="s">
        <v>6</v>
      </c>
      <c r="DF69" t="s">
        <v>6</v>
      </c>
      <c r="DG69" t="s">
        <v>6</v>
      </c>
      <c r="DH69" t="s">
        <v>6</v>
      </c>
      <c r="DI69" t="s">
        <v>6</v>
      </c>
      <c r="DJ69" t="s">
        <v>6</v>
      </c>
      <c r="DK69" t="s">
        <v>6</v>
      </c>
      <c r="DL69" t="s">
        <v>6</v>
      </c>
      <c r="DM69" t="s">
        <v>6</v>
      </c>
      <c r="DN69">
        <v>0</v>
      </c>
      <c r="DO69">
        <v>0</v>
      </c>
      <c r="DP69">
        <v>1</v>
      </c>
      <c r="DQ69">
        <v>1</v>
      </c>
      <c r="DU69">
        <v>1005</v>
      </c>
      <c r="DV69" t="s">
        <v>92</v>
      </c>
      <c r="DW69" t="e">
        <f>'Техническое задание 18.1 '!#REF!</f>
        <v>#REF!</v>
      </c>
      <c r="DX69">
        <v>100</v>
      </c>
      <c r="DZ69" t="s">
        <v>6</v>
      </c>
      <c r="EA69" t="s">
        <v>6</v>
      </c>
      <c r="EB69" t="s">
        <v>6</v>
      </c>
      <c r="EC69" t="s">
        <v>6</v>
      </c>
      <c r="EE69">
        <v>66434308</v>
      </c>
      <c r="EF69">
        <v>23</v>
      </c>
      <c r="EG69" t="s">
        <v>24</v>
      </c>
      <c r="EH69">
        <v>8</v>
      </c>
      <c r="EI69" t="s">
        <v>25</v>
      </c>
      <c r="EJ69">
        <v>1</v>
      </c>
      <c r="EK69">
        <v>8001</v>
      </c>
      <c r="EL69" t="s">
        <v>25</v>
      </c>
      <c r="EM69" t="s">
        <v>26</v>
      </c>
      <c r="EO69" t="s">
        <v>6</v>
      </c>
      <c r="EQ69">
        <v>131072</v>
      </c>
      <c r="ER69" t="e">
        <f>ES69+ET69+EV69</f>
        <v>#REF!</v>
      </c>
      <c r="ES69" s="31" t="e">
        <f>'Техническое задание 18.1 '!#REF!</f>
        <v>#REF!</v>
      </c>
      <c r="ET69" s="31" t="e">
        <f>'Техническое задание 18.1 '!#REF!</f>
        <v>#REF!</v>
      </c>
      <c r="EU69" s="31" t="e">
        <f>'Техническое задание 18.1 '!#REF!</f>
        <v>#REF!</v>
      </c>
      <c r="EV69" s="31" t="e">
        <f>'Техническое задание 18.1 '!#REF!</f>
        <v>#REF!</v>
      </c>
      <c r="EW69" t="e">
        <f>'Техническое задание 18.1 '!#REF!</f>
        <v>#REF!</v>
      </c>
      <c r="EX69">
        <v>0.27</v>
      </c>
      <c r="EY69">
        <v>0</v>
      </c>
      <c r="FQ69">
        <v>0</v>
      </c>
      <c r="FR69">
        <f t="shared" ref="FR69:FR77" si="91">ROUND(IF(BI69=3,GM69,0),0)</f>
        <v>0</v>
      </c>
      <c r="FS69">
        <v>0</v>
      </c>
      <c r="FX69">
        <v>110</v>
      </c>
      <c r="FY69">
        <v>69</v>
      </c>
      <c r="GA69" t="s">
        <v>6</v>
      </c>
      <c r="GD69">
        <v>1</v>
      </c>
      <c r="GF69">
        <v>-370300021</v>
      </c>
      <c r="GG69">
        <v>2</v>
      </c>
      <c r="GH69">
        <v>1</v>
      </c>
      <c r="GI69">
        <v>4</v>
      </c>
      <c r="GJ69">
        <v>0</v>
      </c>
      <c r="GK69">
        <v>0</v>
      </c>
      <c r="GL69">
        <f t="shared" ref="GL69:GL77" si="92">ROUND(IF(AND(BH69=3,BI69=3,FS69&lt;&gt;0),P69,0),0)</f>
        <v>0</v>
      </c>
      <c r="GM69" t="e">
        <f t="shared" ref="GM69:GM77" si="93">ROUND(O69+X69+Y69,0)+GX69</f>
        <v>#REF!</v>
      </c>
      <c r="GN69" t="e">
        <f t="shared" ref="GN69:GN77" si="94">IF(OR(BI69=0,BI69=1),GM69-GX69,0)</f>
        <v>#REF!</v>
      </c>
      <c r="GO69">
        <f t="shared" ref="GO69:GO77" si="95">IF(BI69=2,GM69-GX69,0)</f>
        <v>0</v>
      </c>
      <c r="GP69">
        <f t="shared" ref="GP69:GP77" si="96">IF(BI69=4,GM69-GX69,0)</f>
        <v>0</v>
      </c>
      <c r="GR69">
        <v>0</v>
      </c>
      <c r="GS69">
        <v>3</v>
      </c>
      <c r="GT69">
        <v>0</v>
      </c>
      <c r="GU69" t="s">
        <v>6</v>
      </c>
      <c r="GV69">
        <f t="shared" ref="GV69:GV77" si="97">ROUND((GT69),2)</f>
        <v>0</v>
      </c>
      <c r="GW69">
        <v>1</v>
      </c>
      <c r="GX69" t="e">
        <f t="shared" ref="GX69:GX77" si="98">ROUND(HC69*I69,0)</f>
        <v>#REF!</v>
      </c>
      <c r="HA69">
        <v>0</v>
      </c>
      <c r="HB69">
        <v>0</v>
      </c>
      <c r="HC69">
        <f t="shared" ref="HC69:HC77" si="99">GV69*GW69</f>
        <v>0</v>
      </c>
      <c r="HE69" t="s">
        <v>6</v>
      </c>
      <c r="HF69" t="s">
        <v>6</v>
      </c>
      <c r="HM69" t="s">
        <v>6</v>
      </c>
      <c r="HN69" t="s">
        <v>27</v>
      </c>
      <c r="HO69" t="s">
        <v>28</v>
      </c>
      <c r="HP69" t="s">
        <v>25</v>
      </c>
      <c r="HQ69" t="s">
        <v>25</v>
      </c>
      <c r="IF69">
        <v>-1</v>
      </c>
      <c r="IK69">
        <v>0</v>
      </c>
    </row>
    <row r="70" spans="1:245" x14ac:dyDescent="0.25">
      <c r="A70">
        <v>18</v>
      </c>
      <c r="B70">
        <v>1</v>
      </c>
      <c r="C70">
        <v>94</v>
      </c>
      <c r="E70" t="s">
        <v>129</v>
      </c>
      <c r="F70" t="e">
        <f>'Техническое задание 18.1 '!#REF!</f>
        <v>#REF!</v>
      </c>
      <c r="G70" t="s">
        <v>131</v>
      </c>
      <c r="H70" t="s">
        <v>132</v>
      </c>
      <c r="I70" t="e">
        <f>I69*J70</f>
        <v>#REF!</v>
      </c>
      <c r="J70" s="66">
        <f>'4.Ведомость_списания'!F95</f>
        <v>315</v>
      </c>
      <c r="K70">
        <v>315</v>
      </c>
      <c r="O70" t="e">
        <f t="shared" si="62"/>
        <v>#REF!</v>
      </c>
      <c r="P70" t="e">
        <f t="shared" si="63"/>
        <v>#REF!</v>
      </c>
      <c r="Q70" t="e">
        <f t="shared" si="64"/>
        <v>#REF!</v>
      </c>
      <c r="R70" t="e">
        <f t="shared" si="65"/>
        <v>#REF!</v>
      </c>
      <c r="S70" t="e">
        <f t="shared" si="66"/>
        <v>#REF!</v>
      </c>
      <c r="T70" t="e">
        <f t="shared" si="67"/>
        <v>#REF!</v>
      </c>
      <c r="U70" t="e">
        <f t="shared" si="68"/>
        <v>#REF!</v>
      </c>
      <c r="V70" t="e">
        <f t="shared" si="69"/>
        <v>#REF!</v>
      </c>
      <c r="W70" t="e">
        <f t="shared" si="70"/>
        <v>#REF!</v>
      </c>
      <c r="X70" t="e">
        <f t="shared" si="71"/>
        <v>#REF!</v>
      </c>
      <c r="Y70" t="e">
        <f t="shared" si="72"/>
        <v>#REF!</v>
      </c>
      <c r="AA70">
        <v>66440962</v>
      </c>
      <c r="AB70" t="e">
        <f t="shared" si="73"/>
        <v>#REF!</v>
      </c>
      <c r="AC70" t="e">
        <f t="shared" si="74"/>
        <v>#REF!</v>
      </c>
      <c r="AD70">
        <f t="shared" si="75"/>
        <v>0</v>
      </c>
      <c r="AE70">
        <f t="shared" si="76"/>
        <v>0</v>
      </c>
      <c r="AF70">
        <f t="shared" si="77"/>
        <v>0</v>
      </c>
      <c r="AG70">
        <f t="shared" si="78"/>
        <v>0</v>
      </c>
      <c r="AH70">
        <f t="shared" si="79"/>
        <v>0</v>
      </c>
      <c r="AI70">
        <f t="shared" si="80"/>
        <v>0</v>
      </c>
      <c r="AJ70">
        <f t="shared" si="81"/>
        <v>0</v>
      </c>
      <c r="AK70">
        <v>5.01</v>
      </c>
      <c r="AL70" s="31" t="e">
        <f>'Техническое задание 18.1 '!#REF!</f>
        <v>#REF!</v>
      </c>
      <c r="AM70">
        <v>0</v>
      </c>
      <c r="AN70">
        <v>0</v>
      </c>
      <c r="AO70">
        <v>0</v>
      </c>
      <c r="AP70">
        <v>0</v>
      </c>
      <c r="AQ70">
        <v>0</v>
      </c>
      <c r="AR70">
        <v>0</v>
      </c>
      <c r="AS70">
        <v>0</v>
      </c>
      <c r="AT70">
        <v>110</v>
      </c>
      <c r="AU70">
        <v>69</v>
      </c>
      <c r="AV70">
        <v>1</v>
      </c>
      <c r="AW70">
        <v>1</v>
      </c>
      <c r="AZ70">
        <v>1</v>
      </c>
      <c r="BA70">
        <v>1</v>
      </c>
      <c r="BB70">
        <v>1</v>
      </c>
      <c r="BC70" t="e">
        <f>'Техническое задание 18.1 '!#REF!</f>
        <v>#REF!</v>
      </c>
      <c r="BD70" t="s">
        <v>6</v>
      </c>
      <c r="BE70" t="s">
        <v>6</v>
      </c>
      <c r="BF70" t="s">
        <v>6</v>
      </c>
      <c r="BG70" t="s">
        <v>6</v>
      </c>
      <c r="BH70">
        <v>3</v>
      </c>
      <c r="BI70">
        <v>1</v>
      </c>
      <c r="BJ70" t="s">
        <v>133</v>
      </c>
      <c r="BM70">
        <v>8001</v>
      </c>
      <c r="BN70">
        <v>0</v>
      </c>
      <c r="BO70" t="s">
        <v>6</v>
      </c>
      <c r="BP70">
        <v>0</v>
      </c>
      <c r="BQ70">
        <v>23</v>
      </c>
      <c r="BR70">
        <v>0</v>
      </c>
      <c r="BS70">
        <v>1</v>
      </c>
      <c r="BT70">
        <v>1</v>
      </c>
      <c r="BU70">
        <v>1</v>
      </c>
      <c r="BV70">
        <v>1</v>
      </c>
      <c r="BW70">
        <v>1</v>
      </c>
      <c r="BX70">
        <v>1</v>
      </c>
      <c r="BY70" t="s">
        <v>6</v>
      </c>
      <c r="BZ70">
        <v>110</v>
      </c>
      <c r="CA70">
        <v>69</v>
      </c>
      <c r="CB70" t="s">
        <v>6</v>
      </c>
      <c r="CE70">
        <v>0</v>
      </c>
      <c r="CF70">
        <v>0</v>
      </c>
      <c r="CG70">
        <v>0</v>
      </c>
      <c r="CM70">
        <v>0</v>
      </c>
      <c r="CN70" t="s">
        <v>6</v>
      </c>
      <c r="CO70">
        <v>0</v>
      </c>
      <c r="CP70" t="e">
        <f t="shared" si="82"/>
        <v>#REF!</v>
      </c>
      <c r="CQ70" t="e">
        <f>AC70*BC70</f>
        <v>#REF!</v>
      </c>
      <c r="CR70">
        <f>AD70*BB70</f>
        <v>0</v>
      </c>
      <c r="CS70">
        <f t="shared" si="83"/>
        <v>0</v>
      </c>
      <c r="CT70">
        <f t="shared" si="84"/>
        <v>0</v>
      </c>
      <c r="CU70">
        <f t="shared" si="85"/>
        <v>0</v>
      </c>
      <c r="CV70">
        <f t="shared" si="86"/>
        <v>0</v>
      </c>
      <c r="CW70">
        <f t="shared" si="87"/>
        <v>0</v>
      </c>
      <c r="CX70">
        <f t="shared" si="88"/>
        <v>0</v>
      </c>
      <c r="CY70" t="e">
        <f t="shared" si="89"/>
        <v>#REF!</v>
      </c>
      <c r="CZ70" t="e">
        <f t="shared" si="90"/>
        <v>#REF!</v>
      </c>
      <c r="DC70" t="s">
        <v>6</v>
      </c>
      <c r="DD70" t="s">
        <v>6</v>
      </c>
      <c r="DE70" t="s">
        <v>6</v>
      </c>
      <c r="DF70" t="s">
        <v>6</v>
      </c>
      <c r="DG70" t="s">
        <v>6</v>
      </c>
      <c r="DH70" t="s">
        <v>6</v>
      </c>
      <c r="DI70" t="s">
        <v>6</v>
      </c>
      <c r="DJ70" t="s">
        <v>6</v>
      </c>
      <c r="DK70" t="s">
        <v>6</v>
      </c>
      <c r="DL70" t="s">
        <v>6</v>
      </c>
      <c r="DM70" t="s">
        <v>6</v>
      </c>
      <c r="DN70">
        <v>0</v>
      </c>
      <c r="DO70">
        <v>0</v>
      </c>
      <c r="DP70">
        <v>1</v>
      </c>
      <c r="DQ70">
        <v>1</v>
      </c>
      <c r="DU70">
        <v>1009</v>
      </c>
      <c r="DV70" t="s">
        <v>132</v>
      </c>
      <c r="DW70" t="e">
        <f>'Техническое задание 18.1 '!#REF!</f>
        <v>#REF!</v>
      </c>
      <c r="DX70">
        <v>1</v>
      </c>
      <c r="DZ70" t="s">
        <v>6</v>
      </c>
      <c r="EA70" t="s">
        <v>6</v>
      </c>
      <c r="EB70" t="s">
        <v>6</v>
      </c>
      <c r="EC70" t="s">
        <v>6</v>
      </c>
      <c r="EE70">
        <v>66434308</v>
      </c>
      <c r="EF70">
        <v>23</v>
      </c>
      <c r="EG70" t="s">
        <v>24</v>
      </c>
      <c r="EH70">
        <v>8</v>
      </c>
      <c r="EI70" t="s">
        <v>25</v>
      </c>
      <c r="EJ70">
        <v>1</v>
      </c>
      <c r="EK70">
        <v>8001</v>
      </c>
      <c r="EL70" t="s">
        <v>25</v>
      </c>
      <c r="EM70" t="s">
        <v>26</v>
      </c>
      <c r="EO70" t="s">
        <v>6</v>
      </c>
      <c r="EQ70">
        <v>0</v>
      </c>
      <c r="ER70">
        <v>5.01</v>
      </c>
      <c r="ES70" s="31" t="e">
        <f>'Техническое задание 18.1 '!#REF!</f>
        <v>#REF!</v>
      </c>
      <c r="ET70">
        <v>0</v>
      </c>
      <c r="EU70">
        <v>0</v>
      </c>
      <c r="EV70">
        <v>0</v>
      </c>
      <c r="EW70">
        <v>0</v>
      </c>
      <c r="EX70">
        <v>0</v>
      </c>
      <c r="FQ70">
        <v>0</v>
      </c>
      <c r="FR70">
        <f t="shared" si="91"/>
        <v>0</v>
      </c>
      <c r="FS70">
        <v>0</v>
      </c>
      <c r="FX70">
        <v>110</v>
      </c>
      <c r="FY70">
        <v>69</v>
      </c>
      <c r="GA70" t="s">
        <v>6</v>
      </c>
      <c r="GD70">
        <v>1</v>
      </c>
      <c r="GF70">
        <v>-18016592</v>
      </c>
      <c r="GG70">
        <v>2</v>
      </c>
      <c r="GH70">
        <v>1</v>
      </c>
      <c r="GI70">
        <v>4</v>
      </c>
      <c r="GJ70">
        <v>0</v>
      </c>
      <c r="GK70">
        <v>0</v>
      </c>
      <c r="GL70">
        <f t="shared" si="92"/>
        <v>0</v>
      </c>
      <c r="GM70" t="e">
        <f t="shared" si="93"/>
        <v>#REF!</v>
      </c>
      <c r="GN70" t="e">
        <f t="shared" si="94"/>
        <v>#REF!</v>
      </c>
      <c r="GO70">
        <f t="shared" si="95"/>
        <v>0</v>
      </c>
      <c r="GP70">
        <f t="shared" si="96"/>
        <v>0</v>
      </c>
      <c r="GR70">
        <v>0</v>
      </c>
      <c r="GS70">
        <v>3</v>
      </c>
      <c r="GT70">
        <v>0</v>
      </c>
      <c r="GU70" t="s">
        <v>6</v>
      </c>
      <c r="GV70">
        <f t="shared" si="97"/>
        <v>0</v>
      </c>
      <c r="GW70">
        <v>1</v>
      </c>
      <c r="GX70" t="e">
        <f t="shared" si="98"/>
        <v>#REF!</v>
      </c>
      <c r="HA70">
        <v>0</v>
      </c>
      <c r="HB70">
        <v>0</v>
      </c>
      <c r="HC70">
        <f t="shared" si="99"/>
        <v>0</v>
      </c>
      <c r="HE70" t="s">
        <v>6</v>
      </c>
      <c r="HF70" t="s">
        <v>6</v>
      </c>
      <c r="HM70" t="s">
        <v>6</v>
      </c>
      <c r="HN70" t="s">
        <v>27</v>
      </c>
      <c r="HO70" t="s">
        <v>28</v>
      </c>
      <c r="HP70" t="s">
        <v>25</v>
      </c>
      <c r="HQ70" t="s">
        <v>25</v>
      </c>
      <c r="IF70">
        <v>-1</v>
      </c>
      <c r="IK70">
        <v>0</v>
      </c>
    </row>
    <row r="71" spans="1:245" x14ac:dyDescent="0.25">
      <c r="A71">
        <v>17</v>
      </c>
      <c r="B71">
        <v>1</v>
      </c>
      <c r="C71">
        <f>ROW(SmtRes!A105)</f>
        <v>105</v>
      </c>
      <c r="D71">
        <f>ROW(EtalonRes!A99)</f>
        <v>99</v>
      </c>
      <c r="E71" t="s">
        <v>134</v>
      </c>
      <c r="F71" t="s">
        <v>135</v>
      </c>
      <c r="G71" t="s">
        <v>136</v>
      </c>
      <c r="H71" t="s">
        <v>22</v>
      </c>
      <c r="I71" t="e">
        <f>'Техническое задание 18.1 '!#REF!</f>
        <v>#REF!</v>
      </c>
      <c r="J71">
        <v>0</v>
      </c>
      <c r="K71">
        <v>21.5</v>
      </c>
      <c r="O71" t="e">
        <f t="shared" si="62"/>
        <v>#REF!</v>
      </c>
      <c r="P71" t="e">
        <f t="shared" si="63"/>
        <v>#REF!</v>
      </c>
      <c r="Q71" t="e">
        <f t="shared" si="64"/>
        <v>#REF!</v>
      </c>
      <c r="R71" t="e">
        <f t="shared" si="65"/>
        <v>#REF!</v>
      </c>
      <c r="S71" t="e">
        <f t="shared" si="66"/>
        <v>#REF!</v>
      </c>
      <c r="T71" t="e">
        <f t="shared" si="67"/>
        <v>#REF!</v>
      </c>
      <c r="U71" t="e">
        <f t="shared" si="68"/>
        <v>#REF!</v>
      </c>
      <c r="V71" t="e">
        <f t="shared" si="69"/>
        <v>#REF!</v>
      </c>
      <c r="W71" t="e">
        <f t="shared" si="70"/>
        <v>#REF!</v>
      </c>
      <c r="X71" t="e">
        <f t="shared" si="71"/>
        <v>#REF!</v>
      </c>
      <c r="Y71" t="e">
        <f t="shared" si="72"/>
        <v>#REF!</v>
      </c>
      <c r="AA71">
        <v>66440962</v>
      </c>
      <c r="AB71" t="e">
        <f t="shared" si="73"/>
        <v>#REF!</v>
      </c>
      <c r="AC71" t="e">
        <f t="shared" si="74"/>
        <v>#REF!</v>
      </c>
      <c r="AD71" t="e">
        <f t="shared" si="75"/>
        <v>#REF!</v>
      </c>
      <c r="AE71" t="e">
        <f t="shared" si="76"/>
        <v>#REF!</v>
      </c>
      <c r="AF71" t="e">
        <f t="shared" si="77"/>
        <v>#REF!</v>
      </c>
      <c r="AG71">
        <f t="shared" si="78"/>
        <v>0</v>
      </c>
      <c r="AH71" t="e">
        <f t="shared" si="79"/>
        <v>#REF!</v>
      </c>
      <c r="AI71">
        <f t="shared" si="80"/>
        <v>0.24</v>
      </c>
      <c r="AJ71">
        <f t="shared" si="81"/>
        <v>0</v>
      </c>
      <c r="AK71" t="e">
        <f>AL71+AM71+AO71</f>
        <v>#REF!</v>
      </c>
      <c r="AL71" s="31" t="e">
        <f>'Техническое задание 18.1 '!#REF!</f>
        <v>#REF!</v>
      </c>
      <c r="AM71" s="31" t="e">
        <f>'Техническое задание 18.1 '!#REF!</f>
        <v>#REF!</v>
      </c>
      <c r="AN71" s="31" t="e">
        <f>'Техническое задание 18.1 '!#REF!</f>
        <v>#REF!</v>
      </c>
      <c r="AO71" s="31" t="e">
        <f>'Техническое задание 18.1 '!#REF!</f>
        <v>#REF!</v>
      </c>
      <c r="AP71">
        <v>0</v>
      </c>
      <c r="AQ71" t="e">
        <f>'Техническое задание 18.1 '!#REF!</f>
        <v>#REF!</v>
      </c>
      <c r="AR71">
        <v>0.24</v>
      </c>
      <c r="AS71">
        <v>0</v>
      </c>
      <c r="AT71">
        <v>103</v>
      </c>
      <c r="AU71">
        <v>59</v>
      </c>
      <c r="AV71">
        <v>1</v>
      </c>
      <c r="AW71">
        <v>1</v>
      </c>
      <c r="AZ71">
        <v>1</v>
      </c>
      <c r="BA71" t="e">
        <f>'Техническое задание 18.1 '!#REF!</f>
        <v>#REF!</v>
      </c>
      <c r="BB71" t="e">
        <f>'Техническое задание 18.1 '!#REF!</f>
        <v>#REF!</v>
      </c>
      <c r="BC71" t="e">
        <f>'Техническое задание 18.1 '!#REF!</f>
        <v>#REF!</v>
      </c>
      <c r="BD71" t="s">
        <v>6</v>
      </c>
      <c r="BE71" t="s">
        <v>6</v>
      </c>
      <c r="BF71" t="s">
        <v>6</v>
      </c>
      <c r="BG71" t="s">
        <v>6</v>
      </c>
      <c r="BH71">
        <v>0</v>
      </c>
      <c r="BI71">
        <v>1</v>
      </c>
      <c r="BJ71" t="s">
        <v>137</v>
      </c>
      <c r="BM71">
        <v>46001</v>
      </c>
      <c r="BN71">
        <v>0</v>
      </c>
      <c r="BO71" t="s">
        <v>6</v>
      </c>
      <c r="BP71">
        <v>0</v>
      </c>
      <c r="BQ71">
        <v>2</v>
      </c>
      <c r="BR71">
        <v>0</v>
      </c>
      <c r="BS71" t="e">
        <f>'Техническое задание 18.1 '!#REF!</f>
        <v>#REF!</v>
      </c>
      <c r="BT71">
        <v>1</v>
      </c>
      <c r="BU71">
        <v>1</v>
      </c>
      <c r="BV71">
        <v>1</v>
      </c>
      <c r="BW71">
        <v>1</v>
      </c>
      <c r="BX71">
        <v>1</v>
      </c>
      <c r="BY71" t="s">
        <v>6</v>
      </c>
      <c r="BZ71">
        <v>103</v>
      </c>
      <c r="CA71">
        <v>59</v>
      </c>
      <c r="CB71" t="s">
        <v>6</v>
      </c>
      <c r="CE71">
        <v>0</v>
      </c>
      <c r="CF71">
        <v>0</v>
      </c>
      <c r="CG71">
        <v>0</v>
      </c>
      <c r="CM71">
        <v>0</v>
      </c>
      <c r="CN71" t="s">
        <v>6</v>
      </c>
      <c r="CO71">
        <v>0</v>
      </c>
      <c r="CP71" t="e">
        <f t="shared" si="82"/>
        <v>#REF!</v>
      </c>
      <c r="CQ71" t="e">
        <f>AC71*BC71</f>
        <v>#REF!</v>
      </c>
      <c r="CR71" t="e">
        <f>AD71*BB71</f>
        <v>#REF!</v>
      </c>
      <c r="CS71" t="e">
        <f t="shared" si="83"/>
        <v>#REF!</v>
      </c>
      <c r="CT71" t="e">
        <f t="shared" si="84"/>
        <v>#REF!</v>
      </c>
      <c r="CU71">
        <f t="shared" si="85"/>
        <v>0</v>
      </c>
      <c r="CV71" t="e">
        <f t="shared" si="86"/>
        <v>#REF!</v>
      </c>
      <c r="CW71">
        <f t="shared" si="87"/>
        <v>0.24</v>
      </c>
      <c r="CX71">
        <f t="shared" si="88"/>
        <v>0</v>
      </c>
      <c r="CY71" t="e">
        <f t="shared" si="89"/>
        <v>#REF!</v>
      </c>
      <c r="CZ71" t="e">
        <f t="shared" si="90"/>
        <v>#REF!</v>
      </c>
      <c r="DC71" t="s">
        <v>6</v>
      </c>
      <c r="DD71" t="s">
        <v>6</v>
      </c>
      <c r="DE71" t="s">
        <v>6</v>
      </c>
      <c r="DF71" t="s">
        <v>6</v>
      </c>
      <c r="DG71" t="s">
        <v>6</v>
      </c>
      <c r="DH71" t="s">
        <v>6</v>
      </c>
      <c r="DI71" t="s">
        <v>6</v>
      </c>
      <c r="DJ71" t="s">
        <v>6</v>
      </c>
      <c r="DK71" t="s">
        <v>6</v>
      </c>
      <c r="DL71" t="s">
        <v>6</v>
      </c>
      <c r="DM71" t="s">
        <v>6</v>
      </c>
      <c r="DN71">
        <v>0</v>
      </c>
      <c r="DO71">
        <v>0</v>
      </c>
      <c r="DP71">
        <v>1</v>
      </c>
      <c r="DQ71">
        <v>1</v>
      </c>
      <c r="DU71">
        <v>1007</v>
      </c>
      <c r="DV71" t="s">
        <v>22</v>
      </c>
      <c r="DW71" t="e">
        <f>'Техническое задание 18.1 '!#REF!</f>
        <v>#REF!</v>
      </c>
      <c r="DX71">
        <v>1</v>
      </c>
      <c r="DZ71" t="s">
        <v>6</v>
      </c>
      <c r="EA71" t="s">
        <v>6</v>
      </c>
      <c r="EB71" t="s">
        <v>6</v>
      </c>
      <c r="EC71" t="s">
        <v>6</v>
      </c>
      <c r="EE71">
        <v>66434399</v>
      </c>
      <c r="EF71">
        <v>2</v>
      </c>
      <c r="EG71" t="s">
        <v>80</v>
      </c>
      <c r="EH71">
        <v>40</v>
      </c>
      <c r="EI71" t="s">
        <v>138</v>
      </c>
      <c r="EJ71">
        <v>1</v>
      </c>
      <c r="EK71">
        <v>46001</v>
      </c>
      <c r="EL71" t="s">
        <v>139</v>
      </c>
      <c r="EM71" t="s">
        <v>140</v>
      </c>
      <c r="EO71" t="s">
        <v>6</v>
      </c>
      <c r="EQ71">
        <v>131072</v>
      </c>
      <c r="ER71" t="e">
        <f>ES71+ET71+EV71</f>
        <v>#REF!</v>
      </c>
      <c r="ES71" s="31" t="e">
        <f>'Техническое задание 18.1 '!#REF!</f>
        <v>#REF!</v>
      </c>
      <c r="ET71" s="31" t="e">
        <f>'Техническое задание 18.1 '!#REF!</f>
        <v>#REF!</v>
      </c>
      <c r="EU71" s="31" t="e">
        <f>'Техническое задание 18.1 '!#REF!</f>
        <v>#REF!</v>
      </c>
      <c r="EV71" s="31" t="e">
        <f>'Техническое задание 18.1 '!#REF!</f>
        <v>#REF!</v>
      </c>
      <c r="EW71" t="e">
        <f>'Техническое задание 18.1 '!#REF!</f>
        <v>#REF!</v>
      </c>
      <c r="EX71">
        <v>0.24</v>
      </c>
      <c r="EY71">
        <v>0</v>
      </c>
      <c r="FQ71">
        <v>0</v>
      </c>
      <c r="FR71">
        <f t="shared" si="91"/>
        <v>0</v>
      </c>
      <c r="FS71">
        <v>0</v>
      </c>
      <c r="FX71">
        <v>103</v>
      </c>
      <c r="FY71">
        <v>59</v>
      </c>
      <c r="GA71" t="s">
        <v>6</v>
      </c>
      <c r="GD71">
        <v>1</v>
      </c>
      <c r="GF71">
        <v>1781595453</v>
      </c>
      <c r="GG71">
        <v>2</v>
      </c>
      <c r="GH71">
        <v>1</v>
      </c>
      <c r="GI71">
        <v>4</v>
      </c>
      <c r="GJ71">
        <v>0</v>
      </c>
      <c r="GK71">
        <v>0</v>
      </c>
      <c r="GL71">
        <f t="shared" si="92"/>
        <v>0</v>
      </c>
      <c r="GM71" t="e">
        <f t="shared" si="93"/>
        <v>#REF!</v>
      </c>
      <c r="GN71" t="e">
        <f t="shared" si="94"/>
        <v>#REF!</v>
      </c>
      <c r="GO71">
        <f t="shared" si="95"/>
        <v>0</v>
      </c>
      <c r="GP71">
        <f t="shared" si="96"/>
        <v>0</v>
      </c>
      <c r="GR71">
        <v>0</v>
      </c>
      <c r="GS71">
        <v>0</v>
      </c>
      <c r="GT71">
        <v>0</v>
      </c>
      <c r="GU71" t="s">
        <v>6</v>
      </c>
      <c r="GV71">
        <f t="shared" si="97"/>
        <v>0</v>
      </c>
      <c r="GW71">
        <v>1</v>
      </c>
      <c r="GX71" t="e">
        <f t="shared" si="98"/>
        <v>#REF!</v>
      </c>
      <c r="HA71">
        <v>0</v>
      </c>
      <c r="HB71">
        <v>0</v>
      </c>
      <c r="HC71">
        <f t="shared" si="99"/>
        <v>0</v>
      </c>
      <c r="HE71" t="s">
        <v>6</v>
      </c>
      <c r="HF71" t="s">
        <v>6</v>
      </c>
      <c r="HM71" t="s">
        <v>6</v>
      </c>
      <c r="HN71" t="s">
        <v>141</v>
      </c>
      <c r="HO71" t="s">
        <v>142</v>
      </c>
      <c r="HP71" t="s">
        <v>139</v>
      </c>
      <c r="HQ71" t="s">
        <v>139</v>
      </c>
      <c r="IF71">
        <v>-1</v>
      </c>
      <c r="IK71">
        <v>0</v>
      </c>
    </row>
    <row r="72" spans="1:245" x14ac:dyDescent="0.25">
      <c r="A72">
        <v>18</v>
      </c>
      <c r="B72">
        <v>1</v>
      </c>
      <c r="C72">
        <v>105</v>
      </c>
      <c r="E72" t="s">
        <v>143</v>
      </c>
      <c r="F72" t="e">
        <f>'Техническое задание 18.1 '!#REF!</f>
        <v>#REF!</v>
      </c>
      <c r="G72" t="s">
        <v>31</v>
      </c>
      <c r="H72" t="s">
        <v>22</v>
      </c>
      <c r="I72" t="e">
        <f>I71*J72</f>
        <v>#REF!</v>
      </c>
      <c r="J72" s="66">
        <f>'4.Ведомость_списания'!F98</f>
        <v>1.04</v>
      </c>
      <c r="K72">
        <v>1.04</v>
      </c>
      <c r="O72" t="e">
        <f t="shared" si="62"/>
        <v>#REF!</v>
      </c>
      <c r="P72" t="e">
        <f t="shared" si="63"/>
        <v>#REF!</v>
      </c>
      <c r="Q72" t="e">
        <f t="shared" si="64"/>
        <v>#REF!</v>
      </c>
      <c r="R72" t="e">
        <f t="shared" si="65"/>
        <v>#REF!</v>
      </c>
      <c r="S72" t="e">
        <f t="shared" si="66"/>
        <v>#REF!</v>
      </c>
      <c r="T72" t="e">
        <f t="shared" si="67"/>
        <v>#REF!</v>
      </c>
      <c r="U72" t="e">
        <f t="shared" si="68"/>
        <v>#REF!</v>
      </c>
      <c r="V72" t="e">
        <f t="shared" si="69"/>
        <v>#REF!</v>
      </c>
      <c r="W72" t="e">
        <f t="shared" si="70"/>
        <v>#REF!</v>
      </c>
      <c r="X72" t="e">
        <f t="shared" si="71"/>
        <v>#REF!</v>
      </c>
      <c r="Y72" t="e">
        <f t="shared" si="72"/>
        <v>#REF!</v>
      </c>
      <c r="AA72">
        <v>66440962</v>
      </c>
      <c r="AB72" t="e">
        <f t="shared" si="73"/>
        <v>#REF!</v>
      </c>
      <c r="AC72" t="e">
        <f t="shared" si="74"/>
        <v>#REF!</v>
      </c>
      <c r="AD72">
        <f t="shared" si="75"/>
        <v>0</v>
      </c>
      <c r="AE72">
        <f t="shared" si="76"/>
        <v>0</v>
      </c>
      <c r="AF72">
        <f t="shared" si="77"/>
        <v>0</v>
      </c>
      <c r="AG72">
        <f t="shared" si="78"/>
        <v>0</v>
      </c>
      <c r="AH72">
        <f t="shared" si="79"/>
        <v>0</v>
      </c>
      <c r="AI72">
        <f t="shared" si="80"/>
        <v>0</v>
      </c>
      <c r="AJ72">
        <f t="shared" si="81"/>
        <v>0</v>
      </c>
      <c r="AK72">
        <v>3952.5</v>
      </c>
      <c r="AL72" s="31" t="e">
        <f>'Техническое задание 18.1 '!#REF!</f>
        <v>#REF!</v>
      </c>
      <c r="AM72">
        <v>0</v>
      </c>
      <c r="AN72">
        <v>0</v>
      </c>
      <c r="AO72">
        <v>0</v>
      </c>
      <c r="AP72">
        <v>0</v>
      </c>
      <c r="AQ72">
        <v>0</v>
      </c>
      <c r="AR72">
        <v>0</v>
      </c>
      <c r="AS72">
        <v>0</v>
      </c>
      <c r="AT72">
        <v>103</v>
      </c>
      <c r="AU72">
        <v>59</v>
      </c>
      <c r="AV72">
        <v>1</v>
      </c>
      <c r="AW72">
        <v>1</v>
      </c>
      <c r="AZ72">
        <v>1</v>
      </c>
      <c r="BA72">
        <v>1</v>
      </c>
      <c r="BB72">
        <v>1</v>
      </c>
      <c r="BC72" t="e">
        <f>'Техническое задание 18.1 '!#REF!</f>
        <v>#REF!</v>
      </c>
      <c r="BD72" t="s">
        <v>6</v>
      </c>
      <c r="BE72" t="s">
        <v>6</v>
      </c>
      <c r="BF72" t="s">
        <v>6</v>
      </c>
      <c r="BG72" t="s">
        <v>6</v>
      </c>
      <c r="BH72">
        <v>3</v>
      </c>
      <c r="BI72">
        <v>1</v>
      </c>
      <c r="BJ72" t="s">
        <v>6</v>
      </c>
      <c r="BM72">
        <v>46001</v>
      </c>
      <c r="BN72">
        <v>0</v>
      </c>
      <c r="BO72" t="s">
        <v>6</v>
      </c>
      <c r="BP72">
        <v>0</v>
      </c>
      <c r="BQ72">
        <v>2</v>
      </c>
      <c r="BR72">
        <v>0</v>
      </c>
      <c r="BS72">
        <v>1</v>
      </c>
      <c r="BT72">
        <v>1</v>
      </c>
      <c r="BU72">
        <v>1</v>
      </c>
      <c r="BV72">
        <v>1</v>
      </c>
      <c r="BW72">
        <v>1</v>
      </c>
      <c r="BX72">
        <v>1</v>
      </c>
      <c r="BY72" t="s">
        <v>6</v>
      </c>
      <c r="BZ72">
        <v>103</v>
      </c>
      <c r="CA72">
        <v>59</v>
      </c>
      <c r="CB72" t="s">
        <v>6</v>
      </c>
      <c r="CE72">
        <v>0</v>
      </c>
      <c r="CF72">
        <v>0</v>
      </c>
      <c r="CG72">
        <v>0</v>
      </c>
      <c r="CM72">
        <v>0</v>
      </c>
      <c r="CN72" t="s">
        <v>6</v>
      </c>
      <c r="CO72">
        <v>0</v>
      </c>
      <c r="CP72" t="e">
        <f t="shared" si="82"/>
        <v>#REF!</v>
      </c>
      <c r="CQ72" t="e">
        <f>AC72</f>
        <v>#REF!</v>
      </c>
      <c r="CR72">
        <f>AD72</f>
        <v>0</v>
      </c>
      <c r="CS72">
        <f t="shared" si="83"/>
        <v>0</v>
      </c>
      <c r="CT72">
        <f t="shared" si="84"/>
        <v>0</v>
      </c>
      <c r="CU72">
        <f t="shared" si="85"/>
        <v>0</v>
      </c>
      <c r="CV72">
        <f t="shared" si="86"/>
        <v>0</v>
      </c>
      <c r="CW72">
        <f t="shared" si="87"/>
        <v>0</v>
      </c>
      <c r="CX72">
        <f t="shared" si="88"/>
        <v>0</v>
      </c>
      <c r="CY72" t="e">
        <f t="shared" si="89"/>
        <v>#REF!</v>
      </c>
      <c r="CZ72" t="e">
        <f t="shared" si="90"/>
        <v>#REF!</v>
      </c>
      <c r="DC72" t="s">
        <v>6</v>
      </c>
      <c r="DD72" t="s">
        <v>6</v>
      </c>
      <c r="DE72" t="s">
        <v>6</v>
      </c>
      <c r="DF72" t="s">
        <v>6</v>
      </c>
      <c r="DG72" t="s">
        <v>6</v>
      </c>
      <c r="DH72" t="s">
        <v>6</v>
      </c>
      <c r="DI72" t="s">
        <v>6</v>
      </c>
      <c r="DJ72" t="s">
        <v>6</v>
      </c>
      <c r="DK72" t="s">
        <v>6</v>
      </c>
      <c r="DL72" t="s">
        <v>6</v>
      </c>
      <c r="DM72" t="s">
        <v>6</v>
      </c>
      <c r="DN72">
        <v>0</v>
      </c>
      <c r="DO72">
        <v>0</v>
      </c>
      <c r="DP72">
        <v>1</v>
      </c>
      <c r="DQ72">
        <v>1</v>
      </c>
      <c r="DU72">
        <v>1007</v>
      </c>
      <c r="DV72" t="s">
        <v>22</v>
      </c>
      <c r="DW72" t="e">
        <f>'Техническое задание 18.1 '!#REF!</f>
        <v>#REF!</v>
      </c>
      <c r="DX72">
        <v>1</v>
      </c>
      <c r="DZ72" t="s">
        <v>6</v>
      </c>
      <c r="EA72" t="s">
        <v>6</v>
      </c>
      <c r="EB72" t="s">
        <v>6</v>
      </c>
      <c r="EC72" t="s">
        <v>6</v>
      </c>
      <c r="EE72">
        <v>66434399</v>
      </c>
      <c r="EF72">
        <v>2</v>
      </c>
      <c r="EG72" t="s">
        <v>80</v>
      </c>
      <c r="EH72">
        <v>40</v>
      </c>
      <c r="EI72" t="s">
        <v>138</v>
      </c>
      <c r="EJ72">
        <v>1</v>
      </c>
      <c r="EK72">
        <v>46001</v>
      </c>
      <c r="EL72" t="s">
        <v>139</v>
      </c>
      <c r="EM72" t="s">
        <v>140</v>
      </c>
      <c r="EO72" t="s">
        <v>6</v>
      </c>
      <c r="EQ72">
        <v>0</v>
      </c>
      <c r="ER72">
        <v>3875</v>
      </c>
      <c r="ES72" s="31" t="e">
        <f>'Техническое задание 18.1 '!#REF!</f>
        <v>#REF!</v>
      </c>
      <c r="ET72">
        <v>0</v>
      </c>
      <c r="EU72">
        <v>0</v>
      </c>
      <c r="EV72">
        <v>0</v>
      </c>
      <c r="EW72">
        <v>0</v>
      </c>
      <c r="EX72">
        <v>0</v>
      </c>
      <c r="EZ72">
        <v>5</v>
      </c>
      <c r="FC72">
        <v>0</v>
      </c>
      <c r="FD72">
        <v>18</v>
      </c>
      <c r="FF72">
        <v>3875</v>
      </c>
      <c r="FQ72">
        <v>0</v>
      </c>
      <c r="FR72">
        <f t="shared" si="91"/>
        <v>0</v>
      </c>
      <c r="FS72">
        <v>0</v>
      </c>
      <c r="FX72">
        <v>103</v>
      </c>
      <c r="FY72">
        <v>59</v>
      </c>
      <c r="GA72" t="s">
        <v>32</v>
      </c>
      <c r="GD72">
        <v>1</v>
      </c>
      <c r="GF72">
        <v>-2107955517</v>
      </c>
      <c r="GG72">
        <v>2</v>
      </c>
      <c r="GH72">
        <v>3</v>
      </c>
      <c r="GI72">
        <v>4</v>
      </c>
      <c r="GJ72">
        <v>0</v>
      </c>
      <c r="GK72">
        <v>0</v>
      </c>
      <c r="GL72">
        <f t="shared" si="92"/>
        <v>0</v>
      </c>
      <c r="GM72" t="e">
        <f t="shared" si="93"/>
        <v>#REF!</v>
      </c>
      <c r="GN72" t="e">
        <f t="shared" si="94"/>
        <v>#REF!</v>
      </c>
      <c r="GO72">
        <f t="shared" si="95"/>
        <v>0</v>
      </c>
      <c r="GP72">
        <f t="shared" si="96"/>
        <v>0</v>
      </c>
      <c r="GR72">
        <v>1</v>
      </c>
      <c r="GS72">
        <v>1</v>
      </c>
      <c r="GT72">
        <v>0</v>
      </c>
      <c r="GU72" t="s">
        <v>6</v>
      </c>
      <c r="GV72">
        <f t="shared" si="97"/>
        <v>0</v>
      </c>
      <c r="GW72">
        <v>1</v>
      </c>
      <c r="GX72" t="e">
        <f t="shared" si="98"/>
        <v>#REF!</v>
      </c>
      <c r="HA72">
        <v>0</v>
      </c>
      <c r="HB72">
        <v>0</v>
      </c>
      <c r="HC72">
        <f t="shared" si="99"/>
        <v>0</v>
      </c>
      <c r="HE72" t="s">
        <v>33</v>
      </c>
      <c r="HF72" t="s">
        <v>34</v>
      </c>
      <c r="HG72" t="e">
        <f>ROUND(AC72*I72,0)</f>
        <v>#REF!</v>
      </c>
      <c r="HM72" t="s">
        <v>6</v>
      </c>
      <c r="HN72" t="s">
        <v>141</v>
      </c>
      <c r="HO72" t="s">
        <v>142</v>
      </c>
      <c r="HP72" t="s">
        <v>139</v>
      </c>
      <c r="HQ72" t="s">
        <v>139</v>
      </c>
      <c r="IF72">
        <v>-1</v>
      </c>
      <c r="IK72">
        <v>0</v>
      </c>
    </row>
    <row r="73" spans="1:245" x14ac:dyDescent="0.25">
      <c r="A73">
        <v>18</v>
      </c>
      <c r="B73">
        <v>1</v>
      </c>
      <c r="C73">
        <v>100</v>
      </c>
      <c r="E73" t="s">
        <v>144</v>
      </c>
      <c r="F73" t="e">
        <f>'Техническое задание 18.1 '!#REF!</f>
        <v>#REF!</v>
      </c>
      <c r="G73" t="s">
        <v>146</v>
      </c>
      <c r="H73" t="s">
        <v>147</v>
      </c>
      <c r="I73" t="e">
        <f>I71*J73</f>
        <v>#REF!</v>
      </c>
      <c r="J73">
        <v>-1.1000000000000001E-3</v>
      </c>
      <c r="K73">
        <v>-1.1000000000000001E-3</v>
      </c>
      <c r="O73" t="e">
        <f t="shared" si="62"/>
        <v>#REF!</v>
      </c>
      <c r="P73" t="e">
        <f t="shared" si="63"/>
        <v>#REF!</v>
      </c>
      <c r="Q73" t="e">
        <f t="shared" si="64"/>
        <v>#REF!</v>
      </c>
      <c r="R73" t="e">
        <f t="shared" si="65"/>
        <v>#REF!</v>
      </c>
      <c r="S73" t="e">
        <f t="shared" si="66"/>
        <v>#REF!</v>
      </c>
      <c r="T73" t="e">
        <f t="shared" si="67"/>
        <v>#REF!</v>
      </c>
      <c r="U73" t="e">
        <f t="shared" si="68"/>
        <v>#REF!</v>
      </c>
      <c r="V73" t="e">
        <f t="shared" si="69"/>
        <v>#REF!</v>
      </c>
      <c r="W73" t="e">
        <f t="shared" si="70"/>
        <v>#REF!</v>
      </c>
      <c r="X73" t="e">
        <f t="shared" si="71"/>
        <v>#REF!</v>
      </c>
      <c r="Y73" t="e">
        <f t="shared" si="72"/>
        <v>#REF!</v>
      </c>
      <c r="AA73">
        <v>66440962</v>
      </c>
      <c r="AB73" t="e">
        <f t="shared" si="73"/>
        <v>#REF!</v>
      </c>
      <c r="AC73" t="e">
        <f t="shared" si="74"/>
        <v>#REF!</v>
      </c>
      <c r="AD73">
        <f t="shared" si="75"/>
        <v>0</v>
      </c>
      <c r="AE73">
        <f t="shared" si="76"/>
        <v>0</v>
      </c>
      <c r="AF73">
        <f t="shared" si="77"/>
        <v>0</v>
      </c>
      <c r="AG73">
        <f t="shared" si="78"/>
        <v>0</v>
      </c>
      <c r="AH73">
        <f t="shared" si="79"/>
        <v>0</v>
      </c>
      <c r="AI73">
        <f t="shared" si="80"/>
        <v>0</v>
      </c>
      <c r="AJ73">
        <f t="shared" si="81"/>
        <v>0</v>
      </c>
      <c r="AK73">
        <v>734.5</v>
      </c>
      <c r="AL73" s="31" t="e">
        <f>'Техническое задание 18.1 '!#REF!</f>
        <v>#REF!</v>
      </c>
      <c r="AM73">
        <v>0</v>
      </c>
      <c r="AN73">
        <v>0</v>
      </c>
      <c r="AO73">
        <v>0</v>
      </c>
      <c r="AP73">
        <v>0</v>
      </c>
      <c r="AQ73">
        <v>0</v>
      </c>
      <c r="AR73">
        <v>0</v>
      </c>
      <c r="AS73">
        <v>0</v>
      </c>
      <c r="AT73">
        <v>103</v>
      </c>
      <c r="AU73">
        <v>59</v>
      </c>
      <c r="AV73">
        <v>1</v>
      </c>
      <c r="AW73">
        <v>1</v>
      </c>
      <c r="AZ73">
        <v>1</v>
      </c>
      <c r="BA73">
        <v>1</v>
      </c>
      <c r="BB73">
        <v>1</v>
      </c>
      <c r="BC73" t="e">
        <f>'Техническое задание 18.1 '!#REF!</f>
        <v>#REF!</v>
      </c>
      <c r="BD73" t="s">
        <v>6</v>
      </c>
      <c r="BE73" t="s">
        <v>6</v>
      </c>
      <c r="BF73" t="s">
        <v>6</v>
      </c>
      <c r="BG73" t="s">
        <v>6</v>
      </c>
      <c r="BH73">
        <v>3</v>
      </c>
      <c r="BI73">
        <v>1</v>
      </c>
      <c r="BJ73" t="s">
        <v>148</v>
      </c>
      <c r="BM73">
        <v>46001</v>
      </c>
      <c r="BN73">
        <v>0</v>
      </c>
      <c r="BO73" t="s">
        <v>6</v>
      </c>
      <c r="BP73">
        <v>0</v>
      </c>
      <c r="BQ73">
        <v>2</v>
      </c>
      <c r="BR73">
        <v>1</v>
      </c>
      <c r="BS73">
        <v>1</v>
      </c>
      <c r="BT73">
        <v>1</v>
      </c>
      <c r="BU73">
        <v>1</v>
      </c>
      <c r="BV73">
        <v>1</v>
      </c>
      <c r="BW73">
        <v>1</v>
      </c>
      <c r="BX73">
        <v>1</v>
      </c>
      <c r="BY73" t="s">
        <v>6</v>
      </c>
      <c r="BZ73">
        <v>103</v>
      </c>
      <c r="CA73">
        <v>59</v>
      </c>
      <c r="CB73" t="s">
        <v>6</v>
      </c>
      <c r="CE73">
        <v>0</v>
      </c>
      <c r="CF73">
        <v>0</v>
      </c>
      <c r="CG73">
        <v>0</v>
      </c>
      <c r="CM73">
        <v>0</v>
      </c>
      <c r="CN73" t="s">
        <v>6</v>
      </c>
      <c r="CO73">
        <v>0</v>
      </c>
      <c r="CP73" t="e">
        <f t="shared" si="82"/>
        <v>#REF!</v>
      </c>
      <c r="CQ73" t="e">
        <f>AC73*BC73</f>
        <v>#REF!</v>
      </c>
      <c r="CR73">
        <f>AD73*BB73</f>
        <v>0</v>
      </c>
      <c r="CS73">
        <f t="shared" si="83"/>
        <v>0</v>
      </c>
      <c r="CT73">
        <f t="shared" si="84"/>
        <v>0</v>
      </c>
      <c r="CU73">
        <f t="shared" si="85"/>
        <v>0</v>
      </c>
      <c r="CV73">
        <f t="shared" si="86"/>
        <v>0</v>
      </c>
      <c r="CW73">
        <f t="shared" si="87"/>
        <v>0</v>
      </c>
      <c r="CX73">
        <f t="shared" si="88"/>
        <v>0</v>
      </c>
      <c r="CY73" t="e">
        <f t="shared" si="89"/>
        <v>#REF!</v>
      </c>
      <c r="CZ73" t="e">
        <f t="shared" si="90"/>
        <v>#REF!</v>
      </c>
      <c r="DC73" t="s">
        <v>6</v>
      </c>
      <c r="DD73" t="s">
        <v>6</v>
      </c>
      <c r="DE73" t="s">
        <v>6</v>
      </c>
      <c r="DF73" t="s">
        <v>6</v>
      </c>
      <c r="DG73" t="s">
        <v>6</v>
      </c>
      <c r="DH73" t="s">
        <v>6</v>
      </c>
      <c r="DI73" t="s">
        <v>6</v>
      </c>
      <c r="DJ73" t="s">
        <v>6</v>
      </c>
      <c r="DK73" t="s">
        <v>6</v>
      </c>
      <c r="DL73" t="s">
        <v>6</v>
      </c>
      <c r="DM73" t="s">
        <v>6</v>
      </c>
      <c r="DN73">
        <v>0</v>
      </c>
      <c r="DO73">
        <v>0</v>
      </c>
      <c r="DP73">
        <v>1</v>
      </c>
      <c r="DQ73">
        <v>1</v>
      </c>
      <c r="DU73">
        <v>1009</v>
      </c>
      <c r="DV73" t="s">
        <v>147</v>
      </c>
      <c r="DW73" t="e">
        <f>'Техническое задание 18.1 '!#REF!</f>
        <v>#REF!</v>
      </c>
      <c r="DX73">
        <v>1000</v>
      </c>
      <c r="DZ73" t="s">
        <v>6</v>
      </c>
      <c r="EA73" t="s">
        <v>6</v>
      </c>
      <c r="EB73" t="s">
        <v>6</v>
      </c>
      <c r="EC73" t="s">
        <v>6</v>
      </c>
      <c r="EE73">
        <v>66434399</v>
      </c>
      <c r="EF73">
        <v>2</v>
      </c>
      <c r="EG73" t="s">
        <v>80</v>
      </c>
      <c r="EH73">
        <v>40</v>
      </c>
      <c r="EI73" t="s">
        <v>138</v>
      </c>
      <c r="EJ73">
        <v>1</v>
      </c>
      <c r="EK73">
        <v>46001</v>
      </c>
      <c r="EL73" t="s">
        <v>139</v>
      </c>
      <c r="EM73" t="s">
        <v>140</v>
      </c>
      <c r="EO73" t="s">
        <v>6</v>
      </c>
      <c r="EQ73">
        <v>0</v>
      </c>
      <c r="ER73">
        <v>734.5</v>
      </c>
      <c r="ES73" s="31" t="e">
        <f>'Техническое задание 18.1 '!#REF!</f>
        <v>#REF!</v>
      </c>
      <c r="ET73">
        <v>0</v>
      </c>
      <c r="EU73">
        <v>0</v>
      </c>
      <c r="EV73">
        <v>0</v>
      </c>
      <c r="EW73">
        <v>0</v>
      </c>
      <c r="EX73">
        <v>0</v>
      </c>
      <c r="FQ73">
        <v>0</v>
      </c>
      <c r="FR73">
        <f t="shared" si="91"/>
        <v>0</v>
      </c>
      <c r="FS73">
        <v>0</v>
      </c>
      <c r="FX73">
        <v>103</v>
      </c>
      <c r="FY73">
        <v>59</v>
      </c>
      <c r="GA73" t="s">
        <v>6</v>
      </c>
      <c r="GD73">
        <v>1</v>
      </c>
      <c r="GF73">
        <v>1174253204</v>
      </c>
      <c r="GG73">
        <v>2</v>
      </c>
      <c r="GH73">
        <v>1</v>
      </c>
      <c r="GI73">
        <v>4</v>
      </c>
      <c r="GJ73">
        <v>0</v>
      </c>
      <c r="GK73">
        <v>0</v>
      </c>
      <c r="GL73">
        <f t="shared" si="92"/>
        <v>0</v>
      </c>
      <c r="GM73" t="e">
        <f t="shared" si="93"/>
        <v>#REF!</v>
      </c>
      <c r="GN73" t="e">
        <f t="shared" si="94"/>
        <v>#REF!</v>
      </c>
      <c r="GO73">
        <f t="shared" si="95"/>
        <v>0</v>
      </c>
      <c r="GP73">
        <f t="shared" si="96"/>
        <v>0</v>
      </c>
      <c r="GR73">
        <v>0</v>
      </c>
      <c r="GS73">
        <v>3</v>
      </c>
      <c r="GT73">
        <v>0</v>
      </c>
      <c r="GU73" t="s">
        <v>6</v>
      </c>
      <c r="GV73">
        <f t="shared" si="97"/>
        <v>0</v>
      </c>
      <c r="GW73">
        <v>1</v>
      </c>
      <c r="GX73" t="e">
        <f t="shared" si="98"/>
        <v>#REF!</v>
      </c>
      <c r="HA73">
        <v>0</v>
      </c>
      <c r="HB73">
        <v>0</v>
      </c>
      <c r="HC73">
        <f t="shared" si="99"/>
        <v>0</v>
      </c>
      <c r="HE73" t="s">
        <v>6</v>
      </c>
      <c r="HF73" t="s">
        <v>6</v>
      </c>
      <c r="HM73" t="s">
        <v>6</v>
      </c>
      <c r="HN73" t="s">
        <v>141</v>
      </c>
      <c r="HO73" t="s">
        <v>142</v>
      </c>
      <c r="HP73" t="s">
        <v>139</v>
      </c>
      <c r="HQ73" t="s">
        <v>139</v>
      </c>
      <c r="IF73">
        <v>-1</v>
      </c>
      <c r="IK73">
        <v>0</v>
      </c>
    </row>
    <row r="74" spans="1:245" x14ac:dyDescent="0.25">
      <c r="A74">
        <v>18</v>
      </c>
      <c r="B74">
        <v>1</v>
      </c>
      <c r="C74">
        <v>101</v>
      </c>
      <c r="E74" t="s">
        <v>149</v>
      </c>
      <c r="F74" t="e">
        <f>'Техническое задание 18.1 '!#REF!</f>
        <v>#REF!</v>
      </c>
      <c r="G74" t="s">
        <v>151</v>
      </c>
      <c r="H74" t="s">
        <v>147</v>
      </c>
      <c r="I74" t="e">
        <f>I71*J74</f>
        <v>#REF!</v>
      </c>
      <c r="J74">
        <v>-5.0000000000000001E-4</v>
      </c>
      <c r="K74">
        <v>-5.0000000000000001E-4</v>
      </c>
      <c r="O74" t="e">
        <f t="shared" si="62"/>
        <v>#REF!</v>
      </c>
      <c r="P74" t="e">
        <f t="shared" si="63"/>
        <v>#REF!</v>
      </c>
      <c r="Q74" t="e">
        <f t="shared" si="64"/>
        <v>#REF!</v>
      </c>
      <c r="R74" t="e">
        <f t="shared" si="65"/>
        <v>#REF!</v>
      </c>
      <c r="S74" t="e">
        <f t="shared" si="66"/>
        <v>#REF!</v>
      </c>
      <c r="T74" t="e">
        <f t="shared" si="67"/>
        <v>#REF!</v>
      </c>
      <c r="U74" t="e">
        <f t="shared" si="68"/>
        <v>#REF!</v>
      </c>
      <c r="V74" t="e">
        <f t="shared" si="69"/>
        <v>#REF!</v>
      </c>
      <c r="W74" t="e">
        <f t="shared" si="70"/>
        <v>#REF!</v>
      </c>
      <c r="X74" t="e">
        <f t="shared" si="71"/>
        <v>#REF!</v>
      </c>
      <c r="Y74" t="e">
        <f t="shared" si="72"/>
        <v>#REF!</v>
      </c>
      <c r="AA74">
        <v>66440962</v>
      </c>
      <c r="AB74" t="e">
        <f t="shared" si="73"/>
        <v>#REF!</v>
      </c>
      <c r="AC74" t="e">
        <f t="shared" si="74"/>
        <v>#REF!</v>
      </c>
      <c r="AD74">
        <f t="shared" si="75"/>
        <v>0</v>
      </c>
      <c r="AE74">
        <f t="shared" si="76"/>
        <v>0</v>
      </c>
      <c r="AF74">
        <f t="shared" si="77"/>
        <v>0</v>
      </c>
      <c r="AG74">
        <f t="shared" si="78"/>
        <v>0</v>
      </c>
      <c r="AH74">
        <f t="shared" si="79"/>
        <v>0</v>
      </c>
      <c r="AI74">
        <f t="shared" si="80"/>
        <v>0</v>
      </c>
      <c r="AJ74">
        <f t="shared" si="81"/>
        <v>0</v>
      </c>
      <c r="AK74">
        <v>10200</v>
      </c>
      <c r="AL74" s="31" t="e">
        <f>'Техническое задание 18.1 '!#REF!</f>
        <v>#REF!</v>
      </c>
      <c r="AM74">
        <v>0</v>
      </c>
      <c r="AN74">
        <v>0</v>
      </c>
      <c r="AO74">
        <v>0</v>
      </c>
      <c r="AP74">
        <v>0</v>
      </c>
      <c r="AQ74">
        <v>0</v>
      </c>
      <c r="AR74">
        <v>0</v>
      </c>
      <c r="AS74">
        <v>0</v>
      </c>
      <c r="AT74">
        <v>103</v>
      </c>
      <c r="AU74">
        <v>59</v>
      </c>
      <c r="AV74">
        <v>1</v>
      </c>
      <c r="AW74">
        <v>1</v>
      </c>
      <c r="AZ74">
        <v>1</v>
      </c>
      <c r="BA74">
        <v>1</v>
      </c>
      <c r="BB74">
        <v>1</v>
      </c>
      <c r="BC74" t="e">
        <f>'Техническое задание 18.1 '!#REF!</f>
        <v>#REF!</v>
      </c>
      <c r="BD74" t="s">
        <v>6</v>
      </c>
      <c r="BE74" t="s">
        <v>6</v>
      </c>
      <c r="BF74" t="s">
        <v>6</v>
      </c>
      <c r="BG74" t="s">
        <v>6</v>
      </c>
      <c r="BH74">
        <v>3</v>
      </c>
      <c r="BI74">
        <v>1</v>
      </c>
      <c r="BJ74" t="s">
        <v>152</v>
      </c>
      <c r="BM74">
        <v>46001</v>
      </c>
      <c r="BN74">
        <v>0</v>
      </c>
      <c r="BO74" t="s">
        <v>6</v>
      </c>
      <c r="BP74">
        <v>0</v>
      </c>
      <c r="BQ74">
        <v>2</v>
      </c>
      <c r="BR74">
        <v>1</v>
      </c>
      <c r="BS74">
        <v>1</v>
      </c>
      <c r="BT74">
        <v>1</v>
      </c>
      <c r="BU74">
        <v>1</v>
      </c>
      <c r="BV74">
        <v>1</v>
      </c>
      <c r="BW74">
        <v>1</v>
      </c>
      <c r="BX74">
        <v>1</v>
      </c>
      <c r="BY74" t="s">
        <v>6</v>
      </c>
      <c r="BZ74">
        <v>103</v>
      </c>
      <c r="CA74">
        <v>59</v>
      </c>
      <c r="CB74" t="s">
        <v>6</v>
      </c>
      <c r="CE74">
        <v>0</v>
      </c>
      <c r="CF74">
        <v>0</v>
      </c>
      <c r="CG74">
        <v>0</v>
      </c>
      <c r="CM74">
        <v>0</v>
      </c>
      <c r="CN74" t="s">
        <v>6</v>
      </c>
      <c r="CO74">
        <v>0</v>
      </c>
      <c r="CP74" t="e">
        <f t="shared" si="82"/>
        <v>#REF!</v>
      </c>
      <c r="CQ74" t="e">
        <f>AC74*BC74</f>
        <v>#REF!</v>
      </c>
      <c r="CR74">
        <f>AD74*BB74</f>
        <v>0</v>
      </c>
      <c r="CS74">
        <f t="shared" si="83"/>
        <v>0</v>
      </c>
      <c r="CT74">
        <f t="shared" si="84"/>
        <v>0</v>
      </c>
      <c r="CU74">
        <f t="shared" si="85"/>
        <v>0</v>
      </c>
      <c r="CV74">
        <f t="shared" si="86"/>
        <v>0</v>
      </c>
      <c r="CW74">
        <f t="shared" si="87"/>
        <v>0</v>
      </c>
      <c r="CX74">
        <f t="shared" si="88"/>
        <v>0</v>
      </c>
      <c r="CY74" t="e">
        <f t="shared" si="89"/>
        <v>#REF!</v>
      </c>
      <c r="CZ74" t="e">
        <f t="shared" si="90"/>
        <v>#REF!</v>
      </c>
      <c r="DC74" t="s">
        <v>6</v>
      </c>
      <c r="DD74" t="s">
        <v>6</v>
      </c>
      <c r="DE74" t="s">
        <v>6</v>
      </c>
      <c r="DF74" t="s">
        <v>6</v>
      </c>
      <c r="DG74" t="s">
        <v>6</v>
      </c>
      <c r="DH74" t="s">
        <v>6</v>
      </c>
      <c r="DI74" t="s">
        <v>6</v>
      </c>
      <c r="DJ74" t="s">
        <v>6</v>
      </c>
      <c r="DK74" t="s">
        <v>6</v>
      </c>
      <c r="DL74" t="s">
        <v>6</v>
      </c>
      <c r="DM74" t="s">
        <v>6</v>
      </c>
      <c r="DN74">
        <v>0</v>
      </c>
      <c r="DO74">
        <v>0</v>
      </c>
      <c r="DP74">
        <v>1</v>
      </c>
      <c r="DQ74">
        <v>1</v>
      </c>
      <c r="DU74">
        <v>1009</v>
      </c>
      <c r="DV74" t="s">
        <v>147</v>
      </c>
      <c r="DW74" t="e">
        <f>'Техническое задание 18.1 '!#REF!</f>
        <v>#REF!</v>
      </c>
      <c r="DX74">
        <v>1000</v>
      </c>
      <c r="DZ74" t="s">
        <v>6</v>
      </c>
      <c r="EA74" t="s">
        <v>6</v>
      </c>
      <c r="EB74" t="s">
        <v>6</v>
      </c>
      <c r="EC74" t="s">
        <v>6</v>
      </c>
      <c r="EE74">
        <v>66434399</v>
      </c>
      <c r="EF74">
        <v>2</v>
      </c>
      <c r="EG74" t="s">
        <v>80</v>
      </c>
      <c r="EH74">
        <v>40</v>
      </c>
      <c r="EI74" t="s">
        <v>138</v>
      </c>
      <c r="EJ74">
        <v>1</v>
      </c>
      <c r="EK74">
        <v>46001</v>
      </c>
      <c r="EL74" t="s">
        <v>139</v>
      </c>
      <c r="EM74" t="s">
        <v>140</v>
      </c>
      <c r="EO74" t="s">
        <v>6</v>
      </c>
      <c r="EQ74">
        <v>0</v>
      </c>
      <c r="ER74">
        <v>10200</v>
      </c>
      <c r="ES74" s="31" t="e">
        <f>'Техническое задание 18.1 '!#REF!</f>
        <v>#REF!</v>
      </c>
      <c r="ET74">
        <v>0</v>
      </c>
      <c r="EU74">
        <v>0</v>
      </c>
      <c r="EV74">
        <v>0</v>
      </c>
      <c r="EW74">
        <v>0</v>
      </c>
      <c r="EX74">
        <v>0</v>
      </c>
      <c r="FQ74">
        <v>0</v>
      </c>
      <c r="FR74">
        <f t="shared" si="91"/>
        <v>0</v>
      </c>
      <c r="FS74">
        <v>0</v>
      </c>
      <c r="FX74">
        <v>103</v>
      </c>
      <c r="FY74">
        <v>59</v>
      </c>
      <c r="GA74" t="s">
        <v>6</v>
      </c>
      <c r="GD74">
        <v>1</v>
      </c>
      <c r="GF74">
        <v>2041074766</v>
      </c>
      <c r="GG74">
        <v>2</v>
      </c>
      <c r="GH74">
        <v>1</v>
      </c>
      <c r="GI74">
        <v>4</v>
      </c>
      <c r="GJ74">
        <v>0</v>
      </c>
      <c r="GK74">
        <v>0</v>
      </c>
      <c r="GL74">
        <f t="shared" si="92"/>
        <v>0</v>
      </c>
      <c r="GM74" t="e">
        <f t="shared" si="93"/>
        <v>#REF!</v>
      </c>
      <c r="GN74" t="e">
        <f t="shared" si="94"/>
        <v>#REF!</v>
      </c>
      <c r="GO74">
        <f t="shared" si="95"/>
        <v>0</v>
      </c>
      <c r="GP74">
        <f t="shared" si="96"/>
        <v>0</v>
      </c>
      <c r="GR74">
        <v>0</v>
      </c>
      <c r="GS74">
        <v>3</v>
      </c>
      <c r="GT74">
        <v>0</v>
      </c>
      <c r="GU74" t="s">
        <v>6</v>
      </c>
      <c r="GV74">
        <f t="shared" si="97"/>
        <v>0</v>
      </c>
      <c r="GW74">
        <v>1</v>
      </c>
      <c r="GX74" t="e">
        <f t="shared" si="98"/>
        <v>#REF!</v>
      </c>
      <c r="HA74">
        <v>0</v>
      </c>
      <c r="HB74">
        <v>0</v>
      </c>
      <c r="HC74">
        <f t="shared" si="99"/>
        <v>0</v>
      </c>
      <c r="HE74" t="s">
        <v>6</v>
      </c>
      <c r="HF74" t="s">
        <v>6</v>
      </c>
      <c r="HM74" t="s">
        <v>6</v>
      </c>
      <c r="HN74" t="s">
        <v>141</v>
      </c>
      <c r="HO74" t="s">
        <v>142</v>
      </c>
      <c r="HP74" t="s">
        <v>139</v>
      </c>
      <c r="HQ74" t="s">
        <v>139</v>
      </c>
      <c r="IF74">
        <v>-1</v>
      </c>
      <c r="IK74">
        <v>0</v>
      </c>
    </row>
    <row r="75" spans="1:245" x14ac:dyDescent="0.25">
      <c r="A75">
        <v>18</v>
      </c>
      <c r="B75">
        <v>1</v>
      </c>
      <c r="C75">
        <v>102</v>
      </c>
      <c r="E75" t="s">
        <v>153</v>
      </c>
      <c r="F75" t="e">
        <f>'Техническое задание 18.1 '!#REF!</f>
        <v>#REF!</v>
      </c>
      <c r="G75" t="s">
        <v>155</v>
      </c>
      <c r="H75" t="s">
        <v>147</v>
      </c>
      <c r="I75" t="e">
        <f>I71*J75</f>
        <v>#REF!</v>
      </c>
      <c r="J75">
        <v>-9.4999999999999998E-3</v>
      </c>
      <c r="K75">
        <v>-9.4999999999999998E-3</v>
      </c>
      <c r="O75" t="e">
        <f t="shared" si="62"/>
        <v>#REF!</v>
      </c>
      <c r="P75" t="e">
        <f t="shared" si="63"/>
        <v>#REF!</v>
      </c>
      <c r="Q75" t="e">
        <f t="shared" si="64"/>
        <v>#REF!</v>
      </c>
      <c r="R75" t="e">
        <f t="shared" si="65"/>
        <v>#REF!</v>
      </c>
      <c r="S75" t="e">
        <f t="shared" si="66"/>
        <v>#REF!</v>
      </c>
      <c r="T75" t="e">
        <f t="shared" si="67"/>
        <v>#REF!</v>
      </c>
      <c r="U75" t="e">
        <f t="shared" si="68"/>
        <v>#REF!</v>
      </c>
      <c r="V75" t="e">
        <f t="shared" si="69"/>
        <v>#REF!</v>
      </c>
      <c r="W75" t="e">
        <f t="shared" si="70"/>
        <v>#REF!</v>
      </c>
      <c r="X75" t="e">
        <f t="shared" si="71"/>
        <v>#REF!</v>
      </c>
      <c r="Y75" t="e">
        <f t="shared" si="72"/>
        <v>#REF!</v>
      </c>
      <c r="AA75">
        <v>66440962</v>
      </c>
      <c r="AB75" t="e">
        <f t="shared" si="73"/>
        <v>#REF!</v>
      </c>
      <c r="AC75" t="e">
        <f t="shared" si="74"/>
        <v>#REF!</v>
      </c>
      <c r="AD75">
        <f t="shared" si="75"/>
        <v>0</v>
      </c>
      <c r="AE75">
        <f t="shared" si="76"/>
        <v>0</v>
      </c>
      <c r="AF75">
        <f t="shared" si="77"/>
        <v>0</v>
      </c>
      <c r="AG75">
        <f t="shared" si="78"/>
        <v>0</v>
      </c>
      <c r="AH75">
        <f t="shared" si="79"/>
        <v>0</v>
      </c>
      <c r="AI75">
        <f t="shared" si="80"/>
        <v>0</v>
      </c>
      <c r="AJ75">
        <f t="shared" si="81"/>
        <v>0</v>
      </c>
      <c r="AK75">
        <v>4455.2</v>
      </c>
      <c r="AL75" s="31" t="e">
        <f>'Техническое задание 18.1 '!#REF!</f>
        <v>#REF!</v>
      </c>
      <c r="AM75">
        <v>0</v>
      </c>
      <c r="AN75">
        <v>0</v>
      </c>
      <c r="AO75">
        <v>0</v>
      </c>
      <c r="AP75">
        <v>0</v>
      </c>
      <c r="AQ75">
        <v>0</v>
      </c>
      <c r="AR75">
        <v>0</v>
      </c>
      <c r="AS75">
        <v>0</v>
      </c>
      <c r="AT75">
        <v>103</v>
      </c>
      <c r="AU75">
        <v>59</v>
      </c>
      <c r="AV75">
        <v>1</v>
      </c>
      <c r="AW75">
        <v>1</v>
      </c>
      <c r="AZ75">
        <v>1</v>
      </c>
      <c r="BA75">
        <v>1</v>
      </c>
      <c r="BB75">
        <v>1</v>
      </c>
      <c r="BC75" t="e">
        <f>'Техническое задание 18.1 '!#REF!</f>
        <v>#REF!</v>
      </c>
      <c r="BD75" t="s">
        <v>6</v>
      </c>
      <c r="BE75" t="s">
        <v>6</v>
      </c>
      <c r="BF75" t="s">
        <v>6</v>
      </c>
      <c r="BG75" t="s">
        <v>6</v>
      </c>
      <c r="BH75">
        <v>3</v>
      </c>
      <c r="BI75">
        <v>1</v>
      </c>
      <c r="BJ75" t="s">
        <v>156</v>
      </c>
      <c r="BM75">
        <v>46001</v>
      </c>
      <c r="BN75">
        <v>0</v>
      </c>
      <c r="BO75" t="s">
        <v>6</v>
      </c>
      <c r="BP75">
        <v>0</v>
      </c>
      <c r="BQ75">
        <v>2</v>
      </c>
      <c r="BR75">
        <v>1</v>
      </c>
      <c r="BS75">
        <v>1</v>
      </c>
      <c r="BT75">
        <v>1</v>
      </c>
      <c r="BU75">
        <v>1</v>
      </c>
      <c r="BV75">
        <v>1</v>
      </c>
      <c r="BW75">
        <v>1</v>
      </c>
      <c r="BX75">
        <v>1</v>
      </c>
      <c r="BY75" t="s">
        <v>6</v>
      </c>
      <c r="BZ75">
        <v>103</v>
      </c>
      <c r="CA75">
        <v>59</v>
      </c>
      <c r="CB75" t="s">
        <v>6</v>
      </c>
      <c r="CE75">
        <v>0</v>
      </c>
      <c r="CF75">
        <v>0</v>
      </c>
      <c r="CG75">
        <v>0</v>
      </c>
      <c r="CM75">
        <v>0</v>
      </c>
      <c r="CN75" t="s">
        <v>6</v>
      </c>
      <c r="CO75">
        <v>0</v>
      </c>
      <c r="CP75" t="e">
        <f t="shared" si="82"/>
        <v>#REF!</v>
      </c>
      <c r="CQ75" t="e">
        <f>AC75*BC75</f>
        <v>#REF!</v>
      </c>
      <c r="CR75">
        <f>AD75*BB75</f>
        <v>0</v>
      </c>
      <c r="CS75">
        <f t="shared" si="83"/>
        <v>0</v>
      </c>
      <c r="CT75">
        <f t="shared" si="84"/>
        <v>0</v>
      </c>
      <c r="CU75">
        <f t="shared" si="85"/>
        <v>0</v>
      </c>
      <c r="CV75">
        <f t="shared" si="86"/>
        <v>0</v>
      </c>
      <c r="CW75">
        <f t="shared" si="87"/>
        <v>0</v>
      </c>
      <c r="CX75">
        <f t="shared" si="88"/>
        <v>0</v>
      </c>
      <c r="CY75" t="e">
        <f t="shared" si="89"/>
        <v>#REF!</v>
      </c>
      <c r="CZ75" t="e">
        <f t="shared" si="90"/>
        <v>#REF!</v>
      </c>
      <c r="DC75" t="s">
        <v>6</v>
      </c>
      <c r="DD75" t="s">
        <v>6</v>
      </c>
      <c r="DE75" t="s">
        <v>6</v>
      </c>
      <c r="DF75" t="s">
        <v>6</v>
      </c>
      <c r="DG75" t="s">
        <v>6</v>
      </c>
      <c r="DH75" t="s">
        <v>6</v>
      </c>
      <c r="DI75" t="s">
        <v>6</v>
      </c>
      <c r="DJ75" t="s">
        <v>6</v>
      </c>
      <c r="DK75" t="s">
        <v>6</v>
      </c>
      <c r="DL75" t="s">
        <v>6</v>
      </c>
      <c r="DM75" t="s">
        <v>6</v>
      </c>
      <c r="DN75">
        <v>0</v>
      </c>
      <c r="DO75">
        <v>0</v>
      </c>
      <c r="DP75">
        <v>1</v>
      </c>
      <c r="DQ75">
        <v>1</v>
      </c>
      <c r="DU75">
        <v>1009</v>
      </c>
      <c r="DV75" t="s">
        <v>147</v>
      </c>
      <c r="DW75" t="e">
        <f>'Техническое задание 18.1 '!#REF!</f>
        <v>#REF!</v>
      </c>
      <c r="DX75">
        <v>1000</v>
      </c>
      <c r="DZ75" t="s">
        <v>6</v>
      </c>
      <c r="EA75" t="s">
        <v>6</v>
      </c>
      <c r="EB75" t="s">
        <v>6</v>
      </c>
      <c r="EC75" t="s">
        <v>6</v>
      </c>
      <c r="EE75">
        <v>66434399</v>
      </c>
      <c r="EF75">
        <v>2</v>
      </c>
      <c r="EG75" t="s">
        <v>80</v>
      </c>
      <c r="EH75">
        <v>40</v>
      </c>
      <c r="EI75" t="s">
        <v>138</v>
      </c>
      <c r="EJ75">
        <v>1</v>
      </c>
      <c r="EK75">
        <v>46001</v>
      </c>
      <c r="EL75" t="s">
        <v>139</v>
      </c>
      <c r="EM75" t="s">
        <v>140</v>
      </c>
      <c r="EO75" t="s">
        <v>6</v>
      </c>
      <c r="EQ75">
        <v>0</v>
      </c>
      <c r="ER75">
        <v>4455.2</v>
      </c>
      <c r="ES75" s="31" t="e">
        <f>'Техническое задание 18.1 '!#REF!</f>
        <v>#REF!</v>
      </c>
      <c r="ET75">
        <v>0</v>
      </c>
      <c r="EU75">
        <v>0</v>
      </c>
      <c r="EV75">
        <v>0</v>
      </c>
      <c r="EW75">
        <v>0</v>
      </c>
      <c r="EX75">
        <v>0</v>
      </c>
      <c r="FQ75">
        <v>0</v>
      </c>
      <c r="FR75">
        <f t="shared" si="91"/>
        <v>0</v>
      </c>
      <c r="FS75">
        <v>0</v>
      </c>
      <c r="FX75">
        <v>103</v>
      </c>
      <c r="FY75">
        <v>59</v>
      </c>
      <c r="GA75" t="s">
        <v>6</v>
      </c>
      <c r="GD75">
        <v>1</v>
      </c>
      <c r="GF75">
        <v>-120483918</v>
      </c>
      <c r="GG75">
        <v>2</v>
      </c>
      <c r="GH75">
        <v>1</v>
      </c>
      <c r="GI75">
        <v>4</v>
      </c>
      <c r="GJ75">
        <v>0</v>
      </c>
      <c r="GK75">
        <v>0</v>
      </c>
      <c r="GL75">
        <f t="shared" si="92"/>
        <v>0</v>
      </c>
      <c r="GM75" t="e">
        <f t="shared" si="93"/>
        <v>#REF!</v>
      </c>
      <c r="GN75" t="e">
        <f t="shared" si="94"/>
        <v>#REF!</v>
      </c>
      <c r="GO75">
        <f t="shared" si="95"/>
        <v>0</v>
      </c>
      <c r="GP75">
        <f t="shared" si="96"/>
        <v>0</v>
      </c>
      <c r="GR75">
        <v>0</v>
      </c>
      <c r="GS75">
        <v>3</v>
      </c>
      <c r="GT75">
        <v>0</v>
      </c>
      <c r="GU75" t="s">
        <v>6</v>
      </c>
      <c r="GV75">
        <f t="shared" si="97"/>
        <v>0</v>
      </c>
      <c r="GW75">
        <v>1</v>
      </c>
      <c r="GX75" t="e">
        <f t="shared" si="98"/>
        <v>#REF!</v>
      </c>
      <c r="HA75">
        <v>0</v>
      </c>
      <c r="HB75">
        <v>0</v>
      </c>
      <c r="HC75">
        <f t="shared" si="99"/>
        <v>0</v>
      </c>
      <c r="HE75" t="s">
        <v>6</v>
      </c>
      <c r="HF75" t="s">
        <v>6</v>
      </c>
      <c r="HM75" t="s">
        <v>6</v>
      </c>
      <c r="HN75" t="s">
        <v>141</v>
      </c>
      <c r="HO75" t="s">
        <v>142</v>
      </c>
      <c r="HP75" t="s">
        <v>139</v>
      </c>
      <c r="HQ75" t="s">
        <v>139</v>
      </c>
      <c r="IF75">
        <v>-1</v>
      </c>
      <c r="IK75">
        <v>0</v>
      </c>
    </row>
    <row r="76" spans="1:245" x14ac:dyDescent="0.25">
      <c r="A76">
        <v>18</v>
      </c>
      <c r="B76">
        <v>1</v>
      </c>
      <c r="C76">
        <v>103</v>
      </c>
      <c r="E76" t="s">
        <v>157</v>
      </c>
      <c r="F76" t="e">
        <f>'Техническое задание 18.1 '!#REF!</f>
        <v>#REF!</v>
      </c>
      <c r="G76" t="s">
        <v>159</v>
      </c>
      <c r="H76" t="s">
        <v>147</v>
      </c>
      <c r="I76" t="e">
        <f>I71*J76</f>
        <v>#REF!</v>
      </c>
      <c r="J76">
        <v>-4.9999999999999996E-2</v>
      </c>
      <c r="K76">
        <v>-0.05</v>
      </c>
      <c r="O76" t="e">
        <f t="shared" si="62"/>
        <v>#REF!</v>
      </c>
      <c r="P76" t="e">
        <f t="shared" si="63"/>
        <v>#REF!</v>
      </c>
      <c r="Q76" t="e">
        <f t="shared" si="64"/>
        <v>#REF!</v>
      </c>
      <c r="R76" t="e">
        <f t="shared" si="65"/>
        <v>#REF!</v>
      </c>
      <c r="S76" t="e">
        <f t="shared" si="66"/>
        <v>#REF!</v>
      </c>
      <c r="T76" t="e">
        <f t="shared" si="67"/>
        <v>#REF!</v>
      </c>
      <c r="U76" t="e">
        <f t="shared" si="68"/>
        <v>#REF!</v>
      </c>
      <c r="V76" t="e">
        <f t="shared" si="69"/>
        <v>#REF!</v>
      </c>
      <c r="W76" t="e">
        <f t="shared" si="70"/>
        <v>#REF!</v>
      </c>
      <c r="X76" t="e">
        <f t="shared" si="71"/>
        <v>#REF!</v>
      </c>
      <c r="Y76" t="e">
        <f t="shared" si="72"/>
        <v>#REF!</v>
      </c>
      <c r="AA76">
        <v>66440962</v>
      </c>
      <c r="AB76" t="e">
        <f t="shared" si="73"/>
        <v>#REF!</v>
      </c>
      <c r="AC76" t="e">
        <f t="shared" si="74"/>
        <v>#REF!</v>
      </c>
      <c r="AD76">
        <f t="shared" si="75"/>
        <v>0</v>
      </c>
      <c r="AE76">
        <f t="shared" si="76"/>
        <v>0</v>
      </c>
      <c r="AF76">
        <f t="shared" si="77"/>
        <v>0</v>
      </c>
      <c r="AG76">
        <f t="shared" si="78"/>
        <v>0</v>
      </c>
      <c r="AH76">
        <f t="shared" si="79"/>
        <v>0</v>
      </c>
      <c r="AI76">
        <f t="shared" si="80"/>
        <v>0</v>
      </c>
      <c r="AJ76">
        <f t="shared" si="81"/>
        <v>0</v>
      </c>
      <c r="AK76">
        <v>5650</v>
      </c>
      <c r="AL76" s="31" t="e">
        <f>'Техническое задание 18.1 '!#REF!</f>
        <v>#REF!</v>
      </c>
      <c r="AM76">
        <v>0</v>
      </c>
      <c r="AN76">
        <v>0</v>
      </c>
      <c r="AO76">
        <v>0</v>
      </c>
      <c r="AP76">
        <v>0</v>
      </c>
      <c r="AQ76">
        <v>0</v>
      </c>
      <c r="AR76">
        <v>0</v>
      </c>
      <c r="AS76">
        <v>0</v>
      </c>
      <c r="AT76">
        <v>103</v>
      </c>
      <c r="AU76">
        <v>59</v>
      </c>
      <c r="AV76">
        <v>1</v>
      </c>
      <c r="AW76">
        <v>1</v>
      </c>
      <c r="AZ76">
        <v>1</v>
      </c>
      <c r="BA76">
        <v>1</v>
      </c>
      <c r="BB76">
        <v>1</v>
      </c>
      <c r="BC76" t="e">
        <f>'Техническое задание 18.1 '!#REF!</f>
        <v>#REF!</v>
      </c>
      <c r="BD76" t="s">
        <v>6</v>
      </c>
      <c r="BE76" t="s">
        <v>6</v>
      </c>
      <c r="BF76" t="s">
        <v>6</v>
      </c>
      <c r="BG76" t="s">
        <v>6</v>
      </c>
      <c r="BH76">
        <v>3</v>
      </c>
      <c r="BI76">
        <v>1</v>
      </c>
      <c r="BJ76" t="s">
        <v>160</v>
      </c>
      <c r="BM76">
        <v>46001</v>
      </c>
      <c r="BN76">
        <v>0</v>
      </c>
      <c r="BO76" t="s">
        <v>6</v>
      </c>
      <c r="BP76">
        <v>0</v>
      </c>
      <c r="BQ76">
        <v>2</v>
      </c>
      <c r="BR76">
        <v>1</v>
      </c>
      <c r="BS76">
        <v>1</v>
      </c>
      <c r="BT76">
        <v>1</v>
      </c>
      <c r="BU76">
        <v>1</v>
      </c>
      <c r="BV76">
        <v>1</v>
      </c>
      <c r="BW76">
        <v>1</v>
      </c>
      <c r="BX76">
        <v>1</v>
      </c>
      <c r="BY76" t="s">
        <v>6</v>
      </c>
      <c r="BZ76">
        <v>103</v>
      </c>
      <c r="CA76">
        <v>59</v>
      </c>
      <c r="CB76" t="s">
        <v>6</v>
      </c>
      <c r="CE76">
        <v>0</v>
      </c>
      <c r="CF76">
        <v>0</v>
      </c>
      <c r="CG76">
        <v>0</v>
      </c>
      <c r="CM76">
        <v>0</v>
      </c>
      <c r="CN76" t="s">
        <v>6</v>
      </c>
      <c r="CO76">
        <v>0</v>
      </c>
      <c r="CP76" t="e">
        <f t="shared" si="82"/>
        <v>#REF!</v>
      </c>
      <c r="CQ76" t="e">
        <f>AC76*BC76</f>
        <v>#REF!</v>
      </c>
      <c r="CR76">
        <f>AD76*BB76</f>
        <v>0</v>
      </c>
      <c r="CS76">
        <f t="shared" si="83"/>
        <v>0</v>
      </c>
      <c r="CT76">
        <f t="shared" si="84"/>
        <v>0</v>
      </c>
      <c r="CU76">
        <f t="shared" si="85"/>
        <v>0</v>
      </c>
      <c r="CV76">
        <f t="shared" si="86"/>
        <v>0</v>
      </c>
      <c r="CW76">
        <f t="shared" si="87"/>
        <v>0</v>
      </c>
      <c r="CX76">
        <f t="shared" si="88"/>
        <v>0</v>
      </c>
      <c r="CY76" t="e">
        <f t="shared" si="89"/>
        <v>#REF!</v>
      </c>
      <c r="CZ76" t="e">
        <f t="shared" si="90"/>
        <v>#REF!</v>
      </c>
      <c r="DC76" t="s">
        <v>6</v>
      </c>
      <c r="DD76" t="s">
        <v>6</v>
      </c>
      <c r="DE76" t="s">
        <v>6</v>
      </c>
      <c r="DF76" t="s">
        <v>6</v>
      </c>
      <c r="DG76" t="s">
        <v>6</v>
      </c>
      <c r="DH76" t="s">
        <v>6</v>
      </c>
      <c r="DI76" t="s">
        <v>6</v>
      </c>
      <c r="DJ76" t="s">
        <v>6</v>
      </c>
      <c r="DK76" t="s">
        <v>6</v>
      </c>
      <c r="DL76" t="s">
        <v>6</v>
      </c>
      <c r="DM76" t="s">
        <v>6</v>
      </c>
      <c r="DN76">
        <v>0</v>
      </c>
      <c r="DO76">
        <v>0</v>
      </c>
      <c r="DP76">
        <v>1</v>
      </c>
      <c r="DQ76">
        <v>1</v>
      </c>
      <c r="DU76">
        <v>1009</v>
      </c>
      <c r="DV76" t="s">
        <v>147</v>
      </c>
      <c r="DW76" t="e">
        <f>'Техническое задание 18.1 '!#REF!</f>
        <v>#REF!</v>
      </c>
      <c r="DX76">
        <v>1000</v>
      </c>
      <c r="DZ76" t="s">
        <v>6</v>
      </c>
      <c r="EA76" t="s">
        <v>6</v>
      </c>
      <c r="EB76" t="s">
        <v>6</v>
      </c>
      <c r="EC76" t="s">
        <v>6</v>
      </c>
      <c r="EE76">
        <v>66434399</v>
      </c>
      <c r="EF76">
        <v>2</v>
      </c>
      <c r="EG76" t="s">
        <v>80</v>
      </c>
      <c r="EH76">
        <v>40</v>
      </c>
      <c r="EI76" t="s">
        <v>138</v>
      </c>
      <c r="EJ76">
        <v>1</v>
      </c>
      <c r="EK76">
        <v>46001</v>
      </c>
      <c r="EL76" t="s">
        <v>139</v>
      </c>
      <c r="EM76" t="s">
        <v>140</v>
      </c>
      <c r="EO76" t="s">
        <v>6</v>
      </c>
      <c r="EQ76">
        <v>0</v>
      </c>
      <c r="ER76">
        <v>5650</v>
      </c>
      <c r="ES76" s="31" t="e">
        <f>'Техническое задание 18.1 '!#REF!</f>
        <v>#REF!</v>
      </c>
      <c r="ET76">
        <v>0</v>
      </c>
      <c r="EU76">
        <v>0</v>
      </c>
      <c r="EV76">
        <v>0</v>
      </c>
      <c r="EW76">
        <v>0</v>
      </c>
      <c r="EX76">
        <v>0</v>
      </c>
      <c r="FQ76">
        <v>0</v>
      </c>
      <c r="FR76">
        <f t="shared" si="91"/>
        <v>0</v>
      </c>
      <c r="FS76">
        <v>0</v>
      </c>
      <c r="FX76">
        <v>103</v>
      </c>
      <c r="FY76">
        <v>59</v>
      </c>
      <c r="GA76" t="s">
        <v>6</v>
      </c>
      <c r="GD76">
        <v>1</v>
      </c>
      <c r="GF76">
        <v>1291003592</v>
      </c>
      <c r="GG76">
        <v>2</v>
      </c>
      <c r="GH76">
        <v>1</v>
      </c>
      <c r="GI76">
        <v>4</v>
      </c>
      <c r="GJ76">
        <v>0</v>
      </c>
      <c r="GK76">
        <v>0</v>
      </c>
      <c r="GL76">
        <f t="shared" si="92"/>
        <v>0</v>
      </c>
      <c r="GM76" t="e">
        <f t="shared" si="93"/>
        <v>#REF!</v>
      </c>
      <c r="GN76" t="e">
        <f t="shared" si="94"/>
        <v>#REF!</v>
      </c>
      <c r="GO76">
        <f t="shared" si="95"/>
        <v>0</v>
      </c>
      <c r="GP76">
        <f t="shared" si="96"/>
        <v>0</v>
      </c>
      <c r="GR76">
        <v>0</v>
      </c>
      <c r="GS76">
        <v>3</v>
      </c>
      <c r="GT76">
        <v>0</v>
      </c>
      <c r="GU76" t="s">
        <v>6</v>
      </c>
      <c r="GV76">
        <f t="shared" si="97"/>
        <v>0</v>
      </c>
      <c r="GW76">
        <v>1</v>
      </c>
      <c r="GX76" t="e">
        <f t="shared" si="98"/>
        <v>#REF!</v>
      </c>
      <c r="HA76">
        <v>0</v>
      </c>
      <c r="HB76">
        <v>0</v>
      </c>
      <c r="HC76">
        <f t="shared" si="99"/>
        <v>0</v>
      </c>
      <c r="HE76" t="s">
        <v>6</v>
      </c>
      <c r="HF76" t="s">
        <v>6</v>
      </c>
      <c r="HM76" t="s">
        <v>6</v>
      </c>
      <c r="HN76" t="s">
        <v>141</v>
      </c>
      <c r="HO76" t="s">
        <v>142</v>
      </c>
      <c r="HP76" t="s">
        <v>139</v>
      </c>
      <c r="HQ76" t="s">
        <v>139</v>
      </c>
      <c r="IF76">
        <v>-1</v>
      </c>
      <c r="IK76">
        <v>0</v>
      </c>
    </row>
    <row r="77" spans="1:245" x14ac:dyDescent="0.25">
      <c r="A77">
        <v>18</v>
      </c>
      <c r="B77">
        <v>1</v>
      </c>
      <c r="C77">
        <v>104</v>
      </c>
      <c r="E77" t="s">
        <v>161</v>
      </c>
      <c r="F77" t="e">
        <f>'Техническое задание 18.1 '!#REF!</f>
        <v>#REF!</v>
      </c>
      <c r="G77" t="s">
        <v>163</v>
      </c>
      <c r="H77" t="s">
        <v>22</v>
      </c>
      <c r="I77" t="e">
        <f>I71*J77</f>
        <v>#REF!</v>
      </c>
      <c r="J77">
        <v>-0.09</v>
      </c>
      <c r="K77">
        <v>-0.09</v>
      </c>
      <c r="O77" t="e">
        <f t="shared" si="62"/>
        <v>#REF!</v>
      </c>
      <c r="P77" t="e">
        <f t="shared" si="63"/>
        <v>#REF!</v>
      </c>
      <c r="Q77" t="e">
        <f t="shared" si="64"/>
        <v>#REF!</v>
      </c>
      <c r="R77" t="e">
        <f t="shared" si="65"/>
        <v>#REF!</v>
      </c>
      <c r="S77" t="e">
        <f t="shared" si="66"/>
        <v>#REF!</v>
      </c>
      <c r="T77" t="e">
        <f t="shared" si="67"/>
        <v>#REF!</v>
      </c>
      <c r="U77" t="e">
        <f t="shared" si="68"/>
        <v>#REF!</v>
      </c>
      <c r="V77" t="e">
        <f t="shared" si="69"/>
        <v>#REF!</v>
      </c>
      <c r="W77" t="e">
        <f t="shared" si="70"/>
        <v>#REF!</v>
      </c>
      <c r="X77" t="e">
        <f t="shared" si="71"/>
        <v>#REF!</v>
      </c>
      <c r="Y77" t="e">
        <f t="shared" si="72"/>
        <v>#REF!</v>
      </c>
      <c r="AA77">
        <v>66440962</v>
      </c>
      <c r="AB77" t="e">
        <f t="shared" si="73"/>
        <v>#REF!</v>
      </c>
      <c r="AC77" t="e">
        <f t="shared" si="74"/>
        <v>#REF!</v>
      </c>
      <c r="AD77">
        <f t="shared" si="75"/>
        <v>0</v>
      </c>
      <c r="AE77">
        <f t="shared" si="76"/>
        <v>0</v>
      </c>
      <c r="AF77">
        <f t="shared" si="77"/>
        <v>0</v>
      </c>
      <c r="AG77">
        <f t="shared" si="78"/>
        <v>0</v>
      </c>
      <c r="AH77">
        <f t="shared" si="79"/>
        <v>0</v>
      </c>
      <c r="AI77">
        <f t="shared" si="80"/>
        <v>0</v>
      </c>
      <c r="AJ77">
        <f t="shared" si="81"/>
        <v>0</v>
      </c>
      <c r="AK77">
        <v>1155</v>
      </c>
      <c r="AL77" s="31" t="e">
        <f>'Техническое задание 18.1 '!#REF!</f>
        <v>#REF!</v>
      </c>
      <c r="AM77">
        <v>0</v>
      </c>
      <c r="AN77">
        <v>0</v>
      </c>
      <c r="AO77">
        <v>0</v>
      </c>
      <c r="AP77">
        <v>0</v>
      </c>
      <c r="AQ77">
        <v>0</v>
      </c>
      <c r="AR77">
        <v>0</v>
      </c>
      <c r="AS77">
        <v>0</v>
      </c>
      <c r="AT77">
        <v>103</v>
      </c>
      <c r="AU77">
        <v>59</v>
      </c>
      <c r="AV77">
        <v>1</v>
      </c>
      <c r="AW77">
        <v>1</v>
      </c>
      <c r="AZ77">
        <v>1</v>
      </c>
      <c r="BA77">
        <v>1</v>
      </c>
      <c r="BB77">
        <v>1</v>
      </c>
      <c r="BC77" t="e">
        <f>'Техническое задание 18.1 '!#REF!</f>
        <v>#REF!</v>
      </c>
      <c r="BD77" t="s">
        <v>6</v>
      </c>
      <c r="BE77" t="s">
        <v>6</v>
      </c>
      <c r="BF77" t="s">
        <v>6</v>
      </c>
      <c r="BG77" t="s">
        <v>6</v>
      </c>
      <c r="BH77">
        <v>3</v>
      </c>
      <c r="BI77">
        <v>1</v>
      </c>
      <c r="BJ77" t="s">
        <v>164</v>
      </c>
      <c r="BM77">
        <v>46001</v>
      </c>
      <c r="BN77">
        <v>0</v>
      </c>
      <c r="BO77" t="s">
        <v>6</v>
      </c>
      <c r="BP77">
        <v>0</v>
      </c>
      <c r="BQ77">
        <v>2</v>
      </c>
      <c r="BR77">
        <v>1</v>
      </c>
      <c r="BS77">
        <v>1</v>
      </c>
      <c r="BT77">
        <v>1</v>
      </c>
      <c r="BU77">
        <v>1</v>
      </c>
      <c r="BV77">
        <v>1</v>
      </c>
      <c r="BW77">
        <v>1</v>
      </c>
      <c r="BX77">
        <v>1</v>
      </c>
      <c r="BY77" t="s">
        <v>6</v>
      </c>
      <c r="BZ77">
        <v>103</v>
      </c>
      <c r="CA77">
        <v>59</v>
      </c>
      <c r="CB77" t="s">
        <v>6</v>
      </c>
      <c r="CE77">
        <v>0</v>
      </c>
      <c r="CF77">
        <v>0</v>
      </c>
      <c r="CG77">
        <v>0</v>
      </c>
      <c r="CM77">
        <v>0</v>
      </c>
      <c r="CN77" t="s">
        <v>6</v>
      </c>
      <c r="CO77">
        <v>0</v>
      </c>
      <c r="CP77" t="e">
        <f t="shared" si="82"/>
        <v>#REF!</v>
      </c>
      <c r="CQ77" t="e">
        <f>AC77*BC77</f>
        <v>#REF!</v>
      </c>
      <c r="CR77">
        <f>AD77*BB77</f>
        <v>0</v>
      </c>
      <c r="CS77">
        <f t="shared" si="83"/>
        <v>0</v>
      </c>
      <c r="CT77">
        <f t="shared" si="84"/>
        <v>0</v>
      </c>
      <c r="CU77">
        <f t="shared" si="85"/>
        <v>0</v>
      </c>
      <c r="CV77">
        <f t="shared" si="86"/>
        <v>0</v>
      </c>
      <c r="CW77">
        <f t="shared" si="87"/>
        <v>0</v>
      </c>
      <c r="CX77">
        <f t="shared" si="88"/>
        <v>0</v>
      </c>
      <c r="CY77" t="e">
        <f t="shared" si="89"/>
        <v>#REF!</v>
      </c>
      <c r="CZ77" t="e">
        <f t="shared" si="90"/>
        <v>#REF!</v>
      </c>
      <c r="DC77" t="s">
        <v>6</v>
      </c>
      <c r="DD77" t="s">
        <v>6</v>
      </c>
      <c r="DE77" t="s">
        <v>6</v>
      </c>
      <c r="DF77" t="s">
        <v>6</v>
      </c>
      <c r="DG77" t="s">
        <v>6</v>
      </c>
      <c r="DH77" t="s">
        <v>6</v>
      </c>
      <c r="DI77" t="s">
        <v>6</v>
      </c>
      <c r="DJ77" t="s">
        <v>6</v>
      </c>
      <c r="DK77" t="s">
        <v>6</v>
      </c>
      <c r="DL77" t="s">
        <v>6</v>
      </c>
      <c r="DM77" t="s">
        <v>6</v>
      </c>
      <c r="DN77">
        <v>0</v>
      </c>
      <c r="DO77">
        <v>0</v>
      </c>
      <c r="DP77">
        <v>1</v>
      </c>
      <c r="DQ77">
        <v>1</v>
      </c>
      <c r="DU77">
        <v>1007</v>
      </c>
      <c r="DV77" t="s">
        <v>22</v>
      </c>
      <c r="DW77" t="e">
        <f>'Техническое задание 18.1 '!#REF!</f>
        <v>#REF!</v>
      </c>
      <c r="DX77">
        <v>1</v>
      </c>
      <c r="DZ77" t="s">
        <v>6</v>
      </c>
      <c r="EA77" t="s">
        <v>6</v>
      </c>
      <c r="EB77" t="s">
        <v>6</v>
      </c>
      <c r="EC77" t="s">
        <v>6</v>
      </c>
      <c r="EE77">
        <v>66434399</v>
      </c>
      <c r="EF77">
        <v>2</v>
      </c>
      <c r="EG77" t="s">
        <v>80</v>
      </c>
      <c r="EH77">
        <v>40</v>
      </c>
      <c r="EI77" t="s">
        <v>138</v>
      </c>
      <c r="EJ77">
        <v>1</v>
      </c>
      <c r="EK77">
        <v>46001</v>
      </c>
      <c r="EL77" t="s">
        <v>139</v>
      </c>
      <c r="EM77" t="s">
        <v>140</v>
      </c>
      <c r="EO77" t="s">
        <v>6</v>
      </c>
      <c r="EQ77">
        <v>0</v>
      </c>
      <c r="ER77">
        <v>1155</v>
      </c>
      <c r="ES77" s="31" t="e">
        <f>'Техническое задание 18.1 '!#REF!</f>
        <v>#REF!</v>
      </c>
      <c r="ET77">
        <v>0</v>
      </c>
      <c r="EU77">
        <v>0</v>
      </c>
      <c r="EV77">
        <v>0</v>
      </c>
      <c r="EW77">
        <v>0</v>
      </c>
      <c r="EX77">
        <v>0</v>
      </c>
      <c r="FQ77">
        <v>0</v>
      </c>
      <c r="FR77">
        <f t="shared" si="91"/>
        <v>0</v>
      </c>
      <c r="FS77">
        <v>0</v>
      </c>
      <c r="FX77">
        <v>103</v>
      </c>
      <c r="FY77">
        <v>59</v>
      </c>
      <c r="GA77" t="s">
        <v>6</v>
      </c>
      <c r="GD77">
        <v>1</v>
      </c>
      <c r="GF77">
        <v>-330517304</v>
      </c>
      <c r="GG77">
        <v>2</v>
      </c>
      <c r="GH77">
        <v>1</v>
      </c>
      <c r="GI77">
        <v>4</v>
      </c>
      <c r="GJ77">
        <v>0</v>
      </c>
      <c r="GK77">
        <v>0</v>
      </c>
      <c r="GL77">
        <f t="shared" si="92"/>
        <v>0</v>
      </c>
      <c r="GM77" t="e">
        <f t="shared" si="93"/>
        <v>#REF!</v>
      </c>
      <c r="GN77" t="e">
        <f t="shared" si="94"/>
        <v>#REF!</v>
      </c>
      <c r="GO77">
        <f t="shared" si="95"/>
        <v>0</v>
      </c>
      <c r="GP77">
        <f t="shared" si="96"/>
        <v>0</v>
      </c>
      <c r="GR77">
        <v>0</v>
      </c>
      <c r="GS77">
        <v>3</v>
      </c>
      <c r="GT77">
        <v>0</v>
      </c>
      <c r="GU77" t="s">
        <v>6</v>
      </c>
      <c r="GV77">
        <f t="shared" si="97"/>
        <v>0</v>
      </c>
      <c r="GW77">
        <v>1</v>
      </c>
      <c r="GX77" t="e">
        <f t="shared" si="98"/>
        <v>#REF!</v>
      </c>
      <c r="HA77">
        <v>0</v>
      </c>
      <c r="HB77">
        <v>0</v>
      </c>
      <c r="HC77">
        <f t="shared" si="99"/>
        <v>0</v>
      </c>
      <c r="HE77" t="s">
        <v>6</v>
      </c>
      <c r="HF77" t="s">
        <v>6</v>
      </c>
      <c r="HM77" t="s">
        <v>6</v>
      </c>
      <c r="HN77" t="s">
        <v>141</v>
      </c>
      <c r="HO77" t="s">
        <v>142</v>
      </c>
      <c r="HP77" t="s">
        <v>139</v>
      </c>
      <c r="HQ77" t="s">
        <v>139</v>
      </c>
      <c r="IF77">
        <v>-1</v>
      </c>
      <c r="IK77">
        <v>0</v>
      </c>
    </row>
    <row r="78" spans="1:245" x14ac:dyDescent="0.25">
      <c r="A78">
        <v>19</v>
      </c>
      <c r="B78">
        <v>1</v>
      </c>
      <c r="F78" t="s">
        <v>6</v>
      </c>
      <c r="G78" t="s">
        <v>165</v>
      </c>
      <c r="H78" t="s">
        <v>6</v>
      </c>
      <c r="AA78">
        <v>1</v>
      </c>
      <c r="IF78">
        <v>-1</v>
      </c>
      <c r="IK78">
        <v>0</v>
      </c>
    </row>
    <row r="79" spans="1:245" x14ac:dyDescent="0.25">
      <c r="A79">
        <v>17</v>
      </c>
      <c r="B79">
        <v>1</v>
      </c>
      <c r="C79">
        <f>ROW(SmtRes!A110)</f>
        <v>110</v>
      </c>
      <c r="D79">
        <f>ROW(EtalonRes!A103)</f>
        <v>103</v>
      </c>
      <c r="E79" t="s">
        <v>166</v>
      </c>
      <c r="F79" t="s">
        <v>167</v>
      </c>
      <c r="G79" t="s">
        <v>168</v>
      </c>
      <c r="H79" t="s">
        <v>169</v>
      </c>
      <c r="I79" t="e">
        <f>'Техническое задание 18.1 '!#REF!</f>
        <v>#REF!</v>
      </c>
      <c r="J79">
        <v>0</v>
      </c>
      <c r="K79">
        <v>1.07</v>
      </c>
      <c r="O79" t="e">
        <f t="shared" ref="O79:O84" si="100">ROUND(CP79,0)</f>
        <v>#REF!</v>
      </c>
      <c r="P79" t="e">
        <f t="shared" ref="P79:P84" si="101">ROUND(CQ79*I79,0)</f>
        <v>#REF!</v>
      </c>
      <c r="Q79" t="e">
        <f t="shared" ref="Q79:Q84" si="102">ROUND(CR79*I79,0)</f>
        <v>#REF!</v>
      </c>
      <c r="R79" t="e">
        <f t="shared" ref="R79:R84" si="103">ROUND(CS79*I79,0)</f>
        <v>#REF!</v>
      </c>
      <c r="S79" t="e">
        <f t="shared" ref="S79:S84" si="104">ROUND(CT79*I79,0)</f>
        <v>#REF!</v>
      </c>
      <c r="T79" t="e">
        <f t="shared" ref="T79:T84" si="105">ROUND(CU79*I79,0)</f>
        <v>#REF!</v>
      </c>
      <c r="U79" t="e">
        <f t="shared" ref="U79:U84" si="106">ROUND(CV79*I79,7)</f>
        <v>#REF!</v>
      </c>
      <c r="V79" t="e">
        <f t="shared" ref="V79:V84" si="107">ROUND(CW79*I79,7)</f>
        <v>#REF!</v>
      </c>
      <c r="W79" t="e">
        <f t="shared" ref="W79:W84" si="108">ROUND(CX79*I79,0)</f>
        <v>#REF!</v>
      </c>
      <c r="X79" t="e">
        <f t="shared" ref="X79:Y84" si="109">ROUND(CY79,0)</f>
        <v>#REF!</v>
      </c>
      <c r="Y79" t="e">
        <f t="shared" si="109"/>
        <v>#REF!</v>
      </c>
      <c r="AA79">
        <v>66440962</v>
      </c>
      <c r="AB79" t="e">
        <f t="shared" ref="AB79:AB84" si="110">ROUND((AC79+AD79+AF79),2)</f>
        <v>#REF!</v>
      </c>
      <c r="AC79" t="e">
        <f t="shared" ref="AC79:AC84" si="111">ROUND((ES79),2)</f>
        <v>#REF!</v>
      </c>
      <c r="AD79" t="e">
        <f t="shared" ref="AD79:AD84" si="112">ROUND((((ET79)-(EU79))+AE79),2)</f>
        <v>#REF!</v>
      </c>
      <c r="AE79" t="e">
        <f t="shared" ref="AE79:AF84" si="113">ROUND((EU79),2)</f>
        <v>#REF!</v>
      </c>
      <c r="AF79" t="e">
        <f t="shared" si="113"/>
        <v>#REF!</v>
      </c>
      <c r="AG79">
        <f t="shared" ref="AG79:AG84" si="114">ROUND((AP79),2)</f>
        <v>0</v>
      </c>
      <c r="AH79" t="e">
        <f t="shared" ref="AH79:AI84" si="115">(EW79)</f>
        <v>#REF!</v>
      </c>
      <c r="AI79">
        <f t="shared" si="115"/>
        <v>0.11</v>
      </c>
      <c r="AJ79">
        <f t="shared" ref="AJ79:AJ84" si="116">(AS79)</f>
        <v>0</v>
      </c>
      <c r="AK79" t="e">
        <f>AL79+AM79+AO79</f>
        <v>#REF!</v>
      </c>
      <c r="AL79" s="31" t="e">
        <f>'Техническое задание 18.1 '!#REF!</f>
        <v>#REF!</v>
      </c>
      <c r="AM79" s="31" t="e">
        <f>'Техническое задание 18.1 '!#REF!</f>
        <v>#REF!</v>
      </c>
      <c r="AN79" s="31" t="e">
        <f>'Техническое задание 18.1 '!#REF!</f>
        <v>#REF!</v>
      </c>
      <c r="AO79" s="31" t="e">
        <f>'Техническое задание 18.1 '!#REF!</f>
        <v>#REF!</v>
      </c>
      <c r="AP79">
        <v>0</v>
      </c>
      <c r="AQ79" t="e">
        <f>'Техническое задание 18.1 '!#REF!</f>
        <v>#REF!</v>
      </c>
      <c r="AR79">
        <v>0.11</v>
      </c>
      <c r="AS79">
        <v>0</v>
      </c>
      <c r="AT79">
        <v>116</v>
      </c>
      <c r="AU79">
        <v>80</v>
      </c>
      <c r="AV79">
        <v>1</v>
      </c>
      <c r="AW79">
        <v>1</v>
      </c>
      <c r="AZ79">
        <v>1</v>
      </c>
      <c r="BA79" t="e">
        <f>'Техническое задание 18.1 '!#REF!</f>
        <v>#REF!</v>
      </c>
      <c r="BB79" t="e">
        <f>'Техническое задание 18.1 '!#REF!</f>
        <v>#REF!</v>
      </c>
      <c r="BC79" t="e">
        <f>'Техническое задание 18.1 '!#REF!</f>
        <v>#REF!</v>
      </c>
      <c r="BD79" t="s">
        <v>6</v>
      </c>
      <c r="BE79" t="s">
        <v>6</v>
      </c>
      <c r="BF79" t="s">
        <v>6</v>
      </c>
      <c r="BG79" t="s">
        <v>6</v>
      </c>
      <c r="BH79">
        <v>0</v>
      </c>
      <c r="BI79">
        <v>1</v>
      </c>
      <c r="BJ79" t="s">
        <v>170</v>
      </c>
      <c r="BM79">
        <v>7005</v>
      </c>
      <c r="BN79">
        <v>0</v>
      </c>
      <c r="BO79" t="s">
        <v>6</v>
      </c>
      <c r="BP79">
        <v>0</v>
      </c>
      <c r="BQ79">
        <v>2</v>
      </c>
      <c r="BR79">
        <v>0</v>
      </c>
      <c r="BS79" t="e">
        <f>'Техническое задание 18.1 '!#REF!</f>
        <v>#REF!</v>
      </c>
      <c r="BT79">
        <v>1</v>
      </c>
      <c r="BU79">
        <v>1</v>
      </c>
      <c r="BV79">
        <v>1</v>
      </c>
      <c r="BW79">
        <v>1</v>
      </c>
      <c r="BX79">
        <v>1</v>
      </c>
      <c r="BY79" t="s">
        <v>6</v>
      </c>
      <c r="BZ79">
        <v>116</v>
      </c>
      <c r="CA79">
        <v>80</v>
      </c>
      <c r="CB79" t="s">
        <v>6</v>
      </c>
      <c r="CE79">
        <v>0</v>
      </c>
      <c r="CF79">
        <v>0</v>
      </c>
      <c r="CG79">
        <v>0</v>
      </c>
      <c r="CM79">
        <v>0</v>
      </c>
      <c r="CN79" t="s">
        <v>6</v>
      </c>
      <c r="CO79">
        <v>0</v>
      </c>
      <c r="CP79" t="e">
        <f t="shared" ref="CP79:CP84" si="117">(P79+Q79+S79)</f>
        <v>#REF!</v>
      </c>
      <c r="CQ79" t="e">
        <f t="shared" ref="CQ79:CQ84" si="118">AC79*BC79</f>
        <v>#REF!</v>
      </c>
      <c r="CR79" t="e">
        <f t="shared" ref="CR79:CR84" si="119">AD79*BB79</f>
        <v>#REF!</v>
      </c>
      <c r="CS79" t="e">
        <f t="shared" ref="CS79:CS84" si="120">AE79*BS79</f>
        <v>#REF!</v>
      </c>
      <c r="CT79" t="e">
        <f t="shared" ref="CT79:CT84" si="121">AF79*BA79</f>
        <v>#REF!</v>
      </c>
      <c r="CU79">
        <f t="shared" ref="CU79:CX84" si="122">AG79</f>
        <v>0</v>
      </c>
      <c r="CV79" t="e">
        <f t="shared" si="122"/>
        <v>#REF!</v>
      </c>
      <c r="CW79">
        <f t="shared" si="122"/>
        <v>0.11</v>
      </c>
      <c r="CX79">
        <f t="shared" si="122"/>
        <v>0</v>
      </c>
      <c r="CY79" t="e">
        <f t="shared" ref="CY79:CY84" si="123">(((S79+R79)*AT79)/100)</f>
        <v>#REF!</v>
      </c>
      <c r="CZ79" t="e">
        <f t="shared" ref="CZ79:CZ84" si="124">(((S79+R79)*AU79)/100)</f>
        <v>#REF!</v>
      </c>
      <c r="DC79" t="s">
        <v>6</v>
      </c>
      <c r="DD79" t="s">
        <v>6</v>
      </c>
      <c r="DE79" t="s">
        <v>6</v>
      </c>
      <c r="DF79" t="s">
        <v>6</v>
      </c>
      <c r="DG79" t="s">
        <v>6</v>
      </c>
      <c r="DH79" t="s">
        <v>6</v>
      </c>
      <c r="DI79" t="s">
        <v>6</v>
      </c>
      <c r="DJ79" t="s">
        <v>6</v>
      </c>
      <c r="DK79" t="s">
        <v>6</v>
      </c>
      <c r="DL79" t="s">
        <v>6</v>
      </c>
      <c r="DM79" t="s">
        <v>6</v>
      </c>
      <c r="DN79">
        <v>0</v>
      </c>
      <c r="DO79">
        <v>0</v>
      </c>
      <c r="DP79">
        <v>1</v>
      </c>
      <c r="DQ79">
        <v>1</v>
      </c>
      <c r="DU79">
        <v>1003</v>
      </c>
      <c r="DV79" t="s">
        <v>169</v>
      </c>
      <c r="DW79" t="e">
        <f>'Техническое задание 18.1 '!#REF!</f>
        <v>#REF!</v>
      </c>
      <c r="DX79">
        <v>100</v>
      </c>
      <c r="DZ79" t="s">
        <v>6</v>
      </c>
      <c r="EA79" t="s">
        <v>6</v>
      </c>
      <c r="EB79" t="s">
        <v>6</v>
      </c>
      <c r="EC79" t="s">
        <v>6</v>
      </c>
      <c r="EE79">
        <v>66434294</v>
      </c>
      <c r="EF79">
        <v>2</v>
      </c>
      <c r="EG79" t="s">
        <v>80</v>
      </c>
      <c r="EH79">
        <v>7</v>
      </c>
      <c r="EI79" t="s">
        <v>171</v>
      </c>
      <c r="EJ79">
        <v>1</v>
      </c>
      <c r="EK79">
        <v>7005</v>
      </c>
      <c r="EL79" t="s">
        <v>172</v>
      </c>
      <c r="EM79" t="s">
        <v>173</v>
      </c>
      <c r="EO79" t="s">
        <v>6</v>
      </c>
      <c r="EQ79">
        <v>131072</v>
      </c>
      <c r="ER79" t="e">
        <f>ES79+ET79+EV79</f>
        <v>#REF!</v>
      </c>
      <c r="ES79" s="31" t="e">
        <f>'Техническое задание 18.1 '!#REF!</f>
        <v>#REF!</v>
      </c>
      <c r="ET79" s="31" t="e">
        <f>'Техническое задание 18.1 '!#REF!</f>
        <v>#REF!</v>
      </c>
      <c r="EU79" s="31" t="e">
        <f>'Техническое задание 18.1 '!#REF!</f>
        <v>#REF!</v>
      </c>
      <c r="EV79" s="31" t="e">
        <f>'Техническое задание 18.1 '!#REF!</f>
        <v>#REF!</v>
      </c>
      <c r="EW79" t="e">
        <f>'Техническое задание 18.1 '!#REF!</f>
        <v>#REF!</v>
      </c>
      <c r="EX79">
        <v>0.11</v>
      </c>
      <c r="EY79">
        <v>0</v>
      </c>
      <c r="FQ79">
        <v>0</v>
      </c>
      <c r="FR79">
        <f t="shared" ref="FR79:FR84" si="125">ROUND(IF(BI79=3,GM79,0),0)</f>
        <v>0</v>
      </c>
      <c r="FS79">
        <v>0</v>
      </c>
      <c r="FX79">
        <v>116</v>
      </c>
      <c r="FY79">
        <v>80</v>
      </c>
      <c r="GA79" t="s">
        <v>6</v>
      </c>
      <c r="GD79">
        <v>1</v>
      </c>
      <c r="GF79">
        <v>1065189684</v>
      </c>
      <c r="GG79">
        <v>2</v>
      </c>
      <c r="GH79">
        <v>1</v>
      </c>
      <c r="GI79">
        <v>4</v>
      </c>
      <c r="GJ79">
        <v>0</v>
      </c>
      <c r="GK79">
        <v>0</v>
      </c>
      <c r="GL79">
        <f t="shared" ref="GL79:GL84" si="126">ROUND(IF(AND(BH79=3,BI79=3,FS79&lt;&gt;0),P79,0),0)</f>
        <v>0</v>
      </c>
      <c r="GM79" t="e">
        <f t="shared" ref="GM79:GM84" si="127">ROUND(O79+X79+Y79,0)+GX79</f>
        <v>#REF!</v>
      </c>
      <c r="GN79" t="e">
        <f t="shared" ref="GN79:GN84" si="128">IF(OR(BI79=0,BI79=1),GM79-GX79,0)</f>
        <v>#REF!</v>
      </c>
      <c r="GO79">
        <f t="shared" ref="GO79:GO84" si="129">IF(BI79=2,GM79-GX79,0)</f>
        <v>0</v>
      </c>
      <c r="GP79">
        <f t="shared" ref="GP79:GP84" si="130">IF(BI79=4,GM79-GX79,0)</f>
        <v>0</v>
      </c>
      <c r="GR79">
        <v>0</v>
      </c>
      <c r="GS79">
        <v>3</v>
      </c>
      <c r="GT79">
        <v>0</v>
      </c>
      <c r="GU79" t="s">
        <v>6</v>
      </c>
      <c r="GV79">
        <f t="shared" ref="GV79:GV84" si="131">ROUND((GT79),2)</f>
        <v>0</v>
      </c>
      <c r="GW79">
        <v>1</v>
      </c>
      <c r="GX79" t="e">
        <f t="shared" ref="GX79:GX84" si="132">ROUND(HC79*I79,0)</f>
        <v>#REF!</v>
      </c>
      <c r="HA79">
        <v>0</v>
      </c>
      <c r="HB79">
        <v>0</v>
      </c>
      <c r="HC79">
        <f t="shared" ref="HC79:HC84" si="133">GV79*GW79</f>
        <v>0</v>
      </c>
      <c r="HE79" t="s">
        <v>6</v>
      </c>
      <c r="HF79" t="s">
        <v>6</v>
      </c>
      <c r="HM79" t="s">
        <v>6</v>
      </c>
      <c r="HN79" t="s">
        <v>174</v>
      </c>
      <c r="HO79" t="s">
        <v>175</v>
      </c>
      <c r="HP79" t="s">
        <v>172</v>
      </c>
      <c r="HQ79" t="s">
        <v>172</v>
      </c>
      <c r="IF79">
        <v>-1</v>
      </c>
      <c r="IK79">
        <v>0</v>
      </c>
    </row>
    <row r="80" spans="1:245" x14ac:dyDescent="0.25">
      <c r="A80">
        <v>18</v>
      </c>
      <c r="B80">
        <v>1</v>
      </c>
      <c r="C80">
        <v>109</v>
      </c>
      <c r="E80" t="s">
        <v>176</v>
      </c>
      <c r="F80" t="e">
        <f>'Техническое задание 18.1 '!#REF!</f>
        <v>#REF!</v>
      </c>
      <c r="G80" t="s">
        <v>178</v>
      </c>
      <c r="H80" t="s">
        <v>169</v>
      </c>
      <c r="I80" t="e">
        <f>I79*J80</f>
        <v>#REF!</v>
      </c>
      <c r="J80">
        <v>-1.0499999999999998</v>
      </c>
      <c r="K80">
        <v>-1.05</v>
      </c>
      <c r="O80" t="e">
        <f t="shared" si="100"/>
        <v>#REF!</v>
      </c>
      <c r="P80" t="e">
        <f t="shared" si="101"/>
        <v>#REF!</v>
      </c>
      <c r="Q80" t="e">
        <f t="shared" si="102"/>
        <v>#REF!</v>
      </c>
      <c r="R80" t="e">
        <f t="shared" si="103"/>
        <v>#REF!</v>
      </c>
      <c r="S80" t="e">
        <f t="shared" si="104"/>
        <v>#REF!</v>
      </c>
      <c r="T80" t="e">
        <f t="shared" si="105"/>
        <v>#REF!</v>
      </c>
      <c r="U80" t="e">
        <f t="shared" si="106"/>
        <v>#REF!</v>
      </c>
      <c r="V80" t="e">
        <f t="shared" si="107"/>
        <v>#REF!</v>
      </c>
      <c r="W80" t="e">
        <f t="shared" si="108"/>
        <v>#REF!</v>
      </c>
      <c r="X80" t="e">
        <f t="shared" si="109"/>
        <v>#REF!</v>
      </c>
      <c r="Y80" t="e">
        <f t="shared" si="109"/>
        <v>#REF!</v>
      </c>
      <c r="AA80">
        <v>66440962</v>
      </c>
      <c r="AB80" t="e">
        <f t="shared" si="110"/>
        <v>#REF!</v>
      </c>
      <c r="AC80" t="e">
        <f t="shared" si="111"/>
        <v>#REF!</v>
      </c>
      <c r="AD80">
        <f t="shared" si="112"/>
        <v>0</v>
      </c>
      <c r="AE80">
        <f t="shared" si="113"/>
        <v>0</v>
      </c>
      <c r="AF80">
        <f t="shared" si="113"/>
        <v>0</v>
      </c>
      <c r="AG80">
        <f t="shared" si="114"/>
        <v>0</v>
      </c>
      <c r="AH80">
        <f t="shared" si="115"/>
        <v>0</v>
      </c>
      <c r="AI80">
        <f t="shared" si="115"/>
        <v>0</v>
      </c>
      <c r="AJ80">
        <f t="shared" si="116"/>
        <v>0</v>
      </c>
      <c r="AK80">
        <v>2500</v>
      </c>
      <c r="AL80" s="31" t="e">
        <f>'Техническое задание 18.1 '!#REF!</f>
        <v>#REF!</v>
      </c>
      <c r="AM80">
        <v>0</v>
      </c>
      <c r="AN80">
        <v>0</v>
      </c>
      <c r="AO80">
        <v>0</v>
      </c>
      <c r="AP80">
        <v>0</v>
      </c>
      <c r="AQ80">
        <v>0</v>
      </c>
      <c r="AR80">
        <v>0</v>
      </c>
      <c r="AS80">
        <v>0</v>
      </c>
      <c r="AT80">
        <v>116</v>
      </c>
      <c r="AU80">
        <v>80</v>
      </c>
      <c r="AV80">
        <v>1</v>
      </c>
      <c r="AW80">
        <v>1</v>
      </c>
      <c r="AZ80">
        <v>1</v>
      </c>
      <c r="BA80">
        <v>1</v>
      </c>
      <c r="BB80">
        <v>1</v>
      </c>
      <c r="BC80" t="e">
        <f>'Техническое задание 18.1 '!#REF!</f>
        <v>#REF!</v>
      </c>
      <c r="BD80" t="s">
        <v>6</v>
      </c>
      <c r="BE80" t="s">
        <v>6</v>
      </c>
      <c r="BF80" t="s">
        <v>6</v>
      </c>
      <c r="BG80" t="s">
        <v>6</v>
      </c>
      <c r="BH80">
        <v>3</v>
      </c>
      <c r="BI80">
        <v>1</v>
      </c>
      <c r="BJ80" t="s">
        <v>179</v>
      </c>
      <c r="BM80">
        <v>7005</v>
      </c>
      <c r="BN80">
        <v>0</v>
      </c>
      <c r="BO80" t="s">
        <v>6</v>
      </c>
      <c r="BP80">
        <v>0</v>
      </c>
      <c r="BQ80">
        <v>2</v>
      </c>
      <c r="BR80">
        <v>1</v>
      </c>
      <c r="BS80">
        <v>1</v>
      </c>
      <c r="BT80">
        <v>1</v>
      </c>
      <c r="BU80">
        <v>1</v>
      </c>
      <c r="BV80">
        <v>1</v>
      </c>
      <c r="BW80">
        <v>1</v>
      </c>
      <c r="BX80">
        <v>1</v>
      </c>
      <c r="BY80" t="s">
        <v>6</v>
      </c>
      <c r="BZ80">
        <v>116</v>
      </c>
      <c r="CA80">
        <v>80</v>
      </c>
      <c r="CB80" t="s">
        <v>6</v>
      </c>
      <c r="CE80">
        <v>0</v>
      </c>
      <c r="CF80">
        <v>0</v>
      </c>
      <c r="CG80">
        <v>0</v>
      </c>
      <c r="CM80">
        <v>0</v>
      </c>
      <c r="CN80" t="s">
        <v>6</v>
      </c>
      <c r="CO80">
        <v>0</v>
      </c>
      <c r="CP80" t="e">
        <f t="shared" si="117"/>
        <v>#REF!</v>
      </c>
      <c r="CQ80" t="e">
        <f t="shared" si="118"/>
        <v>#REF!</v>
      </c>
      <c r="CR80">
        <f t="shared" si="119"/>
        <v>0</v>
      </c>
      <c r="CS80">
        <f t="shared" si="120"/>
        <v>0</v>
      </c>
      <c r="CT80">
        <f t="shared" si="121"/>
        <v>0</v>
      </c>
      <c r="CU80">
        <f t="shared" si="122"/>
        <v>0</v>
      </c>
      <c r="CV80">
        <f t="shared" si="122"/>
        <v>0</v>
      </c>
      <c r="CW80">
        <f t="shared" si="122"/>
        <v>0</v>
      </c>
      <c r="CX80">
        <f t="shared" si="122"/>
        <v>0</v>
      </c>
      <c r="CY80" t="e">
        <f t="shared" si="123"/>
        <v>#REF!</v>
      </c>
      <c r="CZ80" t="e">
        <f t="shared" si="124"/>
        <v>#REF!</v>
      </c>
      <c r="DC80" t="s">
        <v>6</v>
      </c>
      <c r="DD80" t="s">
        <v>6</v>
      </c>
      <c r="DE80" t="s">
        <v>6</v>
      </c>
      <c r="DF80" t="s">
        <v>6</v>
      </c>
      <c r="DG80" t="s">
        <v>6</v>
      </c>
      <c r="DH80" t="s">
        <v>6</v>
      </c>
      <c r="DI80" t="s">
        <v>6</v>
      </c>
      <c r="DJ80" t="s">
        <v>6</v>
      </c>
      <c r="DK80" t="s">
        <v>6</v>
      </c>
      <c r="DL80" t="s">
        <v>6</v>
      </c>
      <c r="DM80" t="s">
        <v>6</v>
      </c>
      <c r="DN80">
        <v>0</v>
      </c>
      <c r="DO80">
        <v>0</v>
      </c>
      <c r="DP80">
        <v>1</v>
      </c>
      <c r="DQ80">
        <v>1</v>
      </c>
      <c r="DU80">
        <v>1003</v>
      </c>
      <c r="DV80" t="s">
        <v>169</v>
      </c>
      <c r="DW80" t="e">
        <f>'Техническое задание 18.1 '!#REF!</f>
        <v>#REF!</v>
      </c>
      <c r="DX80">
        <v>100</v>
      </c>
      <c r="DZ80" t="s">
        <v>6</v>
      </c>
      <c r="EA80" t="s">
        <v>6</v>
      </c>
      <c r="EB80" t="s">
        <v>6</v>
      </c>
      <c r="EC80" t="s">
        <v>6</v>
      </c>
      <c r="EE80">
        <v>66434294</v>
      </c>
      <c r="EF80">
        <v>2</v>
      </c>
      <c r="EG80" t="s">
        <v>80</v>
      </c>
      <c r="EH80">
        <v>7</v>
      </c>
      <c r="EI80" t="s">
        <v>171</v>
      </c>
      <c r="EJ80">
        <v>1</v>
      </c>
      <c r="EK80">
        <v>7005</v>
      </c>
      <c r="EL80" t="s">
        <v>172</v>
      </c>
      <c r="EM80" t="s">
        <v>173</v>
      </c>
      <c r="EO80" t="s">
        <v>6</v>
      </c>
      <c r="EQ80">
        <v>0</v>
      </c>
      <c r="ER80">
        <v>2500</v>
      </c>
      <c r="ES80" s="31" t="e">
        <f>'Техническое задание 18.1 '!#REF!</f>
        <v>#REF!</v>
      </c>
      <c r="ET80">
        <v>0</v>
      </c>
      <c r="EU80">
        <v>0</v>
      </c>
      <c r="EV80">
        <v>0</v>
      </c>
      <c r="EW80">
        <v>0</v>
      </c>
      <c r="EX80">
        <v>0</v>
      </c>
      <c r="FQ80">
        <v>0</v>
      </c>
      <c r="FR80">
        <f t="shared" si="125"/>
        <v>0</v>
      </c>
      <c r="FS80">
        <v>0</v>
      </c>
      <c r="FX80">
        <v>116</v>
      </c>
      <c r="FY80">
        <v>80</v>
      </c>
      <c r="GA80" t="s">
        <v>6</v>
      </c>
      <c r="GD80">
        <v>1</v>
      </c>
      <c r="GF80">
        <v>-1956247989</v>
      </c>
      <c r="GG80">
        <v>2</v>
      </c>
      <c r="GH80">
        <v>1</v>
      </c>
      <c r="GI80">
        <v>4</v>
      </c>
      <c r="GJ80">
        <v>0</v>
      </c>
      <c r="GK80">
        <v>0</v>
      </c>
      <c r="GL80">
        <f t="shared" si="126"/>
        <v>0</v>
      </c>
      <c r="GM80" t="e">
        <f t="shared" si="127"/>
        <v>#REF!</v>
      </c>
      <c r="GN80" t="e">
        <f t="shared" si="128"/>
        <v>#REF!</v>
      </c>
      <c r="GO80">
        <f t="shared" si="129"/>
        <v>0</v>
      </c>
      <c r="GP80">
        <f t="shared" si="130"/>
        <v>0</v>
      </c>
      <c r="GR80">
        <v>0</v>
      </c>
      <c r="GS80">
        <v>3</v>
      </c>
      <c r="GT80">
        <v>0</v>
      </c>
      <c r="GU80" t="s">
        <v>6</v>
      </c>
      <c r="GV80">
        <f t="shared" si="131"/>
        <v>0</v>
      </c>
      <c r="GW80">
        <v>1</v>
      </c>
      <c r="GX80" t="e">
        <f t="shared" si="132"/>
        <v>#REF!</v>
      </c>
      <c r="HA80">
        <v>0</v>
      </c>
      <c r="HB80">
        <v>0</v>
      </c>
      <c r="HC80">
        <f t="shared" si="133"/>
        <v>0</v>
      </c>
      <c r="HE80" t="s">
        <v>6</v>
      </c>
      <c r="HF80" t="s">
        <v>6</v>
      </c>
      <c r="HM80" t="s">
        <v>6</v>
      </c>
      <c r="HN80" t="s">
        <v>174</v>
      </c>
      <c r="HO80" t="s">
        <v>175</v>
      </c>
      <c r="HP80" t="s">
        <v>172</v>
      </c>
      <c r="HQ80" t="s">
        <v>172</v>
      </c>
      <c r="IF80">
        <v>-1</v>
      </c>
      <c r="IK80">
        <v>0</v>
      </c>
    </row>
    <row r="81" spans="1:245" x14ac:dyDescent="0.25">
      <c r="A81">
        <v>18</v>
      </c>
      <c r="B81">
        <v>1</v>
      </c>
      <c r="C81">
        <v>110</v>
      </c>
      <c r="E81" t="s">
        <v>180</v>
      </c>
      <c r="F81" t="e">
        <f>'Техническое задание 18.1 '!#REF!</f>
        <v>#REF!</v>
      </c>
      <c r="G81" t="s">
        <v>182</v>
      </c>
      <c r="H81" t="s">
        <v>169</v>
      </c>
      <c r="I81" t="e">
        <f>I79*J81</f>
        <v>#REF!</v>
      </c>
      <c r="J81" s="66">
        <f>'4.Ведомость_списания'!F101</f>
        <v>1.0499999999999998</v>
      </c>
      <c r="K81">
        <v>1.05</v>
      </c>
      <c r="O81" t="e">
        <f t="shared" si="100"/>
        <v>#REF!</v>
      </c>
      <c r="P81" t="e">
        <f t="shared" si="101"/>
        <v>#REF!</v>
      </c>
      <c r="Q81" t="e">
        <f t="shared" si="102"/>
        <v>#REF!</v>
      </c>
      <c r="R81" t="e">
        <f t="shared" si="103"/>
        <v>#REF!</v>
      </c>
      <c r="S81" t="e">
        <f t="shared" si="104"/>
        <v>#REF!</v>
      </c>
      <c r="T81" t="e">
        <f t="shared" si="105"/>
        <v>#REF!</v>
      </c>
      <c r="U81" t="e">
        <f t="shared" si="106"/>
        <v>#REF!</v>
      </c>
      <c r="V81" t="e">
        <f t="shared" si="107"/>
        <v>#REF!</v>
      </c>
      <c r="W81" t="e">
        <f t="shared" si="108"/>
        <v>#REF!</v>
      </c>
      <c r="X81" t="e">
        <f t="shared" si="109"/>
        <v>#REF!</v>
      </c>
      <c r="Y81" t="e">
        <f t="shared" si="109"/>
        <v>#REF!</v>
      </c>
      <c r="AA81">
        <v>66440962</v>
      </c>
      <c r="AB81" t="e">
        <f t="shared" si="110"/>
        <v>#REF!</v>
      </c>
      <c r="AC81" t="e">
        <f t="shared" si="111"/>
        <v>#REF!</v>
      </c>
      <c r="AD81">
        <f t="shared" si="112"/>
        <v>0</v>
      </c>
      <c r="AE81">
        <f t="shared" si="113"/>
        <v>0</v>
      </c>
      <c r="AF81">
        <f t="shared" si="113"/>
        <v>0</v>
      </c>
      <c r="AG81">
        <f t="shared" si="114"/>
        <v>0</v>
      </c>
      <c r="AH81">
        <f t="shared" si="115"/>
        <v>0</v>
      </c>
      <c r="AI81">
        <f t="shared" si="115"/>
        <v>0</v>
      </c>
      <c r="AJ81">
        <f t="shared" si="116"/>
        <v>0</v>
      </c>
      <c r="AK81">
        <v>325</v>
      </c>
      <c r="AL81" s="31" t="e">
        <f>'Техническое задание 18.1 '!#REF!</f>
        <v>#REF!</v>
      </c>
      <c r="AM81">
        <v>0</v>
      </c>
      <c r="AN81">
        <v>0</v>
      </c>
      <c r="AO81">
        <v>0</v>
      </c>
      <c r="AP81">
        <v>0</v>
      </c>
      <c r="AQ81">
        <v>0</v>
      </c>
      <c r="AR81">
        <v>0</v>
      </c>
      <c r="AS81">
        <v>0</v>
      </c>
      <c r="AT81">
        <v>116</v>
      </c>
      <c r="AU81">
        <v>80</v>
      </c>
      <c r="AV81">
        <v>1</v>
      </c>
      <c r="AW81">
        <v>1</v>
      </c>
      <c r="AZ81">
        <v>1</v>
      </c>
      <c r="BA81">
        <v>1</v>
      </c>
      <c r="BB81">
        <v>1</v>
      </c>
      <c r="BC81" t="e">
        <f>'Техническое задание 18.1 '!#REF!</f>
        <v>#REF!</v>
      </c>
      <c r="BD81" t="s">
        <v>6</v>
      </c>
      <c r="BE81" t="s">
        <v>6</v>
      </c>
      <c r="BF81" t="s">
        <v>6</v>
      </c>
      <c r="BG81" t="s">
        <v>6</v>
      </c>
      <c r="BH81">
        <v>3</v>
      </c>
      <c r="BI81">
        <v>1</v>
      </c>
      <c r="BJ81" t="s">
        <v>183</v>
      </c>
      <c r="BM81">
        <v>7005</v>
      </c>
      <c r="BN81">
        <v>0</v>
      </c>
      <c r="BO81" t="s">
        <v>6</v>
      </c>
      <c r="BP81">
        <v>0</v>
      </c>
      <c r="BQ81">
        <v>2</v>
      </c>
      <c r="BR81">
        <v>0</v>
      </c>
      <c r="BS81">
        <v>1</v>
      </c>
      <c r="BT81">
        <v>1</v>
      </c>
      <c r="BU81">
        <v>1</v>
      </c>
      <c r="BV81">
        <v>1</v>
      </c>
      <c r="BW81">
        <v>1</v>
      </c>
      <c r="BX81">
        <v>1</v>
      </c>
      <c r="BY81" t="s">
        <v>6</v>
      </c>
      <c r="BZ81">
        <v>116</v>
      </c>
      <c r="CA81">
        <v>80</v>
      </c>
      <c r="CB81" t="s">
        <v>6</v>
      </c>
      <c r="CE81">
        <v>0</v>
      </c>
      <c r="CF81">
        <v>0</v>
      </c>
      <c r="CG81">
        <v>0</v>
      </c>
      <c r="CM81">
        <v>0</v>
      </c>
      <c r="CN81" t="s">
        <v>6</v>
      </c>
      <c r="CO81">
        <v>0</v>
      </c>
      <c r="CP81" t="e">
        <f t="shared" si="117"/>
        <v>#REF!</v>
      </c>
      <c r="CQ81" t="e">
        <f t="shared" si="118"/>
        <v>#REF!</v>
      </c>
      <c r="CR81">
        <f t="shared" si="119"/>
        <v>0</v>
      </c>
      <c r="CS81">
        <f t="shared" si="120"/>
        <v>0</v>
      </c>
      <c r="CT81">
        <f t="shared" si="121"/>
        <v>0</v>
      </c>
      <c r="CU81">
        <f t="shared" si="122"/>
        <v>0</v>
      </c>
      <c r="CV81">
        <f t="shared" si="122"/>
        <v>0</v>
      </c>
      <c r="CW81">
        <f t="shared" si="122"/>
        <v>0</v>
      </c>
      <c r="CX81">
        <f t="shared" si="122"/>
        <v>0</v>
      </c>
      <c r="CY81" t="e">
        <f t="shared" si="123"/>
        <v>#REF!</v>
      </c>
      <c r="CZ81" t="e">
        <f t="shared" si="124"/>
        <v>#REF!</v>
      </c>
      <c r="DC81" t="s">
        <v>6</v>
      </c>
      <c r="DD81" t="s">
        <v>6</v>
      </c>
      <c r="DE81" t="s">
        <v>6</v>
      </c>
      <c r="DF81" t="s">
        <v>6</v>
      </c>
      <c r="DG81" t="s">
        <v>6</v>
      </c>
      <c r="DH81" t="s">
        <v>6</v>
      </c>
      <c r="DI81" t="s">
        <v>6</v>
      </c>
      <c r="DJ81" t="s">
        <v>6</v>
      </c>
      <c r="DK81" t="s">
        <v>6</v>
      </c>
      <c r="DL81" t="s">
        <v>6</v>
      </c>
      <c r="DM81" t="s">
        <v>6</v>
      </c>
      <c r="DN81">
        <v>0</v>
      </c>
      <c r="DO81">
        <v>0</v>
      </c>
      <c r="DP81">
        <v>1</v>
      </c>
      <c r="DQ81">
        <v>1</v>
      </c>
      <c r="DU81">
        <v>1003</v>
      </c>
      <c r="DV81" t="s">
        <v>169</v>
      </c>
      <c r="DW81" t="e">
        <f>'Техническое задание 18.1 '!#REF!</f>
        <v>#REF!</v>
      </c>
      <c r="DX81">
        <v>100</v>
      </c>
      <c r="DZ81" t="s">
        <v>6</v>
      </c>
      <c r="EA81" t="s">
        <v>6</v>
      </c>
      <c r="EB81" t="s">
        <v>6</v>
      </c>
      <c r="EC81" t="s">
        <v>6</v>
      </c>
      <c r="EE81">
        <v>66434294</v>
      </c>
      <c r="EF81">
        <v>2</v>
      </c>
      <c r="EG81" t="s">
        <v>80</v>
      </c>
      <c r="EH81">
        <v>7</v>
      </c>
      <c r="EI81" t="s">
        <v>171</v>
      </c>
      <c r="EJ81">
        <v>1</v>
      </c>
      <c r="EK81">
        <v>7005</v>
      </c>
      <c r="EL81" t="s">
        <v>172</v>
      </c>
      <c r="EM81" t="s">
        <v>173</v>
      </c>
      <c r="EO81" t="s">
        <v>6</v>
      </c>
      <c r="EQ81">
        <v>0</v>
      </c>
      <c r="ER81">
        <v>325</v>
      </c>
      <c r="ES81" s="31" t="e">
        <f>'Техническое задание 18.1 '!#REF!</f>
        <v>#REF!</v>
      </c>
      <c r="ET81">
        <v>0</v>
      </c>
      <c r="EU81">
        <v>0</v>
      </c>
      <c r="EV81">
        <v>0</v>
      </c>
      <c r="EW81">
        <v>0</v>
      </c>
      <c r="EX81">
        <v>0</v>
      </c>
      <c r="FQ81">
        <v>0</v>
      </c>
      <c r="FR81">
        <f t="shared" si="125"/>
        <v>0</v>
      </c>
      <c r="FS81">
        <v>0</v>
      </c>
      <c r="FX81">
        <v>116</v>
      </c>
      <c r="FY81">
        <v>80</v>
      </c>
      <c r="GA81" t="s">
        <v>6</v>
      </c>
      <c r="GD81">
        <v>1</v>
      </c>
      <c r="GF81">
        <v>-1961875177</v>
      </c>
      <c r="GG81">
        <v>2</v>
      </c>
      <c r="GH81">
        <v>1</v>
      </c>
      <c r="GI81">
        <v>4</v>
      </c>
      <c r="GJ81">
        <v>0</v>
      </c>
      <c r="GK81">
        <v>0</v>
      </c>
      <c r="GL81">
        <f t="shared" si="126"/>
        <v>0</v>
      </c>
      <c r="GM81" t="e">
        <f t="shared" si="127"/>
        <v>#REF!</v>
      </c>
      <c r="GN81" t="e">
        <f t="shared" si="128"/>
        <v>#REF!</v>
      </c>
      <c r="GO81">
        <f t="shared" si="129"/>
        <v>0</v>
      </c>
      <c r="GP81">
        <f t="shared" si="130"/>
        <v>0</v>
      </c>
      <c r="GR81">
        <v>0</v>
      </c>
      <c r="GS81">
        <v>3</v>
      </c>
      <c r="GT81">
        <v>0</v>
      </c>
      <c r="GU81" t="s">
        <v>6</v>
      </c>
      <c r="GV81">
        <f t="shared" si="131"/>
        <v>0</v>
      </c>
      <c r="GW81">
        <v>1</v>
      </c>
      <c r="GX81" t="e">
        <f t="shared" si="132"/>
        <v>#REF!</v>
      </c>
      <c r="HA81">
        <v>0</v>
      </c>
      <c r="HB81">
        <v>0</v>
      </c>
      <c r="HC81">
        <f t="shared" si="133"/>
        <v>0</v>
      </c>
      <c r="HE81" t="s">
        <v>6</v>
      </c>
      <c r="HF81" t="s">
        <v>6</v>
      </c>
      <c r="HM81" t="s">
        <v>6</v>
      </c>
      <c r="HN81" t="s">
        <v>174</v>
      </c>
      <c r="HO81" t="s">
        <v>175</v>
      </c>
      <c r="HP81" t="s">
        <v>172</v>
      </c>
      <c r="HQ81" t="s">
        <v>172</v>
      </c>
      <c r="IF81">
        <v>-1</v>
      </c>
      <c r="IK81">
        <v>0</v>
      </c>
    </row>
    <row r="82" spans="1:245" x14ac:dyDescent="0.25">
      <c r="A82">
        <v>17</v>
      </c>
      <c r="B82">
        <v>1</v>
      </c>
      <c r="C82">
        <f>ROW(SmtRes!A114)</f>
        <v>114</v>
      </c>
      <c r="D82">
        <f>ROW(EtalonRes!A106)</f>
        <v>106</v>
      </c>
      <c r="E82" t="s">
        <v>184</v>
      </c>
      <c r="F82" t="s">
        <v>185</v>
      </c>
      <c r="G82" t="s">
        <v>186</v>
      </c>
      <c r="H82" t="s">
        <v>169</v>
      </c>
      <c r="I82" t="e">
        <f>'Техническое задание 18.1 '!#REF!</f>
        <v>#REF!</v>
      </c>
      <c r="J82">
        <v>0</v>
      </c>
      <c r="K82">
        <v>1.07</v>
      </c>
      <c r="O82" t="e">
        <f t="shared" si="100"/>
        <v>#REF!</v>
      </c>
      <c r="P82" t="e">
        <f t="shared" si="101"/>
        <v>#REF!</v>
      </c>
      <c r="Q82" t="e">
        <f t="shared" si="102"/>
        <v>#REF!</v>
      </c>
      <c r="R82" t="e">
        <f t="shared" si="103"/>
        <v>#REF!</v>
      </c>
      <c r="S82" t="e">
        <f t="shared" si="104"/>
        <v>#REF!</v>
      </c>
      <c r="T82" t="e">
        <f t="shared" si="105"/>
        <v>#REF!</v>
      </c>
      <c r="U82" t="e">
        <f t="shared" si="106"/>
        <v>#REF!</v>
      </c>
      <c r="V82" t="e">
        <f t="shared" si="107"/>
        <v>#REF!</v>
      </c>
      <c r="W82" t="e">
        <f t="shared" si="108"/>
        <v>#REF!</v>
      </c>
      <c r="X82" t="e">
        <f t="shared" si="109"/>
        <v>#REF!</v>
      </c>
      <c r="Y82" t="e">
        <f t="shared" si="109"/>
        <v>#REF!</v>
      </c>
      <c r="AA82">
        <v>66440962</v>
      </c>
      <c r="AB82" t="e">
        <f t="shared" si="110"/>
        <v>#REF!</v>
      </c>
      <c r="AC82" t="e">
        <f t="shared" si="111"/>
        <v>#REF!</v>
      </c>
      <c r="AD82" t="e">
        <f t="shared" si="112"/>
        <v>#REF!</v>
      </c>
      <c r="AE82">
        <f t="shared" si="113"/>
        <v>0</v>
      </c>
      <c r="AF82" t="e">
        <f t="shared" si="113"/>
        <v>#REF!</v>
      </c>
      <c r="AG82">
        <f t="shared" si="114"/>
        <v>0</v>
      </c>
      <c r="AH82" t="e">
        <f t="shared" si="115"/>
        <v>#REF!</v>
      </c>
      <c r="AI82">
        <f t="shared" si="115"/>
        <v>0</v>
      </c>
      <c r="AJ82">
        <f t="shared" si="116"/>
        <v>0</v>
      </c>
      <c r="AK82" t="e">
        <f>AL82+AM82+AO82</f>
        <v>#REF!</v>
      </c>
      <c r="AL82" s="31" t="e">
        <f>'Техническое задание 18.1 '!#REF!</f>
        <v>#REF!</v>
      </c>
      <c r="AM82" s="31" t="e">
        <f>'Техническое задание 18.1 '!#REF!</f>
        <v>#REF!</v>
      </c>
      <c r="AN82">
        <v>0</v>
      </c>
      <c r="AO82" s="31" t="e">
        <f>'Техническое задание 18.1 '!#REF!</f>
        <v>#REF!</v>
      </c>
      <c r="AP82">
        <v>0</v>
      </c>
      <c r="AQ82" t="e">
        <f>'Техническое задание 18.1 '!#REF!</f>
        <v>#REF!</v>
      </c>
      <c r="AR82">
        <v>0</v>
      </c>
      <c r="AS82">
        <v>0</v>
      </c>
      <c r="AT82">
        <v>110</v>
      </c>
      <c r="AU82">
        <v>73</v>
      </c>
      <c r="AV82">
        <v>1</v>
      </c>
      <c r="AW82">
        <v>1</v>
      </c>
      <c r="AZ82">
        <v>1</v>
      </c>
      <c r="BA82" t="e">
        <f>'Техническое задание 18.1 '!#REF!</f>
        <v>#REF!</v>
      </c>
      <c r="BB82" t="e">
        <f>'Техническое задание 18.1 '!#REF!</f>
        <v>#REF!</v>
      </c>
      <c r="BC82" t="e">
        <f>'Техническое задание 18.1 '!#REF!</f>
        <v>#REF!</v>
      </c>
      <c r="BD82" t="s">
        <v>6</v>
      </c>
      <c r="BE82" t="s">
        <v>6</v>
      </c>
      <c r="BF82" t="s">
        <v>6</v>
      </c>
      <c r="BG82" t="s">
        <v>6</v>
      </c>
      <c r="BH82">
        <v>0</v>
      </c>
      <c r="BI82">
        <v>1</v>
      </c>
      <c r="BJ82" t="s">
        <v>187</v>
      </c>
      <c r="BM82">
        <v>7001</v>
      </c>
      <c r="BN82">
        <v>0</v>
      </c>
      <c r="BO82" t="s">
        <v>6</v>
      </c>
      <c r="BP82">
        <v>0</v>
      </c>
      <c r="BQ82">
        <v>2</v>
      </c>
      <c r="BR82">
        <v>0</v>
      </c>
      <c r="BS82">
        <v>33.39</v>
      </c>
      <c r="BT82">
        <v>1</v>
      </c>
      <c r="BU82">
        <v>1</v>
      </c>
      <c r="BV82">
        <v>1</v>
      </c>
      <c r="BW82">
        <v>1</v>
      </c>
      <c r="BX82">
        <v>1</v>
      </c>
      <c r="BY82" t="s">
        <v>6</v>
      </c>
      <c r="BZ82">
        <v>110</v>
      </c>
      <c r="CA82">
        <v>73</v>
      </c>
      <c r="CB82" t="s">
        <v>6</v>
      </c>
      <c r="CE82">
        <v>0</v>
      </c>
      <c r="CF82">
        <v>0</v>
      </c>
      <c r="CG82">
        <v>0</v>
      </c>
      <c r="CM82">
        <v>0</v>
      </c>
      <c r="CN82" t="s">
        <v>6</v>
      </c>
      <c r="CO82">
        <v>0</v>
      </c>
      <c r="CP82" t="e">
        <f t="shared" si="117"/>
        <v>#REF!</v>
      </c>
      <c r="CQ82" t="e">
        <f t="shared" si="118"/>
        <v>#REF!</v>
      </c>
      <c r="CR82" t="e">
        <f t="shared" si="119"/>
        <v>#REF!</v>
      </c>
      <c r="CS82">
        <f t="shared" si="120"/>
        <v>0</v>
      </c>
      <c r="CT82" t="e">
        <f t="shared" si="121"/>
        <v>#REF!</v>
      </c>
      <c r="CU82">
        <f t="shared" si="122"/>
        <v>0</v>
      </c>
      <c r="CV82" t="e">
        <f t="shared" si="122"/>
        <v>#REF!</v>
      </c>
      <c r="CW82">
        <f t="shared" si="122"/>
        <v>0</v>
      </c>
      <c r="CX82">
        <f t="shared" si="122"/>
        <v>0</v>
      </c>
      <c r="CY82" t="e">
        <f t="shared" si="123"/>
        <v>#REF!</v>
      </c>
      <c r="CZ82" t="e">
        <f t="shared" si="124"/>
        <v>#REF!</v>
      </c>
      <c r="DC82" t="s">
        <v>6</v>
      </c>
      <c r="DD82" t="s">
        <v>6</v>
      </c>
      <c r="DE82" t="s">
        <v>6</v>
      </c>
      <c r="DF82" t="s">
        <v>6</v>
      </c>
      <c r="DG82" t="s">
        <v>6</v>
      </c>
      <c r="DH82" t="s">
        <v>6</v>
      </c>
      <c r="DI82" t="s">
        <v>6</v>
      </c>
      <c r="DJ82" t="s">
        <v>6</v>
      </c>
      <c r="DK82" t="s">
        <v>6</v>
      </c>
      <c r="DL82" t="s">
        <v>6</v>
      </c>
      <c r="DM82" t="s">
        <v>6</v>
      </c>
      <c r="DN82">
        <v>0</v>
      </c>
      <c r="DO82">
        <v>0</v>
      </c>
      <c r="DP82">
        <v>1</v>
      </c>
      <c r="DQ82">
        <v>1</v>
      </c>
      <c r="DU82">
        <v>1003</v>
      </c>
      <c r="DV82" t="s">
        <v>169</v>
      </c>
      <c r="DW82" t="e">
        <f>'Техническое задание 18.1 '!#REF!</f>
        <v>#REF!</v>
      </c>
      <c r="DX82">
        <v>100</v>
      </c>
      <c r="DZ82" t="s">
        <v>6</v>
      </c>
      <c r="EA82" t="s">
        <v>6</v>
      </c>
      <c r="EB82" t="s">
        <v>6</v>
      </c>
      <c r="EC82" t="s">
        <v>6</v>
      </c>
      <c r="EE82">
        <v>66434290</v>
      </c>
      <c r="EF82">
        <v>2</v>
      </c>
      <c r="EG82" t="s">
        <v>80</v>
      </c>
      <c r="EH82">
        <v>7</v>
      </c>
      <c r="EI82" t="s">
        <v>171</v>
      </c>
      <c r="EJ82">
        <v>1</v>
      </c>
      <c r="EK82">
        <v>7001</v>
      </c>
      <c r="EL82" t="s">
        <v>171</v>
      </c>
      <c r="EM82" t="s">
        <v>173</v>
      </c>
      <c r="EO82" t="s">
        <v>6</v>
      </c>
      <c r="EQ82">
        <v>131072</v>
      </c>
      <c r="ER82" t="e">
        <f>ES82+ET82+EV82</f>
        <v>#REF!</v>
      </c>
      <c r="ES82" s="31" t="e">
        <f>'Техническое задание 18.1 '!#REF!</f>
        <v>#REF!</v>
      </c>
      <c r="ET82" s="31" t="e">
        <f>'Техническое задание 18.1 '!#REF!</f>
        <v>#REF!</v>
      </c>
      <c r="EU82">
        <v>0</v>
      </c>
      <c r="EV82" s="31" t="e">
        <f>'Техническое задание 18.1 '!#REF!</f>
        <v>#REF!</v>
      </c>
      <c r="EW82" t="e">
        <f>'Техническое задание 18.1 '!#REF!</f>
        <v>#REF!</v>
      </c>
      <c r="EX82">
        <v>0</v>
      </c>
      <c r="EY82">
        <v>0</v>
      </c>
      <c r="FQ82">
        <v>0</v>
      </c>
      <c r="FR82">
        <f t="shared" si="125"/>
        <v>0</v>
      </c>
      <c r="FS82">
        <v>0</v>
      </c>
      <c r="FX82">
        <v>110</v>
      </c>
      <c r="FY82">
        <v>73</v>
      </c>
      <c r="GA82" t="s">
        <v>6</v>
      </c>
      <c r="GD82">
        <v>1</v>
      </c>
      <c r="GF82">
        <v>93645835</v>
      </c>
      <c r="GG82">
        <v>2</v>
      </c>
      <c r="GH82">
        <v>1</v>
      </c>
      <c r="GI82">
        <v>4</v>
      </c>
      <c r="GJ82">
        <v>0</v>
      </c>
      <c r="GK82">
        <v>0</v>
      </c>
      <c r="GL82">
        <f t="shared" si="126"/>
        <v>0</v>
      </c>
      <c r="GM82" t="e">
        <f t="shared" si="127"/>
        <v>#REF!</v>
      </c>
      <c r="GN82" t="e">
        <f t="shared" si="128"/>
        <v>#REF!</v>
      </c>
      <c r="GO82">
        <f t="shared" si="129"/>
        <v>0</v>
      </c>
      <c r="GP82">
        <f t="shared" si="130"/>
        <v>0</v>
      </c>
      <c r="GR82">
        <v>0</v>
      </c>
      <c r="GS82">
        <v>3</v>
      </c>
      <c r="GT82">
        <v>0</v>
      </c>
      <c r="GU82" t="s">
        <v>6</v>
      </c>
      <c r="GV82">
        <f t="shared" si="131"/>
        <v>0</v>
      </c>
      <c r="GW82">
        <v>1</v>
      </c>
      <c r="GX82" t="e">
        <f t="shared" si="132"/>
        <v>#REF!</v>
      </c>
      <c r="HA82">
        <v>0</v>
      </c>
      <c r="HB82">
        <v>0</v>
      </c>
      <c r="HC82">
        <f t="shared" si="133"/>
        <v>0</v>
      </c>
      <c r="HE82" t="s">
        <v>6</v>
      </c>
      <c r="HF82" t="s">
        <v>6</v>
      </c>
      <c r="HM82" t="s">
        <v>6</v>
      </c>
      <c r="HN82" t="s">
        <v>188</v>
      </c>
      <c r="HO82" t="s">
        <v>189</v>
      </c>
      <c r="HP82" t="s">
        <v>171</v>
      </c>
      <c r="HQ82" t="s">
        <v>171</v>
      </c>
      <c r="IF82">
        <v>-1</v>
      </c>
      <c r="IK82">
        <v>0</v>
      </c>
    </row>
    <row r="83" spans="1:245" x14ac:dyDescent="0.25">
      <c r="A83">
        <v>18</v>
      </c>
      <c r="B83">
        <v>1</v>
      </c>
      <c r="C83">
        <v>114</v>
      </c>
      <c r="E83" t="s">
        <v>190</v>
      </c>
      <c r="F83" t="e">
        <f>'Техническое задание 18.1 '!#REF!</f>
        <v>#REF!</v>
      </c>
      <c r="G83" t="s">
        <v>192</v>
      </c>
      <c r="H83" t="s">
        <v>147</v>
      </c>
      <c r="I83" t="e">
        <f>I82*J83</f>
        <v>#REF!</v>
      </c>
      <c r="J83">
        <v>-8.4999999999999992E-2</v>
      </c>
      <c r="K83">
        <v>-8.5000000000000006E-2</v>
      </c>
      <c r="O83" t="e">
        <f t="shared" si="100"/>
        <v>#REF!</v>
      </c>
      <c r="P83" t="e">
        <f t="shared" si="101"/>
        <v>#REF!</v>
      </c>
      <c r="Q83" t="e">
        <f t="shared" si="102"/>
        <v>#REF!</v>
      </c>
      <c r="R83" t="e">
        <f t="shared" si="103"/>
        <v>#REF!</v>
      </c>
      <c r="S83" t="e">
        <f t="shared" si="104"/>
        <v>#REF!</v>
      </c>
      <c r="T83" t="e">
        <f t="shared" si="105"/>
        <v>#REF!</v>
      </c>
      <c r="U83" t="e">
        <f t="shared" si="106"/>
        <v>#REF!</v>
      </c>
      <c r="V83" t="e">
        <f t="shared" si="107"/>
        <v>#REF!</v>
      </c>
      <c r="W83" t="e">
        <f t="shared" si="108"/>
        <v>#REF!</v>
      </c>
      <c r="X83" t="e">
        <f t="shared" si="109"/>
        <v>#REF!</v>
      </c>
      <c r="Y83" t="e">
        <f t="shared" si="109"/>
        <v>#REF!</v>
      </c>
      <c r="AA83">
        <v>66440962</v>
      </c>
      <c r="AB83" t="e">
        <f t="shared" si="110"/>
        <v>#REF!</v>
      </c>
      <c r="AC83" t="e">
        <f t="shared" si="111"/>
        <v>#REF!</v>
      </c>
      <c r="AD83">
        <f t="shared" si="112"/>
        <v>0</v>
      </c>
      <c r="AE83">
        <f t="shared" si="113"/>
        <v>0</v>
      </c>
      <c r="AF83">
        <f t="shared" si="113"/>
        <v>0</v>
      </c>
      <c r="AG83">
        <f t="shared" si="114"/>
        <v>0</v>
      </c>
      <c r="AH83">
        <f t="shared" si="115"/>
        <v>0</v>
      </c>
      <c r="AI83">
        <f t="shared" si="115"/>
        <v>0</v>
      </c>
      <c r="AJ83">
        <f t="shared" si="116"/>
        <v>0</v>
      </c>
      <c r="AK83">
        <v>9830</v>
      </c>
      <c r="AL83" s="31" t="e">
        <f>'Техническое задание 18.1 '!#REF!</f>
        <v>#REF!</v>
      </c>
      <c r="AM83">
        <v>0</v>
      </c>
      <c r="AN83">
        <v>0</v>
      </c>
      <c r="AO83">
        <v>0</v>
      </c>
      <c r="AP83">
        <v>0</v>
      </c>
      <c r="AQ83">
        <v>0</v>
      </c>
      <c r="AR83">
        <v>0</v>
      </c>
      <c r="AS83">
        <v>0</v>
      </c>
      <c r="AT83">
        <v>110</v>
      </c>
      <c r="AU83">
        <v>73</v>
      </c>
      <c r="AV83">
        <v>1</v>
      </c>
      <c r="AW83">
        <v>1</v>
      </c>
      <c r="AZ83">
        <v>1</v>
      </c>
      <c r="BA83">
        <v>1</v>
      </c>
      <c r="BB83">
        <v>1</v>
      </c>
      <c r="BC83" t="e">
        <f>'Техническое задание 18.1 '!#REF!</f>
        <v>#REF!</v>
      </c>
      <c r="BD83" t="s">
        <v>6</v>
      </c>
      <c r="BE83" t="s">
        <v>6</v>
      </c>
      <c r="BF83" t="s">
        <v>6</v>
      </c>
      <c r="BG83" t="s">
        <v>6</v>
      </c>
      <c r="BH83">
        <v>3</v>
      </c>
      <c r="BI83">
        <v>1</v>
      </c>
      <c r="BJ83" t="s">
        <v>193</v>
      </c>
      <c r="BM83">
        <v>7001</v>
      </c>
      <c r="BN83">
        <v>0</v>
      </c>
      <c r="BO83" t="s">
        <v>6</v>
      </c>
      <c r="BP83">
        <v>0</v>
      </c>
      <c r="BQ83">
        <v>2</v>
      </c>
      <c r="BR83">
        <v>1</v>
      </c>
      <c r="BS83">
        <v>1</v>
      </c>
      <c r="BT83">
        <v>1</v>
      </c>
      <c r="BU83">
        <v>1</v>
      </c>
      <c r="BV83">
        <v>1</v>
      </c>
      <c r="BW83">
        <v>1</v>
      </c>
      <c r="BX83">
        <v>1</v>
      </c>
      <c r="BY83" t="s">
        <v>6</v>
      </c>
      <c r="BZ83">
        <v>110</v>
      </c>
      <c r="CA83">
        <v>73</v>
      </c>
      <c r="CB83" t="s">
        <v>6</v>
      </c>
      <c r="CE83">
        <v>0</v>
      </c>
      <c r="CF83">
        <v>0</v>
      </c>
      <c r="CG83">
        <v>0</v>
      </c>
      <c r="CM83">
        <v>0</v>
      </c>
      <c r="CN83" t="s">
        <v>6</v>
      </c>
      <c r="CO83">
        <v>0</v>
      </c>
      <c r="CP83" t="e">
        <f t="shared" si="117"/>
        <v>#REF!</v>
      </c>
      <c r="CQ83" t="e">
        <f t="shared" si="118"/>
        <v>#REF!</v>
      </c>
      <c r="CR83">
        <f t="shared" si="119"/>
        <v>0</v>
      </c>
      <c r="CS83">
        <f t="shared" si="120"/>
        <v>0</v>
      </c>
      <c r="CT83">
        <f t="shared" si="121"/>
        <v>0</v>
      </c>
      <c r="CU83">
        <f t="shared" si="122"/>
        <v>0</v>
      </c>
      <c r="CV83">
        <f t="shared" si="122"/>
        <v>0</v>
      </c>
      <c r="CW83">
        <f t="shared" si="122"/>
        <v>0</v>
      </c>
      <c r="CX83">
        <f t="shared" si="122"/>
        <v>0</v>
      </c>
      <c r="CY83" t="e">
        <f t="shared" si="123"/>
        <v>#REF!</v>
      </c>
      <c r="CZ83" t="e">
        <f t="shared" si="124"/>
        <v>#REF!</v>
      </c>
      <c r="DC83" t="s">
        <v>6</v>
      </c>
      <c r="DD83" t="s">
        <v>6</v>
      </c>
      <c r="DE83" t="s">
        <v>6</v>
      </c>
      <c r="DF83" t="s">
        <v>6</v>
      </c>
      <c r="DG83" t="s">
        <v>6</v>
      </c>
      <c r="DH83" t="s">
        <v>6</v>
      </c>
      <c r="DI83" t="s">
        <v>6</v>
      </c>
      <c r="DJ83" t="s">
        <v>6</v>
      </c>
      <c r="DK83" t="s">
        <v>6</v>
      </c>
      <c r="DL83" t="s">
        <v>6</v>
      </c>
      <c r="DM83" t="s">
        <v>6</v>
      </c>
      <c r="DN83">
        <v>0</v>
      </c>
      <c r="DO83">
        <v>0</v>
      </c>
      <c r="DP83">
        <v>1</v>
      </c>
      <c r="DQ83">
        <v>1</v>
      </c>
      <c r="DU83">
        <v>1009</v>
      </c>
      <c r="DV83" t="s">
        <v>147</v>
      </c>
      <c r="DW83" t="e">
        <f>'Техническое задание 18.1 '!#REF!</f>
        <v>#REF!</v>
      </c>
      <c r="DX83">
        <v>1000</v>
      </c>
      <c r="DZ83" t="s">
        <v>6</v>
      </c>
      <c r="EA83" t="s">
        <v>6</v>
      </c>
      <c r="EB83" t="s">
        <v>6</v>
      </c>
      <c r="EC83" t="s">
        <v>6</v>
      </c>
      <c r="EE83">
        <v>66434290</v>
      </c>
      <c r="EF83">
        <v>2</v>
      </c>
      <c r="EG83" t="s">
        <v>80</v>
      </c>
      <c r="EH83">
        <v>7</v>
      </c>
      <c r="EI83" t="s">
        <v>171</v>
      </c>
      <c r="EJ83">
        <v>1</v>
      </c>
      <c r="EK83">
        <v>7001</v>
      </c>
      <c r="EL83" t="s">
        <v>171</v>
      </c>
      <c r="EM83" t="s">
        <v>173</v>
      </c>
      <c r="EO83" t="s">
        <v>6</v>
      </c>
      <c r="EQ83">
        <v>32768</v>
      </c>
      <c r="ER83">
        <v>9830</v>
      </c>
      <c r="ES83" s="31" t="e">
        <f>'Техническое задание 18.1 '!#REF!</f>
        <v>#REF!</v>
      </c>
      <c r="ET83">
        <v>0</v>
      </c>
      <c r="EU83">
        <v>0</v>
      </c>
      <c r="EV83">
        <v>0</v>
      </c>
      <c r="EW83">
        <v>0</v>
      </c>
      <c r="EX83">
        <v>0</v>
      </c>
      <c r="FQ83">
        <v>0</v>
      </c>
      <c r="FR83">
        <f t="shared" si="125"/>
        <v>0</v>
      </c>
      <c r="FS83">
        <v>0</v>
      </c>
      <c r="FX83">
        <v>110</v>
      </c>
      <c r="FY83">
        <v>73</v>
      </c>
      <c r="GA83" t="s">
        <v>6</v>
      </c>
      <c r="GD83">
        <v>1</v>
      </c>
      <c r="GF83">
        <v>-1989106859</v>
      </c>
      <c r="GG83">
        <v>2</v>
      </c>
      <c r="GH83">
        <v>1</v>
      </c>
      <c r="GI83">
        <v>4</v>
      </c>
      <c r="GJ83">
        <v>0</v>
      </c>
      <c r="GK83">
        <v>0</v>
      </c>
      <c r="GL83">
        <f t="shared" si="126"/>
        <v>0</v>
      </c>
      <c r="GM83" t="e">
        <f t="shared" si="127"/>
        <v>#REF!</v>
      </c>
      <c r="GN83" t="e">
        <f t="shared" si="128"/>
        <v>#REF!</v>
      </c>
      <c r="GO83">
        <f t="shared" si="129"/>
        <v>0</v>
      </c>
      <c r="GP83">
        <f t="shared" si="130"/>
        <v>0</v>
      </c>
      <c r="GR83">
        <v>0</v>
      </c>
      <c r="GS83">
        <v>3</v>
      </c>
      <c r="GT83">
        <v>0</v>
      </c>
      <c r="GU83" t="s">
        <v>6</v>
      </c>
      <c r="GV83">
        <f t="shared" si="131"/>
        <v>0</v>
      </c>
      <c r="GW83">
        <v>1</v>
      </c>
      <c r="GX83" t="e">
        <f t="shared" si="132"/>
        <v>#REF!</v>
      </c>
      <c r="HA83">
        <v>0</v>
      </c>
      <c r="HB83">
        <v>0</v>
      </c>
      <c r="HC83">
        <f t="shared" si="133"/>
        <v>0</v>
      </c>
      <c r="HE83" t="s">
        <v>6</v>
      </c>
      <c r="HF83" t="s">
        <v>6</v>
      </c>
      <c r="HM83" t="s">
        <v>6</v>
      </c>
      <c r="HN83" t="s">
        <v>188</v>
      </c>
      <c r="HO83" t="s">
        <v>189</v>
      </c>
      <c r="HP83" t="s">
        <v>171</v>
      </c>
      <c r="HQ83" t="s">
        <v>171</v>
      </c>
      <c r="IF83">
        <v>-1</v>
      </c>
      <c r="IK83">
        <v>0</v>
      </c>
    </row>
    <row r="84" spans="1:245" x14ac:dyDescent="0.25">
      <c r="A84">
        <v>18</v>
      </c>
      <c r="B84">
        <v>1</v>
      </c>
      <c r="C84">
        <v>113</v>
      </c>
      <c r="E84" t="s">
        <v>194</v>
      </c>
      <c r="F84" t="e">
        <f>'Техническое задание 18.1 '!#REF!</f>
        <v>#REF!</v>
      </c>
      <c r="G84" t="s">
        <v>196</v>
      </c>
      <c r="H84" t="s">
        <v>132</v>
      </c>
      <c r="I84" t="e">
        <f>I82*J84</f>
        <v>#REF!</v>
      </c>
      <c r="J84" s="66">
        <f>'4.Ведомость_списания'!F103</f>
        <v>14.399999999999999</v>
      </c>
      <c r="K84">
        <v>14.4</v>
      </c>
      <c r="O84" t="e">
        <f t="shared" si="100"/>
        <v>#REF!</v>
      </c>
      <c r="P84" t="e">
        <f t="shared" si="101"/>
        <v>#REF!</v>
      </c>
      <c r="Q84" t="e">
        <f t="shared" si="102"/>
        <v>#REF!</v>
      </c>
      <c r="R84" t="e">
        <f t="shared" si="103"/>
        <v>#REF!</v>
      </c>
      <c r="S84" t="e">
        <f t="shared" si="104"/>
        <v>#REF!</v>
      </c>
      <c r="T84" t="e">
        <f t="shared" si="105"/>
        <v>#REF!</v>
      </c>
      <c r="U84" t="e">
        <f t="shared" si="106"/>
        <v>#REF!</v>
      </c>
      <c r="V84" t="e">
        <f t="shared" si="107"/>
        <v>#REF!</v>
      </c>
      <c r="W84" t="e">
        <f t="shared" si="108"/>
        <v>#REF!</v>
      </c>
      <c r="X84" t="e">
        <f t="shared" si="109"/>
        <v>#REF!</v>
      </c>
      <c r="Y84" t="e">
        <f t="shared" si="109"/>
        <v>#REF!</v>
      </c>
      <c r="AA84">
        <v>66440962</v>
      </c>
      <c r="AB84" t="e">
        <f t="shared" si="110"/>
        <v>#REF!</v>
      </c>
      <c r="AC84" t="e">
        <f t="shared" si="111"/>
        <v>#REF!</v>
      </c>
      <c r="AD84">
        <f t="shared" si="112"/>
        <v>0</v>
      </c>
      <c r="AE84">
        <f t="shared" si="113"/>
        <v>0</v>
      </c>
      <c r="AF84">
        <f t="shared" si="113"/>
        <v>0</v>
      </c>
      <c r="AG84">
        <f t="shared" si="114"/>
        <v>0</v>
      </c>
      <c r="AH84">
        <f t="shared" si="115"/>
        <v>0</v>
      </c>
      <c r="AI84">
        <f t="shared" si="115"/>
        <v>0</v>
      </c>
      <c r="AJ84">
        <f t="shared" si="116"/>
        <v>0</v>
      </c>
      <c r="AK84">
        <v>19.87</v>
      </c>
      <c r="AL84" s="31" t="e">
        <f>'Техническое задание 18.1 '!#REF!</f>
        <v>#REF!</v>
      </c>
      <c r="AM84">
        <v>0</v>
      </c>
      <c r="AN84">
        <v>0</v>
      </c>
      <c r="AO84">
        <v>0</v>
      </c>
      <c r="AP84">
        <v>0</v>
      </c>
      <c r="AQ84">
        <v>0</v>
      </c>
      <c r="AR84">
        <v>0</v>
      </c>
      <c r="AS84">
        <v>0</v>
      </c>
      <c r="AT84">
        <v>116</v>
      </c>
      <c r="AU84">
        <v>80</v>
      </c>
      <c r="AV84">
        <v>1</v>
      </c>
      <c r="AW84">
        <v>1</v>
      </c>
      <c r="AZ84">
        <v>1</v>
      </c>
      <c r="BA84">
        <v>1</v>
      </c>
      <c r="BB84">
        <v>1</v>
      </c>
      <c r="BC84" t="e">
        <f>'Техническое задание 18.1 '!#REF!</f>
        <v>#REF!</v>
      </c>
      <c r="BD84" t="s">
        <v>6</v>
      </c>
      <c r="BE84" t="s">
        <v>6</v>
      </c>
      <c r="BF84" t="s">
        <v>6</v>
      </c>
      <c r="BG84" t="s">
        <v>6</v>
      </c>
      <c r="BH84">
        <v>3</v>
      </c>
      <c r="BI84">
        <v>1</v>
      </c>
      <c r="BJ84" t="s">
        <v>197</v>
      </c>
      <c r="BM84">
        <v>7005</v>
      </c>
      <c r="BN84">
        <v>0</v>
      </c>
      <c r="BO84" t="s">
        <v>6</v>
      </c>
      <c r="BP84">
        <v>0</v>
      </c>
      <c r="BQ84">
        <v>2</v>
      </c>
      <c r="BR84">
        <v>0</v>
      </c>
      <c r="BS84">
        <v>1</v>
      </c>
      <c r="BT84">
        <v>1</v>
      </c>
      <c r="BU84">
        <v>1</v>
      </c>
      <c r="BV84">
        <v>1</v>
      </c>
      <c r="BW84">
        <v>1</v>
      </c>
      <c r="BX84">
        <v>1</v>
      </c>
      <c r="BY84" t="s">
        <v>6</v>
      </c>
      <c r="BZ84">
        <v>116</v>
      </c>
      <c r="CA84">
        <v>80</v>
      </c>
      <c r="CB84" t="s">
        <v>6</v>
      </c>
      <c r="CE84">
        <v>0</v>
      </c>
      <c r="CF84">
        <v>0</v>
      </c>
      <c r="CG84">
        <v>0</v>
      </c>
      <c r="CM84">
        <v>0</v>
      </c>
      <c r="CN84" t="s">
        <v>6</v>
      </c>
      <c r="CO84">
        <v>0</v>
      </c>
      <c r="CP84" t="e">
        <f t="shared" si="117"/>
        <v>#REF!</v>
      </c>
      <c r="CQ84" t="e">
        <f t="shared" si="118"/>
        <v>#REF!</v>
      </c>
      <c r="CR84">
        <f t="shared" si="119"/>
        <v>0</v>
      </c>
      <c r="CS84">
        <f t="shared" si="120"/>
        <v>0</v>
      </c>
      <c r="CT84">
        <f t="shared" si="121"/>
        <v>0</v>
      </c>
      <c r="CU84">
        <f t="shared" si="122"/>
        <v>0</v>
      </c>
      <c r="CV84">
        <f t="shared" si="122"/>
        <v>0</v>
      </c>
      <c r="CW84">
        <f t="shared" si="122"/>
        <v>0</v>
      </c>
      <c r="CX84">
        <f t="shared" si="122"/>
        <v>0</v>
      </c>
      <c r="CY84" t="e">
        <f t="shared" si="123"/>
        <v>#REF!</v>
      </c>
      <c r="CZ84" t="e">
        <f t="shared" si="124"/>
        <v>#REF!</v>
      </c>
      <c r="DC84" t="s">
        <v>6</v>
      </c>
      <c r="DD84" t="s">
        <v>6</v>
      </c>
      <c r="DE84" t="s">
        <v>6</v>
      </c>
      <c r="DF84" t="s">
        <v>6</v>
      </c>
      <c r="DG84" t="s">
        <v>6</v>
      </c>
      <c r="DH84" t="s">
        <v>6</v>
      </c>
      <c r="DI84" t="s">
        <v>6</v>
      </c>
      <c r="DJ84" t="s">
        <v>6</v>
      </c>
      <c r="DK84" t="s">
        <v>6</v>
      </c>
      <c r="DL84" t="s">
        <v>6</v>
      </c>
      <c r="DM84" t="s">
        <v>6</v>
      </c>
      <c r="DN84">
        <v>0</v>
      </c>
      <c r="DO84">
        <v>0</v>
      </c>
      <c r="DP84">
        <v>1</v>
      </c>
      <c r="DQ84">
        <v>1</v>
      </c>
      <c r="DU84">
        <v>1009</v>
      </c>
      <c r="DV84" t="s">
        <v>132</v>
      </c>
      <c r="DW84" t="e">
        <f>'Техническое задание 18.1 '!#REF!</f>
        <v>#REF!</v>
      </c>
      <c r="DX84">
        <v>1</v>
      </c>
      <c r="DZ84" t="s">
        <v>6</v>
      </c>
      <c r="EA84" t="s">
        <v>6</v>
      </c>
      <c r="EB84" t="s">
        <v>6</v>
      </c>
      <c r="EC84" t="s">
        <v>6</v>
      </c>
      <c r="EE84">
        <v>66434294</v>
      </c>
      <c r="EF84">
        <v>2</v>
      </c>
      <c r="EG84" t="s">
        <v>80</v>
      </c>
      <c r="EH84">
        <v>7</v>
      </c>
      <c r="EI84" t="s">
        <v>171</v>
      </c>
      <c r="EJ84">
        <v>1</v>
      </c>
      <c r="EK84">
        <v>7005</v>
      </c>
      <c r="EL84" t="s">
        <v>172</v>
      </c>
      <c r="EM84" t="s">
        <v>173</v>
      </c>
      <c r="EO84" t="s">
        <v>6</v>
      </c>
      <c r="EQ84">
        <v>0</v>
      </c>
      <c r="ER84">
        <v>19.87</v>
      </c>
      <c r="ES84" s="31" t="e">
        <f>'Техническое задание 18.1 '!#REF!</f>
        <v>#REF!</v>
      </c>
      <c r="ET84">
        <v>0</v>
      </c>
      <c r="EU84">
        <v>0</v>
      </c>
      <c r="EV84">
        <v>0</v>
      </c>
      <c r="EW84">
        <v>0</v>
      </c>
      <c r="EX84">
        <v>0</v>
      </c>
      <c r="FQ84">
        <v>0</v>
      </c>
      <c r="FR84">
        <f t="shared" si="125"/>
        <v>0</v>
      </c>
      <c r="FS84">
        <v>0</v>
      </c>
      <c r="FX84">
        <v>116</v>
      </c>
      <c r="FY84">
        <v>80</v>
      </c>
      <c r="GA84" t="s">
        <v>6</v>
      </c>
      <c r="GD84">
        <v>1</v>
      </c>
      <c r="GF84">
        <v>1181279584</v>
      </c>
      <c r="GG84">
        <v>2</v>
      </c>
      <c r="GH84">
        <v>1</v>
      </c>
      <c r="GI84">
        <v>4</v>
      </c>
      <c r="GJ84">
        <v>0</v>
      </c>
      <c r="GK84">
        <v>0</v>
      </c>
      <c r="GL84">
        <f t="shared" si="126"/>
        <v>0</v>
      </c>
      <c r="GM84" t="e">
        <f t="shared" si="127"/>
        <v>#REF!</v>
      </c>
      <c r="GN84" t="e">
        <f t="shared" si="128"/>
        <v>#REF!</v>
      </c>
      <c r="GO84">
        <f t="shared" si="129"/>
        <v>0</v>
      </c>
      <c r="GP84">
        <f t="shared" si="130"/>
        <v>0</v>
      </c>
      <c r="GR84">
        <v>0</v>
      </c>
      <c r="GS84">
        <v>3</v>
      </c>
      <c r="GT84">
        <v>0</v>
      </c>
      <c r="GU84" t="s">
        <v>6</v>
      </c>
      <c r="GV84">
        <f t="shared" si="131"/>
        <v>0</v>
      </c>
      <c r="GW84">
        <v>1</v>
      </c>
      <c r="GX84" t="e">
        <f t="shared" si="132"/>
        <v>#REF!</v>
      </c>
      <c r="HA84">
        <v>0</v>
      </c>
      <c r="HB84">
        <v>0</v>
      </c>
      <c r="HC84">
        <f t="shared" si="133"/>
        <v>0</v>
      </c>
      <c r="HE84" t="s">
        <v>6</v>
      </c>
      <c r="HF84" t="s">
        <v>6</v>
      </c>
      <c r="HM84" t="s">
        <v>6</v>
      </c>
      <c r="HN84" t="s">
        <v>174</v>
      </c>
      <c r="HO84" t="s">
        <v>175</v>
      </c>
      <c r="HP84" t="s">
        <v>172</v>
      </c>
      <c r="HQ84" t="s">
        <v>172</v>
      </c>
      <c r="IF84">
        <v>-1</v>
      </c>
      <c r="IK84">
        <v>0</v>
      </c>
    </row>
    <row r="85" spans="1:245" x14ac:dyDescent="0.25">
      <c r="A85">
        <v>19</v>
      </c>
      <c r="B85">
        <v>1</v>
      </c>
      <c r="F85" t="s">
        <v>6</v>
      </c>
      <c r="G85" t="s">
        <v>198</v>
      </c>
      <c r="H85" t="s">
        <v>6</v>
      </c>
      <c r="AA85">
        <v>1</v>
      </c>
      <c r="IF85">
        <v>-1</v>
      </c>
      <c r="IK85">
        <v>0</v>
      </c>
    </row>
    <row r="86" spans="1:245" x14ac:dyDescent="0.25">
      <c r="A86">
        <v>17</v>
      </c>
      <c r="B86">
        <v>1</v>
      </c>
      <c r="C86">
        <f>ROW(SmtRes!A119)</f>
        <v>119</v>
      </c>
      <c r="D86">
        <f>ROW(EtalonRes!A110)</f>
        <v>110</v>
      </c>
      <c r="E86" t="s">
        <v>199</v>
      </c>
      <c r="F86" t="s">
        <v>167</v>
      </c>
      <c r="G86" t="s">
        <v>168</v>
      </c>
      <c r="H86" t="s">
        <v>169</v>
      </c>
      <c r="I86" t="e">
        <f>'Техническое задание 18.1 '!#REF!</f>
        <v>#REF!</v>
      </c>
      <c r="J86">
        <v>0</v>
      </c>
      <c r="K86">
        <v>31.594999999999999</v>
      </c>
      <c r="O86" t="e">
        <f t="shared" ref="O86:O91" si="134">ROUND(CP86,0)</f>
        <v>#REF!</v>
      </c>
      <c r="P86" t="e">
        <f t="shared" ref="P86:P91" si="135">ROUND(CQ86*I86,0)</f>
        <v>#REF!</v>
      </c>
      <c r="Q86" t="e">
        <f t="shared" ref="Q86:Q91" si="136">ROUND(CR86*I86,0)</f>
        <v>#REF!</v>
      </c>
      <c r="R86" t="e">
        <f t="shared" ref="R86:R91" si="137">ROUND(CS86*I86,0)</f>
        <v>#REF!</v>
      </c>
      <c r="S86" t="e">
        <f t="shared" ref="S86:S91" si="138">ROUND(CT86*I86,0)</f>
        <v>#REF!</v>
      </c>
      <c r="T86" t="e">
        <f t="shared" ref="T86:T91" si="139">ROUND(CU86*I86,0)</f>
        <v>#REF!</v>
      </c>
      <c r="U86" t="e">
        <f t="shared" ref="U86:U91" si="140">ROUND(CV86*I86,7)</f>
        <v>#REF!</v>
      </c>
      <c r="V86" t="e">
        <f t="shared" ref="V86:V91" si="141">ROUND(CW86*I86,7)</f>
        <v>#REF!</v>
      </c>
      <c r="W86" t="e">
        <f t="shared" ref="W86:W91" si="142">ROUND(CX86*I86,0)</f>
        <v>#REF!</v>
      </c>
      <c r="X86" t="e">
        <f t="shared" ref="X86:Y91" si="143">ROUND(CY86,0)</f>
        <v>#REF!</v>
      </c>
      <c r="Y86" t="e">
        <f t="shared" si="143"/>
        <v>#REF!</v>
      </c>
      <c r="AA86">
        <v>66440962</v>
      </c>
      <c r="AB86" t="e">
        <f t="shared" ref="AB86:AB91" si="144">ROUND((AC86+AD86+AF86),2)</f>
        <v>#REF!</v>
      </c>
      <c r="AC86" t="e">
        <f t="shared" ref="AC86:AC91" si="145">ROUND((ES86),2)</f>
        <v>#REF!</v>
      </c>
      <c r="AD86" t="e">
        <f t="shared" ref="AD86:AD91" si="146">ROUND((((ET86)-(EU86))+AE86),2)</f>
        <v>#REF!</v>
      </c>
      <c r="AE86" t="e">
        <f t="shared" ref="AE86:AF91" si="147">ROUND((EU86),2)</f>
        <v>#REF!</v>
      </c>
      <c r="AF86" t="e">
        <f t="shared" si="147"/>
        <v>#REF!</v>
      </c>
      <c r="AG86">
        <f t="shared" ref="AG86:AG91" si="148">ROUND((AP86),2)</f>
        <v>0</v>
      </c>
      <c r="AH86" t="e">
        <f t="shared" ref="AH86:AI91" si="149">(EW86)</f>
        <v>#REF!</v>
      </c>
      <c r="AI86">
        <f t="shared" si="149"/>
        <v>0.11</v>
      </c>
      <c r="AJ86">
        <f t="shared" ref="AJ86:AJ91" si="150">(AS86)</f>
        <v>0</v>
      </c>
      <c r="AK86" t="e">
        <f>AL86+AM86+AO86</f>
        <v>#REF!</v>
      </c>
      <c r="AL86" s="31" t="e">
        <f>'Техническое задание 18.1 '!#REF!</f>
        <v>#REF!</v>
      </c>
      <c r="AM86" s="31" t="e">
        <f>'Техническое задание 18.1 '!#REF!</f>
        <v>#REF!</v>
      </c>
      <c r="AN86" s="31" t="e">
        <f>'Техническое задание 18.1 '!#REF!</f>
        <v>#REF!</v>
      </c>
      <c r="AO86" s="31" t="e">
        <f>'Техническое задание 18.1 '!#REF!</f>
        <v>#REF!</v>
      </c>
      <c r="AP86">
        <v>0</v>
      </c>
      <c r="AQ86" t="e">
        <f>'Техническое задание 18.1 '!#REF!</f>
        <v>#REF!</v>
      </c>
      <c r="AR86">
        <v>0.11</v>
      </c>
      <c r="AS86">
        <v>0</v>
      </c>
      <c r="AT86">
        <v>116</v>
      </c>
      <c r="AU86">
        <v>80</v>
      </c>
      <c r="AV86">
        <v>1</v>
      </c>
      <c r="AW86">
        <v>1</v>
      </c>
      <c r="AZ86">
        <v>1</v>
      </c>
      <c r="BA86" t="e">
        <f>'Техническое задание 18.1 '!#REF!</f>
        <v>#REF!</v>
      </c>
      <c r="BB86" t="e">
        <f>'Техническое задание 18.1 '!#REF!</f>
        <v>#REF!</v>
      </c>
      <c r="BC86" t="e">
        <f>'Техническое задание 18.1 '!#REF!</f>
        <v>#REF!</v>
      </c>
      <c r="BD86" t="s">
        <v>6</v>
      </c>
      <c r="BE86" t="s">
        <v>6</v>
      </c>
      <c r="BF86" t="s">
        <v>6</v>
      </c>
      <c r="BG86" t="s">
        <v>6</v>
      </c>
      <c r="BH86">
        <v>0</v>
      </c>
      <c r="BI86">
        <v>1</v>
      </c>
      <c r="BJ86" t="s">
        <v>170</v>
      </c>
      <c r="BM86">
        <v>7005</v>
      </c>
      <c r="BN86">
        <v>0</v>
      </c>
      <c r="BO86" t="s">
        <v>6</v>
      </c>
      <c r="BP86">
        <v>0</v>
      </c>
      <c r="BQ86">
        <v>2</v>
      </c>
      <c r="BR86">
        <v>0</v>
      </c>
      <c r="BS86" t="e">
        <f>'Техническое задание 18.1 '!#REF!</f>
        <v>#REF!</v>
      </c>
      <c r="BT86">
        <v>1</v>
      </c>
      <c r="BU86">
        <v>1</v>
      </c>
      <c r="BV86">
        <v>1</v>
      </c>
      <c r="BW86">
        <v>1</v>
      </c>
      <c r="BX86">
        <v>1</v>
      </c>
      <c r="BY86" t="s">
        <v>6</v>
      </c>
      <c r="BZ86">
        <v>116</v>
      </c>
      <c r="CA86">
        <v>80</v>
      </c>
      <c r="CB86" t="s">
        <v>6</v>
      </c>
      <c r="CE86">
        <v>0</v>
      </c>
      <c r="CF86">
        <v>0</v>
      </c>
      <c r="CG86">
        <v>0</v>
      </c>
      <c r="CM86">
        <v>0</v>
      </c>
      <c r="CN86" t="s">
        <v>6</v>
      </c>
      <c r="CO86">
        <v>0</v>
      </c>
      <c r="CP86" t="e">
        <f t="shared" ref="CP86:CP91" si="151">(P86+Q86+S86)</f>
        <v>#REF!</v>
      </c>
      <c r="CQ86" t="e">
        <f t="shared" ref="CQ86:CQ91" si="152">AC86*BC86</f>
        <v>#REF!</v>
      </c>
      <c r="CR86" t="e">
        <f t="shared" ref="CR86:CR91" si="153">AD86*BB86</f>
        <v>#REF!</v>
      </c>
      <c r="CS86" t="e">
        <f t="shared" ref="CS86:CS91" si="154">AE86*BS86</f>
        <v>#REF!</v>
      </c>
      <c r="CT86" t="e">
        <f t="shared" ref="CT86:CT91" si="155">AF86*BA86</f>
        <v>#REF!</v>
      </c>
      <c r="CU86">
        <f t="shared" ref="CU86:CX91" si="156">AG86</f>
        <v>0</v>
      </c>
      <c r="CV86" t="e">
        <f t="shared" si="156"/>
        <v>#REF!</v>
      </c>
      <c r="CW86">
        <f t="shared" si="156"/>
        <v>0.11</v>
      </c>
      <c r="CX86">
        <f t="shared" si="156"/>
        <v>0</v>
      </c>
      <c r="CY86" t="e">
        <f t="shared" ref="CY86:CY91" si="157">(((S86+R86)*AT86)/100)</f>
        <v>#REF!</v>
      </c>
      <c r="CZ86" t="e">
        <f t="shared" ref="CZ86:CZ91" si="158">(((S86+R86)*AU86)/100)</f>
        <v>#REF!</v>
      </c>
      <c r="DC86" t="s">
        <v>6</v>
      </c>
      <c r="DD86" t="s">
        <v>6</v>
      </c>
      <c r="DE86" t="s">
        <v>6</v>
      </c>
      <c r="DF86" t="s">
        <v>6</v>
      </c>
      <c r="DG86" t="s">
        <v>6</v>
      </c>
      <c r="DH86" t="s">
        <v>6</v>
      </c>
      <c r="DI86" t="s">
        <v>6</v>
      </c>
      <c r="DJ86" t="s">
        <v>6</v>
      </c>
      <c r="DK86" t="s">
        <v>6</v>
      </c>
      <c r="DL86" t="s">
        <v>6</v>
      </c>
      <c r="DM86" t="s">
        <v>6</v>
      </c>
      <c r="DN86">
        <v>0</v>
      </c>
      <c r="DO86">
        <v>0</v>
      </c>
      <c r="DP86">
        <v>1</v>
      </c>
      <c r="DQ86">
        <v>1</v>
      </c>
      <c r="DU86">
        <v>1003</v>
      </c>
      <c r="DV86" t="s">
        <v>169</v>
      </c>
      <c r="DW86" t="e">
        <f>'Техническое задание 18.1 '!#REF!</f>
        <v>#REF!</v>
      </c>
      <c r="DX86">
        <v>100</v>
      </c>
      <c r="DZ86" t="s">
        <v>6</v>
      </c>
      <c r="EA86" t="s">
        <v>6</v>
      </c>
      <c r="EB86" t="s">
        <v>6</v>
      </c>
      <c r="EC86" t="s">
        <v>6</v>
      </c>
      <c r="EE86">
        <v>66434294</v>
      </c>
      <c r="EF86">
        <v>2</v>
      </c>
      <c r="EG86" t="s">
        <v>80</v>
      </c>
      <c r="EH86">
        <v>7</v>
      </c>
      <c r="EI86" t="s">
        <v>171</v>
      </c>
      <c r="EJ86">
        <v>1</v>
      </c>
      <c r="EK86">
        <v>7005</v>
      </c>
      <c r="EL86" t="s">
        <v>172</v>
      </c>
      <c r="EM86" t="s">
        <v>173</v>
      </c>
      <c r="EO86" t="s">
        <v>6</v>
      </c>
      <c r="EQ86">
        <v>131072</v>
      </c>
      <c r="ER86" t="e">
        <f>ES86+ET86+EV86</f>
        <v>#REF!</v>
      </c>
      <c r="ES86" s="31" t="e">
        <f>'Техническое задание 18.1 '!#REF!</f>
        <v>#REF!</v>
      </c>
      <c r="ET86" s="31" t="e">
        <f>'Техническое задание 18.1 '!#REF!</f>
        <v>#REF!</v>
      </c>
      <c r="EU86" s="31" t="e">
        <f>'Техническое задание 18.1 '!#REF!</f>
        <v>#REF!</v>
      </c>
      <c r="EV86" s="31" t="e">
        <f>'Техническое задание 18.1 '!#REF!</f>
        <v>#REF!</v>
      </c>
      <c r="EW86" t="e">
        <f>'Техническое задание 18.1 '!#REF!</f>
        <v>#REF!</v>
      </c>
      <c r="EX86">
        <v>0.11</v>
      </c>
      <c r="EY86">
        <v>0</v>
      </c>
      <c r="FQ86">
        <v>0</v>
      </c>
      <c r="FR86">
        <f t="shared" ref="FR86:FR91" si="159">ROUND(IF(BI86=3,GM86,0),0)</f>
        <v>0</v>
      </c>
      <c r="FS86">
        <v>0</v>
      </c>
      <c r="FX86">
        <v>116</v>
      </c>
      <c r="FY86">
        <v>80</v>
      </c>
      <c r="GA86" t="s">
        <v>6</v>
      </c>
      <c r="GD86">
        <v>1</v>
      </c>
      <c r="GF86">
        <v>1065189684</v>
      </c>
      <c r="GG86">
        <v>2</v>
      </c>
      <c r="GH86">
        <v>1</v>
      </c>
      <c r="GI86">
        <v>4</v>
      </c>
      <c r="GJ86">
        <v>0</v>
      </c>
      <c r="GK86">
        <v>0</v>
      </c>
      <c r="GL86">
        <f t="shared" ref="GL86:GL91" si="160">ROUND(IF(AND(BH86=3,BI86=3,FS86&lt;&gt;0),P86,0),0)</f>
        <v>0</v>
      </c>
      <c r="GM86" t="e">
        <f t="shared" ref="GM86:GM91" si="161">ROUND(O86+X86+Y86,0)+GX86</f>
        <v>#REF!</v>
      </c>
      <c r="GN86" t="e">
        <f t="shared" ref="GN86:GN91" si="162">IF(OR(BI86=0,BI86=1),GM86-GX86,0)</f>
        <v>#REF!</v>
      </c>
      <c r="GO86">
        <f t="shared" ref="GO86:GO91" si="163">IF(BI86=2,GM86-GX86,0)</f>
        <v>0</v>
      </c>
      <c r="GP86">
        <f t="shared" ref="GP86:GP91" si="164">IF(BI86=4,GM86-GX86,0)</f>
        <v>0</v>
      </c>
      <c r="GR86">
        <v>0</v>
      </c>
      <c r="GS86">
        <v>3</v>
      </c>
      <c r="GT86">
        <v>0</v>
      </c>
      <c r="GU86" t="s">
        <v>6</v>
      </c>
      <c r="GV86">
        <f t="shared" ref="GV86:GV91" si="165">ROUND((GT86),2)</f>
        <v>0</v>
      </c>
      <c r="GW86">
        <v>1</v>
      </c>
      <c r="GX86" t="e">
        <f t="shared" ref="GX86:GX91" si="166">ROUND(HC86*I86,0)</f>
        <v>#REF!</v>
      </c>
      <c r="HA86">
        <v>0</v>
      </c>
      <c r="HB86">
        <v>0</v>
      </c>
      <c r="HC86">
        <f t="shared" ref="HC86:HC91" si="167">GV86*GW86</f>
        <v>0</v>
      </c>
      <c r="HE86" t="s">
        <v>6</v>
      </c>
      <c r="HF86" t="s">
        <v>6</v>
      </c>
      <c r="HM86" t="s">
        <v>6</v>
      </c>
      <c r="HN86" t="s">
        <v>174</v>
      </c>
      <c r="HO86" t="s">
        <v>175</v>
      </c>
      <c r="HP86" t="s">
        <v>172</v>
      </c>
      <c r="HQ86" t="s">
        <v>172</v>
      </c>
      <c r="IF86">
        <v>-1</v>
      </c>
      <c r="IK86">
        <v>0</v>
      </c>
    </row>
    <row r="87" spans="1:245" x14ac:dyDescent="0.25">
      <c r="A87">
        <v>18</v>
      </c>
      <c r="B87">
        <v>1</v>
      </c>
      <c r="C87">
        <v>118</v>
      </c>
      <c r="E87" t="s">
        <v>200</v>
      </c>
      <c r="F87" t="e">
        <f>'Техническое задание 18.1 '!#REF!</f>
        <v>#REF!</v>
      </c>
      <c r="G87" t="s">
        <v>178</v>
      </c>
      <c r="H87" t="s">
        <v>169</v>
      </c>
      <c r="I87" t="e">
        <f>I86*J87</f>
        <v>#REF!</v>
      </c>
      <c r="J87">
        <v>-1.05</v>
      </c>
      <c r="K87">
        <v>-1.05</v>
      </c>
      <c r="O87" t="e">
        <f t="shared" si="134"/>
        <v>#REF!</v>
      </c>
      <c r="P87" t="e">
        <f t="shared" si="135"/>
        <v>#REF!</v>
      </c>
      <c r="Q87" t="e">
        <f t="shared" si="136"/>
        <v>#REF!</v>
      </c>
      <c r="R87" t="e">
        <f t="shared" si="137"/>
        <v>#REF!</v>
      </c>
      <c r="S87" t="e">
        <f t="shared" si="138"/>
        <v>#REF!</v>
      </c>
      <c r="T87" t="e">
        <f t="shared" si="139"/>
        <v>#REF!</v>
      </c>
      <c r="U87" t="e">
        <f t="shared" si="140"/>
        <v>#REF!</v>
      </c>
      <c r="V87" t="e">
        <f t="shared" si="141"/>
        <v>#REF!</v>
      </c>
      <c r="W87" t="e">
        <f t="shared" si="142"/>
        <v>#REF!</v>
      </c>
      <c r="X87" t="e">
        <f t="shared" si="143"/>
        <v>#REF!</v>
      </c>
      <c r="Y87" t="e">
        <f t="shared" si="143"/>
        <v>#REF!</v>
      </c>
      <c r="AA87">
        <v>66440962</v>
      </c>
      <c r="AB87" t="e">
        <f t="shared" si="144"/>
        <v>#REF!</v>
      </c>
      <c r="AC87" t="e">
        <f t="shared" si="145"/>
        <v>#REF!</v>
      </c>
      <c r="AD87">
        <f t="shared" si="146"/>
        <v>0</v>
      </c>
      <c r="AE87">
        <f t="shared" si="147"/>
        <v>0</v>
      </c>
      <c r="AF87">
        <f t="shared" si="147"/>
        <v>0</v>
      </c>
      <c r="AG87">
        <f t="shared" si="148"/>
        <v>0</v>
      </c>
      <c r="AH87">
        <f t="shared" si="149"/>
        <v>0</v>
      </c>
      <c r="AI87">
        <f t="shared" si="149"/>
        <v>0</v>
      </c>
      <c r="AJ87">
        <f t="shared" si="150"/>
        <v>0</v>
      </c>
      <c r="AK87">
        <v>2500</v>
      </c>
      <c r="AL87" s="31" t="e">
        <f>'Техническое задание 18.1 '!#REF!</f>
        <v>#REF!</v>
      </c>
      <c r="AM87">
        <v>0</v>
      </c>
      <c r="AN87">
        <v>0</v>
      </c>
      <c r="AO87">
        <v>0</v>
      </c>
      <c r="AP87">
        <v>0</v>
      </c>
      <c r="AQ87">
        <v>0</v>
      </c>
      <c r="AR87">
        <v>0</v>
      </c>
      <c r="AS87">
        <v>0</v>
      </c>
      <c r="AT87">
        <v>116</v>
      </c>
      <c r="AU87">
        <v>80</v>
      </c>
      <c r="AV87">
        <v>1</v>
      </c>
      <c r="AW87">
        <v>1</v>
      </c>
      <c r="AZ87">
        <v>1</v>
      </c>
      <c r="BA87">
        <v>1</v>
      </c>
      <c r="BB87">
        <v>1</v>
      </c>
      <c r="BC87" t="e">
        <f>'Техническое задание 18.1 '!#REF!</f>
        <v>#REF!</v>
      </c>
      <c r="BD87" t="s">
        <v>6</v>
      </c>
      <c r="BE87" t="s">
        <v>6</v>
      </c>
      <c r="BF87" t="s">
        <v>6</v>
      </c>
      <c r="BG87" t="s">
        <v>6</v>
      </c>
      <c r="BH87">
        <v>3</v>
      </c>
      <c r="BI87">
        <v>1</v>
      </c>
      <c r="BJ87" t="s">
        <v>179</v>
      </c>
      <c r="BM87">
        <v>7005</v>
      </c>
      <c r="BN87">
        <v>0</v>
      </c>
      <c r="BO87" t="s">
        <v>6</v>
      </c>
      <c r="BP87">
        <v>0</v>
      </c>
      <c r="BQ87">
        <v>2</v>
      </c>
      <c r="BR87">
        <v>1</v>
      </c>
      <c r="BS87">
        <v>1</v>
      </c>
      <c r="BT87">
        <v>1</v>
      </c>
      <c r="BU87">
        <v>1</v>
      </c>
      <c r="BV87">
        <v>1</v>
      </c>
      <c r="BW87">
        <v>1</v>
      </c>
      <c r="BX87">
        <v>1</v>
      </c>
      <c r="BY87" t="s">
        <v>6</v>
      </c>
      <c r="BZ87">
        <v>116</v>
      </c>
      <c r="CA87">
        <v>80</v>
      </c>
      <c r="CB87" t="s">
        <v>6</v>
      </c>
      <c r="CE87">
        <v>0</v>
      </c>
      <c r="CF87">
        <v>0</v>
      </c>
      <c r="CG87">
        <v>0</v>
      </c>
      <c r="CM87">
        <v>0</v>
      </c>
      <c r="CN87" t="s">
        <v>6</v>
      </c>
      <c r="CO87">
        <v>0</v>
      </c>
      <c r="CP87" t="e">
        <f t="shared" si="151"/>
        <v>#REF!</v>
      </c>
      <c r="CQ87" t="e">
        <f t="shared" si="152"/>
        <v>#REF!</v>
      </c>
      <c r="CR87">
        <f t="shared" si="153"/>
        <v>0</v>
      </c>
      <c r="CS87">
        <f t="shared" si="154"/>
        <v>0</v>
      </c>
      <c r="CT87">
        <f t="shared" si="155"/>
        <v>0</v>
      </c>
      <c r="CU87">
        <f t="shared" si="156"/>
        <v>0</v>
      </c>
      <c r="CV87">
        <f t="shared" si="156"/>
        <v>0</v>
      </c>
      <c r="CW87">
        <f t="shared" si="156"/>
        <v>0</v>
      </c>
      <c r="CX87">
        <f t="shared" si="156"/>
        <v>0</v>
      </c>
      <c r="CY87" t="e">
        <f t="shared" si="157"/>
        <v>#REF!</v>
      </c>
      <c r="CZ87" t="e">
        <f t="shared" si="158"/>
        <v>#REF!</v>
      </c>
      <c r="DC87" t="s">
        <v>6</v>
      </c>
      <c r="DD87" t="s">
        <v>6</v>
      </c>
      <c r="DE87" t="s">
        <v>6</v>
      </c>
      <c r="DF87" t="s">
        <v>6</v>
      </c>
      <c r="DG87" t="s">
        <v>6</v>
      </c>
      <c r="DH87" t="s">
        <v>6</v>
      </c>
      <c r="DI87" t="s">
        <v>6</v>
      </c>
      <c r="DJ87" t="s">
        <v>6</v>
      </c>
      <c r="DK87" t="s">
        <v>6</v>
      </c>
      <c r="DL87" t="s">
        <v>6</v>
      </c>
      <c r="DM87" t="s">
        <v>6</v>
      </c>
      <c r="DN87">
        <v>0</v>
      </c>
      <c r="DO87">
        <v>0</v>
      </c>
      <c r="DP87">
        <v>1</v>
      </c>
      <c r="DQ87">
        <v>1</v>
      </c>
      <c r="DU87">
        <v>1003</v>
      </c>
      <c r="DV87" t="s">
        <v>169</v>
      </c>
      <c r="DW87" t="e">
        <f>'Техническое задание 18.1 '!#REF!</f>
        <v>#REF!</v>
      </c>
      <c r="DX87">
        <v>100</v>
      </c>
      <c r="DZ87" t="s">
        <v>6</v>
      </c>
      <c r="EA87" t="s">
        <v>6</v>
      </c>
      <c r="EB87" t="s">
        <v>6</v>
      </c>
      <c r="EC87" t="s">
        <v>6</v>
      </c>
      <c r="EE87">
        <v>66434294</v>
      </c>
      <c r="EF87">
        <v>2</v>
      </c>
      <c r="EG87" t="s">
        <v>80</v>
      </c>
      <c r="EH87">
        <v>7</v>
      </c>
      <c r="EI87" t="s">
        <v>171</v>
      </c>
      <c r="EJ87">
        <v>1</v>
      </c>
      <c r="EK87">
        <v>7005</v>
      </c>
      <c r="EL87" t="s">
        <v>172</v>
      </c>
      <c r="EM87" t="s">
        <v>173</v>
      </c>
      <c r="EO87" t="s">
        <v>6</v>
      </c>
      <c r="EQ87">
        <v>32768</v>
      </c>
      <c r="ER87">
        <v>2500</v>
      </c>
      <c r="ES87" s="31" t="e">
        <f>'Техническое задание 18.1 '!#REF!</f>
        <v>#REF!</v>
      </c>
      <c r="ET87">
        <v>0</v>
      </c>
      <c r="EU87">
        <v>0</v>
      </c>
      <c r="EV87">
        <v>0</v>
      </c>
      <c r="EW87">
        <v>0</v>
      </c>
      <c r="EX87">
        <v>0</v>
      </c>
      <c r="FQ87">
        <v>0</v>
      </c>
      <c r="FR87">
        <f t="shared" si="159"/>
        <v>0</v>
      </c>
      <c r="FS87">
        <v>0</v>
      </c>
      <c r="FX87">
        <v>116</v>
      </c>
      <c r="FY87">
        <v>80</v>
      </c>
      <c r="GA87" t="s">
        <v>6</v>
      </c>
      <c r="GD87">
        <v>1</v>
      </c>
      <c r="GF87">
        <v>-1956247989</v>
      </c>
      <c r="GG87">
        <v>2</v>
      </c>
      <c r="GH87">
        <v>1</v>
      </c>
      <c r="GI87">
        <v>4</v>
      </c>
      <c r="GJ87">
        <v>0</v>
      </c>
      <c r="GK87">
        <v>0</v>
      </c>
      <c r="GL87">
        <f t="shared" si="160"/>
        <v>0</v>
      </c>
      <c r="GM87" t="e">
        <f t="shared" si="161"/>
        <v>#REF!</v>
      </c>
      <c r="GN87" t="e">
        <f t="shared" si="162"/>
        <v>#REF!</v>
      </c>
      <c r="GO87">
        <f t="shared" si="163"/>
        <v>0</v>
      </c>
      <c r="GP87">
        <f t="shared" si="164"/>
        <v>0</v>
      </c>
      <c r="GR87">
        <v>0</v>
      </c>
      <c r="GS87">
        <v>3</v>
      </c>
      <c r="GT87">
        <v>0</v>
      </c>
      <c r="GU87" t="s">
        <v>6</v>
      </c>
      <c r="GV87">
        <f t="shared" si="165"/>
        <v>0</v>
      </c>
      <c r="GW87">
        <v>1</v>
      </c>
      <c r="GX87" t="e">
        <f t="shared" si="166"/>
        <v>#REF!</v>
      </c>
      <c r="HA87">
        <v>0</v>
      </c>
      <c r="HB87">
        <v>0</v>
      </c>
      <c r="HC87">
        <f t="shared" si="167"/>
        <v>0</v>
      </c>
      <c r="HE87" t="s">
        <v>6</v>
      </c>
      <c r="HF87" t="s">
        <v>6</v>
      </c>
      <c r="HM87" t="s">
        <v>6</v>
      </c>
      <c r="HN87" t="s">
        <v>174</v>
      </c>
      <c r="HO87" t="s">
        <v>175</v>
      </c>
      <c r="HP87" t="s">
        <v>172</v>
      </c>
      <c r="HQ87" t="s">
        <v>172</v>
      </c>
      <c r="IF87">
        <v>-1</v>
      </c>
      <c r="IK87">
        <v>0</v>
      </c>
    </row>
    <row r="88" spans="1:245" x14ac:dyDescent="0.25">
      <c r="A88">
        <v>18</v>
      </c>
      <c r="B88">
        <v>1</v>
      </c>
      <c r="C88">
        <v>119</v>
      </c>
      <c r="E88" t="s">
        <v>201</v>
      </c>
      <c r="F88" t="e">
        <f>'Техническое задание 18.1 '!#REF!</f>
        <v>#REF!</v>
      </c>
      <c r="G88" t="s">
        <v>203</v>
      </c>
      <c r="H88" t="s">
        <v>169</v>
      </c>
      <c r="I88" t="e">
        <f>I86*J88</f>
        <v>#REF!</v>
      </c>
      <c r="J88" s="66">
        <f>'4.Ведомость_списания'!F106</f>
        <v>1.05</v>
      </c>
      <c r="K88">
        <v>1.05</v>
      </c>
      <c r="O88" t="e">
        <f t="shared" si="134"/>
        <v>#REF!</v>
      </c>
      <c r="P88" t="e">
        <f t="shared" si="135"/>
        <v>#REF!</v>
      </c>
      <c r="Q88" t="e">
        <f t="shared" si="136"/>
        <v>#REF!</v>
      </c>
      <c r="R88" t="e">
        <f t="shared" si="137"/>
        <v>#REF!</v>
      </c>
      <c r="S88" t="e">
        <f t="shared" si="138"/>
        <v>#REF!</v>
      </c>
      <c r="T88" t="e">
        <f t="shared" si="139"/>
        <v>#REF!</v>
      </c>
      <c r="U88" t="e">
        <f t="shared" si="140"/>
        <v>#REF!</v>
      </c>
      <c r="V88" t="e">
        <f t="shared" si="141"/>
        <v>#REF!</v>
      </c>
      <c r="W88" t="e">
        <f t="shared" si="142"/>
        <v>#REF!</v>
      </c>
      <c r="X88" t="e">
        <f t="shared" si="143"/>
        <v>#REF!</v>
      </c>
      <c r="Y88" t="e">
        <f t="shared" si="143"/>
        <v>#REF!</v>
      </c>
      <c r="AA88">
        <v>66440962</v>
      </c>
      <c r="AB88" t="e">
        <f t="shared" si="144"/>
        <v>#REF!</v>
      </c>
      <c r="AC88" t="e">
        <f t="shared" si="145"/>
        <v>#REF!</v>
      </c>
      <c r="AD88">
        <f t="shared" si="146"/>
        <v>0</v>
      </c>
      <c r="AE88">
        <f t="shared" si="147"/>
        <v>0</v>
      </c>
      <c r="AF88">
        <f t="shared" si="147"/>
        <v>0</v>
      </c>
      <c r="AG88">
        <f t="shared" si="148"/>
        <v>0</v>
      </c>
      <c r="AH88">
        <f t="shared" si="149"/>
        <v>0</v>
      </c>
      <c r="AI88">
        <f t="shared" si="149"/>
        <v>0</v>
      </c>
      <c r="AJ88">
        <f t="shared" si="150"/>
        <v>0</v>
      </c>
      <c r="AK88">
        <v>204</v>
      </c>
      <c r="AL88" s="31" t="e">
        <f>'Техническое задание 18.1 '!#REF!</f>
        <v>#REF!</v>
      </c>
      <c r="AM88">
        <v>0</v>
      </c>
      <c r="AN88">
        <v>0</v>
      </c>
      <c r="AO88">
        <v>0</v>
      </c>
      <c r="AP88">
        <v>0</v>
      </c>
      <c r="AQ88">
        <v>0</v>
      </c>
      <c r="AR88">
        <v>0</v>
      </c>
      <c r="AS88">
        <v>0</v>
      </c>
      <c r="AT88">
        <v>116</v>
      </c>
      <c r="AU88">
        <v>80</v>
      </c>
      <c r="AV88">
        <v>1</v>
      </c>
      <c r="AW88">
        <v>1</v>
      </c>
      <c r="AZ88">
        <v>1</v>
      </c>
      <c r="BA88">
        <v>1</v>
      </c>
      <c r="BB88">
        <v>1</v>
      </c>
      <c r="BC88" t="e">
        <f>'Техническое задание 18.1 '!#REF!</f>
        <v>#REF!</v>
      </c>
      <c r="BD88" t="s">
        <v>6</v>
      </c>
      <c r="BE88" t="s">
        <v>6</v>
      </c>
      <c r="BF88" t="s">
        <v>6</v>
      </c>
      <c r="BG88" t="s">
        <v>6</v>
      </c>
      <c r="BH88">
        <v>3</v>
      </c>
      <c r="BI88">
        <v>1</v>
      </c>
      <c r="BJ88" t="s">
        <v>204</v>
      </c>
      <c r="BM88">
        <v>7005</v>
      </c>
      <c r="BN88">
        <v>0</v>
      </c>
      <c r="BO88" t="s">
        <v>6</v>
      </c>
      <c r="BP88">
        <v>0</v>
      </c>
      <c r="BQ88">
        <v>2</v>
      </c>
      <c r="BR88">
        <v>0</v>
      </c>
      <c r="BS88">
        <v>1</v>
      </c>
      <c r="BT88">
        <v>1</v>
      </c>
      <c r="BU88">
        <v>1</v>
      </c>
      <c r="BV88">
        <v>1</v>
      </c>
      <c r="BW88">
        <v>1</v>
      </c>
      <c r="BX88">
        <v>1</v>
      </c>
      <c r="BY88" t="s">
        <v>6</v>
      </c>
      <c r="BZ88">
        <v>116</v>
      </c>
      <c r="CA88">
        <v>80</v>
      </c>
      <c r="CB88" t="s">
        <v>6</v>
      </c>
      <c r="CE88">
        <v>0</v>
      </c>
      <c r="CF88">
        <v>0</v>
      </c>
      <c r="CG88">
        <v>0</v>
      </c>
      <c r="CM88">
        <v>0</v>
      </c>
      <c r="CN88" t="s">
        <v>6</v>
      </c>
      <c r="CO88">
        <v>0</v>
      </c>
      <c r="CP88" t="e">
        <f t="shared" si="151"/>
        <v>#REF!</v>
      </c>
      <c r="CQ88" t="e">
        <f t="shared" si="152"/>
        <v>#REF!</v>
      </c>
      <c r="CR88">
        <f t="shared" si="153"/>
        <v>0</v>
      </c>
      <c r="CS88">
        <f t="shared" si="154"/>
        <v>0</v>
      </c>
      <c r="CT88">
        <f t="shared" si="155"/>
        <v>0</v>
      </c>
      <c r="CU88">
        <f t="shared" si="156"/>
        <v>0</v>
      </c>
      <c r="CV88">
        <f t="shared" si="156"/>
        <v>0</v>
      </c>
      <c r="CW88">
        <f t="shared" si="156"/>
        <v>0</v>
      </c>
      <c r="CX88">
        <f t="shared" si="156"/>
        <v>0</v>
      </c>
      <c r="CY88" t="e">
        <f t="shared" si="157"/>
        <v>#REF!</v>
      </c>
      <c r="CZ88" t="e">
        <f t="shared" si="158"/>
        <v>#REF!</v>
      </c>
      <c r="DC88" t="s">
        <v>6</v>
      </c>
      <c r="DD88" t="s">
        <v>6</v>
      </c>
      <c r="DE88" t="s">
        <v>6</v>
      </c>
      <c r="DF88" t="s">
        <v>6</v>
      </c>
      <c r="DG88" t="s">
        <v>6</v>
      </c>
      <c r="DH88" t="s">
        <v>6</v>
      </c>
      <c r="DI88" t="s">
        <v>6</v>
      </c>
      <c r="DJ88" t="s">
        <v>6</v>
      </c>
      <c r="DK88" t="s">
        <v>6</v>
      </c>
      <c r="DL88" t="s">
        <v>6</v>
      </c>
      <c r="DM88" t="s">
        <v>6</v>
      </c>
      <c r="DN88">
        <v>0</v>
      </c>
      <c r="DO88">
        <v>0</v>
      </c>
      <c r="DP88">
        <v>1</v>
      </c>
      <c r="DQ88">
        <v>1</v>
      </c>
      <c r="DU88">
        <v>1003</v>
      </c>
      <c r="DV88" t="s">
        <v>169</v>
      </c>
      <c r="DW88" t="e">
        <f>'Техническое задание 18.1 '!#REF!</f>
        <v>#REF!</v>
      </c>
      <c r="DX88">
        <v>100</v>
      </c>
      <c r="DZ88" t="s">
        <v>6</v>
      </c>
      <c r="EA88" t="s">
        <v>6</v>
      </c>
      <c r="EB88" t="s">
        <v>6</v>
      </c>
      <c r="EC88" t="s">
        <v>6</v>
      </c>
      <c r="EE88">
        <v>66434294</v>
      </c>
      <c r="EF88">
        <v>2</v>
      </c>
      <c r="EG88" t="s">
        <v>80</v>
      </c>
      <c r="EH88">
        <v>7</v>
      </c>
      <c r="EI88" t="s">
        <v>171</v>
      </c>
      <c r="EJ88">
        <v>1</v>
      </c>
      <c r="EK88">
        <v>7005</v>
      </c>
      <c r="EL88" t="s">
        <v>172</v>
      </c>
      <c r="EM88" t="s">
        <v>173</v>
      </c>
      <c r="EO88" t="s">
        <v>6</v>
      </c>
      <c r="EQ88">
        <v>0</v>
      </c>
      <c r="ER88">
        <v>204</v>
      </c>
      <c r="ES88" s="31" t="e">
        <f>'Техническое задание 18.1 '!#REF!</f>
        <v>#REF!</v>
      </c>
      <c r="ET88">
        <v>0</v>
      </c>
      <c r="EU88">
        <v>0</v>
      </c>
      <c r="EV88">
        <v>0</v>
      </c>
      <c r="EW88">
        <v>0</v>
      </c>
      <c r="EX88">
        <v>0</v>
      </c>
      <c r="FQ88">
        <v>0</v>
      </c>
      <c r="FR88">
        <f t="shared" si="159"/>
        <v>0</v>
      </c>
      <c r="FS88">
        <v>0</v>
      </c>
      <c r="FX88">
        <v>116</v>
      </c>
      <c r="FY88">
        <v>80</v>
      </c>
      <c r="GA88" t="s">
        <v>6</v>
      </c>
      <c r="GD88">
        <v>1</v>
      </c>
      <c r="GF88">
        <v>2021618095</v>
      </c>
      <c r="GG88">
        <v>2</v>
      </c>
      <c r="GH88">
        <v>1</v>
      </c>
      <c r="GI88">
        <v>4</v>
      </c>
      <c r="GJ88">
        <v>0</v>
      </c>
      <c r="GK88">
        <v>0</v>
      </c>
      <c r="GL88">
        <f t="shared" si="160"/>
        <v>0</v>
      </c>
      <c r="GM88" t="e">
        <f t="shared" si="161"/>
        <v>#REF!</v>
      </c>
      <c r="GN88" t="e">
        <f t="shared" si="162"/>
        <v>#REF!</v>
      </c>
      <c r="GO88">
        <f t="shared" si="163"/>
        <v>0</v>
      </c>
      <c r="GP88">
        <f t="shared" si="164"/>
        <v>0</v>
      </c>
      <c r="GR88">
        <v>0</v>
      </c>
      <c r="GS88">
        <v>3</v>
      </c>
      <c r="GT88">
        <v>0</v>
      </c>
      <c r="GU88" t="s">
        <v>6</v>
      </c>
      <c r="GV88">
        <f t="shared" si="165"/>
        <v>0</v>
      </c>
      <c r="GW88">
        <v>1</v>
      </c>
      <c r="GX88" t="e">
        <f t="shared" si="166"/>
        <v>#REF!</v>
      </c>
      <c r="HA88">
        <v>0</v>
      </c>
      <c r="HB88">
        <v>0</v>
      </c>
      <c r="HC88">
        <f t="shared" si="167"/>
        <v>0</v>
      </c>
      <c r="HE88" t="s">
        <v>6</v>
      </c>
      <c r="HF88" t="s">
        <v>6</v>
      </c>
      <c r="HM88" t="s">
        <v>6</v>
      </c>
      <c r="HN88" t="s">
        <v>174</v>
      </c>
      <c r="HO88" t="s">
        <v>175</v>
      </c>
      <c r="HP88" t="s">
        <v>172</v>
      </c>
      <c r="HQ88" t="s">
        <v>172</v>
      </c>
      <c r="IF88">
        <v>-1</v>
      </c>
      <c r="IK88">
        <v>0</v>
      </c>
    </row>
    <row r="89" spans="1:245" x14ac:dyDescent="0.25">
      <c r="A89">
        <v>17</v>
      </c>
      <c r="B89">
        <v>1</v>
      </c>
      <c r="C89">
        <f>ROW(SmtRes!A123)</f>
        <v>123</v>
      </c>
      <c r="D89">
        <f>ROW(EtalonRes!A113)</f>
        <v>113</v>
      </c>
      <c r="E89" t="s">
        <v>205</v>
      </c>
      <c r="F89" t="s">
        <v>185</v>
      </c>
      <c r="G89" t="s">
        <v>186</v>
      </c>
      <c r="H89" t="s">
        <v>169</v>
      </c>
      <c r="I89" t="e">
        <f>'Техническое задание 18.1 '!#REF!</f>
        <v>#REF!</v>
      </c>
      <c r="J89">
        <v>0</v>
      </c>
      <c r="K89">
        <v>31.594999999999999</v>
      </c>
      <c r="O89" t="e">
        <f t="shared" si="134"/>
        <v>#REF!</v>
      </c>
      <c r="P89" t="e">
        <f t="shared" si="135"/>
        <v>#REF!</v>
      </c>
      <c r="Q89" t="e">
        <f t="shared" si="136"/>
        <v>#REF!</v>
      </c>
      <c r="R89" t="e">
        <f t="shared" si="137"/>
        <v>#REF!</v>
      </c>
      <c r="S89" t="e">
        <f t="shared" si="138"/>
        <v>#REF!</v>
      </c>
      <c r="T89" t="e">
        <f t="shared" si="139"/>
        <v>#REF!</v>
      </c>
      <c r="U89" t="e">
        <f t="shared" si="140"/>
        <v>#REF!</v>
      </c>
      <c r="V89" t="e">
        <f t="shared" si="141"/>
        <v>#REF!</v>
      </c>
      <c r="W89" t="e">
        <f t="shared" si="142"/>
        <v>#REF!</v>
      </c>
      <c r="X89" t="e">
        <f t="shared" si="143"/>
        <v>#REF!</v>
      </c>
      <c r="Y89" t="e">
        <f t="shared" si="143"/>
        <v>#REF!</v>
      </c>
      <c r="AA89">
        <v>66440962</v>
      </c>
      <c r="AB89" t="e">
        <f t="shared" si="144"/>
        <v>#REF!</v>
      </c>
      <c r="AC89" t="e">
        <f t="shared" si="145"/>
        <v>#REF!</v>
      </c>
      <c r="AD89" t="e">
        <f t="shared" si="146"/>
        <v>#REF!</v>
      </c>
      <c r="AE89">
        <f t="shared" si="147"/>
        <v>0</v>
      </c>
      <c r="AF89" t="e">
        <f t="shared" si="147"/>
        <v>#REF!</v>
      </c>
      <c r="AG89">
        <f t="shared" si="148"/>
        <v>0</v>
      </c>
      <c r="AH89" t="e">
        <f t="shared" si="149"/>
        <v>#REF!</v>
      </c>
      <c r="AI89">
        <f t="shared" si="149"/>
        <v>0</v>
      </c>
      <c r="AJ89">
        <f t="shared" si="150"/>
        <v>0</v>
      </c>
      <c r="AK89" t="e">
        <f>AL89+AM89+AO89</f>
        <v>#REF!</v>
      </c>
      <c r="AL89" s="31" t="e">
        <f>'Техническое задание 18.1 '!#REF!</f>
        <v>#REF!</v>
      </c>
      <c r="AM89" s="31" t="e">
        <f>'Техническое задание 18.1 '!#REF!</f>
        <v>#REF!</v>
      </c>
      <c r="AN89">
        <v>0</v>
      </c>
      <c r="AO89" s="31" t="e">
        <f>'Техническое задание 18.1 '!#REF!</f>
        <v>#REF!</v>
      </c>
      <c r="AP89">
        <v>0</v>
      </c>
      <c r="AQ89" t="e">
        <f>'Техническое задание 18.1 '!#REF!</f>
        <v>#REF!</v>
      </c>
      <c r="AR89">
        <v>0</v>
      </c>
      <c r="AS89">
        <v>0</v>
      </c>
      <c r="AT89">
        <v>110</v>
      </c>
      <c r="AU89">
        <v>73</v>
      </c>
      <c r="AV89">
        <v>1</v>
      </c>
      <c r="AW89">
        <v>1</v>
      </c>
      <c r="AZ89">
        <v>1</v>
      </c>
      <c r="BA89" t="e">
        <f>'Техническое задание 18.1 '!#REF!</f>
        <v>#REF!</v>
      </c>
      <c r="BB89" t="e">
        <f>'Техническое задание 18.1 '!#REF!</f>
        <v>#REF!</v>
      </c>
      <c r="BC89" t="e">
        <f>'Техническое задание 18.1 '!#REF!</f>
        <v>#REF!</v>
      </c>
      <c r="BD89" t="s">
        <v>6</v>
      </c>
      <c r="BE89" t="s">
        <v>6</v>
      </c>
      <c r="BF89" t="s">
        <v>6</v>
      </c>
      <c r="BG89" t="s">
        <v>6</v>
      </c>
      <c r="BH89">
        <v>0</v>
      </c>
      <c r="BI89">
        <v>1</v>
      </c>
      <c r="BJ89" t="s">
        <v>187</v>
      </c>
      <c r="BM89">
        <v>7001</v>
      </c>
      <c r="BN89">
        <v>0</v>
      </c>
      <c r="BO89" t="s">
        <v>6</v>
      </c>
      <c r="BP89">
        <v>0</v>
      </c>
      <c r="BQ89">
        <v>2</v>
      </c>
      <c r="BR89">
        <v>0</v>
      </c>
      <c r="BS89">
        <v>33.39</v>
      </c>
      <c r="BT89">
        <v>1</v>
      </c>
      <c r="BU89">
        <v>1</v>
      </c>
      <c r="BV89">
        <v>1</v>
      </c>
      <c r="BW89">
        <v>1</v>
      </c>
      <c r="BX89">
        <v>1</v>
      </c>
      <c r="BY89" t="s">
        <v>6</v>
      </c>
      <c r="BZ89">
        <v>110</v>
      </c>
      <c r="CA89">
        <v>73</v>
      </c>
      <c r="CB89" t="s">
        <v>6</v>
      </c>
      <c r="CE89">
        <v>0</v>
      </c>
      <c r="CF89">
        <v>0</v>
      </c>
      <c r="CG89">
        <v>0</v>
      </c>
      <c r="CM89">
        <v>0</v>
      </c>
      <c r="CN89" t="s">
        <v>6</v>
      </c>
      <c r="CO89">
        <v>0</v>
      </c>
      <c r="CP89" t="e">
        <f t="shared" si="151"/>
        <v>#REF!</v>
      </c>
      <c r="CQ89" t="e">
        <f t="shared" si="152"/>
        <v>#REF!</v>
      </c>
      <c r="CR89" t="e">
        <f t="shared" si="153"/>
        <v>#REF!</v>
      </c>
      <c r="CS89">
        <f t="shared" si="154"/>
        <v>0</v>
      </c>
      <c r="CT89" t="e">
        <f t="shared" si="155"/>
        <v>#REF!</v>
      </c>
      <c r="CU89">
        <f t="shared" si="156"/>
        <v>0</v>
      </c>
      <c r="CV89" t="e">
        <f t="shared" si="156"/>
        <v>#REF!</v>
      </c>
      <c r="CW89">
        <f t="shared" si="156"/>
        <v>0</v>
      </c>
      <c r="CX89">
        <f t="shared" si="156"/>
        <v>0</v>
      </c>
      <c r="CY89" t="e">
        <f t="shared" si="157"/>
        <v>#REF!</v>
      </c>
      <c r="CZ89" t="e">
        <f t="shared" si="158"/>
        <v>#REF!</v>
      </c>
      <c r="DC89" t="s">
        <v>6</v>
      </c>
      <c r="DD89" t="s">
        <v>6</v>
      </c>
      <c r="DE89" t="s">
        <v>6</v>
      </c>
      <c r="DF89" t="s">
        <v>6</v>
      </c>
      <c r="DG89" t="s">
        <v>6</v>
      </c>
      <c r="DH89" t="s">
        <v>6</v>
      </c>
      <c r="DI89" t="s">
        <v>6</v>
      </c>
      <c r="DJ89" t="s">
        <v>6</v>
      </c>
      <c r="DK89" t="s">
        <v>6</v>
      </c>
      <c r="DL89" t="s">
        <v>6</v>
      </c>
      <c r="DM89" t="s">
        <v>6</v>
      </c>
      <c r="DN89">
        <v>0</v>
      </c>
      <c r="DO89">
        <v>0</v>
      </c>
      <c r="DP89">
        <v>1</v>
      </c>
      <c r="DQ89">
        <v>1</v>
      </c>
      <c r="DU89">
        <v>1003</v>
      </c>
      <c r="DV89" t="s">
        <v>169</v>
      </c>
      <c r="DW89" t="e">
        <f>'Техническое задание 18.1 '!#REF!</f>
        <v>#REF!</v>
      </c>
      <c r="DX89">
        <v>100</v>
      </c>
      <c r="DZ89" t="s">
        <v>6</v>
      </c>
      <c r="EA89" t="s">
        <v>6</v>
      </c>
      <c r="EB89" t="s">
        <v>6</v>
      </c>
      <c r="EC89" t="s">
        <v>6</v>
      </c>
      <c r="EE89">
        <v>66434290</v>
      </c>
      <c r="EF89">
        <v>2</v>
      </c>
      <c r="EG89" t="s">
        <v>80</v>
      </c>
      <c r="EH89">
        <v>7</v>
      </c>
      <c r="EI89" t="s">
        <v>171</v>
      </c>
      <c r="EJ89">
        <v>1</v>
      </c>
      <c r="EK89">
        <v>7001</v>
      </c>
      <c r="EL89" t="s">
        <v>171</v>
      </c>
      <c r="EM89" t="s">
        <v>173</v>
      </c>
      <c r="EO89" t="s">
        <v>6</v>
      </c>
      <c r="EQ89">
        <v>131072</v>
      </c>
      <c r="ER89" t="e">
        <f>ES89+ET89+EV89</f>
        <v>#REF!</v>
      </c>
      <c r="ES89" s="31" t="e">
        <f>'Техническое задание 18.1 '!#REF!</f>
        <v>#REF!</v>
      </c>
      <c r="ET89" s="31" t="e">
        <f>'Техническое задание 18.1 '!#REF!</f>
        <v>#REF!</v>
      </c>
      <c r="EU89">
        <v>0</v>
      </c>
      <c r="EV89" s="31" t="e">
        <f>'Техническое задание 18.1 '!#REF!</f>
        <v>#REF!</v>
      </c>
      <c r="EW89" t="e">
        <f>'Техническое задание 18.1 '!#REF!</f>
        <v>#REF!</v>
      </c>
      <c r="EX89">
        <v>0</v>
      </c>
      <c r="EY89">
        <v>0</v>
      </c>
      <c r="FQ89">
        <v>0</v>
      </c>
      <c r="FR89">
        <f t="shared" si="159"/>
        <v>0</v>
      </c>
      <c r="FS89">
        <v>0</v>
      </c>
      <c r="FX89">
        <v>110</v>
      </c>
      <c r="FY89">
        <v>73</v>
      </c>
      <c r="GA89" t="s">
        <v>6</v>
      </c>
      <c r="GD89">
        <v>1</v>
      </c>
      <c r="GF89">
        <v>93645835</v>
      </c>
      <c r="GG89">
        <v>2</v>
      </c>
      <c r="GH89">
        <v>1</v>
      </c>
      <c r="GI89">
        <v>4</v>
      </c>
      <c r="GJ89">
        <v>0</v>
      </c>
      <c r="GK89">
        <v>0</v>
      </c>
      <c r="GL89">
        <f t="shared" si="160"/>
        <v>0</v>
      </c>
      <c r="GM89" t="e">
        <f t="shared" si="161"/>
        <v>#REF!</v>
      </c>
      <c r="GN89" t="e">
        <f t="shared" si="162"/>
        <v>#REF!</v>
      </c>
      <c r="GO89">
        <f t="shared" si="163"/>
        <v>0</v>
      </c>
      <c r="GP89">
        <f t="shared" si="164"/>
        <v>0</v>
      </c>
      <c r="GR89">
        <v>0</v>
      </c>
      <c r="GS89">
        <v>3</v>
      </c>
      <c r="GT89">
        <v>0</v>
      </c>
      <c r="GU89" t="s">
        <v>6</v>
      </c>
      <c r="GV89">
        <f t="shared" si="165"/>
        <v>0</v>
      </c>
      <c r="GW89">
        <v>1</v>
      </c>
      <c r="GX89" t="e">
        <f t="shared" si="166"/>
        <v>#REF!</v>
      </c>
      <c r="HA89">
        <v>0</v>
      </c>
      <c r="HB89">
        <v>0</v>
      </c>
      <c r="HC89">
        <f t="shared" si="167"/>
        <v>0</v>
      </c>
      <c r="HE89" t="s">
        <v>6</v>
      </c>
      <c r="HF89" t="s">
        <v>6</v>
      </c>
      <c r="HM89" t="s">
        <v>6</v>
      </c>
      <c r="HN89" t="s">
        <v>188</v>
      </c>
      <c r="HO89" t="s">
        <v>189</v>
      </c>
      <c r="HP89" t="s">
        <v>171</v>
      </c>
      <c r="HQ89" t="s">
        <v>171</v>
      </c>
      <c r="IF89">
        <v>-1</v>
      </c>
      <c r="IK89">
        <v>0</v>
      </c>
    </row>
    <row r="90" spans="1:245" x14ac:dyDescent="0.25">
      <c r="A90">
        <v>18</v>
      </c>
      <c r="B90">
        <v>1</v>
      </c>
      <c r="C90">
        <v>123</v>
      </c>
      <c r="E90" t="s">
        <v>206</v>
      </c>
      <c r="F90" t="e">
        <f>'Техническое задание 18.1 '!#REF!</f>
        <v>#REF!</v>
      </c>
      <c r="G90" t="s">
        <v>192</v>
      </c>
      <c r="H90" t="s">
        <v>147</v>
      </c>
      <c r="I90" t="e">
        <f>I89*J90</f>
        <v>#REF!</v>
      </c>
      <c r="J90">
        <v>-8.5000000000000006E-2</v>
      </c>
      <c r="K90">
        <v>-8.5000000000000006E-2</v>
      </c>
      <c r="O90" t="e">
        <f t="shared" si="134"/>
        <v>#REF!</v>
      </c>
      <c r="P90" t="e">
        <f t="shared" si="135"/>
        <v>#REF!</v>
      </c>
      <c r="Q90" t="e">
        <f t="shared" si="136"/>
        <v>#REF!</v>
      </c>
      <c r="R90" t="e">
        <f t="shared" si="137"/>
        <v>#REF!</v>
      </c>
      <c r="S90" t="e">
        <f t="shared" si="138"/>
        <v>#REF!</v>
      </c>
      <c r="T90" t="e">
        <f t="shared" si="139"/>
        <v>#REF!</v>
      </c>
      <c r="U90" t="e">
        <f t="shared" si="140"/>
        <v>#REF!</v>
      </c>
      <c r="V90" t="e">
        <f t="shared" si="141"/>
        <v>#REF!</v>
      </c>
      <c r="W90" t="e">
        <f t="shared" si="142"/>
        <v>#REF!</v>
      </c>
      <c r="X90" t="e">
        <f t="shared" si="143"/>
        <v>#REF!</v>
      </c>
      <c r="Y90" t="e">
        <f t="shared" si="143"/>
        <v>#REF!</v>
      </c>
      <c r="AA90">
        <v>66440962</v>
      </c>
      <c r="AB90" t="e">
        <f t="shared" si="144"/>
        <v>#REF!</v>
      </c>
      <c r="AC90" t="e">
        <f t="shared" si="145"/>
        <v>#REF!</v>
      </c>
      <c r="AD90">
        <f t="shared" si="146"/>
        <v>0</v>
      </c>
      <c r="AE90">
        <f t="shared" si="147"/>
        <v>0</v>
      </c>
      <c r="AF90">
        <f t="shared" si="147"/>
        <v>0</v>
      </c>
      <c r="AG90">
        <f t="shared" si="148"/>
        <v>0</v>
      </c>
      <c r="AH90">
        <f t="shared" si="149"/>
        <v>0</v>
      </c>
      <c r="AI90">
        <f t="shared" si="149"/>
        <v>0</v>
      </c>
      <c r="AJ90">
        <f t="shared" si="150"/>
        <v>0</v>
      </c>
      <c r="AK90">
        <v>9830</v>
      </c>
      <c r="AL90" s="31" t="e">
        <f>'Техническое задание 18.1 '!#REF!</f>
        <v>#REF!</v>
      </c>
      <c r="AM90">
        <v>0</v>
      </c>
      <c r="AN90">
        <v>0</v>
      </c>
      <c r="AO90">
        <v>0</v>
      </c>
      <c r="AP90">
        <v>0</v>
      </c>
      <c r="AQ90">
        <v>0</v>
      </c>
      <c r="AR90">
        <v>0</v>
      </c>
      <c r="AS90">
        <v>0</v>
      </c>
      <c r="AT90">
        <v>110</v>
      </c>
      <c r="AU90">
        <v>73</v>
      </c>
      <c r="AV90">
        <v>1</v>
      </c>
      <c r="AW90">
        <v>1</v>
      </c>
      <c r="AZ90">
        <v>1</v>
      </c>
      <c r="BA90">
        <v>1</v>
      </c>
      <c r="BB90">
        <v>1</v>
      </c>
      <c r="BC90" t="e">
        <f>'Техническое задание 18.1 '!#REF!</f>
        <v>#REF!</v>
      </c>
      <c r="BD90" t="s">
        <v>6</v>
      </c>
      <c r="BE90" t="s">
        <v>6</v>
      </c>
      <c r="BF90" t="s">
        <v>6</v>
      </c>
      <c r="BG90" t="s">
        <v>6</v>
      </c>
      <c r="BH90">
        <v>3</v>
      </c>
      <c r="BI90">
        <v>1</v>
      </c>
      <c r="BJ90" t="s">
        <v>193</v>
      </c>
      <c r="BM90">
        <v>7001</v>
      </c>
      <c r="BN90">
        <v>0</v>
      </c>
      <c r="BO90" t="s">
        <v>6</v>
      </c>
      <c r="BP90">
        <v>0</v>
      </c>
      <c r="BQ90">
        <v>2</v>
      </c>
      <c r="BR90">
        <v>1</v>
      </c>
      <c r="BS90">
        <v>1</v>
      </c>
      <c r="BT90">
        <v>1</v>
      </c>
      <c r="BU90">
        <v>1</v>
      </c>
      <c r="BV90">
        <v>1</v>
      </c>
      <c r="BW90">
        <v>1</v>
      </c>
      <c r="BX90">
        <v>1</v>
      </c>
      <c r="BY90" t="s">
        <v>6</v>
      </c>
      <c r="BZ90">
        <v>110</v>
      </c>
      <c r="CA90">
        <v>73</v>
      </c>
      <c r="CB90" t="s">
        <v>6</v>
      </c>
      <c r="CE90">
        <v>0</v>
      </c>
      <c r="CF90">
        <v>0</v>
      </c>
      <c r="CG90">
        <v>0</v>
      </c>
      <c r="CM90">
        <v>0</v>
      </c>
      <c r="CN90" t="s">
        <v>6</v>
      </c>
      <c r="CO90">
        <v>0</v>
      </c>
      <c r="CP90" t="e">
        <f t="shared" si="151"/>
        <v>#REF!</v>
      </c>
      <c r="CQ90" t="e">
        <f t="shared" si="152"/>
        <v>#REF!</v>
      </c>
      <c r="CR90">
        <f t="shared" si="153"/>
        <v>0</v>
      </c>
      <c r="CS90">
        <f t="shared" si="154"/>
        <v>0</v>
      </c>
      <c r="CT90">
        <f t="shared" si="155"/>
        <v>0</v>
      </c>
      <c r="CU90">
        <f t="shared" si="156"/>
        <v>0</v>
      </c>
      <c r="CV90">
        <f t="shared" si="156"/>
        <v>0</v>
      </c>
      <c r="CW90">
        <f t="shared" si="156"/>
        <v>0</v>
      </c>
      <c r="CX90">
        <f t="shared" si="156"/>
        <v>0</v>
      </c>
      <c r="CY90" t="e">
        <f t="shared" si="157"/>
        <v>#REF!</v>
      </c>
      <c r="CZ90" t="e">
        <f t="shared" si="158"/>
        <v>#REF!</v>
      </c>
      <c r="DC90" t="s">
        <v>6</v>
      </c>
      <c r="DD90" t="s">
        <v>6</v>
      </c>
      <c r="DE90" t="s">
        <v>6</v>
      </c>
      <c r="DF90" t="s">
        <v>6</v>
      </c>
      <c r="DG90" t="s">
        <v>6</v>
      </c>
      <c r="DH90" t="s">
        <v>6</v>
      </c>
      <c r="DI90" t="s">
        <v>6</v>
      </c>
      <c r="DJ90" t="s">
        <v>6</v>
      </c>
      <c r="DK90" t="s">
        <v>6</v>
      </c>
      <c r="DL90" t="s">
        <v>6</v>
      </c>
      <c r="DM90" t="s">
        <v>6</v>
      </c>
      <c r="DN90">
        <v>0</v>
      </c>
      <c r="DO90">
        <v>0</v>
      </c>
      <c r="DP90">
        <v>1</v>
      </c>
      <c r="DQ90">
        <v>1</v>
      </c>
      <c r="DU90">
        <v>1009</v>
      </c>
      <c r="DV90" t="s">
        <v>147</v>
      </c>
      <c r="DW90" t="e">
        <f>'Техническое задание 18.1 '!#REF!</f>
        <v>#REF!</v>
      </c>
      <c r="DX90">
        <v>1000</v>
      </c>
      <c r="DZ90" t="s">
        <v>6</v>
      </c>
      <c r="EA90" t="s">
        <v>6</v>
      </c>
      <c r="EB90" t="s">
        <v>6</v>
      </c>
      <c r="EC90" t="s">
        <v>6</v>
      </c>
      <c r="EE90">
        <v>66434290</v>
      </c>
      <c r="EF90">
        <v>2</v>
      </c>
      <c r="EG90" t="s">
        <v>80</v>
      </c>
      <c r="EH90">
        <v>7</v>
      </c>
      <c r="EI90" t="s">
        <v>171</v>
      </c>
      <c r="EJ90">
        <v>1</v>
      </c>
      <c r="EK90">
        <v>7001</v>
      </c>
      <c r="EL90" t="s">
        <v>171</v>
      </c>
      <c r="EM90" t="s">
        <v>173</v>
      </c>
      <c r="EO90" t="s">
        <v>6</v>
      </c>
      <c r="EQ90">
        <v>0</v>
      </c>
      <c r="ER90">
        <v>9830</v>
      </c>
      <c r="ES90" s="31" t="e">
        <f>'Техническое задание 18.1 '!#REF!</f>
        <v>#REF!</v>
      </c>
      <c r="ET90">
        <v>0</v>
      </c>
      <c r="EU90">
        <v>0</v>
      </c>
      <c r="EV90">
        <v>0</v>
      </c>
      <c r="EW90">
        <v>0</v>
      </c>
      <c r="EX90">
        <v>0</v>
      </c>
      <c r="FQ90">
        <v>0</v>
      </c>
      <c r="FR90">
        <f t="shared" si="159"/>
        <v>0</v>
      </c>
      <c r="FS90">
        <v>0</v>
      </c>
      <c r="FX90">
        <v>110</v>
      </c>
      <c r="FY90">
        <v>73</v>
      </c>
      <c r="GA90" t="s">
        <v>6</v>
      </c>
      <c r="GD90">
        <v>1</v>
      </c>
      <c r="GF90">
        <v>-1989106859</v>
      </c>
      <c r="GG90">
        <v>2</v>
      </c>
      <c r="GH90">
        <v>1</v>
      </c>
      <c r="GI90">
        <v>4</v>
      </c>
      <c r="GJ90">
        <v>0</v>
      </c>
      <c r="GK90">
        <v>0</v>
      </c>
      <c r="GL90">
        <f t="shared" si="160"/>
        <v>0</v>
      </c>
      <c r="GM90" t="e">
        <f t="shared" si="161"/>
        <v>#REF!</v>
      </c>
      <c r="GN90" t="e">
        <f t="shared" si="162"/>
        <v>#REF!</v>
      </c>
      <c r="GO90">
        <f t="shared" si="163"/>
        <v>0</v>
      </c>
      <c r="GP90">
        <f t="shared" si="164"/>
        <v>0</v>
      </c>
      <c r="GR90">
        <v>0</v>
      </c>
      <c r="GS90">
        <v>3</v>
      </c>
      <c r="GT90">
        <v>0</v>
      </c>
      <c r="GU90" t="s">
        <v>6</v>
      </c>
      <c r="GV90">
        <f t="shared" si="165"/>
        <v>0</v>
      </c>
      <c r="GW90">
        <v>1</v>
      </c>
      <c r="GX90" t="e">
        <f t="shared" si="166"/>
        <v>#REF!</v>
      </c>
      <c r="HA90">
        <v>0</v>
      </c>
      <c r="HB90">
        <v>0</v>
      </c>
      <c r="HC90">
        <f t="shared" si="167"/>
        <v>0</v>
      </c>
      <c r="HE90" t="s">
        <v>6</v>
      </c>
      <c r="HF90" t="s">
        <v>6</v>
      </c>
      <c r="HM90" t="s">
        <v>6</v>
      </c>
      <c r="HN90" t="s">
        <v>188</v>
      </c>
      <c r="HO90" t="s">
        <v>189</v>
      </c>
      <c r="HP90" t="s">
        <v>171</v>
      </c>
      <c r="HQ90" t="s">
        <v>171</v>
      </c>
      <c r="IF90">
        <v>-1</v>
      </c>
      <c r="IK90">
        <v>0</v>
      </c>
    </row>
    <row r="91" spans="1:245" x14ac:dyDescent="0.25">
      <c r="A91">
        <v>18</v>
      </c>
      <c r="B91">
        <v>1</v>
      </c>
      <c r="C91">
        <v>122</v>
      </c>
      <c r="E91" t="s">
        <v>207</v>
      </c>
      <c r="F91" t="e">
        <f>'Техническое задание 18.1 '!#REF!</f>
        <v>#REF!</v>
      </c>
      <c r="G91" t="s">
        <v>196</v>
      </c>
      <c r="H91" t="s">
        <v>132</v>
      </c>
      <c r="I91" t="e">
        <f>I89*J91</f>
        <v>#REF!</v>
      </c>
      <c r="J91" s="66">
        <f>'4.Ведомость_списания'!F108</f>
        <v>4.8000000000000007</v>
      </c>
      <c r="K91">
        <v>4.8</v>
      </c>
      <c r="O91" t="e">
        <f t="shared" si="134"/>
        <v>#REF!</v>
      </c>
      <c r="P91" t="e">
        <f t="shared" si="135"/>
        <v>#REF!</v>
      </c>
      <c r="Q91" t="e">
        <f t="shared" si="136"/>
        <v>#REF!</v>
      </c>
      <c r="R91" t="e">
        <f t="shared" si="137"/>
        <v>#REF!</v>
      </c>
      <c r="S91" t="e">
        <f t="shared" si="138"/>
        <v>#REF!</v>
      </c>
      <c r="T91" t="e">
        <f t="shared" si="139"/>
        <v>#REF!</v>
      </c>
      <c r="U91" t="e">
        <f t="shared" si="140"/>
        <v>#REF!</v>
      </c>
      <c r="V91" t="e">
        <f t="shared" si="141"/>
        <v>#REF!</v>
      </c>
      <c r="W91" t="e">
        <f t="shared" si="142"/>
        <v>#REF!</v>
      </c>
      <c r="X91" t="e">
        <f t="shared" si="143"/>
        <v>#REF!</v>
      </c>
      <c r="Y91" t="e">
        <f t="shared" si="143"/>
        <v>#REF!</v>
      </c>
      <c r="AA91">
        <v>66440962</v>
      </c>
      <c r="AB91" t="e">
        <f t="shared" si="144"/>
        <v>#REF!</v>
      </c>
      <c r="AC91" t="e">
        <f t="shared" si="145"/>
        <v>#REF!</v>
      </c>
      <c r="AD91">
        <f t="shared" si="146"/>
        <v>0</v>
      </c>
      <c r="AE91">
        <f t="shared" si="147"/>
        <v>0</v>
      </c>
      <c r="AF91">
        <f t="shared" si="147"/>
        <v>0</v>
      </c>
      <c r="AG91">
        <f t="shared" si="148"/>
        <v>0</v>
      </c>
      <c r="AH91">
        <f t="shared" si="149"/>
        <v>0</v>
      </c>
      <c r="AI91">
        <f t="shared" si="149"/>
        <v>0</v>
      </c>
      <c r="AJ91">
        <f t="shared" si="150"/>
        <v>0</v>
      </c>
      <c r="AK91">
        <v>19.87</v>
      </c>
      <c r="AL91" s="31" t="e">
        <f>'Техническое задание 18.1 '!#REF!</f>
        <v>#REF!</v>
      </c>
      <c r="AM91">
        <v>0</v>
      </c>
      <c r="AN91">
        <v>0</v>
      </c>
      <c r="AO91">
        <v>0</v>
      </c>
      <c r="AP91">
        <v>0</v>
      </c>
      <c r="AQ91">
        <v>0</v>
      </c>
      <c r="AR91">
        <v>0</v>
      </c>
      <c r="AS91">
        <v>0</v>
      </c>
      <c r="AT91">
        <v>116</v>
      </c>
      <c r="AU91">
        <v>80</v>
      </c>
      <c r="AV91">
        <v>1</v>
      </c>
      <c r="AW91">
        <v>1</v>
      </c>
      <c r="AZ91">
        <v>1</v>
      </c>
      <c r="BA91">
        <v>1</v>
      </c>
      <c r="BB91">
        <v>1</v>
      </c>
      <c r="BC91" t="e">
        <f>'Техническое задание 18.1 '!#REF!</f>
        <v>#REF!</v>
      </c>
      <c r="BD91" t="s">
        <v>6</v>
      </c>
      <c r="BE91" t="s">
        <v>6</v>
      </c>
      <c r="BF91" t="s">
        <v>6</v>
      </c>
      <c r="BG91" t="s">
        <v>6</v>
      </c>
      <c r="BH91">
        <v>3</v>
      </c>
      <c r="BI91">
        <v>1</v>
      </c>
      <c r="BJ91" t="s">
        <v>197</v>
      </c>
      <c r="BM91">
        <v>7005</v>
      </c>
      <c r="BN91">
        <v>0</v>
      </c>
      <c r="BO91" t="s">
        <v>6</v>
      </c>
      <c r="BP91">
        <v>0</v>
      </c>
      <c r="BQ91">
        <v>2</v>
      </c>
      <c r="BR91">
        <v>0</v>
      </c>
      <c r="BS91">
        <v>1</v>
      </c>
      <c r="BT91">
        <v>1</v>
      </c>
      <c r="BU91">
        <v>1</v>
      </c>
      <c r="BV91">
        <v>1</v>
      </c>
      <c r="BW91">
        <v>1</v>
      </c>
      <c r="BX91">
        <v>1</v>
      </c>
      <c r="BY91" t="s">
        <v>6</v>
      </c>
      <c r="BZ91">
        <v>116</v>
      </c>
      <c r="CA91">
        <v>80</v>
      </c>
      <c r="CB91" t="s">
        <v>6</v>
      </c>
      <c r="CE91">
        <v>0</v>
      </c>
      <c r="CF91">
        <v>0</v>
      </c>
      <c r="CG91">
        <v>0</v>
      </c>
      <c r="CM91">
        <v>0</v>
      </c>
      <c r="CN91" t="s">
        <v>6</v>
      </c>
      <c r="CO91">
        <v>0</v>
      </c>
      <c r="CP91" t="e">
        <f t="shared" si="151"/>
        <v>#REF!</v>
      </c>
      <c r="CQ91" t="e">
        <f t="shared" si="152"/>
        <v>#REF!</v>
      </c>
      <c r="CR91">
        <f t="shared" si="153"/>
        <v>0</v>
      </c>
      <c r="CS91">
        <f t="shared" si="154"/>
        <v>0</v>
      </c>
      <c r="CT91">
        <f t="shared" si="155"/>
        <v>0</v>
      </c>
      <c r="CU91">
        <f t="shared" si="156"/>
        <v>0</v>
      </c>
      <c r="CV91">
        <f t="shared" si="156"/>
        <v>0</v>
      </c>
      <c r="CW91">
        <f t="shared" si="156"/>
        <v>0</v>
      </c>
      <c r="CX91">
        <f t="shared" si="156"/>
        <v>0</v>
      </c>
      <c r="CY91" t="e">
        <f t="shared" si="157"/>
        <v>#REF!</v>
      </c>
      <c r="CZ91" t="e">
        <f t="shared" si="158"/>
        <v>#REF!</v>
      </c>
      <c r="DC91" t="s">
        <v>6</v>
      </c>
      <c r="DD91" t="s">
        <v>6</v>
      </c>
      <c r="DE91" t="s">
        <v>6</v>
      </c>
      <c r="DF91" t="s">
        <v>6</v>
      </c>
      <c r="DG91" t="s">
        <v>6</v>
      </c>
      <c r="DH91" t="s">
        <v>6</v>
      </c>
      <c r="DI91" t="s">
        <v>6</v>
      </c>
      <c r="DJ91" t="s">
        <v>6</v>
      </c>
      <c r="DK91" t="s">
        <v>6</v>
      </c>
      <c r="DL91" t="s">
        <v>6</v>
      </c>
      <c r="DM91" t="s">
        <v>6</v>
      </c>
      <c r="DN91">
        <v>0</v>
      </c>
      <c r="DO91">
        <v>0</v>
      </c>
      <c r="DP91">
        <v>1</v>
      </c>
      <c r="DQ91">
        <v>1</v>
      </c>
      <c r="DU91">
        <v>1009</v>
      </c>
      <c r="DV91" t="s">
        <v>132</v>
      </c>
      <c r="DW91" t="e">
        <f>'Техническое задание 18.1 '!#REF!</f>
        <v>#REF!</v>
      </c>
      <c r="DX91">
        <v>1</v>
      </c>
      <c r="DZ91" t="s">
        <v>6</v>
      </c>
      <c r="EA91" t="s">
        <v>6</v>
      </c>
      <c r="EB91" t="s">
        <v>6</v>
      </c>
      <c r="EC91" t="s">
        <v>6</v>
      </c>
      <c r="EE91">
        <v>66434294</v>
      </c>
      <c r="EF91">
        <v>2</v>
      </c>
      <c r="EG91" t="s">
        <v>80</v>
      </c>
      <c r="EH91">
        <v>7</v>
      </c>
      <c r="EI91" t="s">
        <v>171</v>
      </c>
      <c r="EJ91">
        <v>1</v>
      </c>
      <c r="EK91">
        <v>7005</v>
      </c>
      <c r="EL91" t="s">
        <v>172</v>
      </c>
      <c r="EM91" t="s">
        <v>173</v>
      </c>
      <c r="EO91" t="s">
        <v>6</v>
      </c>
      <c r="EQ91">
        <v>0</v>
      </c>
      <c r="ER91">
        <v>19.87</v>
      </c>
      <c r="ES91" s="31" t="e">
        <f>'Техническое задание 18.1 '!#REF!</f>
        <v>#REF!</v>
      </c>
      <c r="ET91">
        <v>0</v>
      </c>
      <c r="EU91">
        <v>0</v>
      </c>
      <c r="EV91">
        <v>0</v>
      </c>
      <c r="EW91">
        <v>0</v>
      </c>
      <c r="EX91">
        <v>0</v>
      </c>
      <c r="FQ91">
        <v>0</v>
      </c>
      <c r="FR91">
        <f t="shared" si="159"/>
        <v>0</v>
      </c>
      <c r="FS91">
        <v>0</v>
      </c>
      <c r="FX91">
        <v>116</v>
      </c>
      <c r="FY91">
        <v>80</v>
      </c>
      <c r="GA91" t="s">
        <v>6</v>
      </c>
      <c r="GD91">
        <v>1</v>
      </c>
      <c r="GF91">
        <v>1181279584</v>
      </c>
      <c r="GG91">
        <v>2</v>
      </c>
      <c r="GH91">
        <v>1</v>
      </c>
      <c r="GI91">
        <v>4</v>
      </c>
      <c r="GJ91">
        <v>0</v>
      </c>
      <c r="GK91">
        <v>0</v>
      </c>
      <c r="GL91">
        <f t="shared" si="160"/>
        <v>0</v>
      </c>
      <c r="GM91" t="e">
        <f t="shared" si="161"/>
        <v>#REF!</v>
      </c>
      <c r="GN91" t="e">
        <f t="shared" si="162"/>
        <v>#REF!</v>
      </c>
      <c r="GO91">
        <f t="shared" si="163"/>
        <v>0</v>
      </c>
      <c r="GP91">
        <f t="shared" si="164"/>
        <v>0</v>
      </c>
      <c r="GR91">
        <v>0</v>
      </c>
      <c r="GS91">
        <v>3</v>
      </c>
      <c r="GT91">
        <v>0</v>
      </c>
      <c r="GU91" t="s">
        <v>6</v>
      </c>
      <c r="GV91">
        <f t="shared" si="165"/>
        <v>0</v>
      </c>
      <c r="GW91">
        <v>1</v>
      </c>
      <c r="GX91" t="e">
        <f t="shared" si="166"/>
        <v>#REF!</v>
      </c>
      <c r="HA91">
        <v>0</v>
      </c>
      <c r="HB91">
        <v>0</v>
      </c>
      <c r="HC91">
        <f t="shared" si="167"/>
        <v>0</v>
      </c>
      <c r="HE91" t="s">
        <v>6</v>
      </c>
      <c r="HF91" t="s">
        <v>6</v>
      </c>
      <c r="HM91" t="s">
        <v>6</v>
      </c>
      <c r="HN91" t="s">
        <v>174</v>
      </c>
      <c r="HO91" t="s">
        <v>175</v>
      </c>
      <c r="HP91" t="s">
        <v>172</v>
      </c>
      <c r="HQ91" t="s">
        <v>172</v>
      </c>
      <c r="IF91">
        <v>-1</v>
      </c>
      <c r="IK91">
        <v>0</v>
      </c>
    </row>
    <row r="92" spans="1:245" x14ac:dyDescent="0.25">
      <c r="A92">
        <v>19</v>
      </c>
      <c r="B92">
        <v>1</v>
      </c>
      <c r="F92" t="s">
        <v>6</v>
      </c>
      <c r="G92" t="s">
        <v>208</v>
      </c>
      <c r="H92" t="s">
        <v>6</v>
      </c>
      <c r="AA92">
        <v>1</v>
      </c>
      <c r="IF92">
        <v>-1</v>
      </c>
      <c r="IK92">
        <v>0</v>
      </c>
    </row>
    <row r="93" spans="1:245" x14ac:dyDescent="0.25">
      <c r="A93">
        <v>17</v>
      </c>
      <c r="B93">
        <v>1</v>
      </c>
      <c r="C93">
        <f>ROW(SmtRes!A128)</f>
        <v>128</v>
      </c>
      <c r="D93">
        <f>ROW(EtalonRes!A118)</f>
        <v>118</v>
      </c>
      <c r="E93" t="s">
        <v>209</v>
      </c>
      <c r="F93" t="s">
        <v>77</v>
      </c>
      <c r="G93" t="s">
        <v>210</v>
      </c>
      <c r="H93" t="s">
        <v>22</v>
      </c>
      <c r="I93" t="e">
        <f>'Техническое задание 18.1 '!#REF!</f>
        <v>#REF!</v>
      </c>
      <c r="J93">
        <v>0</v>
      </c>
      <c r="K93">
        <v>60.11</v>
      </c>
      <c r="O93" t="e">
        <f t="shared" ref="O93:O124" si="168">ROUND(CP93,0)</f>
        <v>#REF!</v>
      </c>
      <c r="P93" t="e">
        <f t="shared" ref="P93:P124" si="169">ROUND(CQ93*I93,0)</f>
        <v>#REF!</v>
      </c>
      <c r="Q93" t="e">
        <f t="shared" ref="Q93:Q124" si="170">ROUND(CR93*I93,0)</f>
        <v>#REF!</v>
      </c>
      <c r="R93" t="e">
        <f t="shared" ref="R93:R124" si="171">ROUND(CS93*I93,0)</f>
        <v>#REF!</v>
      </c>
      <c r="S93" t="e">
        <f t="shared" ref="S93:S124" si="172">ROUND(CT93*I93,0)</f>
        <v>#REF!</v>
      </c>
      <c r="T93" t="e">
        <f t="shared" ref="T93:T124" si="173">ROUND(CU93*I93,0)</f>
        <v>#REF!</v>
      </c>
      <c r="U93" t="e">
        <f t="shared" ref="U93:U124" si="174">ROUND(CV93*I93,7)</f>
        <v>#REF!</v>
      </c>
      <c r="V93" t="e">
        <f t="shared" ref="V93:V124" si="175">ROUND(CW93*I93,7)</f>
        <v>#REF!</v>
      </c>
      <c r="W93" t="e">
        <f t="shared" ref="W93:W124" si="176">ROUND(CX93*I93,0)</f>
        <v>#REF!</v>
      </c>
      <c r="X93" t="e">
        <f t="shared" ref="X93:X124" si="177">ROUND(CY93,0)</f>
        <v>#REF!</v>
      </c>
      <c r="Y93" t="e">
        <f t="shared" ref="Y93:Y124" si="178">ROUND(CZ93,0)</f>
        <v>#REF!</v>
      </c>
      <c r="AA93">
        <v>66440962</v>
      </c>
      <c r="AB93" t="e">
        <f t="shared" ref="AB93:AB124" si="179">ROUND((AC93+AD93+AF93),2)</f>
        <v>#REF!</v>
      </c>
      <c r="AC93">
        <f t="shared" ref="AC93:AC104" si="180">ROUND((ES93),2)</f>
        <v>0</v>
      </c>
      <c r="AD93" t="e">
        <f t="shared" ref="AD93:AD104" si="181">ROUND((((ET93)-(EU93))+AE93),2)</f>
        <v>#REF!</v>
      </c>
      <c r="AE93" t="e">
        <f t="shared" ref="AE93:AE104" si="182">ROUND((EU93),2)</f>
        <v>#REF!</v>
      </c>
      <c r="AF93" t="e">
        <f t="shared" ref="AF93:AF104" si="183">ROUND((EV93),2)</f>
        <v>#REF!</v>
      </c>
      <c r="AG93">
        <f t="shared" ref="AG93:AG124" si="184">ROUND((AP93),2)</f>
        <v>0</v>
      </c>
      <c r="AH93" t="e">
        <f t="shared" ref="AH93:AH104" si="185">(EW93)</f>
        <v>#REF!</v>
      </c>
      <c r="AI93">
        <f t="shared" ref="AI93:AI104" si="186">(EX93)</f>
        <v>0.55000000000000004</v>
      </c>
      <c r="AJ93">
        <f t="shared" ref="AJ93:AJ124" si="187">(AS93)</f>
        <v>0</v>
      </c>
      <c r="AK93" t="e">
        <f>AL93+AM93+AO93</f>
        <v>#REF!</v>
      </c>
      <c r="AL93">
        <v>0</v>
      </c>
      <c r="AM93" s="31" t="e">
        <f>'Техническое задание 18.1 '!#REF!</f>
        <v>#REF!</v>
      </c>
      <c r="AN93" s="31" t="e">
        <f>'Техническое задание 18.1 '!#REF!</f>
        <v>#REF!</v>
      </c>
      <c r="AO93" s="31" t="e">
        <f>'Техническое задание 18.1 '!#REF!</f>
        <v>#REF!</v>
      </c>
      <c r="AP93">
        <v>0</v>
      </c>
      <c r="AQ93" t="e">
        <f>'Техническое задание 18.1 '!#REF!</f>
        <v>#REF!</v>
      </c>
      <c r="AR93">
        <v>0.55000000000000004</v>
      </c>
      <c r="AS93">
        <v>0</v>
      </c>
      <c r="AT93">
        <v>97</v>
      </c>
      <c r="AU93">
        <v>55</v>
      </c>
      <c r="AV93">
        <v>1</v>
      </c>
      <c r="AW93">
        <v>1</v>
      </c>
      <c r="AZ93">
        <v>1</v>
      </c>
      <c r="BA93" t="e">
        <f>'Техническое задание 18.1 '!#REF!</f>
        <v>#REF!</v>
      </c>
      <c r="BB93" t="e">
        <f>'Техническое задание 18.1 '!#REF!</f>
        <v>#REF!</v>
      </c>
      <c r="BC93">
        <v>9.11</v>
      </c>
      <c r="BD93" t="s">
        <v>6</v>
      </c>
      <c r="BE93" t="s">
        <v>6</v>
      </c>
      <c r="BF93" t="s">
        <v>6</v>
      </c>
      <c r="BG93" t="s">
        <v>6</v>
      </c>
      <c r="BH93">
        <v>0</v>
      </c>
      <c r="BI93">
        <v>1</v>
      </c>
      <c r="BJ93" t="s">
        <v>79</v>
      </c>
      <c r="BM93">
        <v>26001</v>
      </c>
      <c r="BN93">
        <v>0</v>
      </c>
      <c r="BO93" t="s">
        <v>6</v>
      </c>
      <c r="BP93">
        <v>0</v>
      </c>
      <c r="BQ93">
        <v>2</v>
      </c>
      <c r="BR93">
        <v>0</v>
      </c>
      <c r="BS93" t="e">
        <f>'Техническое задание 18.1 '!#REF!</f>
        <v>#REF!</v>
      </c>
      <c r="BT93">
        <v>1</v>
      </c>
      <c r="BU93">
        <v>1</v>
      </c>
      <c r="BV93">
        <v>1</v>
      </c>
      <c r="BW93">
        <v>1</v>
      </c>
      <c r="BX93">
        <v>1</v>
      </c>
      <c r="BY93" t="s">
        <v>6</v>
      </c>
      <c r="BZ93">
        <v>97</v>
      </c>
      <c r="CA93">
        <v>55</v>
      </c>
      <c r="CB93" t="s">
        <v>6</v>
      </c>
      <c r="CE93">
        <v>0</v>
      </c>
      <c r="CF93">
        <v>0</v>
      </c>
      <c r="CG93">
        <v>0</v>
      </c>
      <c r="CM93">
        <v>0</v>
      </c>
      <c r="CN93" t="s">
        <v>6</v>
      </c>
      <c r="CO93">
        <v>0</v>
      </c>
      <c r="CP93" t="e">
        <f t="shared" ref="CP93:CP124" si="188">(P93+Q93+S93)</f>
        <v>#REF!</v>
      </c>
      <c r="CQ93">
        <f t="shared" ref="CQ93:CQ103" si="189">AC93*BC93</f>
        <v>0</v>
      </c>
      <c r="CR93" t="e">
        <f t="shared" ref="CR93:CR103" si="190">AD93*BB93</f>
        <v>#REF!</v>
      </c>
      <c r="CS93" t="e">
        <f t="shared" ref="CS93:CS124" si="191">AE93*BS93</f>
        <v>#REF!</v>
      </c>
      <c r="CT93" t="e">
        <f t="shared" ref="CT93:CT124" si="192">AF93*BA93</f>
        <v>#REF!</v>
      </c>
      <c r="CU93">
        <f t="shared" ref="CU93:CU124" si="193">AG93</f>
        <v>0</v>
      </c>
      <c r="CV93" t="e">
        <f t="shared" ref="CV93:CV124" si="194">AH93</f>
        <v>#REF!</v>
      </c>
      <c r="CW93">
        <f t="shared" ref="CW93:CW124" si="195">AI93</f>
        <v>0.55000000000000004</v>
      </c>
      <c r="CX93">
        <f t="shared" ref="CX93:CX124" si="196">AJ93</f>
        <v>0</v>
      </c>
      <c r="CY93" t="e">
        <f t="shared" ref="CY93:CY124" si="197">(((S93+R93)*AT93)/100)</f>
        <v>#REF!</v>
      </c>
      <c r="CZ93" t="e">
        <f t="shared" ref="CZ93:CZ124" si="198">(((S93+R93)*AU93)/100)</f>
        <v>#REF!</v>
      </c>
      <c r="DC93" t="s">
        <v>6</v>
      </c>
      <c r="DD93" t="s">
        <v>6</v>
      </c>
      <c r="DE93" t="s">
        <v>6</v>
      </c>
      <c r="DF93" t="s">
        <v>6</v>
      </c>
      <c r="DG93" t="s">
        <v>6</v>
      </c>
      <c r="DH93" t="s">
        <v>6</v>
      </c>
      <c r="DI93" t="s">
        <v>6</v>
      </c>
      <c r="DJ93" t="s">
        <v>6</v>
      </c>
      <c r="DK93" t="s">
        <v>6</v>
      </c>
      <c r="DL93" t="s">
        <v>6</v>
      </c>
      <c r="DM93" t="s">
        <v>6</v>
      </c>
      <c r="DN93">
        <v>0</v>
      </c>
      <c r="DO93">
        <v>0</v>
      </c>
      <c r="DP93">
        <v>1</v>
      </c>
      <c r="DQ93">
        <v>1</v>
      </c>
      <c r="DU93">
        <v>1007</v>
      </c>
      <c r="DV93" t="s">
        <v>22</v>
      </c>
      <c r="DW93" t="e">
        <f>'Техническое задание 18.1 '!#REF!</f>
        <v>#REF!</v>
      </c>
      <c r="DX93">
        <v>1</v>
      </c>
      <c r="DZ93" t="s">
        <v>6</v>
      </c>
      <c r="EA93" t="s">
        <v>6</v>
      </c>
      <c r="EB93" t="s">
        <v>6</v>
      </c>
      <c r="EC93" t="s">
        <v>6</v>
      </c>
      <c r="EE93">
        <v>66434353</v>
      </c>
      <c r="EF93">
        <v>2</v>
      </c>
      <c r="EG93" t="s">
        <v>80</v>
      </c>
      <c r="EH93">
        <v>20</v>
      </c>
      <c r="EI93" t="s">
        <v>81</v>
      </c>
      <c r="EJ93">
        <v>1</v>
      </c>
      <c r="EK93">
        <v>26001</v>
      </c>
      <c r="EL93" t="s">
        <v>81</v>
      </c>
      <c r="EM93" t="s">
        <v>82</v>
      </c>
      <c r="EO93" t="s">
        <v>6</v>
      </c>
      <c r="EQ93">
        <v>131072</v>
      </c>
      <c r="ER93" t="e">
        <f>ES93+ET93+EV93</f>
        <v>#REF!</v>
      </c>
      <c r="ES93">
        <v>0</v>
      </c>
      <c r="ET93" s="31" t="e">
        <f>'Техническое задание 18.1 '!#REF!</f>
        <v>#REF!</v>
      </c>
      <c r="EU93" s="31" t="e">
        <f>'Техническое задание 18.1 '!#REF!</f>
        <v>#REF!</v>
      </c>
      <c r="EV93" s="31" t="e">
        <f>'Техническое задание 18.1 '!#REF!</f>
        <v>#REF!</v>
      </c>
      <c r="EW93" t="e">
        <f>'Техническое задание 18.1 '!#REF!</f>
        <v>#REF!</v>
      </c>
      <c r="EX93">
        <v>0.55000000000000004</v>
      </c>
      <c r="EY93">
        <v>0</v>
      </c>
      <c r="FQ93">
        <v>0</v>
      </c>
      <c r="FR93">
        <f t="shared" ref="FR93:FR124" si="199">ROUND(IF(BI93=3,GM93,0),0)</f>
        <v>0</v>
      </c>
      <c r="FS93">
        <v>0</v>
      </c>
      <c r="FX93">
        <v>97</v>
      </c>
      <c r="FY93">
        <v>55</v>
      </c>
      <c r="GA93" t="s">
        <v>6</v>
      </c>
      <c r="GD93">
        <v>1</v>
      </c>
      <c r="GF93">
        <v>2072997803</v>
      </c>
      <c r="GG93">
        <v>2</v>
      </c>
      <c r="GH93">
        <v>1</v>
      </c>
      <c r="GI93">
        <v>4</v>
      </c>
      <c r="GJ93">
        <v>0</v>
      </c>
      <c r="GK93">
        <v>0</v>
      </c>
      <c r="GL93">
        <f t="shared" ref="GL93:GL124" si="200">ROUND(IF(AND(BH93=3,BI93=3,FS93&lt;&gt;0),P93,0),0)</f>
        <v>0</v>
      </c>
      <c r="GM93" t="e">
        <f t="shared" ref="GM93:GM124" si="201">ROUND(O93+X93+Y93,0)+GX93</f>
        <v>#REF!</v>
      </c>
      <c r="GN93" t="e">
        <f t="shared" ref="GN93:GN124" si="202">IF(OR(BI93=0,BI93=1),GM93-GX93,0)</f>
        <v>#REF!</v>
      </c>
      <c r="GO93">
        <f t="shared" ref="GO93:GO124" si="203">IF(BI93=2,GM93-GX93,0)</f>
        <v>0</v>
      </c>
      <c r="GP93">
        <f t="shared" ref="GP93:GP124" si="204">IF(BI93=4,GM93-GX93,0)</f>
        <v>0</v>
      </c>
      <c r="GR93">
        <v>0</v>
      </c>
      <c r="GS93">
        <v>3</v>
      </c>
      <c r="GT93">
        <v>0</v>
      </c>
      <c r="GU93" t="s">
        <v>6</v>
      </c>
      <c r="GV93">
        <f t="shared" ref="GV93:GV104" si="205">ROUND((GT93),2)</f>
        <v>0</v>
      </c>
      <c r="GW93">
        <v>1</v>
      </c>
      <c r="GX93" t="e">
        <f t="shared" ref="GX93:GX124" si="206">ROUND(HC93*I93,0)</f>
        <v>#REF!</v>
      </c>
      <c r="HA93">
        <v>0</v>
      </c>
      <c r="HB93">
        <v>0</v>
      </c>
      <c r="HC93">
        <f t="shared" ref="HC93:HC124" si="207">GV93*GW93</f>
        <v>0</v>
      </c>
      <c r="HE93" t="s">
        <v>6</v>
      </c>
      <c r="HF93" t="s">
        <v>6</v>
      </c>
      <c r="HM93" t="s">
        <v>6</v>
      </c>
      <c r="HN93" t="s">
        <v>83</v>
      </c>
      <c r="HO93" t="s">
        <v>84</v>
      </c>
      <c r="HP93" t="s">
        <v>81</v>
      </c>
      <c r="HQ93" t="s">
        <v>81</v>
      </c>
      <c r="IF93">
        <v>-1</v>
      </c>
      <c r="IK93">
        <v>0</v>
      </c>
    </row>
    <row r="94" spans="1:245" x14ac:dyDescent="0.25">
      <c r="A94">
        <v>18</v>
      </c>
      <c r="B94">
        <v>1</v>
      </c>
      <c r="C94">
        <v>128</v>
      </c>
      <c r="E94" t="s">
        <v>211</v>
      </c>
      <c r="F94" t="e">
        <f>'Техническое задание 18.1 '!#REF!</f>
        <v>#REF!</v>
      </c>
      <c r="G94" t="s">
        <v>213</v>
      </c>
      <c r="H94" t="s">
        <v>22</v>
      </c>
      <c r="I94" t="e">
        <f>I93*J94</f>
        <v>#REF!</v>
      </c>
      <c r="J94" s="66">
        <f>'4.Ведомость_списания'!F111</f>
        <v>1.02</v>
      </c>
      <c r="K94">
        <v>1.02</v>
      </c>
      <c r="O94" t="e">
        <f t="shared" si="168"/>
        <v>#REF!</v>
      </c>
      <c r="P94" t="e">
        <f t="shared" si="169"/>
        <v>#REF!</v>
      </c>
      <c r="Q94" t="e">
        <f t="shared" si="170"/>
        <v>#REF!</v>
      </c>
      <c r="R94" t="e">
        <f t="shared" si="171"/>
        <v>#REF!</v>
      </c>
      <c r="S94" t="e">
        <f t="shared" si="172"/>
        <v>#REF!</v>
      </c>
      <c r="T94" t="e">
        <f t="shared" si="173"/>
        <v>#REF!</v>
      </c>
      <c r="U94" t="e">
        <f t="shared" si="174"/>
        <v>#REF!</v>
      </c>
      <c r="V94" t="e">
        <f t="shared" si="175"/>
        <v>#REF!</v>
      </c>
      <c r="W94" t="e">
        <f t="shared" si="176"/>
        <v>#REF!</v>
      </c>
      <c r="X94" t="e">
        <f t="shared" si="177"/>
        <v>#REF!</v>
      </c>
      <c r="Y94" t="e">
        <f t="shared" si="178"/>
        <v>#REF!</v>
      </c>
      <c r="AA94">
        <v>66440962</v>
      </c>
      <c r="AB94" t="e">
        <f t="shared" si="179"/>
        <v>#REF!</v>
      </c>
      <c r="AC94" t="e">
        <f t="shared" si="180"/>
        <v>#REF!</v>
      </c>
      <c r="AD94">
        <f t="shared" si="181"/>
        <v>0</v>
      </c>
      <c r="AE94">
        <f t="shared" si="182"/>
        <v>0</v>
      </c>
      <c r="AF94">
        <f t="shared" si="183"/>
        <v>0</v>
      </c>
      <c r="AG94">
        <f t="shared" si="184"/>
        <v>0</v>
      </c>
      <c r="AH94">
        <f t="shared" si="185"/>
        <v>0</v>
      </c>
      <c r="AI94">
        <f t="shared" si="186"/>
        <v>0</v>
      </c>
      <c r="AJ94">
        <f t="shared" si="187"/>
        <v>0</v>
      </c>
      <c r="AK94">
        <v>626.89</v>
      </c>
      <c r="AL94" s="31" t="e">
        <f>'Техническое задание 18.1 '!#REF!</f>
        <v>#REF!</v>
      </c>
      <c r="AM94">
        <v>0</v>
      </c>
      <c r="AN94">
        <v>0</v>
      </c>
      <c r="AO94">
        <v>0</v>
      </c>
      <c r="AP94">
        <v>0</v>
      </c>
      <c r="AQ94">
        <v>0</v>
      </c>
      <c r="AR94">
        <v>0</v>
      </c>
      <c r="AS94">
        <v>0</v>
      </c>
      <c r="AT94">
        <v>97</v>
      </c>
      <c r="AU94">
        <v>55</v>
      </c>
      <c r="AV94">
        <v>1</v>
      </c>
      <c r="AW94">
        <v>1</v>
      </c>
      <c r="AZ94">
        <v>1</v>
      </c>
      <c r="BA94">
        <v>1</v>
      </c>
      <c r="BB94">
        <v>1</v>
      </c>
      <c r="BC94" t="e">
        <f>'Техническое задание 18.1 '!#REF!</f>
        <v>#REF!</v>
      </c>
      <c r="BD94" t="s">
        <v>6</v>
      </c>
      <c r="BE94" t="s">
        <v>6</v>
      </c>
      <c r="BF94" t="s">
        <v>6</v>
      </c>
      <c r="BG94" t="s">
        <v>6</v>
      </c>
      <c r="BH94">
        <v>3</v>
      </c>
      <c r="BI94">
        <v>1</v>
      </c>
      <c r="BJ94" t="s">
        <v>214</v>
      </c>
      <c r="BM94">
        <v>26001</v>
      </c>
      <c r="BN94">
        <v>0</v>
      </c>
      <c r="BO94" t="s">
        <v>6</v>
      </c>
      <c r="BP94">
        <v>0</v>
      </c>
      <c r="BQ94">
        <v>2</v>
      </c>
      <c r="BR94">
        <v>0</v>
      </c>
      <c r="BS94">
        <v>1</v>
      </c>
      <c r="BT94">
        <v>1</v>
      </c>
      <c r="BU94">
        <v>1</v>
      </c>
      <c r="BV94">
        <v>1</v>
      </c>
      <c r="BW94">
        <v>1</v>
      </c>
      <c r="BX94">
        <v>1</v>
      </c>
      <c r="BY94" t="s">
        <v>6</v>
      </c>
      <c r="BZ94">
        <v>97</v>
      </c>
      <c r="CA94">
        <v>55</v>
      </c>
      <c r="CB94" t="s">
        <v>6</v>
      </c>
      <c r="CE94">
        <v>0</v>
      </c>
      <c r="CF94">
        <v>0</v>
      </c>
      <c r="CG94">
        <v>0</v>
      </c>
      <c r="CM94">
        <v>0</v>
      </c>
      <c r="CN94" t="s">
        <v>6</v>
      </c>
      <c r="CO94">
        <v>0</v>
      </c>
      <c r="CP94" t="e">
        <f t="shared" si="188"/>
        <v>#REF!</v>
      </c>
      <c r="CQ94" t="e">
        <f t="shared" si="189"/>
        <v>#REF!</v>
      </c>
      <c r="CR94">
        <f t="shared" si="190"/>
        <v>0</v>
      </c>
      <c r="CS94">
        <f t="shared" si="191"/>
        <v>0</v>
      </c>
      <c r="CT94">
        <f t="shared" si="192"/>
        <v>0</v>
      </c>
      <c r="CU94">
        <f t="shared" si="193"/>
        <v>0</v>
      </c>
      <c r="CV94">
        <f t="shared" si="194"/>
        <v>0</v>
      </c>
      <c r="CW94">
        <f t="shared" si="195"/>
        <v>0</v>
      </c>
      <c r="CX94">
        <f t="shared" si="196"/>
        <v>0</v>
      </c>
      <c r="CY94" t="e">
        <f t="shared" si="197"/>
        <v>#REF!</v>
      </c>
      <c r="CZ94" t="e">
        <f t="shared" si="198"/>
        <v>#REF!</v>
      </c>
      <c r="DC94" t="s">
        <v>6</v>
      </c>
      <c r="DD94" t="s">
        <v>6</v>
      </c>
      <c r="DE94" t="s">
        <v>6</v>
      </c>
      <c r="DF94" t="s">
        <v>6</v>
      </c>
      <c r="DG94" t="s">
        <v>6</v>
      </c>
      <c r="DH94" t="s">
        <v>6</v>
      </c>
      <c r="DI94" t="s">
        <v>6</v>
      </c>
      <c r="DJ94" t="s">
        <v>6</v>
      </c>
      <c r="DK94" t="s">
        <v>6</v>
      </c>
      <c r="DL94" t="s">
        <v>6</v>
      </c>
      <c r="DM94" t="s">
        <v>6</v>
      </c>
      <c r="DN94">
        <v>0</v>
      </c>
      <c r="DO94">
        <v>0</v>
      </c>
      <c r="DP94">
        <v>1</v>
      </c>
      <c r="DQ94">
        <v>1</v>
      </c>
      <c r="DU94">
        <v>1007</v>
      </c>
      <c r="DV94" t="s">
        <v>22</v>
      </c>
      <c r="DW94" t="e">
        <f>'Техническое задание 18.1 '!#REF!</f>
        <v>#REF!</v>
      </c>
      <c r="DX94">
        <v>1</v>
      </c>
      <c r="DZ94" t="s">
        <v>6</v>
      </c>
      <c r="EA94" t="s">
        <v>6</v>
      </c>
      <c r="EB94" t="s">
        <v>6</v>
      </c>
      <c r="EC94" t="s">
        <v>6</v>
      </c>
      <c r="EE94">
        <v>66434353</v>
      </c>
      <c r="EF94">
        <v>2</v>
      </c>
      <c r="EG94" t="s">
        <v>80</v>
      </c>
      <c r="EH94">
        <v>20</v>
      </c>
      <c r="EI94" t="s">
        <v>81</v>
      </c>
      <c r="EJ94">
        <v>1</v>
      </c>
      <c r="EK94">
        <v>26001</v>
      </c>
      <c r="EL94" t="s">
        <v>81</v>
      </c>
      <c r="EM94" t="s">
        <v>82</v>
      </c>
      <c r="EO94" t="s">
        <v>6</v>
      </c>
      <c r="EQ94">
        <v>0</v>
      </c>
      <c r="ER94">
        <v>626.89</v>
      </c>
      <c r="ES94" s="31" t="e">
        <f>'Техническое задание 18.1 '!#REF!</f>
        <v>#REF!</v>
      </c>
      <c r="ET94">
        <v>0</v>
      </c>
      <c r="EU94">
        <v>0</v>
      </c>
      <c r="EV94">
        <v>0</v>
      </c>
      <c r="EW94">
        <v>0</v>
      </c>
      <c r="EX94">
        <v>0</v>
      </c>
      <c r="FQ94">
        <v>0</v>
      </c>
      <c r="FR94">
        <f t="shared" si="199"/>
        <v>0</v>
      </c>
      <c r="FS94">
        <v>0</v>
      </c>
      <c r="FX94">
        <v>97</v>
      </c>
      <c r="FY94">
        <v>55</v>
      </c>
      <c r="GA94" t="s">
        <v>6</v>
      </c>
      <c r="GD94">
        <v>1</v>
      </c>
      <c r="GF94">
        <v>-1487150286</v>
      </c>
      <c r="GG94">
        <v>2</v>
      </c>
      <c r="GH94">
        <v>1</v>
      </c>
      <c r="GI94">
        <v>4</v>
      </c>
      <c r="GJ94">
        <v>0</v>
      </c>
      <c r="GK94">
        <v>0</v>
      </c>
      <c r="GL94">
        <f t="shared" si="200"/>
        <v>0</v>
      </c>
      <c r="GM94" t="e">
        <f t="shared" si="201"/>
        <v>#REF!</v>
      </c>
      <c r="GN94" t="e">
        <f t="shared" si="202"/>
        <v>#REF!</v>
      </c>
      <c r="GO94">
        <f t="shared" si="203"/>
        <v>0</v>
      </c>
      <c r="GP94">
        <f t="shared" si="204"/>
        <v>0</v>
      </c>
      <c r="GR94">
        <v>0</v>
      </c>
      <c r="GS94">
        <v>3</v>
      </c>
      <c r="GT94">
        <v>0</v>
      </c>
      <c r="GU94" t="s">
        <v>6</v>
      </c>
      <c r="GV94">
        <f t="shared" si="205"/>
        <v>0</v>
      </c>
      <c r="GW94">
        <v>1</v>
      </c>
      <c r="GX94" t="e">
        <f t="shared" si="206"/>
        <v>#REF!</v>
      </c>
      <c r="HA94">
        <v>0</v>
      </c>
      <c r="HB94">
        <v>0</v>
      </c>
      <c r="HC94">
        <f t="shared" si="207"/>
        <v>0</v>
      </c>
      <c r="HE94" t="s">
        <v>6</v>
      </c>
      <c r="HF94" t="s">
        <v>6</v>
      </c>
      <c r="HM94" t="s">
        <v>6</v>
      </c>
      <c r="HN94" t="s">
        <v>83</v>
      </c>
      <c r="HO94" t="s">
        <v>84</v>
      </c>
      <c r="HP94" t="s">
        <v>81</v>
      </c>
      <c r="HQ94" t="s">
        <v>81</v>
      </c>
      <c r="IF94">
        <v>-1</v>
      </c>
      <c r="IK94">
        <v>0</v>
      </c>
    </row>
    <row r="95" spans="1:245" x14ac:dyDescent="0.25">
      <c r="A95">
        <v>17</v>
      </c>
      <c r="B95">
        <v>1</v>
      </c>
      <c r="C95">
        <f>ROW(SmtRes!A133)</f>
        <v>133</v>
      </c>
      <c r="D95">
        <f>ROW(EtalonRes!A122)</f>
        <v>122</v>
      </c>
      <c r="E95" t="s">
        <v>215</v>
      </c>
      <c r="F95" t="s">
        <v>167</v>
      </c>
      <c r="G95" t="s">
        <v>216</v>
      </c>
      <c r="H95" t="s">
        <v>169</v>
      </c>
      <c r="I95" t="e">
        <f>'Техническое задание 18.1 '!#REF!</f>
        <v>#REF!</v>
      </c>
      <c r="J95">
        <v>0</v>
      </c>
      <c r="K95">
        <v>79.540000000000006</v>
      </c>
      <c r="O95" t="e">
        <f t="shared" si="168"/>
        <v>#REF!</v>
      </c>
      <c r="P95" t="e">
        <f t="shared" si="169"/>
        <v>#REF!</v>
      </c>
      <c r="Q95" t="e">
        <f t="shared" si="170"/>
        <v>#REF!</v>
      </c>
      <c r="R95" t="e">
        <f t="shared" si="171"/>
        <v>#REF!</v>
      </c>
      <c r="S95" t="e">
        <f t="shared" si="172"/>
        <v>#REF!</v>
      </c>
      <c r="T95" t="e">
        <f t="shared" si="173"/>
        <v>#REF!</v>
      </c>
      <c r="U95" t="e">
        <f t="shared" si="174"/>
        <v>#REF!</v>
      </c>
      <c r="V95" t="e">
        <f t="shared" si="175"/>
        <v>#REF!</v>
      </c>
      <c r="W95" t="e">
        <f t="shared" si="176"/>
        <v>#REF!</v>
      </c>
      <c r="X95" t="e">
        <f t="shared" si="177"/>
        <v>#REF!</v>
      </c>
      <c r="Y95" t="e">
        <f t="shared" si="178"/>
        <v>#REF!</v>
      </c>
      <c r="AA95">
        <v>66440962</v>
      </c>
      <c r="AB95" t="e">
        <f t="shared" si="179"/>
        <v>#REF!</v>
      </c>
      <c r="AC95" t="e">
        <f t="shared" si="180"/>
        <v>#REF!</v>
      </c>
      <c r="AD95" t="e">
        <f t="shared" si="181"/>
        <v>#REF!</v>
      </c>
      <c r="AE95" t="e">
        <f t="shared" si="182"/>
        <v>#REF!</v>
      </c>
      <c r="AF95" t="e">
        <f t="shared" si="183"/>
        <v>#REF!</v>
      </c>
      <c r="AG95">
        <f t="shared" si="184"/>
        <v>0</v>
      </c>
      <c r="AH95" t="e">
        <f t="shared" si="185"/>
        <v>#REF!</v>
      </c>
      <c r="AI95">
        <f t="shared" si="186"/>
        <v>0.11</v>
      </c>
      <c r="AJ95">
        <f t="shared" si="187"/>
        <v>0</v>
      </c>
      <c r="AK95" t="e">
        <f>AL95+AM95+AO95</f>
        <v>#REF!</v>
      </c>
      <c r="AL95" s="31" t="e">
        <f>'Техническое задание 18.1 '!#REF!</f>
        <v>#REF!</v>
      </c>
      <c r="AM95" s="31" t="e">
        <f>'Техническое задание 18.1 '!#REF!</f>
        <v>#REF!</v>
      </c>
      <c r="AN95" s="31" t="e">
        <f>'Техническое задание 18.1 '!#REF!</f>
        <v>#REF!</v>
      </c>
      <c r="AO95" s="31" t="e">
        <f>'Техническое задание 18.1 '!#REF!</f>
        <v>#REF!</v>
      </c>
      <c r="AP95">
        <v>0</v>
      </c>
      <c r="AQ95" t="e">
        <f>'Техническое задание 18.1 '!#REF!</f>
        <v>#REF!</v>
      </c>
      <c r="AR95">
        <v>0.11</v>
      </c>
      <c r="AS95">
        <v>0</v>
      </c>
      <c r="AT95">
        <v>116</v>
      </c>
      <c r="AU95">
        <v>80</v>
      </c>
      <c r="AV95">
        <v>1</v>
      </c>
      <c r="AW95">
        <v>1</v>
      </c>
      <c r="AZ95">
        <v>1</v>
      </c>
      <c r="BA95" t="e">
        <f>'Техническое задание 18.1 '!#REF!</f>
        <v>#REF!</v>
      </c>
      <c r="BB95" t="e">
        <f>'Техническое задание 18.1 '!#REF!</f>
        <v>#REF!</v>
      </c>
      <c r="BC95" t="e">
        <f>'Техническое задание 18.1 '!#REF!</f>
        <v>#REF!</v>
      </c>
      <c r="BD95" t="s">
        <v>6</v>
      </c>
      <c r="BE95" t="s">
        <v>6</v>
      </c>
      <c r="BF95" t="s">
        <v>6</v>
      </c>
      <c r="BG95" t="s">
        <v>6</v>
      </c>
      <c r="BH95">
        <v>0</v>
      </c>
      <c r="BI95">
        <v>1</v>
      </c>
      <c r="BJ95" t="s">
        <v>170</v>
      </c>
      <c r="BM95">
        <v>7005</v>
      </c>
      <c r="BN95">
        <v>0</v>
      </c>
      <c r="BO95" t="s">
        <v>6</v>
      </c>
      <c r="BP95">
        <v>0</v>
      </c>
      <c r="BQ95">
        <v>2</v>
      </c>
      <c r="BR95">
        <v>0</v>
      </c>
      <c r="BS95" t="e">
        <f>'Техническое задание 18.1 '!#REF!</f>
        <v>#REF!</v>
      </c>
      <c r="BT95">
        <v>1</v>
      </c>
      <c r="BU95">
        <v>1</v>
      </c>
      <c r="BV95">
        <v>1</v>
      </c>
      <c r="BW95">
        <v>1</v>
      </c>
      <c r="BX95">
        <v>1</v>
      </c>
      <c r="BY95" t="s">
        <v>6</v>
      </c>
      <c r="BZ95">
        <v>116</v>
      </c>
      <c r="CA95">
        <v>80</v>
      </c>
      <c r="CB95" t="s">
        <v>6</v>
      </c>
      <c r="CE95">
        <v>0</v>
      </c>
      <c r="CF95">
        <v>0</v>
      </c>
      <c r="CG95">
        <v>0</v>
      </c>
      <c r="CM95">
        <v>0</v>
      </c>
      <c r="CN95" t="s">
        <v>6</v>
      </c>
      <c r="CO95">
        <v>0</v>
      </c>
      <c r="CP95" t="e">
        <f t="shared" si="188"/>
        <v>#REF!</v>
      </c>
      <c r="CQ95" t="e">
        <f t="shared" si="189"/>
        <v>#REF!</v>
      </c>
      <c r="CR95" t="e">
        <f t="shared" si="190"/>
        <v>#REF!</v>
      </c>
      <c r="CS95" t="e">
        <f t="shared" si="191"/>
        <v>#REF!</v>
      </c>
      <c r="CT95" t="e">
        <f t="shared" si="192"/>
        <v>#REF!</v>
      </c>
      <c r="CU95">
        <f t="shared" si="193"/>
        <v>0</v>
      </c>
      <c r="CV95" t="e">
        <f t="shared" si="194"/>
        <v>#REF!</v>
      </c>
      <c r="CW95">
        <f t="shared" si="195"/>
        <v>0.11</v>
      </c>
      <c r="CX95">
        <f t="shared" si="196"/>
        <v>0</v>
      </c>
      <c r="CY95" t="e">
        <f t="shared" si="197"/>
        <v>#REF!</v>
      </c>
      <c r="CZ95" t="e">
        <f t="shared" si="198"/>
        <v>#REF!</v>
      </c>
      <c r="DC95" t="s">
        <v>6</v>
      </c>
      <c r="DD95" t="s">
        <v>6</v>
      </c>
      <c r="DE95" t="s">
        <v>6</v>
      </c>
      <c r="DF95" t="s">
        <v>6</v>
      </c>
      <c r="DG95" t="s">
        <v>6</v>
      </c>
      <c r="DH95" t="s">
        <v>6</v>
      </c>
      <c r="DI95" t="s">
        <v>6</v>
      </c>
      <c r="DJ95" t="s">
        <v>6</v>
      </c>
      <c r="DK95" t="s">
        <v>6</v>
      </c>
      <c r="DL95" t="s">
        <v>6</v>
      </c>
      <c r="DM95" t="s">
        <v>6</v>
      </c>
      <c r="DN95">
        <v>0</v>
      </c>
      <c r="DO95">
        <v>0</v>
      </c>
      <c r="DP95">
        <v>1</v>
      </c>
      <c r="DQ95">
        <v>1</v>
      </c>
      <c r="DU95">
        <v>1003</v>
      </c>
      <c r="DV95" t="s">
        <v>169</v>
      </c>
      <c r="DW95" t="e">
        <f>'Техническое задание 18.1 '!#REF!</f>
        <v>#REF!</v>
      </c>
      <c r="DX95">
        <v>100</v>
      </c>
      <c r="DZ95" t="s">
        <v>6</v>
      </c>
      <c r="EA95" t="s">
        <v>6</v>
      </c>
      <c r="EB95" t="s">
        <v>6</v>
      </c>
      <c r="EC95" t="s">
        <v>6</v>
      </c>
      <c r="EE95">
        <v>66434294</v>
      </c>
      <c r="EF95">
        <v>2</v>
      </c>
      <c r="EG95" t="s">
        <v>80</v>
      </c>
      <c r="EH95">
        <v>7</v>
      </c>
      <c r="EI95" t="s">
        <v>171</v>
      </c>
      <c r="EJ95">
        <v>1</v>
      </c>
      <c r="EK95">
        <v>7005</v>
      </c>
      <c r="EL95" t="s">
        <v>172</v>
      </c>
      <c r="EM95" t="s">
        <v>173</v>
      </c>
      <c r="EO95" t="s">
        <v>6</v>
      </c>
      <c r="EQ95">
        <v>131072</v>
      </c>
      <c r="ER95" t="e">
        <f>ES95+ET95+EV95</f>
        <v>#REF!</v>
      </c>
      <c r="ES95" s="31" t="e">
        <f>'Техническое задание 18.1 '!#REF!</f>
        <v>#REF!</v>
      </c>
      <c r="ET95" s="31" t="e">
        <f>'Техническое задание 18.1 '!#REF!</f>
        <v>#REF!</v>
      </c>
      <c r="EU95" s="31" t="e">
        <f>'Техническое задание 18.1 '!#REF!</f>
        <v>#REF!</v>
      </c>
      <c r="EV95" s="31" t="e">
        <f>'Техническое задание 18.1 '!#REF!</f>
        <v>#REF!</v>
      </c>
      <c r="EW95" t="e">
        <f>'Техническое задание 18.1 '!#REF!</f>
        <v>#REF!</v>
      </c>
      <c r="EX95">
        <v>0.11</v>
      </c>
      <c r="EY95">
        <v>0</v>
      </c>
      <c r="FQ95">
        <v>0</v>
      </c>
      <c r="FR95">
        <f t="shared" si="199"/>
        <v>0</v>
      </c>
      <c r="FS95">
        <v>0</v>
      </c>
      <c r="FX95">
        <v>116</v>
      </c>
      <c r="FY95">
        <v>80</v>
      </c>
      <c r="GA95" t="s">
        <v>6</v>
      </c>
      <c r="GD95">
        <v>1</v>
      </c>
      <c r="GF95">
        <v>-1112679370</v>
      </c>
      <c r="GG95">
        <v>2</v>
      </c>
      <c r="GH95">
        <v>1</v>
      </c>
      <c r="GI95">
        <v>4</v>
      </c>
      <c r="GJ95">
        <v>0</v>
      </c>
      <c r="GK95">
        <v>0</v>
      </c>
      <c r="GL95">
        <f t="shared" si="200"/>
        <v>0</v>
      </c>
      <c r="GM95" t="e">
        <f t="shared" si="201"/>
        <v>#REF!</v>
      </c>
      <c r="GN95" t="e">
        <f t="shared" si="202"/>
        <v>#REF!</v>
      </c>
      <c r="GO95">
        <f t="shared" si="203"/>
        <v>0</v>
      </c>
      <c r="GP95">
        <f t="shared" si="204"/>
        <v>0</v>
      </c>
      <c r="GR95">
        <v>0</v>
      </c>
      <c r="GS95">
        <v>3</v>
      </c>
      <c r="GT95">
        <v>0</v>
      </c>
      <c r="GU95" t="s">
        <v>6</v>
      </c>
      <c r="GV95">
        <f t="shared" si="205"/>
        <v>0</v>
      </c>
      <c r="GW95">
        <v>1</v>
      </c>
      <c r="GX95" t="e">
        <f t="shared" si="206"/>
        <v>#REF!</v>
      </c>
      <c r="HA95">
        <v>0</v>
      </c>
      <c r="HB95">
        <v>0</v>
      </c>
      <c r="HC95">
        <f t="shared" si="207"/>
        <v>0</v>
      </c>
      <c r="HE95" t="s">
        <v>6</v>
      </c>
      <c r="HF95" t="s">
        <v>6</v>
      </c>
      <c r="HM95" t="s">
        <v>6</v>
      </c>
      <c r="HN95" t="s">
        <v>174</v>
      </c>
      <c r="HO95" t="s">
        <v>175</v>
      </c>
      <c r="HP95" t="s">
        <v>172</v>
      </c>
      <c r="HQ95" t="s">
        <v>172</v>
      </c>
      <c r="IF95">
        <v>-1</v>
      </c>
      <c r="IK95">
        <v>0</v>
      </c>
    </row>
    <row r="96" spans="1:245" x14ac:dyDescent="0.25">
      <c r="A96">
        <v>18</v>
      </c>
      <c r="B96">
        <v>1</v>
      </c>
      <c r="C96">
        <v>132</v>
      </c>
      <c r="E96" t="s">
        <v>217</v>
      </c>
      <c r="F96" t="e">
        <f>'Техническое задание 18.1 '!#REF!</f>
        <v>#REF!</v>
      </c>
      <c r="G96" t="s">
        <v>178</v>
      </c>
      <c r="H96" t="s">
        <v>169</v>
      </c>
      <c r="I96" t="e">
        <f>I95*J96</f>
        <v>#REF!</v>
      </c>
      <c r="J96">
        <v>-1.0499999999999998</v>
      </c>
      <c r="K96">
        <v>-1.05</v>
      </c>
      <c r="O96" t="e">
        <f t="shared" si="168"/>
        <v>#REF!</v>
      </c>
      <c r="P96" t="e">
        <f t="shared" si="169"/>
        <v>#REF!</v>
      </c>
      <c r="Q96" t="e">
        <f t="shared" si="170"/>
        <v>#REF!</v>
      </c>
      <c r="R96" t="e">
        <f t="shared" si="171"/>
        <v>#REF!</v>
      </c>
      <c r="S96" t="e">
        <f t="shared" si="172"/>
        <v>#REF!</v>
      </c>
      <c r="T96" t="e">
        <f t="shared" si="173"/>
        <v>#REF!</v>
      </c>
      <c r="U96" t="e">
        <f t="shared" si="174"/>
        <v>#REF!</v>
      </c>
      <c r="V96" t="e">
        <f t="shared" si="175"/>
        <v>#REF!</v>
      </c>
      <c r="W96" t="e">
        <f t="shared" si="176"/>
        <v>#REF!</v>
      </c>
      <c r="X96" t="e">
        <f t="shared" si="177"/>
        <v>#REF!</v>
      </c>
      <c r="Y96" t="e">
        <f t="shared" si="178"/>
        <v>#REF!</v>
      </c>
      <c r="AA96">
        <v>66440962</v>
      </c>
      <c r="AB96" t="e">
        <f t="shared" si="179"/>
        <v>#REF!</v>
      </c>
      <c r="AC96" t="e">
        <f t="shared" si="180"/>
        <v>#REF!</v>
      </c>
      <c r="AD96">
        <f t="shared" si="181"/>
        <v>0</v>
      </c>
      <c r="AE96">
        <f t="shared" si="182"/>
        <v>0</v>
      </c>
      <c r="AF96">
        <f t="shared" si="183"/>
        <v>0</v>
      </c>
      <c r="AG96">
        <f t="shared" si="184"/>
        <v>0</v>
      </c>
      <c r="AH96">
        <f t="shared" si="185"/>
        <v>0</v>
      </c>
      <c r="AI96">
        <f t="shared" si="186"/>
        <v>0</v>
      </c>
      <c r="AJ96">
        <f t="shared" si="187"/>
        <v>0</v>
      </c>
      <c r="AK96">
        <v>2500</v>
      </c>
      <c r="AL96" s="31" t="e">
        <f>'Техническое задание 18.1 '!#REF!</f>
        <v>#REF!</v>
      </c>
      <c r="AM96">
        <v>0</v>
      </c>
      <c r="AN96">
        <v>0</v>
      </c>
      <c r="AO96">
        <v>0</v>
      </c>
      <c r="AP96">
        <v>0</v>
      </c>
      <c r="AQ96">
        <v>0</v>
      </c>
      <c r="AR96">
        <v>0</v>
      </c>
      <c r="AS96">
        <v>0</v>
      </c>
      <c r="AT96">
        <v>116</v>
      </c>
      <c r="AU96">
        <v>80</v>
      </c>
      <c r="AV96">
        <v>1</v>
      </c>
      <c r="AW96">
        <v>1</v>
      </c>
      <c r="AZ96">
        <v>1</v>
      </c>
      <c r="BA96">
        <v>1</v>
      </c>
      <c r="BB96">
        <v>1</v>
      </c>
      <c r="BC96" t="e">
        <f>'Техническое задание 18.1 '!#REF!</f>
        <v>#REF!</v>
      </c>
      <c r="BD96" t="s">
        <v>6</v>
      </c>
      <c r="BE96" t="s">
        <v>6</v>
      </c>
      <c r="BF96" t="s">
        <v>6</v>
      </c>
      <c r="BG96" t="s">
        <v>6</v>
      </c>
      <c r="BH96">
        <v>3</v>
      </c>
      <c r="BI96">
        <v>1</v>
      </c>
      <c r="BJ96" t="s">
        <v>179</v>
      </c>
      <c r="BM96">
        <v>7005</v>
      </c>
      <c r="BN96">
        <v>0</v>
      </c>
      <c r="BO96" t="s">
        <v>6</v>
      </c>
      <c r="BP96">
        <v>0</v>
      </c>
      <c r="BQ96">
        <v>2</v>
      </c>
      <c r="BR96">
        <v>1</v>
      </c>
      <c r="BS96">
        <v>1</v>
      </c>
      <c r="BT96">
        <v>1</v>
      </c>
      <c r="BU96">
        <v>1</v>
      </c>
      <c r="BV96">
        <v>1</v>
      </c>
      <c r="BW96">
        <v>1</v>
      </c>
      <c r="BX96">
        <v>1</v>
      </c>
      <c r="BY96" t="s">
        <v>6</v>
      </c>
      <c r="BZ96">
        <v>116</v>
      </c>
      <c r="CA96">
        <v>80</v>
      </c>
      <c r="CB96" t="s">
        <v>6</v>
      </c>
      <c r="CE96">
        <v>0</v>
      </c>
      <c r="CF96">
        <v>0</v>
      </c>
      <c r="CG96">
        <v>0</v>
      </c>
      <c r="CM96">
        <v>0</v>
      </c>
      <c r="CN96" t="s">
        <v>6</v>
      </c>
      <c r="CO96">
        <v>0</v>
      </c>
      <c r="CP96" t="e">
        <f t="shared" si="188"/>
        <v>#REF!</v>
      </c>
      <c r="CQ96" t="e">
        <f t="shared" si="189"/>
        <v>#REF!</v>
      </c>
      <c r="CR96">
        <f t="shared" si="190"/>
        <v>0</v>
      </c>
      <c r="CS96">
        <f t="shared" si="191"/>
        <v>0</v>
      </c>
      <c r="CT96">
        <f t="shared" si="192"/>
        <v>0</v>
      </c>
      <c r="CU96">
        <f t="shared" si="193"/>
        <v>0</v>
      </c>
      <c r="CV96">
        <f t="shared" si="194"/>
        <v>0</v>
      </c>
      <c r="CW96">
        <f t="shared" si="195"/>
        <v>0</v>
      </c>
      <c r="CX96">
        <f t="shared" si="196"/>
        <v>0</v>
      </c>
      <c r="CY96" t="e">
        <f t="shared" si="197"/>
        <v>#REF!</v>
      </c>
      <c r="CZ96" t="e">
        <f t="shared" si="198"/>
        <v>#REF!</v>
      </c>
      <c r="DC96" t="s">
        <v>6</v>
      </c>
      <c r="DD96" t="s">
        <v>6</v>
      </c>
      <c r="DE96" t="s">
        <v>6</v>
      </c>
      <c r="DF96" t="s">
        <v>6</v>
      </c>
      <c r="DG96" t="s">
        <v>6</v>
      </c>
      <c r="DH96" t="s">
        <v>6</v>
      </c>
      <c r="DI96" t="s">
        <v>6</v>
      </c>
      <c r="DJ96" t="s">
        <v>6</v>
      </c>
      <c r="DK96" t="s">
        <v>6</v>
      </c>
      <c r="DL96" t="s">
        <v>6</v>
      </c>
      <c r="DM96" t="s">
        <v>6</v>
      </c>
      <c r="DN96">
        <v>0</v>
      </c>
      <c r="DO96">
        <v>0</v>
      </c>
      <c r="DP96">
        <v>1</v>
      </c>
      <c r="DQ96">
        <v>1</v>
      </c>
      <c r="DU96">
        <v>1003</v>
      </c>
      <c r="DV96" t="s">
        <v>169</v>
      </c>
      <c r="DW96" t="e">
        <f>'Техническое задание 18.1 '!#REF!</f>
        <v>#REF!</v>
      </c>
      <c r="DX96">
        <v>100</v>
      </c>
      <c r="DZ96" t="s">
        <v>6</v>
      </c>
      <c r="EA96" t="s">
        <v>6</v>
      </c>
      <c r="EB96" t="s">
        <v>6</v>
      </c>
      <c r="EC96" t="s">
        <v>6</v>
      </c>
      <c r="EE96">
        <v>66434294</v>
      </c>
      <c r="EF96">
        <v>2</v>
      </c>
      <c r="EG96" t="s">
        <v>80</v>
      </c>
      <c r="EH96">
        <v>7</v>
      </c>
      <c r="EI96" t="s">
        <v>171</v>
      </c>
      <c r="EJ96">
        <v>1</v>
      </c>
      <c r="EK96">
        <v>7005</v>
      </c>
      <c r="EL96" t="s">
        <v>172</v>
      </c>
      <c r="EM96" t="s">
        <v>173</v>
      </c>
      <c r="EO96" t="s">
        <v>6</v>
      </c>
      <c r="EQ96">
        <v>0</v>
      </c>
      <c r="ER96">
        <v>2500</v>
      </c>
      <c r="ES96" s="31" t="e">
        <f>'Техническое задание 18.1 '!#REF!</f>
        <v>#REF!</v>
      </c>
      <c r="ET96">
        <v>0</v>
      </c>
      <c r="EU96">
        <v>0</v>
      </c>
      <c r="EV96">
        <v>0</v>
      </c>
      <c r="EW96">
        <v>0</v>
      </c>
      <c r="EX96">
        <v>0</v>
      </c>
      <c r="FQ96">
        <v>0</v>
      </c>
      <c r="FR96">
        <f t="shared" si="199"/>
        <v>0</v>
      </c>
      <c r="FS96">
        <v>0</v>
      </c>
      <c r="FX96">
        <v>116</v>
      </c>
      <c r="FY96">
        <v>80</v>
      </c>
      <c r="GA96" t="s">
        <v>6</v>
      </c>
      <c r="GD96">
        <v>1</v>
      </c>
      <c r="GF96">
        <v>1075842345</v>
      </c>
      <c r="GG96">
        <v>2</v>
      </c>
      <c r="GH96">
        <v>1</v>
      </c>
      <c r="GI96">
        <v>4</v>
      </c>
      <c r="GJ96">
        <v>0</v>
      </c>
      <c r="GK96">
        <v>0</v>
      </c>
      <c r="GL96">
        <f t="shared" si="200"/>
        <v>0</v>
      </c>
      <c r="GM96" t="e">
        <f t="shared" si="201"/>
        <v>#REF!</v>
      </c>
      <c r="GN96" t="e">
        <f t="shared" si="202"/>
        <v>#REF!</v>
      </c>
      <c r="GO96">
        <f t="shared" si="203"/>
        <v>0</v>
      </c>
      <c r="GP96">
        <f t="shared" si="204"/>
        <v>0</v>
      </c>
      <c r="GR96">
        <v>0</v>
      </c>
      <c r="GS96">
        <v>3</v>
      </c>
      <c r="GT96">
        <v>0</v>
      </c>
      <c r="GU96" t="s">
        <v>6</v>
      </c>
      <c r="GV96">
        <f t="shared" si="205"/>
        <v>0</v>
      </c>
      <c r="GW96">
        <v>1</v>
      </c>
      <c r="GX96" t="e">
        <f t="shared" si="206"/>
        <v>#REF!</v>
      </c>
      <c r="HA96">
        <v>0</v>
      </c>
      <c r="HB96">
        <v>0</v>
      </c>
      <c r="HC96">
        <f t="shared" si="207"/>
        <v>0</v>
      </c>
      <c r="HE96" t="s">
        <v>6</v>
      </c>
      <c r="HF96" t="s">
        <v>6</v>
      </c>
      <c r="HM96" t="s">
        <v>6</v>
      </c>
      <c r="HN96" t="s">
        <v>174</v>
      </c>
      <c r="HO96" t="s">
        <v>175</v>
      </c>
      <c r="HP96" t="s">
        <v>172</v>
      </c>
      <c r="HQ96" t="s">
        <v>172</v>
      </c>
      <c r="IF96">
        <v>-1</v>
      </c>
      <c r="IK96">
        <v>0</v>
      </c>
    </row>
    <row r="97" spans="1:245" x14ac:dyDescent="0.25">
      <c r="A97">
        <v>18</v>
      </c>
      <c r="B97">
        <v>1</v>
      </c>
      <c r="C97">
        <v>133</v>
      </c>
      <c r="E97" t="s">
        <v>218</v>
      </c>
      <c r="F97" t="e">
        <f>'Техническое задание 18.1 '!#REF!</f>
        <v>#REF!</v>
      </c>
      <c r="G97" t="s">
        <v>219</v>
      </c>
      <c r="H97" t="s">
        <v>169</v>
      </c>
      <c r="I97" t="e">
        <f>I95*J97</f>
        <v>#REF!</v>
      </c>
      <c r="J97" s="66">
        <f>'4.Ведомость_списания'!F113</f>
        <v>1.0499999999999998</v>
      </c>
      <c r="K97">
        <v>1.05</v>
      </c>
      <c r="O97" t="e">
        <f t="shared" si="168"/>
        <v>#REF!</v>
      </c>
      <c r="P97" t="e">
        <f t="shared" si="169"/>
        <v>#REF!</v>
      </c>
      <c r="Q97" t="e">
        <f t="shared" si="170"/>
        <v>#REF!</v>
      </c>
      <c r="R97" t="e">
        <f t="shared" si="171"/>
        <v>#REF!</v>
      </c>
      <c r="S97" t="e">
        <f t="shared" si="172"/>
        <v>#REF!</v>
      </c>
      <c r="T97" t="e">
        <f t="shared" si="173"/>
        <v>#REF!</v>
      </c>
      <c r="U97" t="e">
        <f t="shared" si="174"/>
        <v>#REF!</v>
      </c>
      <c r="V97" t="e">
        <f t="shared" si="175"/>
        <v>#REF!</v>
      </c>
      <c r="W97" t="e">
        <f t="shared" si="176"/>
        <v>#REF!</v>
      </c>
      <c r="X97" t="e">
        <f t="shared" si="177"/>
        <v>#REF!</v>
      </c>
      <c r="Y97" t="e">
        <f t="shared" si="178"/>
        <v>#REF!</v>
      </c>
      <c r="AA97">
        <v>66440962</v>
      </c>
      <c r="AB97" t="e">
        <f t="shared" si="179"/>
        <v>#REF!</v>
      </c>
      <c r="AC97" t="e">
        <f t="shared" si="180"/>
        <v>#REF!</v>
      </c>
      <c r="AD97">
        <f t="shared" si="181"/>
        <v>0</v>
      </c>
      <c r="AE97">
        <f t="shared" si="182"/>
        <v>0</v>
      </c>
      <c r="AF97">
        <f t="shared" si="183"/>
        <v>0</v>
      </c>
      <c r="AG97">
        <f t="shared" si="184"/>
        <v>0</v>
      </c>
      <c r="AH97">
        <f t="shared" si="185"/>
        <v>0</v>
      </c>
      <c r="AI97">
        <f t="shared" si="186"/>
        <v>0</v>
      </c>
      <c r="AJ97">
        <f t="shared" si="187"/>
        <v>0</v>
      </c>
      <c r="AK97">
        <v>325</v>
      </c>
      <c r="AL97" s="31" t="e">
        <f>'Техническое задание 18.1 '!#REF!</f>
        <v>#REF!</v>
      </c>
      <c r="AM97">
        <v>0</v>
      </c>
      <c r="AN97">
        <v>0</v>
      </c>
      <c r="AO97">
        <v>0</v>
      </c>
      <c r="AP97">
        <v>0</v>
      </c>
      <c r="AQ97">
        <v>0</v>
      </c>
      <c r="AR97">
        <v>0</v>
      </c>
      <c r="AS97">
        <v>0</v>
      </c>
      <c r="AT97">
        <v>116</v>
      </c>
      <c r="AU97">
        <v>80</v>
      </c>
      <c r="AV97">
        <v>1</v>
      </c>
      <c r="AW97">
        <v>1</v>
      </c>
      <c r="AZ97">
        <v>1</v>
      </c>
      <c r="BA97">
        <v>1</v>
      </c>
      <c r="BB97">
        <v>1</v>
      </c>
      <c r="BC97" t="e">
        <f>'Техническое задание 18.1 '!#REF!</f>
        <v>#REF!</v>
      </c>
      <c r="BD97" t="s">
        <v>6</v>
      </c>
      <c r="BE97" t="s">
        <v>6</v>
      </c>
      <c r="BF97" t="s">
        <v>6</v>
      </c>
      <c r="BG97" t="s">
        <v>6</v>
      </c>
      <c r="BH97">
        <v>3</v>
      </c>
      <c r="BI97">
        <v>1</v>
      </c>
      <c r="BJ97" t="s">
        <v>183</v>
      </c>
      <c r="BM97">
        <v>7005</v>
      </c>
      <c r="BN97">
        <v>0</v>
      </c>
      <c r="BO97" t="s">
        <v>6</v>
      </c>
      <c r="BP97">
        <v>0</v>
      </c>
      <c r="BQ97">
        <v>2</v>
      </c>
      <c r="BR97">
        <v>0</v>
      </c>
      <c r="BS97">
        <v>1</v>
      </c>
      <c r="BT97">
        <v>1</v>
      </c>
      <c r="BU97">
        <v>1</v>
      </c>
      <c r="BV97">
        <v>1</v>
      </c>
      <c r="BW97">
        <v>1</v>
      </c>
      <c r="BX97">
        <v>1</v>
      </c>
      <c r="BY97" t="s">
        <v>6</v>
      </c>
      <c r="BZ97">
        <v>116</v>
      </c>
      <c r="CA97">
        <v>80</v>
      </c>
      <c r="CB97" t="s">
        <v>6</v>
      </c>
      <c r="CE97">
        <v>0</v>
      </c>
      <c r="CF97">
        <v>0</v>
      </c>
      <c r="CG97">
        <v>0</v>
      </c>
      <c r="CM97">
        <v>0</v>
      </c>
      <c r="CN97" t="s">
        <v>6</v>
      </c>
      <c r="CO97">
        <v>0</v>
      </c>
      <c r="CP97" t="e">
        <f t="shared" si="188"/>
        <v>#REF!</v>
      </c>
      <c r="CQ97" t="e">
        <f t="shared" si="189"/>
        <v>#REF!</v>
      </c>
      <c r="CR97">
        <f t="shared" si="190"/>
        <v>0</v>
      </c>
      <c r="CS97">
        <f t="shared" si="191"/>
        <v>0</v>
      </c>
      <c r="CT97">
        <f t="shared" si="192"/>
        <v>0</v>
      </c>
      <c r="CU97">
        <f t="shared" si="193"/>
        <v>0</v>
      </c>
      <c r="CV97">
        <f t="shared" si="194"/>
        <v>0</v>
      </c>
      <c r="CW97">
        <f t="shared" si="195"/>
        <v>0</v>
      </c>
      <c r="CX97">
        <f t="shared" si="196"/>
        <v>0</v>
      </c>
      <c r="CY97" t="e">
        <f t="shared" si="197"/>
        <v>#REF!</v>
      </c>
      <c r="CZ97" t="e">
        <f t="shared" si="198"/>
        <v>#REF!</v>
      </c>
      <c r="DC97" t="s">
        <v>6</v>
      </c>
      <c r="DD97" t="s">
        <v>6</v>
      </c>
      <c r="DE97" t="s">
        <v>6</v>
      </c>
      <c r="DF97" t="s">
        <v>6</v>
      </c>
      <c r="DG97" t="s">
        <v>6</v>
      </c>
      <c r="DH97" t="s">
        <v>6</v>
      </c>
      <c r="DI97" t="s">
        <v>6</v>
      </c>
      <c r="DJ97" t="s">
        <v>6</v>
      </c>
      <c r="DK97" t="s">
        <v>6</v>
      </c>
      <c r="DL97" t="s">
        <v>6</v>
      </c>
      <c r="DM97" t="s">
        <v>6</v>
      </c>
      <c r="DN97">
        <v>0</v>
      </c>
      <c r="DO97">
        <v>0</v>
      </c>
      <c r="DP97">
        <v>1</v>
      </c>
      <c r="DQ97">
        <v>1</v>
      </c>
      <c r="DU97">
        <v>1003</v>
      </c>
      <c r="DV97" t="s">
        <v>169</v>
      </c>
      <c r="DW97" t="e">
        <f>'Техническое задание 18.1 '!#REF!</f>
        <v>#REF!</v>
      </c>
      <c r="DX97">
        <v>100</v>
      </c>
      <c r="DZ97" t="s">
        <v>6</v>
      </c>
      <c r="EA97" t="s">
        <v>6</v>
      </c>
      <c r="EB97" t="s">
        <v>6</v>
      </c>
      <c r="EC97" t="s">
        <v>6</v>
      </c>
      <c r="EE97">
        <v>66434294</v>
      </c>
      <c r="EF97">
        <v>2</v>
      </c>
      <c r="EG97" t="s">
        <v>80</v>
      </c>
      <c r="EH97">
        <v>7</v>
      </c>
      <c r="EI97" t="s">
        <v>171</v>
      </c>
      <c r="EJ97">
        <v>1</v>
      </c>
      <c r="EK97">
        <v>7005</v>
      </c>
      <c r="EL97" t="s">
        <v>172</v>
      </c>
      <c r="EM97" t="s">
        <v>173</v>
      </c>
      <c r="EO97" t="s">
        <v>6</v>
      </c>
      <c r="EQ97">
        <v>0</v>
      </c>
      <c r="ER97">
        <v>325</v>
      </c>
      <c r="ES97" s="31" t="e">
        <f>'Техническое задание 18.1 '!#REF!</f>
        <v>#REF!</v>
      </c>
      <c r="ET97">
        <v>0</v>
      </c>
      <c r="EU97">
        <v>0</v>
      </c>
      <c r="EV97">
        <v>0</v>
      </c>
      <c r="EW97">
        <v>0</v>
      </c>
      <c r="EX97">
        <v>0</v>
      </c>
      <c r="FQ97">
        <v>0</v>
      </c>
      <c r="FR97">
        <f t="shared" si="199"/>
        <v>0</v>
      </c>
      <c r="FS97">
        <v>0</v>
      </c>
      <c r="FX97">
        <v>116</v>
      </c>
      <c r="FY97">
        <v>80</v>
      </c>
      <c r="GA97" t="s">
        <v>6</v>
      </c>
      <c r="GD97">
        <v>1</v>
      </c>
      <c r="GF97">
        <v>1267053861</v>
      </c>
      <c r="GG97">
        <v>2</v>
      </c>
      <c r="GH97">
        <v>1</v>
      </c>
      <c r="GI97">
        <v>4</v>
      </c>
      <c r="GJ97">
        <v>0</v>
      </c>
      <c r="GK97">
        <v>0</v>
      </c>
      <c r="GL97">
        <f t="shared" si="200"/>
        <v>0</v>
      </c>
      <c r="GM97" t="e">
        <f t="shared" si="201"/>
        <v>#REF!</v>
      </c>
      <c r="GN97" t="e">
        <f t="shared" si="202"/>
        <v>#REF!</v>
      </c>
      <c r="GO97">
        <f t="shared" si="203"/>
        <v>0</v>
      </c>
      <c r="GP97">
        <f t="shared" si="204"/>
        <v>0</v>
      </c>
      <c r="GR97">
        <v>0</v>
      </c>
      <c r="GS97">
        <v>3</v>
      </c>
      <c r="GT97">
        <v>0</v>
      </c>
      <c r="GU97" t="s">
        <v>6</v>
      </c>
      <c r="GV97">
        <f t="shared" si="205"/>
        <v>0</v>
      </c>
      <c r="GW97">
        <v>1</v>
      </c>
      <c r="GX97" t="e">
        <f t="shared" si="206"/>
        <v>#REF!</v>
      </c>
      <c r="HA97">
        <v>0</v>
      </c>
      <c r="HB97">
        <v>0</v>
      </c>
      <c r="HC97">
        <f t="shared" si="207"/>
        <v>0</v>
      </c>
      <c r="HE97" t="s">
        <v>6</v>
      </c>
      <c r="HF97" t="s">
        <v>6</v>
      </c>
      <c r="HM97" t="s">
        <v>6</v>
      </c>
      <c r="HN97" t="s">
        <v>174</v>
      </c>
      <c r="HO97" t="s">
        <v>175</v>
      </c>
      <c r="HP97" t="s">
        <v>172</v>
      </c>
      <c r="HQ97" t="s">
        <v>172</v>
      </c>
      <c r="IF97">
        <v>-1</v>
      </c>
      <c r="IK97">
        <v>0</v>
      </c>
    </row>
    <row r="98" spans="1:245" x14ac:dyDescent="0.25">
      <c r="A98">
        <v>17</v>
      </c>
      <c r="B98">
        <v>1</v>
      </c>
      <c r="C98">
        <f>ROW(SmtRes!A137)</f>
        <v>137</v>
      </c>
      <c r="D98">
        <f>ROW(EtalonRes!A125)</f>
        <v>125</v>
      </c>
      <c r="E98" t="s">
        <v>220</v>
      </c>
      <c r="F98" t="s">
        <v>221</v>
      </c>
      <c r="G98" t="s">
        <v>222</v>
      </c>
      <c r="H98" t="s">
        <v>169</v>
      </c>
      <c r="I98" t="e">
        <f>'Техническое задание 18.1 '!#REF!</f>
        <v>#REF!</v>
      </c>
      <c r="J98">
        <v>0</v>
      </c>
      <c r="K98">
        <v>79.540000000000006</v>
      </c>
      <c r="O98" t="e">
        <f t="shared" si="168"/>
        <v>#REF!</v>
      </c>
      <c r="P98" t="e">
        <f t="shared" si="169"/>
        <v>#REF!</v>
      </c>
      <c r="Q98" t="e">
        <f t="shared" si="170"/>
        <v>#REF!</v>
      </c>
      <c r="R98" t="e">
        <f t="shared" si="171"/>
        <v>#REF!</v>
      </c>
      <c r="S98" t="e">
        <f t="shared" si="172"/>
        <v>#REF!</v>
      </c>
      <c r="T98" t="e">
        <f t="shared" si="173"/>
        <v>#REF!</v>
      </c>
      <c r="U98" t="e">
        <f t="shared" si="174"/>
        <v>#REF!</v>
      </c>
      <c r="V98" t="e">
        <f t="shared" si="175"/>
        <v>#REF!</v>
      </c>
      <c r="W98" t="e">
        <f t="shared" si="176"/>
        <v>#REF!</v>
      </c>
      <c r="X98" t="e">
        <f t="shared" si="177"/>
        <v>#REF!</v>
      </c>
      <c r="Y98" t="e">
        <f t="shared" si="178"/>
        <v>#REF!</v>
      </c>
      <c r="AA98">
        <v>66440962</v>
      </c>
      <c r="AB98" t="e">
        <f t="shared" si="179"/>
        <v>#REF!</v>
      </c>
      <c r="AC98" t="e">
        <f t="shared" si="180"/>
        <v>#REF!</v>
      </c>
      <c r="AD98" t="e">
        <f t="shared" si="181"/>
        <v>#REF!</v>
      </c>
      <c r="AE98">
        <f t="shared" si="182"/>
        <v>0</v>
      </c>
      <c r="AF98" t="e">
        <f t="shared" si="183"/>
        <v>#REF!</v>
      </c>
      <c r="AG98">
        <f t="shared" si="184"/>
        <v>0</v>
      </c>
      <c r="AH98" t="e">
        <f t="shared" si="185"/>
        <v>#REF!</v>
      </c>
      <c r="AI98">
        <f t="shared" si="186"/>
        <v>0</v>
      </c>
      <c r="AJ98">
        <f t="shared" si="187"/>
        <v>0</v>
      </c>
      <c r="AK98" t="e">
        <f>AL98+AM98+AO98</f>
        <v>#REF!</v>
      </c>
      <c r="AL98" s="31" t="e">
        <f>'Техническое задание 18.1 '!#REF!</f>
        <v>#REF!</v>
      </c>
      <c r="AM98" s="31" t="e">
        <f>'Техническое задание 18.1 '!#REF!</f>
        <v>#REF!</v>
      </c>
      <c r="AN98">
        <v>0</v>
      </c>
      <c r="AO98" s="31" t="e">
        <f>'Техническое задание 18.1 '!#REF!</f>
        <v>#REF!</v>
      </c>
      <c r="AP98">
        <v>0</v>
      </c>
      <c r="AQ98" t="e">
        <f>'Техническое задание 18.1 '!#REF!</f>
        <v>#REF!</v>
      </c>
      <c r="AR98">
        <v>0</v>
      </c>
      <c r="AS98">
        <v>0</v>
      </c>
      <c r="AT98">
        <v>110</v>
      </c>
      <c r="AU98">
        <v>73</v>
      </c>
      <c r="AV98">
        <v>1</v>
      </c>
      <c r="AW98">
        <v>1</v>
      </c>
      <c r="AZ98">
        <v>1</v>
      </c>
      <c r="BA98" t="e">
        <f>'Техническое задание 18.1 '!#REF!</f>
        <v>#REF!</v>
      </c>
      <c r="BB98" t="e">
        <f>'Техническое задание 18.1 '!#REF!</f>
        <v>#REF!</v>
      </c>
      <c r="BC98" t="e">
        <f>'Техническое задание 18.1 '!#REF!</f>
        <v>#REF!</v>
      </c>
      <c r="BD98" t="s">
        <v>6</v>
      </c>
      <c r="BE98" t="s">
        <v>6</v>
      </c>
      <c r="BF98" t="s">
        <v>6</v>
      </c>
      <c r="BG98" t="s">
        <v>6</v>
      </c>
      <c r="BH98">
        <v>0</v>
      </c>
      <c r="BI98">
        <v>1</v>
      </c>
      <c r="BJ98" t="s">
        <v>223</v>
      </c>
      <c r="BM98">
        <v>7001</v>
      </c>
      <c r="BN98">
        <v>0</v>
      </c>
      <c r="BO98" t="s">
        <v>6</v>
      </c>
      <c r="BP98">
        <v>0</v>
      </c>
      <c r="BQ98">
        <v>2</v>
      </c>
      <c r="BR98">
        <v>0</v>
      </c>
      <c r="BS98">
        <v>33.39</v>
      </c>
      <c r="BT98">
        <v>1</v>
      </c>
      <c r="BU98">
        <v>1</v>
      </c>
      <c r="BV98">
        <v>1</v>
      </c>
      <c r="BW98">
        <v>1</v>
      </c>
      <c r="BX98">
        <v>1</v>
      </c>
      <c r="BY98" t="s">
        <v>6</v>
      </c>
      <c r="BZ98">
        <v>110</v>
      </c>
      <c r="CA98">
        <v>73</v>
      </c>
      <c r="CB98" t="s">
        <v>6</v>
      </c>
      <c r="CE98">
        <v>0</v>
      </c>
      <c r="CF98">
        <v>0</v>
      </c>
      <c r="CG98">
        <v>0</v>
      </c>
      <c r="CM98">
        <v>0</v>
      </c>
      <c r="CN98" t="s">
        <v>6</v>
      </c>
      <c r="CO98">
        <v>0</v>
      </c>
      <c r="CP98" t="e">
        <f t="shared" si="188"/>
        <v>#REF!</v>
      </c>
      <c r="CQ98" t="e">
        <f t="shared" si="189"/>
        <v>#REF!</v>
      </c>
      <c r="CR98" t="e">
        <f t="shared" si="190"/>
        <v>#REF!</v>
      </c>
      <c r="CS98">
        <f t="shared" si="191"/>
        <v>0</v>
      </c>
      <c r="CT98" t="e">
        <f t="shared" si="192"/>
        <v>#REF!</v>
      </c>
      <c r="CU98">
        <f t="shared" si="193"/>
        <v>0</v>
      </c>
      <c r="CV98" t="e">
        <f t="shared" si="194"/>
        <v>#REF!</v>
      </c>
      <c r="CW98">
        <f t="shared" si="195"/>
        <v>0</v>
      </c>
      <c r="CX98">
        <f t="shared" si="196"/>
        <v>0</v>
      </c>
      <c r="CY98" t="e">
        <f t="shared" si="197"/>
        <v>#REF!</v>
      </c>
      <c r="CZ98" t="e">
        <f t="shared" si="198"/>
        <v>#REF!</v>
      </c>
      <c r="DC98" t="s">
        <v>6</v>
      </c>
      <c r="DD98" t="s">
        <v>6</v>
      </c>
      <c r="DE98" t="s">
        <v>6</v>
      </c>
      <c r="DF98" t="s">
        <v>6</v>
      </c>
      <c r="DG98" t="s">
        <v>6</v>
      </c>
      <c r="DH98" t="s">
        <v>6</v>
      </c>
      <c r="DI98" t="s">
        <v>6</v>
      </c>
      <c r="DJ98" t="s">
        <v>6</v>
      </c>
      <c r="DK98" t="s">
        <v>6</v>
      </c>
      <c r="DL98" t="s">
        <v>6</v>
      </c>
      <c r="DM98" t="s">
        <v>6</v>
      </c>
      <c r="DN98">
        <v>0</v>
      </c>
      <c r="DO98">
        <v>0</v>
      </c>
      <c r="DP98">
        <v>1</v>
      </c>
      <c r="DQ98">
        <v>1</v>
      </c>
      <c r="DU98">
        <v>1003</v>
      </c>
      <c r="DV98" t="s">
        <v>169</v>
      </c>
      <c r="DW98" t="e">
        <f>'Техническое задание 18.1 '!#REF!</f>
        <v>#REF!</v>
      </c>
      <c r="DX98">
        <v>100</v>
      </c>
      <c r="DZ98" t="s">
        <v>6</v>
      </c>
      <c r="EA98" t="s">
        <v>6</v>
      </c>
      <c r="EB98" t="s">
        <v>6</v>
      </c>
      <c r="EC98" t="s">
        <v>6</v>
      </c>
      <c r="EE98">
        <v>66434290</v>
      </c>
      <c r="EF98">
        <v>2</v>
      </c>
      <c r="EG98" t="s">
        <v>80</v>
      </c>
      <c r="EH98">
        <v>7</v>
      </c>
      <c r="EI98" t="s">
        <v>171</v>
      </c>
      <c r="EJ98">
        <v>1</v>
      </c>
      <c r="EK98">
        <v>7001</v>
      </c>
      <c r="EL98" t="s">
        <v>171</v>
      </c>
      <c r="EM98" t="s">
        <v>173</v>
      </c>
      <c r="EO98" t="s">
        <v>6</v>
      </c>
      <c r="EQ98">
        <v>131072</v>
      </c>
      <c r="ER98" t="e">
        <f>ES98+ET98+EV98</f>
        <v>#REF!</v>
      </c>
      <c r="ES98" s="31" t="e">
        <f>'Техническое задание 18.1 '!#REF!</f>
        <v>#REF!</v>
      </c>
      <c r="ET98" s="31" t="e">
        <f>'Техническое задание 18.1 '!#REF!</f>
        <v>#REF!</v>
      </c>
      <c r="EU98">
        <v>0</v>
      </c>
      <c r="EV98" s="31" t="e">
        <f>'Техническое задание 18.1 '!#REF!</f>
        <v>#REF!</v>
      </c>
      <c r="EW98" t="e">
        <f>'Техническое задание 18.1 '!#REF!</f>
        <v>#REF!</v>
      </c>
      <c r="EX98">
        <v>0</v>
      </c>
      <c r="EY98">
        <v>0</v>
      </c>
      <c r="FQ98">
        <v>0</v>
      </c>
      <c r="FR98">
        <f t="shared" si="199"/>
        <v>0</v>
      </c>
      <c r="FS98">
        <v>0</v>
      </c>
      <c r="FX98">
        <v>110</v>
      </c>
      <c r="FY98">
        <v>73</v>
      </c>
      <c r="GA98" t="s">
        <v>6</v>
      </c>
      <c r="GD98">
        <v>1</v>
      </c>
      <c r="GF98">
        <v>879018493</v>
      </c>
      <c r="GG98">
        <v>2</v>
      </c>
      <c r="GH98">
        <v>1</v>
      </c>
      <c r="GI98">
        <v>4</v>
      </c>
      <c r="GJ98">
        <v>0</v>
      </c>
      <c r="GK98">
        <v>0</v>
      </c>
      <c r="GL98">
        <f t="shared" si="200"/>
        <v>0</v>
      </c>
      <c r="GM98" t="e">
        <f t="shared" si="201"/>
        <v>#REF!</v>
      </c>
      <c r="GN98" t="e">
        <f t="shared" si="202"/>
        <v>#REF!</v>
      </c>
      <c r="GO98">
        <f t="shared" si="203"/>
        <v>0</v>
      </c>
      <c r="GP98">
        <f t="shared" si="204"/>
        <v>0</v>
      </c>
      <c r="GR98">
        <v>0</v>
      </c>
      <c r="GS98">
        <v>3</v>
      </c>
      <c r="GT98">
        <v>0</v>
      </c>
      <c r="GU98" t="s">
        <v>6</v>
      </c>
      <c r="GV98">
        <f t="shared" si="205"/>
        <v>0</v>
      </c>
      <c r="GW98">
        <v>1</v>
      </c>
      <c r="GX98" t="e">
        <f t="shared" si="206"/>
        <v>#REF!</v>
      </c>
      <c r="HA98">
        <v>0</v>
      </c>
      <c r="HB98">
        <v>0</v>
      </c>
      <c r="HC98">
        <f t="shared" si="207"/>
        <v>0</v>
      </c>
      <c r="HE98" t="s">
        <v>6</v>
      </c>
      <c r="HF98" t="s">
        <v>6</v>
      </c>
      <c r="HM98" t="s">
        <v>6</v>
      </c>
      <c r="HN98" t="s">
        <v>188</v>
      </c>
      <c r="HO98" t="s">
        <v>189</v>
      </c>
      <c r="HP98" t="s">
        <v>171</v>
      </c>
      <c r="HQ98" t="s">
        <v>171</v>
      </c>
      <c r="IF98">
        <v>-1</v>
      </c>
      <c r="IK98">
        <v>0</v>
      </c>
    </row>
    <row r="99" spans="1:245" x14ac:dyDescent="0.25">
      <c r="A99">
        <v>18</v>
      </c>
      <c r="B99">
        <v>1</v>
      </c>
      <c r="C99">
        <v>137</v>
      </c>
      <c r="E99" t="s">
        <v>224</v>
      </c>
      <c r="F99" t="e">
        <f>'Техническое задание 18.1 '!#REF!</f>
        <v>#REF!</v>
      </c>
      <c r="G99" t="s">
        <v>192</v>
      </c>
      <c r="H99" t="s">
        <v>147</v>
      </c>
      <c r="I99" t="e">
        <f>I98*J99</f>
        <v>#REF!</v>
      </c>
      <c r="J99">
        <v>-7.4999999999999983E-2</v>
      </c>
      <c r="K99">
        <v>-7.4999999999999997E-2</v>
      </c>
      <c r="O99" t="e">
        <f t="shared" si="168"/>
        <v>#REF!</v>
      </c>
      <c r="P99" t="e">
        <f t="shared" si="169"/>
        <v>#REF!</v>
      </c>
      <c r="Q99" t="e">
        <f t="shared" si="170"/>
        <v>#REF!</v>
      </c>
      <c r="R99" t="e">
        <f t="shared" si="171"/>
        <v>#REF!</v>
      </c>
      <c r="S99" t="e">
        <f t="shared" si="172"/>
        <v>#REF!</v>
      </c>
      <c r="T99" t="e">
        <f t="shared" si="173"/>
        <v>#REF!</v>
      </c>
      <c r="U99" t="e">
        <f t="shared" si="174"/>
        <v>#REF!</v>
      </c>
      <c r="V99" t="e">
        <f t="shared" si="175"/>
        <v>#REF!</v>
      </c>
      <c r="W99" t="e">
        <f t="shared" si="176"/>
        <v>#REF!</v>
      </c>
      <c r="X99" t="e">
        <f t="shared" si="177"/>
        <v>#REF!</v>
      </c>
      <c r="Y99" t="e">
        <f t="shared" si="178"/>
        <v>#REF!</v>
      </c>
      <c r="AA99">
        <v>66440962</v>
      </c>
      <c r="AB99" t="e">
        <f t="shared" si="179"/>
        <v>#REF!</v>
      </c>
      <c r="AC99" t="e">
        <f t="shared" si="180"/>
        <v>#REF!</v>
      </c>
      <c r="AD99">
        <f t="shared" si="181"/>
        <v>0</v>
      </c>
      <c r="AE99">
        <f t="shared" si="182"/>
        <v>0</v>
      </c>
      <c r="AF99">
        <f t="shared" si="183"/>
        <v>0</v>
      </c>
      <c r="AG99">
        <f t="shared" si="184"/>
        <v>0</v>
      </c>
      <c r="AH99">
        <f t="shared" si="185"/>
        <v>0</v>
      </c>
      <c r="AI99">
        <f t="shared" si="186"/>
        <v>0</v>
      </c>
      <c r="AJ99">
        <f t="shared" si="187"/>
        <v>0</v>
      </c>
      <c r="AK99">
        <v>9830</v>
      </c>
      <c r="AL99" s="31" t="e">
        <f>'Техническое задание 18.1 '!#REF!</f>
        <v>#REF!</v>
      </c>
      <c r="AM99">
        <v>0</v>
      </c>
      <c r="AN99">
        <v>0</v>
      </c>
      <c r="AO99">
        <v>0</v>
      </c>
      <c r="AP99">
        <v>0</v>
      </c>
      <c r="AQ99">
        <v>0</v>
      </c>
      <c r="AR99">
        <v>0</v>
      </c>
      <c r="AS99">
        <v>0</v>
      </c>
      <c r="AT99">
        <v>110</v>
      </c>
      <c r="AU99">
        <v>73</v>
      </c>
      <c r="AV99">
        <v>1</v>
      </c>
      <c r="AW99">
        <v>1</v>
      </c>
      <c r="AZ99">
        <v>1</v>
      </c>
      <c r="BA99">
        <v>1</v>
      </c>
      <c r="BB99">
        <v>1</v>
      </c>
      <c r="BC99" t="e">
        <f>'Техническое задание 18.1 '!#REF!</f>
        <v>#REF!</v>
      </c>
      <c r="BD99" t="s">
        <v>6</v>
      </c>
      <c r="BE99" t="s">
        <v>6</v>
      </c>
      <c r="BF99" t="s">
        <v>6</v>
      </c>
      <c r="BG99" t="s">
        <v>6</v>
      </c>
      <c r="BH99">
        <v>3</v>
      </c>
      <c r="BI99">
        <v>1</v>
      </c>
      <c r="BJ99" t="s">
        <v>193</v>
      </c>
      <c r="BM99">
        <v>7001</v>
      </c>
      <c r="BN99">
        <v>0</v>
      </c>
      <c r="BO99" t="s">
        <v>6</v>
      </c>
      <c r="BP99">
        <v>0</v>
      </c>
      <c r="BQ99">
        <v>2</v>
      </c>
      <c r="BR99">
        <v>1</v>
      </c>
      <c r="BS99">
        <v>1</v>
      </c>
      <c r="BT99">
        <v>1</v>
      </c>
      <c r="BU99">
        <v>1</v>
      </c>
      <c r="BV99">
        <v>1</v>
      </c>
      <c r="BW99">
        <v>1</v>
      </c>
      <c r="BX99">
        <v>1</v>
      </c>
      <c r="BY99" t="s">
        <v>6</v>
      </c>
      <c r="BZ99">
        <v>110</v>
      </c>
      <c r="CA99">
        <v>73</v>
      </c>
      <c r="CB99" t="s">
        <v>6</v>
      </c>
      <c r="CE99">
        <v>0</v>
      </c>
      <c r="CF99">
        <v>0</v>
      </c>
      <c r="CG99">
        <v>0</v>
      </c>
      <c r="CM99">
        <v>0</v>
      </c>
      <c r="CN99" t="s">
        <v>6</v>
      </c>
      <c r="CO99">
        <v>0</v>
      </c>
      <c r="CP99" t="e">
        <f t="shared" si="188"/>
        <v>#REF!</v>
      </c>
      <c r="CQ99" t="e">
        <f t="shared" si="189"/>
        <v>#REF!</v>
      </c>
      <c r="CR99">
        <f t="shared" si="190"/>
        <v>0</v>
      </c>
      <c r="CS99">
        <f t="shared" si="191"/>
        <v>0</v>
      </c>
      <c r="CT99">
        <f t="shared" si="192"/>
        <v>0</v>
      </c>
      <c r="CU99">
        <f t="shared" si="193"/>
        <v>0</v>
      </c>
      <c r="CV99">
        <f t="shared" si="194"/>
        <v>0</v>
      </c>
      <c r="CW99">
        <f t="shared" si="195"/>
        <v>0</v>
      </c>
      <c r="CX99">
        <f t="shared" si="196"/>
        <v>0</v>
      </c>
      <c r="CY99" t="e">
        <f t="shared" si="197"/>
        <v>#REF!</v>
      </c>
      <c r="CZ99" t="e">
        <f t="shared" si="198"/>
        <v>#REF!</v>
      </c>
      <c r="DC99" t="s">
        <v>6</v>
      </c>
      <c r="DD99" t="s">
        <v>6</v>
      </c>
      <c r="DE99" t="s">
        <v>6</v>
      </c>
      <c r="DF99" t="s">
        <v>6</v>
      </c>
      <c r="DG99" t="s">
        <v>6</v>
      </c>
      <c r="DH99" t="s">
        <v>6</v>
      </c>
      <c r="DI99" t="s">
        <v>6</v>
      </c>
      <c r="DJ99" t="s">
        <v>6</v>
      </c>
      <c r="DK99" t="s">
        <v>6</v>
      </c>
      <c r="DL99" t="s">
        <v>6</v>
      </c>
      <c r="DM99" t="s">
        <v>6</v>
      </c>
      <c r="DN99">
        <v>0</v>
      </c>
      <c r="DO99">
        <v>0</v>
      </c>
      <c r="DP99">
        <v>1</v>
      </c>
      <c r="DQ99">
        <v>1</v>
      </c>
      <c r="DU99">
        <v>1009</v>
      </c>
      <c r="DV99" t="s">
        <v>147</v>
      </c>
      <c r="DW99" t="e">
        <f>'Техническое задание 18.1 '!#REF!</f>
        <v>#REF!</v>
      </c>
      <c r="DX99">
        <v>1000</v>
      </c>
      <c r="DZ99" t="s">
        <v>6</v>
      </c>
      <c r="EA99" t="s">
        <v>6</v>
      </c>
      <c r="EB99" t="s">
        <v>6</v>
      </c>
      <c r="EC99" t="s">
        <v>6</v>
      </c>
      <c r="EE99">
        <v>66434290</v>
      </c>
      <c r="EF99">
        <v>2</v>
      </c>
      <c r="EG99" t="s">
        <v>80</v>
      </c>
      <c r="EH99">
        <v>7</v>
      </c>
      <c r="EI99" t="s">
        <v>171</v>
      </c>
      <c r="EJ99">
        <v>1</v>
      </c>
      <c r="EK99">
        <v>7001</v>
      </c>
      <c r="EL99" t="s">
        <v>171</v>
      </c>
      <c r="EM99" t="s">
        <v>173</v>
      </c>
      <c r="EO99" t="s">
        <v>6</v>
      </c>
      <c r="EQ99">
        <v>0</v>
      </c>
      <c r="ER99">
        <v>9830</v>
      </c>
      <c r="ES99" s="31" t="e">
        <f>'Техническое задание 18.1 '!#REF!</f>
        <v>#REF!</v>
      </c>
      <c r="ET99">
        <v>0</v>
      </c>
      <c r="EU99">
        <v>0</v>
      </c>
      <c r="EV99">
        <v>0</v>
      </c>
      <c r="EW99">
        <v>0</v>
      </c>
      <c r="EX99">
        <v>0</v>
      </c>
      <c r="FQ99">
        <v>0</v>
      </c>
      <c r="FR99">
        <f t="shared" si="199"/>
        <v>0</v>
      </c>
      <c r="FS99">
        <v>0</v>
      </c>
      <c r="FX99">
        <v>110</v>
      </c>
      <c r="FY99">
        <v>73</v>
      </c>
      <c r="GA99" t="s">
        <v>6</v>
      </c>
      <c r="GD99">
        <v>1</v>
      </c>
      <c r="GF99">
        <v>-1989106859</v>
      </c>
      <c r="GG99">
        <v>2</v>
      </c>
      <c r="GH99">
        <v>1</v>
      </c>
      <c r="GI99">
        <v>4</v>
      </c>
      <c r="GJ99">
        <v>0</v>
      </c>
      <c r="GK99">
        <v>0</v>
      </c>
      <c r="GL99">
        <f t="shared" si="200"/>
        <v>0</v>
      </c>
      <c r="GM99" t="e">
        <f t="shared" si="201"/>
        <v>#REF!</v>
      </c>
      <c r="GN99" t="e">
        <f t="shared" si="202"/>
        <v>#REF!</v>
      </c>
      <c r="GO99">
        <f t="shared" si="203"/>
        <v>0</v>
      </c>
      <c r="GP99">
        <f t="shared" si="204"/>
        <v>0</v>
      </c>
      <c r="GR99">
        <v>0</v>
      </c>
      <c r="GS99">
        <v>3</v>
      </c>
      <c r="GT99">
        <v>0</v>
      </c>
      <c r="GU99" t="s">
        <v>6</v>
      </c>
      <c r="GV99">
        <f t="shared" si="205"/>
        <v>0</v>
      </c>
      <c r="GW99">
        <v>1</v>
      </c>
      <c r="GX99" t="e">
        <f t="shared" si="206"/>
        <v>#REF!</v>
      </c>
      <c r="HA99">
        <v>0</v>
      </c>
      <c r="HB99">
        <v>0</v>
      </c>
      <c r="HC99">
        <f t="shared" si="207"/>
        <v>0</v>
      </c>
      <c r="HE99" t="s">
        <v>6</v>
      </c>
      <c r="HF99" t="s">
        <v>6</v>
      </c>
      <c r="HM99" t="s">
        <v>6</v>
      </c>
      <c r="HN99" t="s">
        <v>188</v>
      </c>
      <c r="HO99" t="s">
        <v>189</v>
      </c>
      <c r="HP99" t="s">
        <v>171</v>
      </c>
      <c r="HQ99" t="s">
        <v>171</v>
      </c>
      <c r="IF99">
        <v>-1</v>
      </c>
      <c r="IK99">
        <v>0</v>
      </c>
    </row>
    <row r="100" spans="1:245" x14ac:dyDescent="0.25">
      <c r="A100">
        <v>18</v>
      </c>
      <c r="B100">
        <v>1</v>
      </c>
      <c r="C100">
        <v>136</v>
      </c>
      <c r="E100" t="s">
        <v>225</v>
      </c>
      <c r="F100" t="e">
        <f>'Техническое задание 18.1 '!#REF!</f>
        <v>#REF!</v>
      </c>
      <c r="G100" t="s">
        <v>196</v>
      </c>
      <c r="H100" t="s">
        <v>132</v>
      </c>
      <c r="I100" t="e">
        <f>I98*J100</f>
        <v>#REF!</v>
      </c>
      <c r="J100" s="66">
        <f>'4.Ведомость_списания'!F115</f>
        <v>14.399999999999999</v>
      </c>
      <c r="K100">
        <v>14.4</v>
      </c>
      <c r="O100" t="e">
        <f t="shared" si="168"/>
        <v>#REF!</v>
      </c>
      <c r="P100" t="e">
        <f t="shared" si="169"/>
        <v>#REF!</v>
      </c>
      <c r="Q100" t="e">
        <f t="shared" si="170"/>
        <v>#REF!</v>
      </c>
      <c r="R100" t="e">
        <f t="shared" si="171"/>
        <v>#REF!</v>
      </c>
      <c r="S100" t="e">
        <f t="shared" si="172"/>
        <v>#REF!</v>
      </c>
      <c r="T100" t="e">
        <f t="shared" si="173"/>
        <v>#REF!</v>
      </c>
      <c r="U100" t="e">
        <f t="shared" si="174"/>
        <v>#REF!</v>
      </c>
      <c r="V100" t="e">
        <f t="shared" si="175"/>
        <v>#REF!</v>
      </c>
      <c r="W100" t="e">
        <f t="shared" si="176"/>
        <v>#REF!</v>
      </c>
      <c r="X100" t="e">
        <f t="shared" si="177"/>
        <v>#REF!</v>
      </c>
      <c r="Y100" t="e">
        <f t="shared" si="178"/>
        <v>#REF!</v>
      </c>
      <c r="AA100">
        <v>66440962</v>
      </c>
      <c r="AB100" t="e">
        <f t="shared" si="179"/>
        <v>#REF!</v>
      </c>
      <c r="AC100" t="e">
        <f t="shared" si="180"/>
        <v>#REF!</v>
      </c>
      <c r="AD100">
        <f t="shared" si="181"/>
        <v>0</v>
      </c>
      <c r="AE100">
        <f t="shared" si="182"/>
        <v>0</v>
      </c>
      <c r="AF100">
        <f t="shared" si="183"/>
        <v>0</v>
      </c>
      <c r="AG100">
        <f t="shared" si="184"/>
        <v>0</v>
      </c>
      <c r="AH100">
        <f t="shared" si="185"/>
        <v>0</v>
      </c>
      <c r="AI100">
        <f t="shared" si="186"/>
        <v>0</v>
      </c>
      <c r="AJ100">
        <f t="shared" si="187"/>
        <v>0</v>
      </c>
      <c r="AK100">
        <v>19.87</v>
      </c>
      <c r="AL100" s="31" t="e">
        <f>'Техническое задание 18.1 '!#REF!</f>
        <v>#REF!</v>
      </c>
      <c r="AM100">
        <v>0</v>
      </c>
      <c r="AN100">
        <v>0</v>
      </c>
      <c r="AO100">
        <v>0</v>
      </c>
      <c r="AP100">
        <v>0</v>
      </c>
      <c r="AQ100">
        <v>0</v>
      </c>
      <c r="AR100">
        <v>0</v>
      </c>
      <c r="AS100">
        <v>0</v>
      </c>
      <c r="AT100">
        <v>116</v>
      </c>
      <c r="AU100">
        <v>80</v>
      </c>
      <c r="AV100">
        <v>1</v>
      </c>
      <c r="AW100">
        <v>1</v>
      </c>
      <c r="AZ100">
        <v>1</v>
      </c>
      <c r="BA100">
        <v>1</v>
      </c>
      <c r="BB100">
        <v>1</v>
      </c>
      <c r="BC100" t="e">
        <f>'Техническое задание 18.1 '!#REF!</f>
        <v>#REF!</v>
      </c>
      <c r="BD100" t="s">
        <v>6</v>
      </c>
      <c r="BE100" t="s">
        <v>6</v>
      </c>
      <c r="BF100" t="s">
        <v>6</v>
      </c>
      <c r="BG100" t="s">
        <v>6</v>
      </c>
      <c r="BH100">
        <v>3</v>
      </c>
      <c r="BI100">
        <v>1</v>
      </c>
      <c r="BJ100" t="s">
        <v>197</v>
      </c>
      <c r="BM100">
        <v>7005</v>
      </c>
      <c r="BN100">
        <v>0</v>
      </c>
      <c r="BO100" t="s">
        <v>6</v>
      </c>
      <c r="BP100">
        <v>0</v>
      </c>
      <c r="BQ100">
        <v>2</v>
      </c>
      <c r="BR100">
        <v>0</v>
      </c>
      <c r="BS100">
        <v>1</v>
      </c>
      <c r="BT100">
        <v>1</v>
      </c>
      <c r="BU100">
        <v>1</v>
      </c>
      <c r="BV100">
        <v>1</v>
      </c>
      <c r="BW100">
        <v>1</v>
      </c>
      <c r="BX100">
        <v>1</v>
      </c>
      <c r="BY100" t="s">
        <v>6</v>
      </c>
      <c r="BZ100">
        <v>116</v>
      </c>
      <c r="CA100">
        <v>80</v>
      </c>
      <c r="CB100" t="s">
        <v>6</v>
      </c>
      <c r="CE100">
        <v>0</v>
      </c>
      <c r="CF100">
        <v>0</v>
      </c>
      <c r="CG100">
        <v>0</v>
      </c>
      <c r="CM100">
        <v>0</v>
      </c>
      <c r="CN100" t="s">
        <v>6</v>
      </c>
      <c r="CO100">
        <v>0</v>
      </c>
      <c r="CP100" t="e">
        <f t="shared" si="188"/>
        <v>#REF!</v>
      </c>
      <c r="CQ100" t="e">
        <f t="shared" si="189"/>
        <v>#REF!</v>
      </c>
      <c r="CR100">
        <f t="shared" si="190"/>
        <v>0</v>
      </c>
      <c r="CS100">
        <f t="shared" si="191"/>
        <v>0</v>
      </c>
      <c r="CT100">
        <f t="shared" si="192"/>
        <v>0</v>
      </c>
      <c r="CU100">
        <f t="shared" si="193"/>
        <v>0</v>
      </c>
      <c r="CV100">
        <f t="shared" si="194"/>
        <v>0</v>
      </c>
      <c r="CW100">
        <f t="shared" si="195"/>
        <v>0</v>
      </c>
      <c r="CX100">
        <f t="shared" si="196"/>
        <v>0</v>
      </c>
      <c r="CY100" t="e">
        <f t="shared" si="197"/>
        <v>#REF!</v>
      </c>
      <c r="CZ100" t="e">
        <f t="shared" si="198"/>
        <v>#REF!</v>
      </c>
      <c r="DC100" t="s">
        <v>6</v>
      </c>
      <c r="DD100" t="s">
        <v>6</v>
      </c>
      <c r="DE100" t="s">
        <v>6</v>
      </c>
      <c r="DF100" t="s">
        <v>6</v>
      </c>
      <c r="DG100" t="s">
        <v>6</v>
      </c>
      <c r="DH100" t="s">
        <v>6</v>
      </c>
      <c r="DI100" t="s">
        <v>6</v>
      </c>
      <c r="DJ100" t="s">
        <v>6</v>
      </c>
      <c r="DK100" t="s">
        <v>6</v>
      </c>
      <c r="DL100" t="s">
        <v>6</v>
      </c>
      <c r="DM100" t="s">
        <v>6</v>
      </c>
      <c r="DN100">
        <v>0</v>
      </c>
      <c r="DO100">
        <v>0</v>
      </c>
      <c r="DP100">
        <v>1</v>
      </c>
      <c r="DQ100">
        <v>1</v>
      </c>
      <c r="DU100">
        <v>1009</v>
      </c>
      <c r="DV100" t="s">
        <v>132</v>
      </c>
      <c r="DW100" t="e">
        <f>'Техническое задание 18.1 '!#REF!</f>
        <v>#REF!</v>
      </c>
      <c r="DX100">
        <v>1</v>
      </c>
      <c r="DZ100" t="s">
        <v>6</v>
      </c>
      <c r="EA100" t="s">
        <v>6</v>
      </c>
      <c r="EB100" t="s">
        <v>6</v>
      </c>
      <c r="EC100" t="s">
        <v>6</v>
      </c>
      <c r="EE100">
        <v>66434294</v>
      </c>
      <c r="EF100">
        <v>2</v>
      </c>
      <c r="EG100" t="s">
        <v>80</v>
      </c>
      <c r="EH100">
        <v>7</v>
      </c>
      <c r="EI100" t="s">
        <v>171</v>
      </c>
      <c r="EJ100">
        <v>1</v>
      </c>
      <c r="EK100">
        <v>7005</v>
      </c>
      <c r="EL100" t="s">
        <v>172</v>
      </c>
      <c r="EM100" t="s">
        <v>173</v>
      </c>
      <c r="EO100" t="s">
        <v>6</v>
      </c>
      <c r="EQ100">
        <v>0</v>
      </c>
      <c r="ER100">
        <v>19.87</v>
      </c>
      <c r="ES100" s="31" t="e">
        <f>'Техническое задание 18.1 '!#REF!</f>
        <v>#REF!</v>
      </c>
      <c r="ET100">
        <v>0</v>
      </c>
      <c r="EU100">
        <v>0</v>
      </c>
      <c r="EV100">
        <v>0</v>
      </c>
      <c r="EW100">
        <v>0</v>
      </c>
      <c r="EX100">
        <v>0</v>
      </c>
      <c r="FQ100">
        <v>0</v>
      </c>
      <c r="FR100">
        <f t="shared" si="199"/>
        <v>0</v>
      </c>
      <c r="FS100">
        <v>0</v>
      </c>
      <c r="FX100">
        <v>116</v>
      </c>
      <c r="FY100">
        <v>80</v>
      </c>
      <c r="GA100" t="s">
        <v>6</v>
      </c>
      <c r="GD100">
        <v>1</v>
      </c>
      <c r="GF100">
        <v>1181279584</v>
      </c>
      <c r="GG100">
        <v>2</v>
      </c>
      <c r="GH100">
        <v>1</v>
      </c>
      <c r="GI100">
        <v>4</v>
      </c>
      <c r="GJ100">
        <v>0</v>
      </c>
      <c r="GK100">
        <v>0</v>
      </c>
      <c r="GL100">
        <f t="shared" si="200"/>
        <v>0</v>
      </c>
      <c r="GM100" t="e">
        <f t="shared" si="201"/>
        <v>#REF!</v>
      </c>
      <c r="GN100" t="e">
        <f t="shared" si="202"/>
        <v>#REF!</v>
      </c>
      <c r="GO100">
        <f t="shared" si="203"/>
        <v>0</v>
      </c>
      <c r="GP100">
        <f t="shared" si="204"/>
        <v>0</v>
      </c>
      <c r="GR100">
        <v>0</v>
      </c>
      <c r="GS100">
        <v>3</v>
      </c>
      <c r="GT100">
        <v>0</v>
      </c>
      <c r="GU100" t="s">
        <v>6</v>
      </c>
      <c r="GV100">
        <f t="shared" si="205"/>
        <v>0</v>
      </c>
      <c r="GW100">
        <v>1</v>
      </c>
      <c r="GX100" t="e">
        <f t="shared" si="206"/>
        <v>#REF!</v>
      </c>
      <c r="HA100">
        <v>0</v>
      </c>
      <c r="HB100">
        <v>0</v>
      </c>
      <c r="HC100">
        <f t="shared" si="207"/>
        <v>0</v>
      </c>
      <c r="HE100" t="s">
        <v>6</v>
      </c>
      <c r="HF100" t="s">
        <v>6</v>
      </c>
      <c r="HM100" t="s">
        <v>6</v>
      </c>
      <c r="HN100" t="s">
        <v>174</v>
      </c>
      <c r="HO100" t="s">
        <v>175</v>
      </c>
      <c r="HP100" t="s">
        <v>172</v>
      </c>
      <c r="HQ100" t="s">
        <v>172</v>
      </c>
      <c r="IF100">
        <v>-1</v>
      </c>
      <c r="IK100">
        <v>0</v>
      </c>
    </row>
    <row r="101" spans="1:245" x14ac:dyDescent="0.25">
      <c r="A101">
        <v>17</v>
      </c>
      <c r="B101">
        <v>1</v>
      </c>
      <c r="C101">
        <f>ROW(SmtRes!A144)</f>
        <v>144</v>
      </c>
      <c r="D101">
        <f>ROW(EtalonRes!A132)</f>
        <v>132</v>
      </c>
      <c r="E101" t="s">
        <v>226</v>
      </c>
      <c r="F101" t="s">
        <v>227</v>
      </c>
      <c r="G101" t="s">
        <v>228</v>
      </c>
      <c r="H101" t="s">
        <v>92</v>
      </c>
      <c r="I101" t="e">
        <f>'Техническое задание 18.1 '!#REF!</f>
        <v>#REF!</v>
      </c>
      <c r="J101">
        <v>0</v>
      </c>
      <c r="K101">
        <v>6.49</v>
      </c>
      <c r="O101" t="e">
        <f t="shared" si="168"/>
        <v>#REF!</v>
      </c>
      <c r="P101" t="e">
        <f t="shared" si="169"/>
        <v>#REF!</v>
      </c>
      <c r="Q101" t="e">
        <f t="shared" si="170"/>
        <v>#REF!</v>
      </c>
      <c r="R101" t="e">
        <f t="shared" si="171"/>
        <v>#REF!</v>
      </c>
      <c r="S101" t="e">
        <f t="shared" si="172"/>
        <v>#REF!</v>
      </c>
      <c r="T101" t="e">
        <f t="shared" si="173"/>
        <v>#REF!</v>
      </c>
      <c r="U101" t="e">
        <f t="shared" si="174"/>
        <v>#REF!</v>
      </c>
      <c r="V101" t="e">
        <f t="shared" si="175"/>
        <v>#REF!</v>
      </c>
      <c r="W101" t="e">
        <f t="shared" si="176"/>
        <v>#REF!</v>
      </c>
      <c r="X101" t="e">
        <f t="shared" si="177"/>
        <v>#REF!</v>
      </c>
      <c r="Y101" t="e">
        <f t="shared" si="178"/>
        <v>#REF!</v>
      </c>
      <c r="AA101">
        <v>66440962</v>
      </c>
      <c r="AB101" t="e">
        <f t="shared" si="179"/>
        <v>#REF!</v>
      </c>
      <c r="AC101" t="e">
        <f t="shared" si="180"/>
        <v>#REF!</v>
      </c>
      <c r="AD101" t="e">
        <f t="shared" si="181"/>
        <v>#REF!</v>
      </c>
      <c r="AE101" t="e">
        <f t="shared" si="182"/>
        <v>#REF!</v>
      </c>
      <c r="AF101" t="e">
        <f t="shared" si="183"/>
        <v>#REF!</v>
      </c>
      <c r="AG101">
        <f t="shared" si="184"/>
        <v>0</v>
      </c>
      <c r="AH101" t="e">
        <f t="shared" si="185"/>
        <v>#REF!</v>
      </c>
      <c r="AI101">
        <f t="shared" si="186"/>
        <v>0.16</v>
      </c>
      <c r="AJ101">
        <f t="shared" si="187"/>
        <v>0</v>
      </c>
      <c r="AK101" t="e">
        <f>AL101+AM101+AO101</f>
        <v>#REF!</v>
      </c>
      <c r="AL101" s="31" t="e">
        <f>'Техническое задание 18.1 '!#REF!</f>
        <v>#REF!</v>
      </c>
      <c r="AM101" s="31" t="e">
        <f>'Техническое задание 18.1 '!#REF!</f>
        <v>#REF!</v>
      </c>
      <c r="AN101" s="31" t="e">
        <f>'Техническое задание 18.1 '!#REF!</f>
        <v>#REF!</v>
      </c>
      <c r="AO101" s="31" t="e">
        <f>'Техническое задание 18.1 '!#REF!</f>
        <v>#REF!</v>
      </c>
      <c r="AP101">
        <v>0</v>
      </c>
      <c r="AQ101" t="e">
        <f>'Техническое задание 18.1 '!#REF!</f>
        <v>#REF!</v>
      </c>
      <c r="AR101">
        <v>0.16</v>
      </c>
      <c r="AS101">
        <v>0</v>
      </c>
      <c r="AT101">
        <v>110</v>
      </c>
      <c r="AU101">
        <v>69</v>
      </c>
      <c r="AV101">
        <v>1</v>
      </c>
      <c r="AW101">
        <v>1</v>
      </c>
      <c r="AZ101">
        <v>1</v>
      </c>
      <c r="BA101" t="e">
        <f>'Техническое задание 18.1 '!#REF!</f>
        <v>#REF!</v>
      </c>
      <c r="BB101" t="e">
        <f>'Техническое задание 18.1 '!#REF!</f>
        <v>#REF!</v>
      </c>
      <c r="BC101" t="e">
        <f>'Техническое задание 18.1 '!#REF!</f>
        <v>#REF!</v>
      </c>
      <c r="BD101" t="s">
        <v>6</v>
      </c>
      <c r="BE101" t="s">
        <v>6</v>
      </c>
      <c r="BF101" t="s">
        <v>6</v>
      </c>
      <c r="BG101" t="s">
        <v>6</v>
      </c>
      <c r="BH101">
        <v>0</v>
      </c>
      <c r="BI101">
        <v>1</v>
      </c>
      <c r="BJ101" t="s">
        <v>229</v>
      </c>
      <c r="BM101">
        <v>8001</v>
      </c>
      <c r="BN101">
        <v>0</v>
      </c>
      <c r="BO101" t="s">
        <v>6</v>
      </c>
      <c r="BP101">
        <v>0</v>
      </c>
      <c r="BQ101">
        <v>23</v>
      </c>
      <c r="BR101">
        <v>0</v>
      </c>
      <c r="BS101" t="e">
        <f>'Техническое задание 18.1 '!#REF!</f>
        <v>#REF!</v>
      </c>
      <c r="BT101">
        <v>1</v>
      </c>
      <c r="BU101">
        <v>1</v>
      </c>
      <c r="BV101">
        <v>1</v>
      </c>
      <c r="BW101">
        <v>1</v>
      </c>
      <c r="BX101">
        <v>1</v>
      </c>
      <c r="BY101" t="s">
        <v>6</v>
      </c>
      <c r="BZ101">
        <v>110</v>
      </c>
      <c r="CA101">
        <v>69</v>
      </c>
      <c r="CB101" t="s">
        <v>6</v>
      </c>
      <c r="CE101">
        <v>0</v>
      </c>
      <c r="CF101">
        <v>0</v>
      </c>
      <c r="CG101">
        <v>0</v>
      </c>
      <c r="CM101">
        <v>0</v>
      </c>
      <c r="CN101" t="s">
        <v>6</v>
      </c>
      <c r="CO101">
        <v>0</v>
      </c>
      <c r="CP101" t="e">
        <f t="shared" si="188"/>
        <v>#REF!</v>
      </c>
      <c r="CQ101" t="e">
        <f t="shared" si="189"/>
        <v>#REF!</v>
      </c>
      <c r="CR101" t="e">
        <f t="shared" si="190"/>
        <v>#REF!</v>
      </c>
      <c r="CS101" t="e">
        <f t="shared" si="191"/>
        <v>#REF!</v>
      </c>
      <c r="CT101" t="e">
        <f t="shared" si="192"/>
        <v>#REF!</v>
      </c>
      <c r="CU101">
        <f t="shared" si="193"/>
        <v>0</v>
      </c>
      <c r="CV101" t="e">
        <f t="shared" si="194"/>
        <v>#REF!</v>
      </c>
      <c r="CW101">
        <f t="shared" si="195"/>
        <v>0.16</v>
      </c>
      <c r="CX101">
        <f t="shared" si="196"/>
        <v>0</v>
      </c>
      <c r="CY101" t="e">
        <f t="shared" si="197"/>
        <v>#REF!</v>
      </c>
      <c r="CZ101" t="e">
        <f t="shared" si="198"/>
        <v>#REF!</v>
      </c>
      <c r="DC101" t="s">
        <v>6</v>
      </c>
      <c r="DD101" t="s">
        <v>6</v>
      </c>
      <c r="DE101" t="s">
        <v>6</v>
      </c>
      <c r="DF101" t="s">
        <v>6</v>
      </c>
      <c r="DG101" t="s">
        <v>6</v>
      </c>
      <c r="DH101" t="s">
        <v>6</v>
      </c>
      <c r="DI101" t="s">
        <v>6</v>
      </c>
      <c r="DJ101" t="s">
        <v>6</v>
      </c>
      <c r="DK101" t="s">
        <v>6</v>
      </c>
      <c r="DL101" t="s">
        <v>6</v>
      </c>
      <c r="DM101" t="s">
        <v>6</v>
      </c>
      <c r="DN101">
        <v>0</v>
      </c>
      <c r="DO101">
        <v>0</v>
      </c>
      <c r="DP101">
        <v>1</v>
      </c>
      <c r="DQ101">
        <v>1</v>
      </c>
      <c r="DU101">
        <v>1005</v>
      </c>
      <c r="DV101" t="s">
        <v>92</v>
      </c>
      <c r="DW101" t="e">
        <f>'Техническое задание 18.1 '!#REF!</f>
        <v>#REF!</v>
      </c>
      <c r="DX101">
        <v>100</v>
      </c>
      <c r="DZ101" t="s">
        <v>6</v>
      </c>
      <c r="EA101" t="s">
        <v>6</v>
      </c>
      <c r="EB101" t="s">
        <v>6</v>
      </c>
      <c r="EC101" t="s">
        <v>6</v>
      </c>
      <c r="EE101">
        <v>66434308</v>
      </c>
      <c r="EF101">
        <v>23</v>
      </c>
      <c r="EG101" t="s">
        <v>24</v>
      </c>
      <c r="EH101">
        <v>8</v>
      </c>
      <c r="EI101" t="s">
        <v>25</v>
      </c>
      <c r="EJ101">
        <v>1</v>
      </c>
      <c r="EK101">
        <v>8001</v>
      </c>
      <c r="EL101" t="s">
        <v>25</v>
      </c>
      <c r="EM101" t="s">
        <v>26</v>
      </c>
      <c r="EO101" t="s">
        <v>6</v>
      </c>
      <c r="EQ101">
        <v>131072</v>
      </c>
      <c r="ER101" t="e">
        <f>ES101+ET101+EV101</f>
        <v>#REF!</v>
      </c>
      <c r="ES101" s="31" t="e">
        <f>'Техническое задание 18.1 '!#REF!</f>
        <v>#REF!</v>
      </c>
      <c r="ET101" s="31" t="e">
        <f>'Техническое задание 18.1 '!#REF!</f>
        <v>#REF!</v>
      </c>
      <c r="EU101" s="31" t="e">
        <f>'Техническое задание 18.1 '!#REF!</f>
        <v>#REF!</v>
      </c>
      <c r="EV101" s="31" t="e">
        <f>'Техническое задание 18.1 '!#REF!</f>
        <v>#REF!</v>
      </c>
      <c r="EW101" t="e">
        <f>'Техническое задание 18.1 '!#REF!</f>
        <v>#REF!</v>
      </c>
      <c r="EX101">
        <v>0.16</v>
      </c>
      <c r="EY101">
        <v>0</v>
      </c>
      <c r="FQ101">
        <v>0</v>
      </c>
      <c r="FR101">
        <f t="shared" si="199"/>
        <v>0</v>
      </c>
      <c r="FS101">
        <v>0</v>
      </c>
      <c r="FX101">
        <v>110</v>
      </c>
      <c r="FY101">
        <v>69</v>
      </c>
      <c r="GA101" t="s">
        <v>6</v>
      </c>
      <c r="GD101">
        <v>1</v>
      </c>
      <c r="GF101">
        <v>981940133</v>
      </c>
      <c r="GG101">
        <v>2</v>
      </c>
      <c r="GH101">
        <v>1</v>
      </c>
      <c r="GI101">
        <v>4</v>
      </c>
      <c r="GJ101">
        <v>0</v>
      </c>
      <c r="GK101">
        <v>0</v>
      </c>
      <c r="GL101">
        <f t="shared" si="200"/>
        <v>0</v>
      </c>
      <c r="GM101" t="e">
        <f t="shared" si="201"/>
        <v>#REF!</v>
      </c>
      <c r="GN101" t="e">
        <f t="shared" si="202"/>
        <v>#REF!</v>
      </c>
      <c r="GO101">
        <f t="shared" si="203"/>
        <v>0</v>
      </c>
      <c r="GP101">
        <f t="shared" si="204"/>
        <v>0</v>
      </c>
      <c r="GR101">
        <v>0</v>
      </c>
      <c r="GS101">
        <v>3</v>
      </c>
      <c r="GT101">
        <v>0</v>
      </c>
      <c r="GU101" t="s">
        <v>6</v>
      </c>
      <c r="GV101">
        <f t="shared" si="205"/>
        <v>0</v>
      </c>
      <c r="GW101">
        <v>1</v>
      </c>
      <c r="GX101" t="e">
        <f t="shared" si="206"/>
        <v>#REF!</v>
      </c>
      <c r="HA101">
        <v>0</v>
      </c>
      <c r="HB101">
        <v>0</v>
      </c>
      <c r="HC101">
        <f t="shared" si="207"/>
        <v>0</v>
      </c>
      <c r="HE101" t="s">
        <v>6</v>
      </c>
      <c r="HF101" t="s">
        <v>6</v>
      </c>
      <c r="HM101" t="s">
        <v>6</v>
      </c>
      <c r="HN101" t="s">
        <v>27</v>
      </c>
      <c r="HO101" t="s">
        <v>28</v>
      </c>
      <c r="HP101" t="s">
        <v>25</v>
      </c>
      <c r="HQ101" t="s">
        <v>25</v>
      </c>
      <c r="IF101">
        <v>-1</v>
      </c>
      <c r="IK101">
        <v>0</v>
      </c>
    </row>
    <row r="102" spans="1:245" x14ac:dyDescent="0.25">
      <c r="A102">
        <v>18</v>
      </c>
      <c r="B102">
        <v>1</v>
      </c>
      <c r="C102">
        <v>144</v>
      </c>
      <c r="E102" t="s">
        <v>230</v>
      </c>
      <c r="F102" t="e">
        <f>'Техническое задание 18.1 '!#REF!</f>
        <v>#REF!</v>
      </c>
      <c r="G102" t="s">
        <v>232</v>
      </c>
      <c r="H102" t="s">
        <v>233</v>
      </c>
      <c r="I102" t="e">
        <f>I101*J102</f>
        <v>#REF!</v>
      </c>
      <c r="J102" s="66">
        <f>'4.Ведомость_списания'!F118</f>
        <v>115</v>
      </c>
      <c r="K102">
        <v>115</v>
      </c>
      <c r="O102" t="e">
        <f t="shared" si="168"/>
        <v>#REF!</v>
      </c>
      <c r="P102" t="e">
        <f t="shared" si="169"/>
        <v>#REF!</v>
      </c>
      <c r="Q102" t="e">
        <f t="shared" si="170"/>
        <v>#REF!</v>
      </c>
      <c r="R102" t="e">
        <f t="shared" si="171"/>
        <v>#REF!</v>
      </c>
      <c r="S102" t="e">
        <f t="shared" si="172"/>
        <v>#REF!</v>
      </c>
      <c r="T102" t="e">
        <f t="shared" si="173"/>
        <v>#REF!</v>
      </c>
      <c r="U102" t="e">
        <f t="shared" si="174"/>
        <v>#REF!</v>
      </c>
      <c r="V102" t="e">
        <f t="shared" si="175"/>
        <v>#REF!</v>
      </c>
      <c r="W102" t="e">
        <f t="shared" si="176"/>
        <v>#REF!</v>
      </c>
      <c r="X102" t="e">
        <f t="shared" si="177"/>
        <v>#REF!</v>
      </c>
      <c r="Y102" t="e">
        <f t="shared" si="178"/>
        <v>#REF!</v>
      </c>
      <c r="AA102">
        <v>66440962</v>
      </c>
      <c r="AB102" t="e">
        <f t="shared" si="179"/>
        <v>#REF!</v>
      </c>
      <c r="AC102" t="e">
        <f t="shared" si="180"/>
        <v>#REF!</v>
      </c>
      <c r="AD102">
        <f t="shared" si="181"/>
        <v>0</v>
      </c>
      <c r="AE102">
        <f t="shared" si="182"/>
        <v>0</v>
      </c>
      <c r="AF102">
        <f t="shared" si="183"/>
        <v>0</v>
      </c>
      <c r="AG102">
        <f t="shared" si="184"/>
        <v>0</v>
      </c>
      <c r="AH102">
        <f t="shared" si="185"/>
        <v>0</v>
      </c>
      <c r="AI102">
        <f t="shared" si="186"/>
        <v>0</v>
      </c>
      <c r="AJ102">
        <f t="shared" si="187"/>
        <v>0</v>
      </c>
      <c r="AK102">
        <v>13.02</v>
      </c>
      <c r="AL102" s="31" t="e">
        <f>'Техническое задание 18.1 '!#REF!</f>
        <v>#REF!</v>
      </c>
      <c r="AM102">
        <v>0</v>
      </c>
      <c r="AN102">
        <v>0</v>
      </c>
      <c r="AO102">
        <v>0</v>
      </c>
      <c r="AP102">
        <v>0</v>
      </c>
      <c r="AQ102">
        <v>0</v>
      </c>
      <c r="AR102">
        <v>0</v>
      </c>
      <c r="AS102">
        <v>0</v>
      </c>
      <c r="AT102">
        <v>110</v>
      </c>
      <c r="AU102">
        <v>69</v>
      </c>
      <c r="AV102">
        <v>1</v>
      </c>
      <c r="AW102">
        <v>1</v>
      </c>
      <c r="AZ102">
        <v>1</v>
      </c>
      <c r="BA102">
        <v>1</v>
      </c>
      <c r="BB102">
        <v>1</v>
      </c>
      <c r="BC102" t="e">
        <f>'Техническое задание 18.1 '!#REF!</f>
        <v>#REF!</v>
      </c>
      <c r="BD102" t="s">
        <v>6</v>
      </c>
      <c r="BE102" t="s">
        <v>6</v>
      </c>
      <c r="BF102" t="s">
        <v>6</v>
      </c>
      <c r="BG102" t="s">
        <v>6</v>
      </c>
      <c r="BH102">
        <v>3</v>
      </c>
      <c r="BI102">
        <v>1</v>
      </c>
      <c r="BJ102" t="s">
        <v>234</v>
      </c>
      <c r="BM102">
        <v>8001</v>
      </c>
      <c r="BN102">
        <v>0</v>
      </c>
      <c r="BO102" t="s">
        <v>6</v>
      </c>
      <c r="BP102">
        <v>0</v>
      </c>
      <c r="BQ102">
        <v>23</v>
      </c>
      <c r="BR102">
        <v>0</v>
      </c>
      <c r="BS102">
        <v>1</v>
      </c>
      <c r="BT102">
        <v>1</v>
      </c>
      <c r="BU102">
        <v>1</v>
      </c>
      <c r="BV102">
        <v>1</v>
      </c>
      <c r="BW102">
        <v>1</v>
      </c>
      <c r="BX102">
        <v>1</v>
      </c>
      <c r="BY102" t="s">
        <v>6</v>
      </c>
      <c r="BZ102">
        <v>110</v>
      </c>
      <c r="CA102">
        <v>69</v>
      </c>
      <c r="CB102" t="s">
        <v>6</v>
      </c>
      <c r="CE102">
        <v>0</v>
      </c>
      <c r="CF102">
        <v>0</v>
      </c>
      <c r="CG102">
        <v>0</v>
      </c>
      <c r="CM102">
        <v>0</v>
      </c>
      <c r="CN102" t="s">
        <v>6</v>
      </c>
      <c r="CO102">
        <v>0</v>
      </c>
      <c r="CP102" t="e">
        <f t="shared" si="188"/>
        <v>#REF!</v>
      </c>
      <c r="CQ102" t="e">
        <f t="shared" si="189"/>
        <v>#REF!</v>
      </c>
      <c r="CR102">
        <f t="shared" si="190"/>
        <v>0</v>
      </c>
      <c r="CS102">
        <f t="shared" si="191"/>
        <v>0</v>
      </c>
      <c r="CT102">
        <f t="shared" si="192"/>
        <v>0</v>
      </c>
      <c r="CU102">
        <f t="shared" si="193"/>
        <v>0</v>
      </c>
      <c r="CV102">
        <f t="shared" si="194"/>
        <v>0</v>
      </c>
      <c r="CW102">
        <f t="shared" si="195"/>
        <v>0</v>
      </c>
      <c r="CX102">
        <f t="shared" si="196"/>
        <v>0</v>
      </c>
      <c r="CY102" t="e">
        <f t="shared" si="197"/>
        <v>#REF!</v>
      </c>
      <c r="CZ102" t="e">
        <f t="shared" si="198"/>
        <v>#REF!</v>
      </c>
      <c r="DC102" t="s">
        <v>6</v>
      </c>
      <c r="DD102" t="s">
        <v>6</v>
      </c>
      <c r="DE102" t="s">
        <v>6</v>
      </c>
      <c r="DF102" t="s">
        <v>6</v>
      </c>
      <c r="DG102" t="s">
        <v>6</v>
      </c>
      <c r="DH102" t="s">
        <v>6</v>
      </c>
      <c r="DI102" t="s">
        <v>6</v>
      </c>
      <c r="DJ102" t="s">
        <v>6</v>
      </c>
      <c r="DK102" t="s">
        <v>6</v>
      </c>
      <c r="DL102" t="s">
        <v>6</v>
      </c>
      <c r="DM102" t="s">
        <v>6</v>
      </c>
      <c r="DN102">
        <v>0</v>
      </c>
      <c r="DO102">
        <v>0</v>
      </c>
      <c r="DP102">
        <v>1</v>
      </c>
      <c r="DQ102">
        <v>1</v>
      </c>
      <c r="DU102">
        <v>1005</v>
      </c>
      <c r="DV102" t="s">
        <v>233</v>
      </c>
      <c r="DW102" t="e">
        <f>'Техническое задание 18.1 '!#REF!</f>
        <v>#REF!</v>
      </c>
      <c r="DX102">
        <v>1</v>
      </c>
      <c r="DZ102" t="s">
        <v>6</v>
      </c>
      <c r="EA102" t="s">
        <v>6</v>
      </c>
      <c r="EB102" t="s">
        <v>6</v>
      </c>
      <c r="EC102" t="s">
        <v>6</v>
      </c>
      <c r="EE102">
        <v>66434308</v>
      </c>
      <c r="EF102">
        <v>23</v>
      </c>
      <c r="EG102" t="s">
        <v>24</v>
      </c>
      <c r="EH102">
        <v>8</v>
      </c>
      <c r="EI102" t="s">
        <v>25</v>
      </c>
      <c r="EJ102">
        <v>1</v>
      </c>
      <c r="EK102">
        <v>8001</v>
      </c>
      <c r="EL102" t="s">
        <v>25</v>
      </c>
      <c r="EM102" t="s">
        <v>26</v>
      </c>
      <c r="EO102" t="s">
        <v>6</v>
      </c>
      <c r="EQ102">
        <v>0</v>
      </c>
      <c r="ER102">
        <v>13.02</v>
      </c>
      <c r="ES102" s="31" t="e">
        <f>'Техническое задание 18.1 '!#REF!</f>
        <v>#REF!</v>
      </c>
      <c r="ET102">
        <v>0</v>
      </c>
      <c r="EU102">
        <v>0</v>
      </c>
      <c r="EV102">
        <v>0</v>
      </c>
      <c r="EW102">
        <v>0</v>
      </c>
      <c r="EX102">
        <v>0</v>
      </c>
      <c r="FQ102">
        <v>0</v>
      </c>
      <c r="FR102">
        <f t="shared" si="199"/>
        <v>0</v>
      </c>
      <c r="FS102">
        <v>0</v>
      </c>
      <c r="FX102">
        <v>110</v>
      </c>
      <c r="FY102">
        <v>69</v>
      </c>
      <c r="GA102" t="s">
        <v>6</v>
      </c>
      <c r="GD102">
        <v>1</v>
      </c>
      <c r="GF102">
        <v>-1682070756</v>
      </c>
      <c r="GG102">
        <v>2</v>
      </c>
      <c r="GH102">
        <v>1</v>
      </c>
      <c r="GI102">
        <v>4</v>
      </c>
      <c r="GJ102">
        <v>0</v>
      </c>
      <c r="GK102">
        <v>0</v>
      </c>
      <c r="GL102">
        <f t="shared" si="200"/>
        <v>0</v>
      </c>
      <c r="GM102" t="e">
        <f t="shared" si="201"/>
        <v>#REF!</v>
      </c>
      <c r="GN102" t="e">
        <f t="shared" si="202"/>
        <v>#REF!</v>
      </c>
      <c r="GO102">
        <f t="shared" si="203"/>
        <v>0</v>
      </c>
      <c r="GP102">
        <f t="shared" si="204"/>
        <v>0</v>
      </c>
      <c r="GR102">
        <v>0</v>
      </c>
      <c r="GS102">
        <v>3</v>
      </c>
      <c r="GT102">
        <v>0</v>
      </c>
      <c r="GU102" t="s">
        <v>6</v>
      </c>
      <c r="GV102">
        <f t="shared" si="205"/>
        <v>0</v>
      </c>
      <c r="GW102">
        <v>1</v>
      </c>
      <c r="GX102" t="e">
        <f t="shared" si="206"/>
        <v>#REF!</v>
      </c>
      <c r="HA102">
        <v>0</v>
      </c>
      <c r="HB102">
        <v>0</v>
      </c>
      <c r="HC102">
        <f t="shared" si="207"/>
        <v>0</v>
      </c>
      <c r="HE102" t="s">
        <v>6</v>
      </c>
      <c r="HF102" t="s">
        <v>6</v>
      </c>
      <c r="HM102" t="s">
        <v>6</v>
      </c>
      <c r="HN102" t="s">
        <v>27</v>
      </c>
      <c r="HO102" t="s">
        <v>28</v>
      </c>
      <c r="HP102" t="s">
        <v>25</v>
      </c>
      <c r="HQ102" t="s">
        <v>25</v>
      </c>
      <c r="IF102">
        <v>-1</v>
      </c>
      <c r="IK102">
        <v>0</v>
      </c>
    </row>
    <row r="103" spans="1:245" x14ac:dyDescent="0.25">
      <c r="A103">
        <v>17</v>
      </c>
      <c r="B103">
        <v>1</v>
      </c>
      <c r="C103">
        <f>ROW(SmtRes!A150)</f>
        <v>150</v>
      </c>
      <c r="D103">
        <f>ROW(EtalonRes!A138)</f>
        <v>138</v>
      </c>
      <c r="E103" t="s">
        <v>235</v>
      </c>
      <c r="F103" t="s">
        <v>236</v>
      </c>
      <c r="G103" t="s">
        <v>237</v>
      </c>
      <c r="H103" t="s">
        <v>92</v>
      </c>
      <c r="I103" t="e">
        <f>'Техническое задание 18.1 '!#REF!</f>
        <v>#REF!</v>
      </c>
      <c r="J103">
        <v>0</v>
      </c>
      <c r="K103">
        <v>0.01</v>
      </c>
      <c r="O103" t="e">
        <f t="shared" si="168"/>
        <v>#REF!</v>
      </c>
      <c r="P103" t="e">
        <f t="shared" si="169"/>
        <v>#REF!</v>
      </c>
      <c r="Q103" t="e">
        <f t="shared" si="170"/>
        <v>#REF!</v>
      </c>
      <c r="R103" t="e">
        <f t="shared" si="171"/>
        <v>#REF!</v>
      </c>
      <c r="S103" t="e">
        <f t="shared" si="172"/>
        <v>#REF!</v>
      </c>
      <c r="T103" t="e">
        <f t="shared" si="173"/>
        <v>#REF!</v>
      </c>
      <c r="U103" t="e">
        <f t="shared" si="174"/>
        <v>#REF!</v>
      </c>
      <c r="V103" t="e">
        <f t="shared" si="175"/>
        <v>#REF!</v>
      </c>
      <c r="W103" t="e">
        <f t="shared" si="176"/>
        <v>#REF!</v>
      </c>
      <c r="X103" t="e">
        <f t="shared" si="177"/>
        <v>#REF!</v>
      </c>
      <c r="Y103" t="e">
        <f t="shared" si="178"/>
        <v>#REF!</v>
      </c>
      <c r="AA103">
        <v>66440962</v>
      </c>
      <c r="AB103" t="e">
        <f t="shared" si="179"/>
        <v>#REF!</v>
      </c>
      <c r="AC103" t="e">
        <f t="shared" si="180"/>
        <v>#REF!</v>
      </c>
      <c r="AD103" t="e">
        <f t="shared" si="181"/>
        <v>#REF!</v>
      </c>
      <c r="AE103" t="e">
        <f t="shared" si="182"/>
        <v>#REF!</v>
      </c>
      <c r="AF103" t="e">
        <f t="shared" si="183"/>
        <v>#REF!</v>
      </c>
      <c r="AG103">
        <f t="shared" si="184"/>
        <v>0</v>
      </c>
      <c r="AH103" t="e">
        <f t="shared" si="185"/>
        <v>#REF!</v>
      </c>
      <c r="AI103">
        <f t="shared" si="186"/>
        <v>1.27</v>
      </c>
      <c r="AJ103">
        <f t="shared" si="187"/>
        <v>0</v>
      </c>
      <c r="AK103" t="e">
        <f>AL103+AM103+AO103</f>
        <v>#REF!</v>
      </c>
      <c r="AL103" s="31" t="e">
        <f>'Техническое задание 18.1 '!#REF!</f>
        <v>#REF!</v>
      </c>
      <c r="AM103" s="31" t="e">
        <f>'Техническое задание 18.1 '!#REF!</f>
        <v>#REF!</v>
      </c>
      <c r="AN103" s="31" t="e">
        <f>'Техническое задание 18.1 '!#REF!</f>
        <v>#REF!</v>
      </c>
      <c r="AO103" s="31" t="e">
        <f>'Техническое задание 18.1 '!#REF!</f>
        <v>#REF!</v>
      </c>
      <c r="AP103">
        <v>0</v>
      </c>
      <c r="AQ103" t="e">
        <f>'Техническое задание 18.1 '!#REF!</f>
        <v>#REF!</v>
      </c>
      <c r="AR103">
        <v>1.27</v>
      </c>
      <c r="AS103">
        <v>0</v>
      </c>
      <c r="AT103">
        <v>112</v>
      </c>
      <c r="AU103">
        <v>65</v>
      </c>
      <c r="AV103">
        <v>1</v>
      </c>
      <c r="AW103">
        <v>1</v>
      </c>
      <c r="AZ103">
        <v>1</v>
      </c>
      <c r="BA103" t="e">
        <f>'Техническое задание 18.1 '!#REF!</f>
        <v>#REF!</v>
      </c>
      <c r="BB103" t="e">
        <f>'Техническое задание 18.1 '!#REF!</f>
        <v>#REF!</v>
      </c>
      <c r="BC103" t="e">
        <f>'Техническое задание 18.1 '!#REF!</f>
        <v>#REF!</v>
      </c>
      <c r="BD103" t="s">
        <v>6</v>
      </c>
      <c r="BE103" t="s">
        <v>6</v>
      </c>
      <c r="BF103" t="s">
        <v>6</v>
      </c>
      <c r="BG103" t="s">
        <v>6</v>
      </c>
      <c r="BH103">
        <v>0</v>
      </c>
      <c r="BI103">
        <v>1</v>
      </c>
      <c r="BJ103" t="s">
        <v>238</v>
      </c>
      <c r="BM103">
        <v>11001</v>
      </c>
      <c r="BN103">
        <v>0</v>
      </c>
      <c r="BO103" t="s">
        <v>6</v>
      </c>
      <c r="BP103">
        <v>0</v>
      </c>
      <c r="BQ103">
        <v>2</v>
      </c>
      <c r="BR103">
        <v>0</v>
      </c>
      <c r="BS103" t="e">
        <f>'Техническое задание 18.1 '!#REF!</f>
        <v>#REF!</v>
      </c>
      <c r="BT103">
        <v>1</v>
      </c>
      <c r="BU103">
        <v>1</v>
      </c>
      <c r="BV103">
        <v>1</v>
      </c>
      <c r="BW103">
        <v>1</v>
      </c>
      <c r="BX103">
        <v>1</v>
      </c>
      <c r="BY103" t="s">
        <v>6</v>
      </c>
      <c r="BZ103">
        <v>112</v>
      </c>
      <c r="CA103">
        <v>65</v>
      </c>
      <c r="CB103" t="s">
        <v>6</v>
      </c>
      <c r="CE103">
        <v>0</v>
      </c>
      <c r="CF103">
        <v>0</v>
      </c>
      <c r="CG103">
        <v>0</v>
      </c>
      <c r="CM103">
        <v>0</v>
      </c>
      <c r="CN103" t="s">
        <v>6</v>
      </c>
      <c r="CO103">
        <v>0</v>
      </c>
      <c r="CP103" t="e">
        <f t="shared" si="188"/>
        <v>#REF!</v>
      </c>
      <c r="CQ103" t="e">
        <f t="shared" si="189"/>
        <v>#REF!</v>
      </c>
      <c r="CR103" t="e">
        <f t="shared" si="190"/>
        <v>#REF!</v>
      </c>
      <c r="CS103" t="e">
        <f t="shared" si="191"/>
        <v>#REF!</v>
      </c>
      <c r="CT103" t="e">
        <f t="shared" si="192"/>
        <v>#REF!</v>
      </c>
      <c r="CU103">
        <f t="shared" si="193"/>
        <v>0</v>
      </c>
      <c r="CV103" t="e">
        <f t="shared" si="194"/>
        <v>#REF!</v>
      </c>
      <c r="CW103">
        <f t="shared" si="195"/>
        <v>1.27</v>
      </c>
      <c r="CX103">
        <f t="shared" si="196"/>
        <v>0</v>
      </c>
      <c r="CY103" t="e">
        <f t="shared" si="197"/>
        <v>#REF!</v>
      </c>
      <c r="CZ103" t="e">
        <f t="shared" si="198"/>
        <v>#REF!</v>
      </c>
      <c r="DC103" t="s">
        <v>6</v>
      </c>
      <c r="DD103" t="s">
        <v>6</v>
      </c>
      <c r="DE103" t="s">
        <v>6</v>
      </c>
      <c r="DF103" t="s">
        <v>6</v>
      </c>
      <c r="DG103" t="s">
        <v>6</v>
      </c>
      <c r="DH103" t="s">
        <v>6</v>
      </c>
      <c r="DI103" t="s">
        <v>6</v>
      </c>
      <c r="DJ103" t="s">
        <v>6</v>
      </c>
      <c r="DK103" t="s">
        <v>6</v>
      </c>
      <c r="DL103" t="s">
        <v>6</v>
      </c>
      <c r="DM103" t="s">
        <v>6</v>
      </c>
      <c r="DN103">
        <v>0</v>
      </c>
      <c r="DO103">
        <v>0</v>
      </c>
      <c r="DP103">
        <v>1</v>
      </c>
      <c r="DQ103">
        <v>1</v>
      </c>
      <c r="DU103">
        <v>1005</v>
      </c>
      <c r="DV103" t="s">
        <v>92</v>
      </c>
      <c r="DW103" t="e">
        <f>'Техническое задание 18.1 '!#REF!</f>
        <v>#REF!</v>
      </c>
      <c r="DX103">
        <v>100</v>
      </c>
      <c r="DZ103" t="s">
        <v>6</v>
      </c>
      <c r="EA103" t="s">
        <v>6</v>
      </c>
      <c r="EB103" t="s">
        <v>6</v>
      </c>
      <c r="EC103" t="s">
        <v>6</v>
      </c>
      <c r="EE103">
        <v>66434313</v>
      </c>
      <c r="EF103">
        <v>2</v>
      </c>
      <c r="EG103" t="s">
        <v>80</v>
      </c>
      <c r="EH103">
        <v>11</v>
      </c>
      <c r="EI103" t="s">
        <v>239</v>
      </c>
      <c r="EJ103">
        <v>1</v>
      </c>
      <c r="EK103">
        <v>11001</v>
      </c>
      <c r="EL103" t="s">
        <v>239</v>
      </c>
      <c r="EM103" t="s">
        <v>240</v>
      </c>
      <c r="EO103" t="s">
        <v>6</v>
      </c>
      <c r="EQ103">
        <v>131072</v>
      </c>
      <c r="ER103" t="e">
        <f>ES103+ET103+EV103</f>
        <v>#REF!</v>
      </c>
      <c r="ES103" s="31" t="e">
        <f>'Техническое задание 18.1 '!#REF!</f>
        <v>#REF!</v>
      </c>
      <c r="ET103" s="31" t="e">
        <f>'Техническое задание 18.1 '!#REF!</f>
        <v>#REF!</v>
      </c>
      <c r="EU103" s="31" t="e">
        <f>'Техническое задание 18.1 '!#REF!</f>
        <v>#REF!</v>
      </c>
      <c r="EV103" s="31" t="e">
        <f>'Техническое задание 18.1 '!#REF!</f>
        <v>#REF!</v>
      </c>
      <c r="EW103" t="e">
        <f>'Техническое задание 18.1 '!#REF!</f>
        <v>#REF!</v>
      </c>
      <c r="EX103">
        <v>1.27</v>
      </c>
      <c r="EY103">
        <v>0</v>
      </c>
      <c r="FQ103">
        <v>0</v>
      </c>
      <c r="FR103">
        <f t="shared" si="199"/>
        <v>0</v>
      </c>
      <c r="FS103">
        <v>0</v>
      </c>
      <c r="FX103">
        <v>112</v>
      </c>
      <c r="FY103">
        <v>65</v>
      </c>
      <c r="GA103" t="s">
        <v>6</v>
      </c>
      <c r="GD103">
        <v>1</v>
      </c>
      <c r="GF103">
        <v>-1154198479</v>
      </c>
      <c r="GG103">
        <v>2</v>
      </c>
      <c r="GH103">
        <v>1</v>
      </c>
      <c r="GI103">
        <v>4</v>
      </c>
      <c r="GJ103">
        <v>0</v>
      </c>
      <c r="GK103">
        <v>0</v>
      </c>
      <c r="GL103">
        <f t="shared" si="200"/>
        <v>0</v>
      </c>
      <c r="GM103" t="e">
        <f t="shared" si="201"/>
        <v>#REF!</v>
      </c>
      <c r="GN103" t="e">
        <f t="shared" si="202"/>
        <v>#REF!</v>
      </c>
      <c r="GO103">
        <f t="shared" si="203"/>
        <v>0</v>
      </c>
      <c r="GP103">
        <f t="shared" si="204"/>
        <v>0</v>
      </c>
      <c r="GR103">
        <v>0</v>
      </c>
      <c r="GS103">
        <v>3</v>
      </c>
      <c r="GT103">
        <v>0</v>
      </c>
      <c r="GU103" t="s">
        <v>6</v>
      </c>
      <c r="GV103">
        <f t="shared" si="205"/>
        <v>0</v>
      </c>
      <c r="GW103">
        <v>1</v>
      </c>
      <c r="GX103" t="e">
        <f t="shared" si="206"/>
        <v>#REF!</v>
      </c>
      <c r="HA103">
        <v>0</v>
      </c>
      <c r="HB103">
        <v>0</v>
      </c>
      <c r="HC103">
        <f t="shared" si="207"/>
        <v>0</v>
      </c>
      <c r="HE103" t="s">
        <v>6</v>
      </c>
      <c r="HF103" t="s">
        <v>6</v>
      </c>
      <c r="HM103" t="s">
        <v>6</v>
      </c>
      <c r="HN103" t="s">
        <v>241</v>
      </c>
      <c r="HO103" t="s">
        <v>242</v>
      </c>
      <c r="HP103" t="s">
        <v>239</v>
      </c>
      <c r="HQ103" t="s">
        <v>239</v>
      </c>
      <c r="IF103">
        <v>-1</v>
      </c>
      <c r="IK103">
        <v>0</v>
      </c>
    </row>
    <row r="104" spans="1:245" x14ac:dyDescent="0.25">
      <c r="A104">
        <v>18</v>
      </c>
      <c r="B104">
        <v>1</v>
      </c>
      <c r="C104">
        <v>150</v>
      </c>
      <c r="E104" t="s">
        <v>243</v>
      </c>
      <c r="F104" t="e">
        <f>'Техническое задание 18.1 '!#REF!</f>
        <v>#REF!</v>
      </c>
      <c r="G104" t="s">
        <v>244</v>
      </c>
      <c r="H104" t="s">
        <v>22</v>
      </c>
      <c r="I104" t="e">
        <f>I103*J104</f>
        <v>#REF!</v>
      </c>
      <c r="J104" s="66">
        <f>'4.Ведомость_списания'!F121</f>
        <v>2.04</v>
      </c>
      <c r="K104">
        <v>2.04</v>
      </c>
      <c r="O104" t="e">
        <f t="shared" si="168"/>
        <v>#REF!</v>
      </c>
      <c r="P104" t="e">
        <f t="shared" si="169"/>
        <v>#REF!</v>
      </c>
      <c r="Q104" t="e">
        <f t="shared" si="170"/>
        <v>#REF!</v>
      </c>
      <c r="R104" t="e">
        <f t="shared" si="171"/>
        <v>#REF!</v>
      </c>
      <c r="S104" t="e">
        <f t="shared" si="172"/>
        <v>#REF!</v>
      </c>
      <c r="T104" t="e">
        <f t="shared" si="173"/>
        <v>#REF!</v>
      </c>
      <c r="U104" t="e">
        <f t="shared" si="174"/>
        <v>#REF!</v>
      </c>
      <c r="V104" t="e">
        <f t="shared" si="175"/>
        <v>#REF!</v>
      </c>
      <c r="W104" t="e">
        <f t="shared" si="176"/>
        <v>#REF!</v>
      </c>
      <c r="X104" t="e">
        <f t="shared" si="177"/>
        <v>#REF!</v>
      </c>
      <c r="Y104" t="e">
        <f t="shared" si="178"/>
        <v>#REF!</v>
      </c>
      <c r="AA104">
        <v>66440962</v>
      </c>
      <c r="AB104" t="e">
        <f t="shared" si="179"/>
        <v>#REF!</v>
      </c>
      <c r="AC104" t="e">
        <f t="shared" si="180"/>
        <v>#REF!</v>
      </c>
      <c r="AD104">
        <f t="shared" si="181"/>
        <v>0</v>
      </c>
      <c r="AE104">
        <f t="shared" si="182"/>
        <v>0</v>
      </c>
      <c r="AF104">
        <f t="shared" si="183"/>
        <v>0</v>
      </c>
      <c r="AG104">
        <f t="shared" si="184"/>
        <v>0</v>
      </c>
      <c r="AH104">
        <f t="shared" si="185"/>
        <v>0</v>
      </c>
      <c r="AI104">
        <f t="shared" si="186"/>
        <v>0</v>
      </c>
      <c r="AJ104">
        <f t="shared" si="187"/>
        <v>0</v>
      </c>
      <c r="AK104">
        <v>4505</v>
      </c>
      <c r="AL104" s="31" t="e">
        <f>'Техническое задание 18.1 '!#REF!</f>
        <v>#REF!</v>
      </c>
      <c r="AM104">
        <v>0</v>
      </c>
      <c r="AN104">
        <v>0</v>
      </c>
      <c r="AO104">
        <v>0</v>
      </c>
      <c r="AP104">
        <v>0</v>
      </c>
      <c r="AQ104">
        <v>0</v>
      </c>
      <c r="AR104">
        <v>0</v>
      </c>
      <c r="AS104">
        <v>0</v>
      </c>
      <c r="AT104">
        <v>112</v>
      </c>
      <c r="AU104">
        <v>65</v>
      </c>
      <c r="AV104">
        <v>1</v>
      </c>
      <c r="AW104">
        <v>1</v>
      </c>
      <c r="AZ104">
        <v>1</v>
      </c>
      <c r="BA104">
        <v>1</v>
      </c>
      <c r="BB104">
        <v>1</v>
      </c>
      <c r="BC104" t="e">
        <f>'Техническое задание 18.1 '!#REF!</f>
        <v>#REF!</v>
      </c>
      <c r="BD104" t="s">
        <v>6</v>
      </c>
      <c r="BE104" t="s">
        <v>6</v>
      </c>
      <c r="BF104" t="s">
        <v>6</v>
      </c>
      <c r="BG104" t="s">
        <v>6</v>
      </c>
      <c r="BH104">
        <v>3</v>
      </c>
      <c r="BI104">
        <v>1</v>
      </c>
      <c r="BJ104" t="s">
        <v>6</v>
      </c>
      <c r="BM104">
        <v>11001</v>
      </c>
      <c r="BN104">
        <v>0</v>
      </c>
      <c r="BO104" t="s">
        <v>6</v>
      </c>
      <c r="BP104">
        <v>0</v>
      </c>
      <c r="BQ104">
        <v>2</v>
      </c>
      <c r="BR104">
        <v>0</v>
      </c>
      <c r="BS104">
        <v>1</v>
      </c>
      <c r="BT104">
        <v>1</v>
      </c>
      <c r="BU104">
        <v>1</v>
      </c>
      <c r="BV104">
        <v>1</v>
      </c>
      <c r="BW104">
        <v>1</v>
      </c>
      <c r="BX104">
        <v>1</v>
      </c>
      <c r="BY104" t="s">
        <v>6</v>
      </c>
      <c r="BZ104">
        <v>112</v>
      </c>
      <c r="CA104">
        <v>65</v>
      </c>
      <c r="CB104" t="s">
        <v>6</v>
      </c>
      <c r="CE104">
        <v>0</v>
      </c>
      <c r="CF104">
        <v>0</v>
      </c>
      <c r="CG104">
        <v>0</v>
      </c>
      <c r="CM104">
        <v>0</v>
      </c>
      <c r="CN104" t="s">
        <v>6</v>
      </c>
      <c r="CO104">
        <v>0</v>
      </c>
      <c r="CP104" t="e">
        <f t="shared" si="188"/>
        <v>#REF!</v>
      </c>
      <c r="CQ104" t="e">
        <f>AC104</f>
        <v>#REF!</v>
      </c>
      <c r="CR104">
        <f>AD104</f>
        <v>0</v>
      </c>
      <c r="CS104">
        <f t="shared" si="191"/>
        <v>0</v>
      </c>
      <c r="CT104">
        <f t="shared" si="192"/>
        <v>0</v>
      </c>
      <c r="CU104">
        <f t="shared" si="193"/>
        <v>0</v>
      </c>
      <c r="CV104">
        <f t="shared" si="194"/>
        <v>0</v>
      </c>
      <c r="CW104">
        <f t="shared" si="195"/>
        <v>0</v>
      </c>
      <c r="CX104">
        <f t="shared" si="196"/>
        <v>0</v>
      </c>
      <c r="CY104" t="e">
        <f t="shared" si="197"/>
        <v>#REF!</v>
      </c>
      <c r="CZ104" t="e">
        <f t="shared" si="198"/>
        <v>#REF!</v>
      </c>
      <c r="DC104" t="s">
        <v>6</v>
      </c>
      <c r="DD104" t="s">
        <v>6</v>
      </c>
      <c r="DE104" t="s">
        <v>6</v>
      </c>
      <c r="DF104" t="s">
        <v>6</v>
      </c>
      <c r="DG104" t="s">
        <v>6</v>
      </c>
      <c r="DH104" t="s">
        <v>6</v>
      </c>
      <c r="DI104" t="s">
        <v>6</v>
      </c>
      <c r="DJ104" t="s">
        <v>6</v>
      </c>
      <c r="DK104" t="s">
        <v>6</v>
      </c>
      <c r="DL104" t="s">
        <v>6</v>
      </c>
      <c r="DM104" t="s">
        <v>6</v>
      </c>
      <c r="DN104">
        <v>0</v>
      </c>
      <c r="DO104">
        <v>0</v>
      </c>
      <c r="DP104">
        <v>1</v>
      </c>
      <c r="DQ104">
        <v>1</v>
      </c>
      <c r="DU104">
        <v>1007</v>
      </c>
      <c r="DV104" t="s">
        <v>22</v>
      </c>
      <c r="DW104" t="e">
        <f>'Техническое задание 18.1 '!#REF!</f>
        <v>#REF!</v>
      </c>
      <c r="DX104">
        <v>1</v>
      </c>
      <c r="DZ104" t="s">
        <v>6</v>
      </c>
      <c r="EA104" t="s">
        <v>6</v>
      </c>
      <c r="EB104" t="s">
        <v>6</v>
      </c>
      <c r="EC104" t="s">
        <v>6</v>
      </c>
      <c r="EE104">
        <v>66434313</v>
      </c>
      <c r="EF104">
        <v>2</v>
      </c>
      <c r="EG104" t="s">
        <v>80</v>
      </c>
      <c r="EH104">
        <v>11</v>
      </c>
      <c r="EI104" t="s">
        <v>239</v>
      </c>
      <c r="EJ104">
        <v>1</v>
      </c>
      <c r="EK104">
        <v>11001</v>
      </c>
      <c r="EL104" t="s">
        <v>239</v>
      </c>
      <c r="EM104" t="s">
        <v>240</v>
      </c>
      <c r="EO104" t="s">
        <v>6</v>
      </c>
      <c r="EQ104">
        <v>0</v>
      </c>
      <c r="ER104">
        <v>4416.67</v>
      </c>
      <c r="ES104" s="31" t="e">
        <f>'Техническое задание 18.1 '!#REF!</f>
        <v>#REF!</v>
      </c>
      <c r="ET104">
        <v>0</v>
      </c>
      <c r="EU104">
        <v>0</v>
      </c>
      <c r="EV104">
        <v>0</v>
      </c>
      <c r="EW104">
        <v>0</v>
      </c>
      <c r="EX104">
        <v>0</v>
      </c>
      <c r="EZ104">
        <v>5</v>
      </c>
      <c r="FC104">
        <v>0</v>
      </c>
      <c r="FD104">
        <v>18</v>
      </c>
      <c r="FF104">
        <v>4416.67</v>
      </c>
      <c r="FQ104">
        <v>0</v>
      </c>
      <c r="FR104">
        <f t="shared" si="199"/>
        <v>0</v>
      </c>
      <c r="FS104">
        <v>0</v>
      </c>
      <c r="FX104">
        <v>112</v>
      </c>
      <c r="FY104">
        <v>65</v>
      </c>
      <c r="GA104" t="s">
        <v>245</v>
      </c>
      <c r="GD104">
        <v>1</v>
      </c>
      <c r="GF104">
        <v>1876450221</v>
      </c>
      <c r="GG104">
        <v>2</v>
      </c>
      <c r="GH104">
        <v>3</v>
      </c>
      <c r="GI104">
        <v>4</v>
      </c>
      <c r="GJ104">
        <v>0</v>
      </c>
      <c r="GK104">
        <v>0</v>
      </c>
      <c r="GL104">
        <f t="shared" si="200"/>
        <v>0</v>
      </c>
      <c r="GM104" t="e">
        <f t="shared" si="201"/>
        <v>#REF!</v>
      </c>
      <c r="GN104" t="e">
        <f t="shared" si="202"/>
        <v>#REF!</v>
      </c>
      <c r="GO104">
        <f t="shared" si="203"/>
        <v>0</v>
      </c>
      <c r="GP104">
        <f t="shared" si="204"/>
        <v>0</v>
      </c>
      <c r="GR104">
        <v>1</v>
      </c>
      <c r="GS104">
        <v>1</v>
      </c>
      <c r="GT104">
        <v>0</v>
      </c>
      <c r="GU104" t="s">
        <v>6</v>
      </c>
      <c r="GV104">
        <f t="shared" si="205"/>
        <v>0</v>
      </c>
      <c r="GW104">
        <v>1</v>
      </c>
      <c r="GX104" t="e">
        <f t="shared" si="206"/>
        <v>#REF!</v>
      </c>
      <c r="HA104">
        <v>0</v>
      </c>
      <c r="HB104">
        <v>0</v>
      </c>
      <c r="HC104">
        <f t="shared" si="207"/>
        <v>0</v>
      </c>
      <c r="HE104" t="s">
        <v>33</v>
      </c>
      <c r="HF104" t="s">
        <v>34</v>
      </c>
      <c r="HG104" t="e">
        <f>ROUND(AC104*I104,0)</f>
        <v>#REF!</v>
      </c>
      <c r="HM104" t="s">
        <v>6</v>
      </c>
      <c r="HN104" t="s">
        <v>241</v>
      </c>
      <c r="HO104" t="s">
        <v>242</v>
      </c>
      <c r="HP104" t="s">
        <v>239</v>
      </c>
      <c r="HQ104" t="s">
        <v>239</v>
      </c>
      <c r="IF104">
        <v>-1</v>
      </c>
      <c r="IK104">
        <v>0</v>
      </c>
    </row>
    <row r="105" spans="1:245" x14ac:dyDescent="0.25">
      <c r="A105">
        <v>17</v>
      </c>
      <c r="B105">
        <v>1</v>
      </c>
      <c r="C105">
        <f>ROW(SmtRes!A155)</f>
        <v>155</v>
      </c>
      <c r="D105">
        <f>ROW(EtalonRes!A143)</f>
        <v>143</v>
      </c>
      <c r="E105" t="s">
        <v>246</v>
      </c>
      <c r="F105" t="s">
        <v>247</v>
      </c>
      <c r="G105" t="s">
        <v>248</v>
      </c>
      <c r="H105" t="s">
        <v>92</v>
      </c>
      <c r="I105" t="e">
        <f>'Техническое задание 18.1 '!#REF!</f>
        <v>#REF!</v>
      </c>
      <c r="J105">
        <v>0</v>
      </c>
      <c r="K105">
        <v>0.01</v>
      </c>
      <c r="O105" t="e">
        <f t="shared" si="168"/>
        <v>#REF!</v>
      </c>
      <c r="P105" t="e">
        <f t="shared" si="169"/>
        <v>#REF!</v>
      </c>
      <c r="Q105" t="e">
        <f t="shared" si="170"/>
        <v>#REF!</v>
      </c>
      <c r="R105" t="e">
        <f t="shared" si="171"/>
        <v>#REF!</v>
      </c>
      <c r="S105" t="e">
        <f t="shared" si="172"/>
        <v>#REF!</v>
      </c>
      <c r="T105" t="e">
        <f t="shared" si="173"/>
        <v>#REF!</v>
      </c>
      <c r="U105" t="e">
        <f t="shared" si="174"/>
        <v>#REF!</v>
      </c>
      <c r="V105" t="e">
        <f t="shared" si="175"/>
        <v>#REF!</v>
      </c>
      <c r="W105" t="e">
        <f t="shared" si="176"/>
        <v>#REF!</v>
      </c>
      <c r="X105" t="e">
        <f t="shared" si="177"/>
        <v>#REF!</v>
      </c>
      <c r="Y105" t="e">
        <f t="shared" si="178"/>
        <v>#REF!</v>
      </c>
      <c r="AA105">
        <v>66440962</v>
      </c>
      <c r="AB105" t="e">
        <f t="shared" si="179"/>
        <v>#REF!</v>
      </c>
      <c r="AC105">
        <f>ROUND(((ES105*ROUND(2,7))),2)</f>
        <v>0</v>
      </c>
      <c r="AD105" t="e">
        <f>ROUND(((((ET105*ROUND(2,7)))-((EU105*ROUND(2,7))))+AE105),2)</f>
        <v>#REF!</v>
      </c>
      <c r="AE105" t="e">
        <f>ROUND(((EU105*ROUND(2,7))),2)</f>
        <v>#REF!</v>
      </c>
      <c r="AF105" t="e">
        <f>ROUND(((EV105*ROUND(2,7))),2)</f>
        <v>#REF!</v>
      </c>
      <c r="AG105">
        <f t="shared" si="184"/>
        <v>0</v>
      </c>
      <c r="AH105" t="e">
        <f>((EW105*ROUND(2,7)))</f>
        <v>#REF!</v>
      </c>
      <c r="AI105">
        <f>((EX105*ROUND(2,7)))</f>
        <v>0.42</v>
      </c>
      <c r="AJ105">
        <f t="shared" si="187"/>
        <v>0</v>
      </c>
      <c r="AK105" t="e">
        <f>AL105+AM105+AO105</f>
        <v>#REF!</v>
      </c>
      <c r="AL105">
        <v>0</v>
      </c>
      <c r="AM105" s="31" t="e">
        <f>'Техническое задание 18.1 '!#REF!</f>
        <v>#REF!</v>
      </c>
      <c r="AN105" s="31" t="e">
        <f>'Техническое задание 18.1 '!#REF!</f>
        <v>#REF!</v>
      </c>
      <c r="AO105" s="31" t="e">
        <f>'Техническое задание 18.1 '!#REF!</f>
        <v>#REF!</v>
      </c>
      <c r="AP105">
        <v>0</v>
      </c>
      <c r="AQ105" t="e">
        <f>'Техническое задание 18.1 '!#REF!</f>
        <v>#REF!</v>
      </c>
      <c r="AR105">
        <v>0.21</v>
      </c>
      <c r="AS105">
        <v>0</v>
      </c>
      <c r="AT105">
        <v>112</v>
      </c>
      <c r="AU105">
        <v>65</v>
      </c>
      <c r="AV105">
        <v>1</v>
      </c>
      <c r="AW105">
        <v>1</v>
      </c>
      <c r="AZ105">
        <v>1</v>
      </c>
      <c r="BA105" t="e">
        <f>'Техническое задание 18.1 '!#REF!</f>
        <v>#REF!</v>
      </c>
      <c r="BB105" t="e">
        <f>'Техническое задание 18.1 '!#REF!</f>
        <v>#REF!</v>
      </c>
      <c r="BC105">
        <v>9.11</v>
      </c>
      <c r="BD105" t="s">
        <v>6</v>
      </c>
      <c r="BE105" t="s">
        <v>6</v>
      </c>
      <c r="BF105" t="s">
        <v>6</v>
      </c>
      <c r="BG105" t="s">
        <v>6</v>
      </c>
      <c r="BH105">
        <v>0</v>
      </c>
      <c r="BI105">
        <v>1</v>
      </c>
      <c r="BJ105" t="s">
        <v>249</v>
      </c>
      <c r="BM105">
        <v>11001</v>
      </c>
      <c r="BN105">
        <v>0</v>
      </c>
      <c r="BO105" t="s">
        <v>6</v>
      </c>
      <c r="BP105">
        <v>0</v>
      </c>
      <c r="BQ105">
        <v>2</v>
      </c>
      <c r="BR105">
        <v>0</v>
      </c>
      <c r="BS105" t="e">
        <f>'Техническое задание 18.1 '!#REF!</f>
        <v>#REF!</v>
      </c>
      <c r="BT105">
        <v>1</v>
      </c>
      <c r="BU105">
        <v>1</v>
      </c>
      <c r="BV105">
        <v>1</v>
      </c>
      <c r="BW105">
        <v>1</v>
      </c>
      <c r="BX105">
        <v>1</v>
      </c>
      <c r="BY105" t="s">
        <v>6</v>
      </c>
      <c r="BZ105">
        <v>112</v>
      </c>
      <c r="CA105">
        <v>65</v>
      </c>
      <c r="CB105" t="s">
        <v>6</v>
      </c>
      <c r="CE105">
        <v>0</v>
      </c>
      <c r="CF105">
        <v>0</v>
      </c>
      <c r="CG105">
        <v>0</v>
      </c>
      <c r="CM105">
        <v>0</v>
      </c>
      <c r="CN105" t="s">
        <v>6</v>
      </c>
      <c r="CO105">
        <v>0</v>
      </c>
      <c r="CP105" t="e">
        <f t="shared" si="188"/>
        <v>#REF!</v>
      </c>
      <c r="CQ105">
        <f>AC105*BC105</f>
        <v>0</v>
      </c>
      <c r="CR105" t="e">
        <f>AD105*BB105</f>
        <v>#REF!</v>
      </c>
      <c r="CS105" t="e">
        <f t="shared" si="191"/>
        <v>#REF!</v>
      </c>
      <c r="CT105" t="e">
        <f t="shared" si="192"/>
        <v>#REF!</v>
      </c>
      <c r="CU105">
        <f t="shared" si="193"/>
        <v>0</v>
      </c>
      <c r="CV105" t="e">
        <f t="shared" si="194"/>
        <v>#REF!</v>
      </c>
      <c r="CW105">
        <f t="shared" si="195"/>
        <v>0.42</v>
      </c>
      <c r="CX105">
        <f t="shared" si="196"/>
        <v>0</v>
      </c>
      <c r="CY105" t="e">
        <f t="shared" si="197"/>
        <v>#REF!</v>
      </c>
      <c r="CZ105" t="e">
        <f t="shared" si="198"/>
        <v>#REF!</v>
      </c>
      <c r="DC105" t="s">
        <v>6</v>
      </c>
      <c r="DD105" t="s">
        <v>250</v>
      </c>
      <c r="DE105" t="s">
        <v>250</v>
      </c>
      <c r="DF105" t="s">
        <v>250</v>
      </c>
      <c r="DG105" t="s">
        <v>250</v>
      </c>
      <c r="DH105" t="s">
        <v>6</v>
      </c>
      <c r="DI105" t="s">
        <v>250</v>
      </c>
      <c r="DJ105" t="s">
        <v>250</v>
      </c>
      <c r="DK105" t="s">
        <v>6</v>
      </c>
      <c r="DL105" t="s">
        <v>6</v>
      </c>
      <c r="DM105" t="s">
        <v>6</v>
      </c>
      <c r="DN105">
        <v>0</v>
      </c>
      <c r="DO105">
        <v>0</v>
      </c>
      <c r="DP105">
        <v>1</v>
      </c>
      <c r="DQ105">
        <v>1</v>
      </c>
      <c r="DU105">
        <v>1005</v>
      </c>
      <c r="DV105" t="s">
        <v>92</v>
      </c>
      <c r="DW105" t="e">
        <f>'Техническое задание 18.1 '!#REF!</f>
        <v>#REF!</v>
      </c>
      <c r="DX105">
        <v>100</v>
      </c>
      <c r="DZ105" t="s">
        <v>6</v>
      </c>
      <c r="EA105" t="s">
        <v>6</v>
      </c>
      <c r="EB105" t="s">
        <v>6</v>
      </c>
      <c r="EC105" t="s">
        <v>6</v>
      </c>
      <c r="EE105">
        <v>66434313</v>
      </c>
      <c r="EF105">
        <v>2</v>
      </c>
      <c r="EG105" t="s">
        <v>80</v>
      </c>
      <c r="EH105">
        <v>11</v>
      </c>
      <c r="EI105" t="s">
        <v>239</v>
      </c>
      <c r="EJ105">
        <v>1</v>
      </c>
      <c r="EK105">
        <v>11001</v>
      </c>
      <c r="EL105" t="s">
        <v>239</v>
      </c>
      <c r="EM105" t="s">
        <v>240</v>
      </c>
      <c r="EO105" t="s">
        <v>6</v>
      </c>
      <c r="EQ105">
        <v>131072</v>
      </c>
      <c r="ER105" t="e">
        <f>ES105+ET105+EV105</f>
        <v>#REF!</v>
      </c>
      <c r="ES105">
        <v>0</v>
      </c>
      <c r="ET105" s="31" t="e">
        <f>'Техническое задание 18.1 '!#REF!</f>
        <v>#REF!</v>
      </c>
      <c r="EU105" s="31" t="e">
        <f>'Техническое задание 18.1 '!#REF!</f>
        <v>#REF!</v>
      </c>
      <c r="EV105" s="31" t="e">
        <f>'Техническое задание 18.1 '!#REF!</f>
        <v>#REF!</v>
      </c>
      <c r="EW105" t="e">
        <f>'Техническое задание 18.1 '!#REF!</f>
        <v>#REF!</v>
      </c>
      <c r="EX105">
        <v>0.21</v>
      </c>
      <c r="EY105">
        <v>0</v>
      </c>
      <c r="FQ105">
        <v>0</v>
      </c>
      <c r="FR105">
        <f t="shared" si="199"/>
        <v>0</v>
      </c>
      <c r="FS105">
        <v>0</v>
      </c>
      <c r="FX105">
        <v>112</v>
      </c>
      <c r="FY105">
        <v>65</v>
      </c>
      <c r="GA105" t="s">
        <v>6</v>
      </c>
      <c r="GD105">
        <v>1</v>
      </c>
      <c r="GF105">
        <v>-2011453881</v>
      </c>
      <c r="GG105">
        <v>2</v>
      </c>
      <c r="GH105">
        <v>1</v>
      </c>
      <c r="GI105">
        <v>4</v>
      </c>
      <c r="GJ105">
        <v>0</v>
      </c>
      <c r="GK105">
        <v>0</v>
      </c>
      <c r="GL105">
        <f t="shared" si="200"/>
        <v>0</v>
      </c>
      <c r="GM105" t="e">
        <f t="shared" si="201"/>
        <v>#REF!</v>
      </c>
      <c r="GN105" t="e">
        <f t="shared" si="202"/>
        <v>#REF!</v>
      </c>
      <c r="GO105">
        <f t="shared" si="203"/>
        <v>0</v>
      </c>
      <c r="GP105">
        <f t="shared" si="204"/>
        <v>0</v>
      </c>
      <c r="GR105">
        <v>0</v>
      </c>
      <c r="GS105">
        <v>3</v>
      </c>
      <c r="GT105">
        <v>0</v>
      </c>
      <c r="GU105" t="s">
        <v>250</v>
      </c>
      <c r="GV105">
        <f>ROUND(((GT105*ROUND(2,7))),2)</f>
        <v>0</v>
      </c>
      <c r="GW105">
        <v>1</v>
      </c>
      <c r="GX105" t="e">
        <f t="shared" si="206"/>
        <v>#REF!</v>
      </c>
      <c r="HA105">
        <v>0</v>
      </c>
      <c r="HB105">
        <v>0</v>
      </c>
      <c r="HC105">
        <f t="shared" si="207"/>
        <v>0</v>
      </c>
      <c r="HE105" t="s">
        <v>6</v>
      </c>
      <c r="HF105" t="s">
        <v>6</v>
      </c>
      <c r="HM105" t="s">
        <v>6</v>
      </c>
      <c r="HN105" t="s">
        <v>241</v>
      </c>
      <c r="HO105" t="s">
        <v>242</v>
      </c>
      <c r="HP105" t="s">
        <v>239</v>
      </c>
      <c r="HQ105" t="s">
        <v>239</v>
      </c>
      <c r="IF105">
        <v>-1</v>
      </c>
      <c r="IK105">
        <v>0</v>
      </c>
    </row>
    <row r="106" spans="1:245" x14ac:dyDescent="0.25">
      <c r="A106">
        <v>18</v>
      </c>
      <c r="B106">
        <v>1</v>
      </c>
      <c r="C106">
        <v>155</v>
      </c>
      <c r="E106" t="s">
        <v>251</v>
      </c>
      <c r="F106" t="e">
        <f>'Техническое задание 18.1 '!#REF!</f>
        <v>#REF!</v>
      </c>
      <c r="G106" t="s">
        <v>244</v>
      </c>
      <c r="H106" t="s">
        <v>22</v>
      </c>
      <c r="I106" t="e">
        <f>I105*J106</f>
        <v>#REF!</v>
      </c>
      <c r="J106" s="66">
        <f>'4.Ведомость_списания'!F123</f>
        <v>1.02</v>
      </c>
      <c r="K106">
        <v>0.51</v>
      </c>
      <c r="O106" t="e">
        <f t="shared" si="168"/>
        <v>#REF!</v>
      </c>
      <c r="P106" t="e">
        <f t="shared" si="169"/>
        <v>#REF!</v>
      </c>
      <c r="Q106" t="e">
        <f t="shared" si="170"/>
        <v>#REF!</v>
      </c>
      <c r="R106" t="e">
        <f t="shared" si="171"/>
        <v>#REF!</v>
      </c>
      <c r="S106" t="e">
        <f t="shared" si="172"/>
        <v>#REF!</v>
      </c>
      <c r="T106" t="e">
        <f t="shared" si="173"/>
        <v>#REF!</v>
      </c>
      <c r="U106" t="e">
        <f t="shared" si="174"/>
        <v>#REF!</v>
      </c>
      <c r="V106" t="e">
        <f t="shared" si="175"/>
        <v>#REF!</v>
      </c>
      <c r="W106" t="e">
        <f t="shared" si="176"/>
        <v>#REF!</v>
      </c>
      <c r="X106" t="e">
        <f t="shared" si="177"/>
        <v>#REF!</v>
      </c>
      <c r="Y106" t="e">
        <f t="shared" si="178"/>
        <v>#REF!</v>
      </c>
      <c r="AA106">
        <v>66440962</v>
      </c>
      <c r="AB106" t="e">
        <f t="shared" si="179"/>
        <v>#REF!</v>
      </c>
      <c r="AC106" t="e">
        <f t="shared" ref="AC106:AC136" si="208">ROUND((ES106),2)</f>
        <v>#REF!</v>
      </c>
      <c r="AD106">
        <f>ROUND((((ET106)-(EU106))+AE106),2)</f>
        <v>0</v>
      </c>
      <c r="AE106">
        <f t="shared" ref="AE106:AF108" si="209">ROUND((EU106),2)</f>
        <v>0</v>
      </c>
      <c r="AF106">
        <f t="shared" si="209"/>
        <v>0</v>
      </c>
      <c r="AG106">
        <f t="shared" si="184"/>
        <v>0</v>
      </c>
      <c r="AH106">
        <f t="shared" ref="AH106:AI108" si="210">(EW106)</f>
        <v>0</v>
      </c>
      <c r="AI106">
        <f t="shared" si="210"/>
        <v>0</v>
      </c>
      <c r="AJ106">
        <f t="shared" si="187"/>
        <v>0</v>
      </c>
      <c r="AK106">
        <v>4505</v>
      </c>
      <c r="AL106" s="31" t="e">
        <f>'Техническое задание 18.1 '!#REF!</f>
        <v>#REF!</v>
      </c>
      <c r="AM106">
        <v>0</v>
      </c>
      <c r="AN106">
        <v>0</v>
      </c>
      <c r="AO106">
        <v>0</v>
      </c>
      <c r="AP106">
        <v>0</v>
      </c>
      <c r="AQ106">
        <v>0</v>
      </c>
      <c r="AR106">
        <v>0</v>
      </c>
      <c r="AS106">
        <v>0</v>
      </c>
      <c r="AT106">
        <v>112</v>
      </c>
      <c r="AU106">
        <v>65</v>
      </c>
      <c r="AV106">
        <v>1</v>
      </c>
      <c r="AW106">
        <v>1</v>
      </c>
      <c r="AZ106">
        <v>1</v>
      </c>
      <c r="BA106">
        <v>1</v>
      </c>
      <c r="BB106">
        <v>1</v>
      </c>
      <c r="BC106" t="e">
        <f>'Техническое задание 18.1 '!#REF!</f>
        <v>#REF!</v>
      </c>
      <c r="BD106" t="s">
        <v>6</v>
      </c>
      <c r="BE106" t="s">
        <v>6</v>
      </c>
      <c r="BF106" t="s">
        <v>6</v>
      </c>
      <c r="BG106" t="s">
        <v>6</v>
      </c>
      <c r="BH106">
        <v>3</v>
      </c>
      <c r="BI106">
        <v>1</v>
      </c>
      <c r="BJ106" t="s">
        <v>6</v>
      </c>
      <c r="BM106">
        <v>11001</v>
      </c>
      <c r="BN106">
        <v>0</v>
      </c>
      <c r="BO106" t="s">
        <v>6</v>
      </c>
      <c r="BP106">
        <v>0</v>
      </c>
      <c r="BQ106">
        <v>2</v>
      </c>
      <c r="BR106">
        <v>0</v>
      </c>
      <c r="BS106">
        <v>1</v>
      </c>
      <c r="BT106">
        <v>1</v>
      </c>
      <c r="BU106">
        <v>1</v>
      </c>
      <c r="BV106">
        <v>1</v>
      </c>
      <c r="BW106">
        <v>1</v>
      </c>
      <c r="BX106">
        <v>1</v>
      </c>
      <c r="BY106" t="s">
        <v>6</v>
      </c>
      <c r="BZ106">
        <v>112</v>
      </c>
      <c r="CA106">
        <v>65</v>
      </c>
      <c r="CB106" t="s">
        <v>6</v>
      </c>
      <c r="CE106">
        <v>0</v>
      </c>
      <c r="CF106">
        <v>0</v>
      </c>
      <c r="CG106">
        <v>0</v>
      </c>
      <c r="CM106">
        <v>0</v>
      </c>
      <c r="CN106" t="s">
        <v>6</v>
      </c>
      <c r="CO106">
        <v>0</v>
      </c>
      <c r="CP106" t="e">
        <f t="shared" si="188"/>
        <v>#REF!</v>
      </c>
      <c r="CQ106" t="e">
        <f>AC106</f>
        <v>#REF!</v>
      </c>
      <c r="CR106">
        <f>AD106</f>
        <v>0</v>
      </c>
      <c r="CS106">
        <f t="shared" si="191"/>
        <v>0</v>
      </c>
      <c r="CT106">
        <f t="shared" si="192"/>
        <v>0</v>
      </c>
      <c r="CU106">
        <f t="shared" si="193"/>
        <v>0</v>
      </c>
      <c r="CV106">
        <f t="shared" si="194"/>
        <v>0</v>
      </c>
      <c r="CW106">
        <f t="shared" si="195"/>
        <v>0</v>
      </c>
      <c r="CX106">
        <f t="shared" si="196"/>
        <v>0</v>
      </c>
      <c r="CY106" t="e">
        <f t="shared" si="197"/>
        <v>#REF!</v>
      </c>
      <c r="CZ106" t="e">
        <f t="shared" si="198"/>
        <v>#REF!</v>
      </c>
      <c r="DC106" t="s">
        <v>6</v>
      </c>
      <c r="DD106" t="s">
        <v>6</v>
      </c>
      <c r="DE106" t="s">
        <v>6</v>
      </c>
      <c r="DF106" t="s">
        <v>6</v>
      </c>
      <c r="DG106" t="s">
        <v>6</v>
      </c>
      <c r="DH106" t="s">
        <v>6</v>
      </c>
      <c r="DI106" t="s">
        <v>6</v>
      </c>
      <c r="DJ106" t="s">
        <v>6</v>
      </c>
      <c r="DK106" t="s">
        <v>6</v>
      </c>
      <c r="DL106" t="s">
        <v>6</v>
      </c>
      <c r="DM106" t="s">
        <v>6</v>
      </c>
      <c r="DN106">
        <v>0</v>
      </c>
      <c r="DO106">
        <v>0</v>
      </c>
      <c r="DP106">
        <v>1</v>
      </c>
      <c r="DQ106">
        <v>1</v>
      </c>
      <c r="DU106">
        <v>1007</v>
      </c>
      <c r="DV106" t="s">
        <v>22</v>
      </c>
      <c r="DW106" t="e">
        <f>'Техническое задание 18.1 '!#REF!</f>
        <v>#REF!</v>
      </c>
      <c r="DX106">
        <v>1</v>
      </c>
      <c r="DZ106" t="s">
        <v>6</v>
      </c>
      <c r="EA106" t="s">
        <v>6</v>
      </c>
      <c r="EB106" t="s">
        <v>6</v>
      </c>
      <c r="EC106" t="s">
        <v>6</v>
      </c>
      <c r="EE106">
        <v>66434313</v>
      </c>
      <c r="EF106">
        <v>2</v>
      </c>
      <c r="EG106" t="s">
        <v>80</v>
      </c>
      <c r="EH106">
        <v>11</v>
      </c>
      <c r="EI106" t="s">
        <v>239</v>
      </c>
      <c r="EJ106">
        <v>1</v>
      </c>
      <c r="EK106">
        <v>11001</v>
      </c>
      <c r="EL106" t="s">
        <v>239</v>
      </c>
      <c r="EM106" t="s">
        <v>240</v>
      </c>
      <c r="EO106" t="s">
        <v>6</v>
      </c>
      <c r="EQ106">
        <v>0</v>
      </c>
      <c r="ER106">
        <v>4416.67</v>
      </c>
      <c r="ES106" s="31" t="e">
        <f>'Техническое задание 18.1 '!#REF!</f>
        <v>#REF!</v>
      </c>
      <c r="ET106">
        <v>0</v>
      </c>
      <c r="EU106">
        <v>0</v>
      </c>
      <c r="EV106">
        <v>0</v>
      </c>
      <c r="EW106">
        <v>0</v>
      </c>
      <c r="EX106">
        <v>0</v>
      </c>
      <c r="EZ106">
        <v>5</v>
      </c>
      <c r="FC106">
        <v>0</v>
      </c>
      <c r="FD106">
        <v>18</v>
      </c>
      <c r="FF106">
        <v>4416.67</v>
      </c>
      <c r="FQ106">
        <v>0</v>
      </c>
      <c r="FR106">
        <f t="shared" si="199"/>
        <v>0</v>
      </c>
      <c r="FS106">
        <v>0</v>
      </c>
      <c r="FX106">
        <v>112</v>
      </c>
      <c r="FY106">
        <v>65</v>
      </c>
      <c r="GA106" t="s">
        <v>245</v>
      </c>
      <c r="GD106">
        <v>1</v>
      </c>
      <c r="GF106">
        <v>1876450221</v>
      </c>
      <c r="GG106">
        <v>2</v>
      </c>
      <c r="GH106">
        <v>3</v>
      </c>
      <c r="GI106">
        <v>4</v>
      </c>
      <c r="GJ106">
        <v>0</v>
      </c>
      <c r="GK106">
        <v>0</v>
      </c>
      <c r="GL106">
        <f t="shared" si="200"/>
        <v>0</v>
      </c>
      <c r="GM106" t="e">
        <f t="shared" si="201"/>
        <v>#REF!</v>
      </c>
      <c r="GN106" t="e">
        <f t="shared" si="202"/>
        <v>#REF!</v>
      </c>
      <c r="GO106">
        <f t="shared" si="203"/>
        <v>0</v>
      </c>
      <c r="GP106">
        <f t="shared" si="204"/>
        <v>0</v>
      </c>
      <c r="GR106">
        <v>1</v>
      </c>
      <c r="GS106">
        <v>1</v>
      </c>
      <c r="GT106">
        <v>0</v>
      </c>
      <c r="GU106" t="s">
        <v>6</v>
      </c>
      <c r="GV106">
        <f t="shared" ref="GV106:GV136" si="211">ROUND((GT106),2)</f>
        <v>0</v>
      </c>
      <c r="GW106">
        <v>1</v>
      </c>
      <c r="GX106" t="e">
        <f t="shared" si="206"/>
        <v>#REF!</v>
      </c>
      <c r="HA106">
        <v>0</v>
      </c>
      <c r="HB106">
        <v>0</v>
      </c>
      <c r="HC106">
        <f t="shared" si="207"/>
        <v>0</v>
      </c>
      <c r="HE106" t="s">
        <v>33</v>
      </c>
      <c r="HF106" t="s">
        <v>34</v>
      </c>
      <c r="HG106" t="e">
        <f>ROUND(AC106*I106,0)</f>
        <v>#REF!</v>
      </c>
      <c r="HM106" t="s">
        <v>250</v>
      </c>
      <c r="HN106" t="s">
        <v>241</v>
      </c>
      <c r="HO106" t="s">
        <v>242</v>
      </c>
      <c r="HP106" t="s">
        <v>239</v>
      </c>
      <c r="HQ106" t="s">
        <v>239</v>
      </c>
      <c r="IF106">
        <v>-1</v>
      </c>
      <c r="IK106">
        <v>0</v>
      </c>
    </row>
    <row r="107" spans="1:245" x14ac:dyDescent="0.25">
      <c r="A107">
        <v>17</v>
      </c>
      <c r="B107">
        <v>1</v>
      </c>
      <c r="C107">
        <f>ROW(SmtRes!A161)</f>
        <v>161</v>
      </c>
      <c r="D107">
        <f>ROW(EtalonRes!A149)</f>
        <v>149</v>
      </c>
      <c r="E107" t="s">
        <v>252</v>
      </c>
      <c r="F107" t="s">
        <v>253</v>
      </c>
      <c r="G107" t="s">
        <v>254</v>
      </c>
      <c r="H107" t="s">
        <v>147</v>
      </c>
      <c r="I107" t="e">
        <f>'Техническое задание 18.1 '!#REF!</f>
        <v>#REF!</v>
      </c>
      <c r="J107">
        <v>0</v>
      </c>
      <c r="K107">
        <v>7.7999999999999996E-3</v>
      </c>
      <c r="O107" t="e">
        <f t="shared" si="168"/>
        <v>#REF!</v>
      </c>
      <c r="P107" t="e">
        <f t="shared" si="169"/>
        <v>#REF!</v>
      </c>
      <c r="Q107" t="e">
        <f t="shared" si="170"/>
        <v>#REF!</v>
      </c>
      <c r="R107" t="e">
        <f t="shared" si="171"/>
        <v>#REF!</v>
      </c>
      <c r="S107" t="e">
        <f t="shared" si="172"/>
        <v>#REF!</v>
      </c>
      <c r="T107" t="e">
        <f t="shared" si="173"/>
        <v>#REF!</v>
      </c>
      <c r="U107" t="e">
        <f t="shared" si="174"/>
        <v>#REF!</v>
      </c>
      <c r="V107" t="e">
        <f t="shared" si="175"/>
        <v>#REF!</v>
      </c>
      <c r="W107" t="e">
        <f t="shared" si="176"/>
        <v>#REF!</v>
      </c>
      <c r="X107" t="e">
        <f t="shared" si="177"/>
        <v>#REF!</v>
      </c>
      <c r="Y107" t="e">
        <f t="shared" si="178"/>
        <v>#REF!</v>
      </c>
      <c r="AA107">
        <v>66440962</v>
      </c>
      <c r="AB107" t="e">
        <f t="shared" si="179"/>
        <v>#REF!</v>
      </c>
      <c r="AC107" t="e">
        <f t="shared" si="208"/>
        <v>#REF!</v>
      </c>
      <c r="AD107" t="e">
        <f>ROUND((((ET107)-(EU107))+AE107),2)</f>
        <v>#REF!</v>
      </c>
      <c r="AE107" t="e">
        <f t="shared" si="209"/>
        <v>#REF!</v>
      </c>
      <c r="AF107" t="e">
        <f t="shared" si="209"/>
        <v>#REF!</v>
      </c>
      <c r="AG107">
        <f t="shared" si="184"/>
        <v>0</v>
      </c>
      <c r="AH107" t="e">
        <f t="shared" si="210"/>
        <v>#REF!</v>
      </c>
      <c r="AI107">
        <f t="shared" si="210"/>
        <v>0.35</v>
      </c>
      <c r="AJ107">
        <f t="shared" si="187"/>
        <v>0</v>
      </c>
      <c r="AK107" t="e">
        <f>AL107+AM107+AO107</f>
        <v>#REF!</v>
      </c>
      <c r="AL107" s="31" t="e">
        <f>'Техническое задание 18.1 '!#REF!</f>
        <v>#REF!</v>
      </c>
      <c r="AM107" s="31" t="e">
        <f>'Техническое задание 18.1 '!#REF!</f>
        <v>#REF!</v>
      </c>
      <c r="AN107" s="31" t="e">
        <f>'Техническое задание 18.1 '!#REF!</f>
        <v>#REF!</v>
      </c>
      <c r="AO107" s="31" t="e">
        <f>'Техническое задание 18.1 '!#REF!</f>
        <v>#REF!</v>
      </c>
      <c r="AP107">
        <v>0</v>
      </c>
      <c r="AQ107" t="e">
        <f>'Техническое задание 18.1 '!#REF!</f>
        <v>#REF!</v>
      </c>
      <c r="AR107">
        <v>0.35</v>
      </c>
      <c r="AS107">
        <v>0</v>
      </c>
      <c r="AT107">
        <v>102</v>
      </c>
      <c r="AU107">
        <v>58</v>
      </c>
      <c r="AV107">
        <v>1</v>
      </c>
      <c r="AW107">
        <v>1</v>
      </c>
      <c r="AZ107">
        <v>1</v>
      </c>
      <c r="BA107" t="e">
        <f>'Техническое задание 18.1 '!#REF!</f>
        <v>#REF!</v>
      </c>
      <c r="BB107" t="e">
        <f>'Техническое задание 18.1 '!#REF!</f>
        <v>#REF!</v>
      </c>
      <c r="BC107" t="e">
        <f>'Техническое задание 18.1 '!#REF!</f>
        <v>#REF!</v>
      </c>
      <c r="BD107" t="s">
        <v>6</v>
      </c>
      <c r="BE107" t="s">
        <v>6</v>
      </c>
      <c r="BF107" t="s">
        <v>6</v>
      </c>
      <c r="BG107" t="s">
        <v>6</v>
      </c>
      <c r="BH107">
        <v>0</v>
      </c>
      <c r="BI107">
        <v>1</v>
      </c>
      <c r="BJ107" t="s">
        <v>255</v>
      </c>
      <c r="BM107">
        <v>6001</v>
      </c>
      <c r="BN107">
        <v>0</v>
      </c>
      <c r="BO107" t="s">
        <v>6</v>
      </c>
      <c r="BP107">
        <v>0</v>
      </c>
      <c r="BQ107">
        <v>2</v>
      </c>
      <c r="BR107">
        <v>0</v>
      </c>
      <c r="BS107" t="e">
        <f>'Техническое задание 18.1 '!#REF!</f>
        <v>#REF!</v>
      </c>
      <c r="BT107">
        <v>1</v>
      </c>
      <c r="BU107">
        <v>1</v>
      </c>
      <c r="BV107">
        <v>1</v>
      </c>
      <c r="BW107">
        <v>1</v>
      </c>
      <c r="BX107">
        <v>1</v>
      </c>
      <c r="BY107" t="s">
        <v>6</v>
      </c>
      <c r="BZ107">
        <v>102</v>
      </c>
      <c r="CA107">
        <v>58</v>
      </c>
      <c r="CB107" t="s">
        <v>6</v>
      </c>
      <c r="CE107">
        <v>0</v>
      </c>
      <c r="CF107">
        <v>0</v>
      </c>
      <c r="CG107">
        <v>0</v>
      </c>
      <c r="CM107">
        <v>0</v>
      </c>
      <c r="CN107" t="s">
        <v>6</v>
      </c>
      <c r="CO107">
        <v>0</v>
      </c>
      <c r="CP107" t="e">
        <f t="shared" si="188"/>
        <v>#REF!</v>
      </c>
      <c r="CQ107" t="e">
        <f>AC107*BC107</f>
        <v>#REF!</v>
      </c>
      <c r="CR107" t="e">
        <f>AD107*BB107</f>
        <v>#REF!</v>
      </c>
      <c r="CS107" t="e">
        <f t="shared" si="191"/>
        <v>#REF!</v>
      </c>
      <c r="CT107" t="e">
        <f t="shared" si="192"/>
        <v>#REF!</v>
      </c>
      <c r="CU107">
        <f t="shared" si="193"/>
        <v>0</v>
      </c>
      <c r="CV107" t="e">
        <f t="shared" si="194"/>
        <v>#REF!</v>
      </c>
      <c r="CW107">
        <f t="shared" si="195"/>
        <v>0.35</v>
      </c>
      <c r="CX107">
        <f t="shared" si="196"/>
        <v>0</v>
      </c>
      <c r="CY107" t="e">
        <f t="shared" si="197"/>
        <v>#REF!</v>
      </c>
      <c r="CZ107" t="e">
        <f t="shared" si="198"/>
        <v>#REF!</v>
      </c>
      <c r="DC107" t="s">
        <v>6</v>
      </c>
      <c r="DD107" t="s">
        <v>6</v>
      </c>
      <c r="DE107" t="s">
        <v>6</v>
      </c>
      <c r="DF107" t="s">
        <v>6</v>
      </c>
      <c r="DG107" t="s">
        <v>6</v>
      </c>
      <c r="DH107" t="s">
        <v>6</v>
      </c>
      <c r="DI107" t="s">
        <v>6</v>
      </c>
      <c r="DJ107" t="s">
        <v>6</v>
      </c>
      <c r="DK107" t="s">
        <v>6</v>
      </c>
      <c r="DL107" t="s">
        <v>6</v>
      </c>
      <c r="DM107" t="s">
        <v>6</v>
      </c>
      <c r="DN107">
        <v>0</v>
      </c>
      <c r="DO107">
        <v>0</v>
      </c>
      <c r="DP107">
        <v>1</v>
      </c>
      <c r="DQ107">
        <v>1</v>
      </c>
      <c r="DU107">
        <v>1009</v>
      </c>
      <c r="DV107" t="s">
        <v>147</v>
      </c>
      <c r="DW107" t="e">
        <f>'Техническое задание 18.1 '!#REF!</f>
        <v>#REF!</v>
      </c>
      <c r="DX107">
        <v>1000</v>
      </c>
      <c r="DZ107" t="s">
        <v>6</v>
      </c>
      <c r="EA107" t="s">
        <v>6</v>
      </c>
      <c r="EB107" t="s">
        <v>6</v>
      </c>
      <c r="EC107" t="s">
        <v>6</v>
      </c>
      <c r="EE107">
        <v>66434263</v>
      </c>
      <c r="EF107">
        <v>2</v>
      </c>
      <c r="EG107" t="s">
        <v>80</v>
      </c>
      <c r="EH107">
        <v>6</v>
      </c>
      <c r="EI107" t="s">
        <v>256</v>
      </c>
      <c r="EJ107">
        <v>1</v>
      </c>
      <c r="EK107">
        <v>6001</v>
      </c>
      <c r="EL107" t="s">
        <v>256</v>
      </c>
      <c r="EM107" t="s">
        <v>257</v>
      </c>
      <c r="EO107" t="s">
        <v>6</v>
      </c>
      <c r="EQ107">
        <v>131072</v>
      </c>
      <c r="ER107" t="e">
        <f>ES107+ET107+EV107</f>
        <v>#REF!</v>
      </c>
      <c r="ES107" s="31" t="e">
        <f>'Техническое задание 18.1 '!#REF!</f>
        <v>#REF!</v>
      </c>
      <c r="ET107" s="31" t="e">
        <f>'Техническое задание 18.1 '!#REF!</f>
        <v>#REF!</v>
      </c>
      <c r="EU107" s="31" t="e">
        <f>'Техническое задание 18.1 '!#REF!</f>
        <v>#REF!</v>
      </c>
      <c r="EV107" s="31" t="e">
        <f>'Техническое задание 18.1 '!#REF!</f>
        <v>#REF!</v>
      </c>
      <c r="EW107" t="e">
        <f>'Техническое задание 18.1 '!#REF!</f>
        <v>#REF!</v>
      </c>
      <c r="EX107">
        <v>0.35</v>
      </c>
      <c r="EY107">
        <v>0</v>
      </c>
      <c r="FQ107">
        <v>0</v>
      </c>
      <c r="FR107">
        <f t="shared" si="199"/>
        <v>0</v>
      </c>
      <c r="FS107">
        <v>0</v>
      </c>
      <c r="FX107">
        <v>102</v>
      </c>
      <c r="FY107">
        <v>58</v>
      </c>
      <c r="GA107" t="s">
        <v>6</v>
      </c>
      <c r="GD107">
        <v>1</v>
      </c>
      <c r="GF107">
        <v>-2015177965</v>
      </c>
      <c r="GG107">
        <v>2</v>
      </c>
      <c r="GH107">
        <v>1</v>
      </c>
      <c r="GI107">
        <v>4</v>
      </c>
      <c r="GJ107">
        <v>0</v>
      </c>
      <c r="GK107">
        <v>0</v>
      </c>
      <c r="GL107">
        <f t="shared" si="200"/>
        <v>0</v>
      </c>
      <c r="GM107" t="e">
        <f t="shared" si="201"/>
        <v>#REF!</v>
      </c>
      <c r="GN107" t="e">
        <f t="shared" si="202"/>
        <v>#REF!</v>
      </c>
      <c r="GO107">
        <f t="shared" si="203"/>
        <v>0</v>
      </c>
      <c r="GP107">
        <f t="shared" si="204"/>
        <v>0</v>
      </c>
      <c r="GR107">
        <v>0</v>
      </c>
      <c r="GS107">
        <v>3</v>
      </c>
      <c r="GT107">
        <v>0</v>
      </c>
      <c r="GU107" t="s">
        <v>6</v>
      </c>
      <c r="GV107">
        <f t="shared" si="211"/>
        <v>0</v>
      </c>
      <c r="GW107">
        <v>1</v>
      </c>
      <c r="GX107" t="e">
        <f t="shared" si="206"/>
        <v>#REF!</v>
      </c>
      <c r="HA107">
        <v>0</v>
      </c>
      <c r="HB107">
        <v>0</v>
      </c>
      <c r="HC107">
        <f t="shared" si="207"/>
        <v>0</v>
      </c>
      <c r="HE107" t="s">
        <v>6</v>
      </c>
      <c r="HF107" t="s">
        <v>6</v>
      </c>
      <c r="HM107" t="s">
        <v>6</v>
      </c>
      <c r="HN107" t="s">
        <v>258</v>
      </c>
      <c r="HO107" t="s">
        <v>259</v>
      </c>
      <c r="HP107" t="s">
        <v>256</v>
      </c>
      <c r="HQ107" t="s">
        <v>256</v>
      </c>
      <c r="IF107">
        <v>-1</v>
      </c>
      <c r="IK107">
        <v>0</v>
      </c>
    </row>
    <row r="108" spans="1:245" x14ac:dyDescent="0.25">
      <c r="A108">
        <v>18</v>
      </c>
      <c r="B108">
        <v>1</v>
      </c>
      <c r="C108">
        <v>161</v>
      </c>
      <c r="E108" t="s">
        <v>260</v>
      </c>
      <c r="F108" t="e">
        <f>'Техническое задание 18.1 '!#REF!</f>
        <v>#REF!</v>
      </c>
      <c r="G108" t="s">
        <v>262</v>
      </c>
      <c r="H108" t="s">
        <v>147</v>
      </c>
      <c r="I108" t="e">
        <f>I107*J108</f>
        <v>#REF!</v>
      </c>
      <c r="J108" s="66">
        <f>'4.Ведомость_списания'!F126</f>
        <v>1</v>
      </c>
      <c r="K108">
        <v>1</v>
      </c>
      <c r="O108" t="e">
        <f t="shared" si="168"/>
        <v>#REF!</v>
      </c>
      <c r="P108" t="e">
        <f t="shared" si="169"/>
        <v>#REF!</v>
      </c>
      <c r="Q108" t="e">
        <f t="shared" si="170"/>
        <v>#REF!</v>
      </c>
      <c r="R108" t="e">
        <f t="shared" si="171"/>
        <v>#REF!</v>
      </c>
      <c r="S108" t="e">
        <f t="shared" si="172"/>
        <v>#REF!</v>
      </c>
      <c r="T108" t="e">
        <f t="shared" si="173"/>
        <v>#REF!</v>
      </c>
      <c r="U108" t="e">
        <f t="shared" si="174"/>
        <v>#REF!</v>
      </c>
      <c r="V108" t="e">
        <f t="shared" si="175"/>
        <v>#REF!</v>
      </c>
      <c r="W108" t="e">
        <f t="shared" si="176"/>
        <v>#REF!</v>
      </c>
      <c r="X108" t="e">
        <f t="shared" si="177"/>
        <v>#REF!</v>
      </c>
      <c r="Y108" t="e">
        <f t="shared" si="178"/>
        <v>#REF!</v>
      </c>
      <c r="AA108">
        <v>66440962</v>
      </c>
      <c r="AB108" t="e">
        <f t="shared" si="179"/>
        <v>#REF!</v>
      </c>
      <c r="AC108" t="e">
        <f t="shared" si="208"/>
        <v>#REF!</v>
      </c>
      <c r="AD108">
        <f>ROUND((((ET108)-(EU108))+AE108),2)</f>
        <v>0</v>
      </c>
      <c r="AE108">
        <f t="shared" si="209"/>
        <v>0</v>
      </c>
      <c r="AF108">
        <f t="shared" si="209"/>
        <v>0</v>
      </c>
      <c r="AG108">
        <f t="shared" si="184"/>
        <v>0</v>
      </c>
      <c r="AH108">
        <f t="shared" si="210"/>
        <v>0</v>
      </c>
      <c r="AI108">
        <f t="shared" si="210"/>
        <v>0</v>
      </c>
      <c r="AJ108">
        <f t="shared" si="187"/>
        <v>0</v>
      </c>
      <c r="AK108">
        <v>84234.739999999991</v>
      </c>
      <c r="AL108" s="31" t="e">
        <f>'Техническое задание 18.1 '!#REF!</f>
        <v>#REF!</v>
      </c>
      <c r="AM108">
        <v>0</v>
      </c>
      <c r="AN108">
        <v>0</v>
      </c>
      <c r="AO108">
        <v>0</v>
      </c>
      <c r="AP108">
        <v>0</v>
      </c>
      <c r="AQ108">
        <v>0</v>
      </c>
      <c r="AR108">
        <v>0</v>
      </c>
      <c r="AS108">
        <v>0</v>
      </c>
      <c r="AT108">
        <v>102</v>
      </c>
      <c r="AU108">
        <v>58</v>
      </c>
      <c r="AV108">
        <v>1</v>
      </c>
      <c r="AW108">
        <v>1</v>
      </c>
      <c r="AZ108">
        <v>1</v>
      </c>
      <c r="BA108">
        <v>1</v>
      </c>
      <c r="BB108">
        <v>1</v>
      </c>
      <c r="BC108" t="e">
        <f>'Техническое задание 18.1 '!#REF!</f>
        <v>#REF!</v>
      </c>
      <c r="BD108" t="s">
        <v>6</v>
      </c>
      <c r="BE108" t="s">
        <v>6</v>
      </c>
      <c r="BF108" t="s">
        <v>6</v>
      </c>
      <c r="BG108" t="s">
        <v>6</v>
      </c>
      <c r="BH108">
        <v>3</v>
      </c>
      <c r="BI108">
        <v>1</v>
      </c>
      <c r="BJ108" t="s">
        <v>263</v>
      </c>
      <c r="BM108">
        <v>6001</v>
      </c>
      <c r="BN108">
        <v>0</v>
      </c>
      <c r="BO108" t="s">
        <v>6</v>
      </c>
      <c r="BP108">
        <v>0</v>
      </c>
      <c r="BQ108">
        <v>2</v>
      </c>
      <c r="BR108">
        <v>0</v>
      </c>
      <c r="BS108">
        <v>1</v>
      </c>
      <c r="BT108">
        <v>1</v>
      </c>
      <c r="BU108">
        <v>1</v>
      </c>
      <c r="BV108">
        <v>1</v>
      </c>
      <c r="BW108">
        <v>1</v>
      </c>
      <c r="BX108">
        <v>1</v>
      </c>
      <c r="BY108" t="s">
        <v>6</v>
      </c>
      <c r="BZ108">
        <v>102</v>
      </c>
      <c r="CA108">
        <v>58</v>
      </c>
      <c r="CB108" t="s">
        <v>6</v>
      </c>
      <c r="CE108">
        <v>0</v>
      </c>
      <c r="CF108">
        <v>0</v>
      </c>
      <c r="CG108">
        <v>0</v>
      </c>
      <c r="CM108">
        <v>0</v>
      </c>
      <c r="CN108" t="s">
        <v>6</v>
      </c>
      <c r="CO108">
        <v>0</v>
      </c>
      <c r="CP108" t="e">
        <f t="shared" si="188"/>
        <v>#REF!</v>
      </c>
      <c r="CQ108" t="e">
        <f>AC108</f>
        <v>#REF!</v>
      </c>
      <c r="CR108">
        <f>AD108</f>
        <v>0</v>
      </c>
      <c r="CS108">
        <f t="shared" si="191"/>
        <v>0</v>
      </c>
      <c r="CT108">
        <f t="shared" si="192"/>
        <v>0</v>
      </c>
      <c r="CU108">
        <f t="shared" si="193"/>
        <v>0</v>
      </c>
      <c r="CV108">
        <f t="shared" si="194"/>
        <v>0</v>
      </c>
      <c r="CW108">
        <f t="shared" si="195"/>
        <v>0</v>
      </c>
      <c r="CX108">
        <f t="shared" si="196"/>
        <v>0</v>
      </c>
      <c r="CY108" t="e">
        <f t="shared" si="197"/>
        <v>#REF!</v>
      </c>
      <c r="CZ108" t="e">
        <f t="shared" si="198"/>
        <v>#REF!</v>
      </c>
      <c r="DC108" t="s">
        <v>6</v>
      </c>
      <c r="DD108" t="s">
        <v>6</v>
      </c>
      <c r="DE108" t="s">
        <v>6</v>
      </c>
      <c r="DF108" t="s">
        <v>6</v>
      </c>
      <c r="DG108" t="s">
        <v>6</v>
      </c>
      <c r="DH108" t="s">
        <v>6</v>
      </c>
      <c r="DI108" t="s">
        <v>6</v>
      </c>
      <c r="DJ108" t="s">
        <v>6</v>
      </c>
      <c r="DK108" t="s">
        <v>6</v>
      </c>
      <c r="DL108" t="s">
        <v>6</v>
      </c>
      <c r="DM108" t="s">
        <v>6</v>
      </c>
      <c r="DN108">
        <v>0</v>
      </c>
      <c r="DO108">
        <v>0</v>
      </c>
      <c r="DP108">
        <v>1</v>
      </c>
      <c r="DQ108">
        <v>1</v>
      </c>
      <c r="DU108">
        <v>1009</v>
      </c>
      <c r="DV108" t="s">
        <v>147</v>
      </c>
      <c r="DW108" t="e">
        <f>'Техническое задание 18.1 '!#REF!</f>
        <v>#REF!</v>
      </c>
      <c r="DX108">
        <v>1000</v>
      </c>
      <c r="DZ108" t="s">
        <v>6</v>
      </c>
      <c r="EA108" t="s">
        <v>6</v>
      </c>
      <c r="EB108" t="s">
        <v>6</v>
      </c>
      <c r="EC108" t="s">
        <v>6</v>
      </c>
      <c r="EE108">
        <v>66434263</v>
      </c>
      <c r="EF108">
        <v>2</v>
      </c>
      <c r="EG108" t="s">
        <v>80</v>
      </c>
      <c r="EH108">
        <v>6</v>
      </c>
      <c r="EI108" t="s">
        <v>256</v>
      </c>
      <c r="EJ108">
        <v>1</v>
      </c>
      <c r="EK108">
        <v>6001</v>
      </c>
      <c r="EL108" t="s">
        <v>256</v>
      </c>
      <c r="EM108" t="s">
        <v>257</v>
      </c>
      <c r="EO108" t="s">
        <v>6</v>
      </c>
      <c r="EQ108">
        <v>0</v>
      </c>
      <c r="ER108">
        <v>84234.739999999991</v>
      </c>
      <c r="ES108" s="31" t="e">
        <f>'Техническое задание 18.1 '!#REF!</f>
        <v>#REF!</v>
      </c>
      <c r="ET108">
        <v>0</v>
      </c>
      <c r="EU108">
        <v>0</v>
      </c>
      <c r="EV108">
        <v>0</v>
      </c>
      <c r="EW108">
        <v>0</v>
      </c>
      <c r="EX108">
        <v>0</v>
      </c>
      <c r="EZ108">
        <v>5</v>
      </c>
      <c r="FC108">
        <v>0</v>
      </c>
      <c r="FD108">
        <v>18</v>
      </c>
      <c r="FF108">
        <v>80392</v>
      </c>
      <c r="FQ108">
        <v>0</v>
      </c>
      <c r="FR108">
        <f t="shared" si="199"/>
        <v>0</v>
      </c>
      <c r="FS108">
        <v>0</v>
      </c>
      <c r="FX108">
        <v>102</v>
      </c>
      <c r="FY108">
        <v>58</v>
      </c>
      <c r="GA108" t="s">
        <v>264</v>
      </c>
      <c r="GD108">
        <v>1</v>
      </c>
      <c r="GF108">
        <v>-1002513242</v>
      </c>
      <c r="GG108">
        <v>2</v>
      </c>
      <c r="GH108">
        <v>3</v>
      </c>
      <c r="GI108">
        <v>4</v>
      </c>
      <c r="GJ108">
        <v>0</v>
      </c>
      <c r="GK108">
        <v>0</v>
      </c>
      <c r="GL108">
        <f t="shared" si="200"/>
        <v>0</v>
      </c>
      <c r="GM108" t="e">
        <f t="shared" si="201"/>
        <v>#REF!</v>
      </c>
      <c r="GN108" t="e">
        <f t="shared" si="202"/>
        <v>#REF!</v>
      </c>
      <c r="GO108">
        <f t="shared" si="203"/>
        <v>0</v>
      </c>
      <c r="GP108">
        <f t="shared" si="204"/>
        <v>0</v>
      </c>
      <c r="GR108">
        <v>1</v>
      </c>
      <c r="GS108">
        <v>1</v>
      </c>
      <c r="GT108">
        <v>0</v>
      </c>
      <c r="GU108" t="s">
        <v>6</v>
      </c>
      <c r="GV108">
        <f t="shared" si="211"/>
        <v>0</v>
      </c>
      <c r="GW108">
        <v>1</v>
      </c>
      <c r="GX108" t="e">
        <f t="shared" si="206"/>
        <v>#REF!</v>
      </c>
      <c r="HA108">
        <v>0</v>
      </c>
      <c r="HB108">
        <v>0</v>
      </c>
      <c r="HC108">
        <f t="shared" si="207"/>
        <v>0</v>
      </c>
      <c r="HE108" t="s">
        <v>58</v>
      </c>
      <c r="HF108" t="s">
        <v>265</v>
      </c>
      <c r="HG108" t="e">
        <f>ROUND(AC108*I108,0)</f>
        <v>#REF!</v>
      </c>
      <c r="HM108" t="s">
        <v>6</v>
      </c>
      <c r="HN108" t="s">
        <v>258</v>
      </c>
      <c r="HO108" t="s">
        <v>259</v>
      </c>
      <c r="HP108" t="s">
        <v>256</v>
      </c>
      <c r="HQ108" t="s">
        <v>256</v>
      </c>
      <c r="IF108">
        <v>-1</v>
      </c>
      <c r="IK108">
        <v>0</v>
      </c>
    </row>
    <row r="109" spans="1:245" x14ac:dyDescent="0.25">
      <c r="A109">
        <v>17</v>
      </c>
      <c r="B109">
        <v>1</v>
      </c>
      <c r="C109">
        <f>ROW(SmtRes!A182)</f>
        <v>182</v>
      </c>
      <c r="D109">
        <f>ROW(EtalonRes!A154)</f>
        <v>154</v>
      </c>
      <c r="E109" t="s">
        <v>266</v>
      </c>
      <c r="F109" t="s">
        <v>267</v>
      </c>
      <c r="G109" t="s">
        <v>268</v>
      </c>
      <c r="H109" t="s">
        <v>269</v>
      </c>
      <c r="I109" t="e">
        <f>'Техническое задание 18.1 '!#REF!</f>
        <v>#REF!</v>
      </c>
      <c r="J109">
        <v>0</v>
      </c>
      <c r="K109">
        <v>18.28</v>
      </c>
      <c r="O109" t="e">
        <f t="shared" si="168"/>
        <v>#REF!</v>
      </c>
      <c r="P109" t="e">
        <f t="shared" si="169"/>
        <v>#REF!</v>
      </c>
      <c r="Q109" t="e">
        <f t="shared" si="170"/>
        <v>#REF!</v>
      </c>
      <c r="R109" t="e">
        <f t="shared" si="171"/>
        <v>#REF!</v>
      </c>
      <c r="S109" t="e">
        <f t="shared" si="172"/>
        <v>#REF!</v>
      </c>
      <c r="T109" t="e">
        <f t="shared" si="173"/>
        <v>#REF!</v>
      </c>
      <c r="U109" t="e">
        <f t="shared" si="174"/>
        <v>#REF!</v>
      </c>
      <c r="V109" t="e">
        <f t="shared" si="175"/>
        <v>#REF!</v>
      </c>
      <c r="W109" t="e">
        <f t="shared" si="176"/>
        <v>#REF!</v>
      </c>
      <c r="X109" t="e">
        <f t="shared" si="177"/>
        <v>#REF!</v>
      </c>
      <c r="Y109" t="e">
        <f t="shared" si="178"/>
        <v>#REF!</v>
      </c>
      <c r="AA109">
        <v>66440962</v>
      </c>
      <c r="AB109" t="e">
        <f t="shared" si="179"/>
        <v>#REF!</v>
      </c>
      <c r="AC109" t="e">
        <f t="shared" si="208"/>
        <v>#REF!</v>
      </c>
      <c r="AD109" t="e">
        <f>ROUND(((((ET109*ROUND(1.16,7)))-((EU109*ROUND(1.16,7))))+AE109),2)</f>
        <v>#REF!</v>
      </c>
      <c r="AE109" t="e">
        <f>ROUND(((EU109*ROUND(1.16,7))),2)</f>
        <v>#REF!</v>
      </c>
      <c r="AF109" t="e">
        <f>ROUND(((EV109*ROUND(1.16,7))),2)</f>
        <v>#REF!</v>
      </c>
      <c r="AG109">
        <f t="shared" si="184"/>
        <v>0</v>
      </c>
      <c r="AH109" t="e">
        <f>((EW109*ROUND(1.16,7)))</f>
        <v>#REF!</v>
      </c>
      <c r="AI109">
        <f>((EX109*ROUND(1.16,7)))</f>
        <v>10.5328</v>
      </c>
      <c r="AJ109">
        <f t="shared" si="187"/>
        <v>0</v>
      </c>
      <c r="AK109" t="e">
        <f>AL109+AM109+AO109</f>
        <v>#REF!</v>
      </c>
      <c r="AL109" s="31" t="e">
        <f>'Техническое задание 18.1 '!#REF!</f>
        <v>#REF!</v>
      </c>
      <c r="AM109" s="31" t="e">
        <f>'Техническое задание 18.1 '!#REF!</f>
        <v>#REF!</v>
      </c>
      <c r="AN109" s="31" t="e">
        <f>'Техническое задание 18.1 '!#REF!</f>
        <v>#REF!</v>
      </c>
      <c r="AO109" s="31" t="e">
        <f>'Техническое задание 18.1 '!#REF!</f>
        <v>#REF!</v>
      </c>
      <c r="AP109">
        <v>0</v>
      </c>
      <c r="AQ109" t="e">
        <f>'Техническое задание 18.1 '!#REF!</f>
        <v>#REF!</v>
      </c>
      <c r="AR109">
        <v>9.08</v>
      </c>
      <c r="AS109">
        <v>0</v>
      </c>
      <c r="AT109">
        <v>116</v>
      </c>
      <c r="AU109">
        <v>80</v>
      </c>
      <c r="AV109">
        <v>1</v>
      </c>
      <c r="AW109">
        <v>1</v>
      </c>
      <c r="AZ109">
        <v>1</v>
      </c>
      <c r="BA109" t="e">
        <f>'Техническое задание 18.1 '!#REF!</f>
        <v>#REF!</v>
      </c>
      <c r="BB109" t="e">
        <f>'Техническое задание 18.1 '!#REF!</f>
        <v>#REF!</v>
      </c>
      <c r="BC109" t="e">
        <f>'Техническое задание 18.1 '!#REF!</f>
        <v>#REF!</v>
      </c>
      <c r="BD109" t="s">
        <v>6</v>
      </c>
      <c r="BE109" t="s">
        <v>6</v>
      </c>
      <c r="BF109" t="s">
        <v>6</v>
      </c>
      <c r="BG109" t="s">
        <v>6</v>
      </c>
      <c r="BH109">
        <v>0</v>
      </c>
      <c r="BI109">
        <v>1</v>
      </c>
      <c r="BJ109" t="s">
        <v>270</v>
      </c>
      <c r="BM109">
        <v>7005</v>
      </c>
      <c r="BN109">
        <v>0</v>
      </c>
      <c r="BO109" t="s">
        <v>6</v>
      </c>
      <c r="BP109">
        <v>0</v>
      </c>
      <c r="BQ109">
        <v>2</v>
      </c>
      <c r="BR109">
        <v>0</v>
      </c>
      <c r="BS109" t="e">
        <f>'Техническое задание 18.1 '!#REF!</f>
        <v>#REF!</v>
      </c>
      <c r="BT109">
        <v>1</v>
      </c>
      <c r="BU109">
        <v>1</v>
      </c>
      <c r="BV109">
        <v>1</v>
      </c>
      <c r="BW109">
        <v>1</v>
      </c>
      <c r="BX109">
        <v>1</v>
      </c>
      <c r="BY109" t="s">
        <v>6</v>
      </c>
      <c r="BZ109">
        <v>116</v>
      </c>
      <c r="CA109">
        <v>80</v>
      </c>
      <c r="CB109" t="s">
        <v>6</v>
      </c>
      <c r="CE109">
        <v>0</v>
      </c>
      <c r="CF109">
        <v>0</v>
      </c>
      <c r="CG109">
        <v>0</v>
      </c>
      <c r="CM109">
        <v>0</v>
      </c>
      <c r="CN109" t="s">
        <v>6</v>
      </c>
      <c r="CO109">
        <v>0</v>
      </c>
      <c r="CP109" t="e">
        <f t="shared" si="188"/>
        <v>#REF!</v>
      </c>
      <c r="CQ109" t="e">
        <f>AC109*BC109</f>
        <v>#REF!</v>
      </c>
      <c r="CR109" t="e">
        <f>AD109*BB109</f>
        <v>#REF!</v>
      </c>
      <c r="CS109" t="e">
        <f t="shared" si="191"/>
        <v>#REF!</v>
      </c>
      <c r="CT109" t="e">
        <f t="shared" si="192"/>
        <v>#REF!</v>
      </c>
      <c r="CU109">
        <f t="shared" si="193"/>
        <v>0</v>
      </c>
      <c r="CV109" t="e">
        <f t="shared" si="194"/>
        <v>#REF!</v>
      </c>
      <c r="CW109">
        <f t="shared" si="195"/>
        <v>10.5328</v>
      </c>
      <c r="CX109">
        <f t="shared" si="196"/>
        <v>0</v>
      </c>
      <c r="CY109" t="e">
        <f t="shared" si="197"/>
        <v>#REF!</v>
      </c>
      <c r="CZ109" t="e">
        <f t="shared" si="198"/>
        <v>#REF!</v>
      </c>
      <c r="DC109" t="s">
        <v>6</v>
      </c>
      <c r="DD109" t="s">
        <v>6</v>
      </c>
      <c r="DE109" t="s">
        <v>271</v>
      </c>
      <c r="DF109" t="s">
        <v>271</v>
      </c>
      <c r="DG109" t="s">
        <v>271</v>
      </c>
      <c r="DH109" t="s">
        <v>6</v>
      </c>
      <c r="DI109" t="s">
        <v>271</v>
      </c>
      <c r="DJ109" t="s">
        <v>271</v>
      </c>
      <c r="DK109" t="s">
        <v>6</v>
      </c>
      <c r="DL109" t="s">
        <v>6</v>
      </c>
      <c r="DM109" t="s">
        <v>6</v>
      </c>
      <c r="DN109">
        <v>0</v>
      </c>
      <c r="DO109">
        <v>0</v>
      </c>
      <c r="DP109">
        <v>1</v>
      </c>
      <c r="DQ109">
        <v>1</v>
      </c>
      <c r="DU109">
        <v>1013</v>
      </c>
      <c r="DV109" t="s">
        <v>269</v>
      </c>
      <c r="DW109" t="e">
        <f>'Техническое задание 18.1 '!#REF!</f>
        <v>#REF!</v>
      </c>
      <c r="DX109">
        <v>1</v>
      </c>
      <c r="DZ109" t="s">
        <v>6</v>
      </c>
      <c r="EA109" t="s">
        <v>6</v>
      </c>
      <c r="EB109" t="s">
        <v>6</v>
      </c>
      <c r="EC109" t="s">
        <v>6</v>
      </c>
      <c r="EE109">
        <v>66434294</v>
      </c>
      <c r="EF109">
        <v>2</v>
      </c>
      <c r="EG109" t="s">
        <v>80</v>
      </c>
      <c r="EH109">
        <v>7</v>
      </c>
      <c r="EI109" t="s">
        <v>171</v>
      </c>
      <c r="EJ109">
        <v>1</v>
      </c>
      <c r="EK109">
        <v>7005</v>
      </c>
      <c r="EL109" t="s">
        <v>172</v>
      </c>
      <c r="EM109" t="s">
        <v>173</v>
      </c>
      <c r="EO109" t="s">
        <v>6</v>
      </c>
      <c r="EQ109">
        <v>131072</v>
      </c>
      <c r="ER109" t="e">
        <f>ES109+ET109+EV109</f>
        <v>#REF!</v>
      </c>
      <c r="ES109" s="31" t="e">
        <f>'Техническое задание 18.1 '!#REF!</f>
        <v>#REF!</v>
      </c>
      <c r="ET109" s="31" t="e">
        <f>'Техническое задание 18.1 '!#REF!</f>
        <v>#REF!</v>
      </c>
      <c r="EU109" s="31" t="e">
        <f>'Техническое задание 18.1 '!#REF!</f>
        <v>#REF!</v>
      </c>
      <c r="EV109" s="31" t="e">
        <f>'Техническое задание 18.1 '!#REF!</f>
        <v>#REF!</v>
      </c>
      <c r="EW109" t="e">
        <f>'Техническое задание 18.1 '!#REF!</f>
        <v>#REF!</v>
      </c>
      <c r="EX109">
        <v>9.08</v>
      </c>
      <c r="EY109">
        <v>0</v>
      </c>
      <c r="FQ109">
        <v>0</v>
      </c>
      <c r="FR109">
        <f t="shared" si="199"/>
        <v>0</v>
      </c>
      <c r="FS109">
        <v>0</v>
      </c>
      <c r="FX109">
        <v>116</v>
      </c>
      <c r="FY109">
        <v>80</v>
      </c>
      <c r="GA109" t="s">
        <v>6</v>
      </c>
      <c r="GD109">
        <v>1</v>
      </c>
      <c r="GF109">
        <v>-1077686211</v>
      </c>
      <c r="GG109">
        <v>2</v>
      </c>
      <c r="GH109">
        <v>1</v>
      </c>
      <c r="GI109">
        <v>4</v>
      </c>
      <c r="GJ109">
        <v>0</v>
      </c>
      <c r="GK109">
        <v>0</v>
      </c>
      <c r="GL109">
        <f t="shared" si="200"/>
        <v>0</v>
      </c>
      <c r="GM109" t="e">
        <f t="shared" si="201"/>
        <v>#REF!</v>
      </c>
      <c r="GN109" t="e">
        <f t="shared" si="202"/>
        <v>#REF!</v>
      </c>
      <c r="GO109">
        <f t="shared" si="203"/>
        <v>0</v>
      </c>
      <c r="GP109">
        <f t="shared" si="204"/>
        <v>0</v>
      </c>
      <c r="GR109">
        <v>0</v>
      </c>
      <c r="GS109">
        <v>3</v>
      </c>
      <c r="GT109">
        <v>0</v>
      </c>
      <c r="GU109" t="s">
        <v>6</v>
      </c>
      <c r="GV109">
        <f t="shared" si="211"/>
        <v>0</v>
      </c>
      <c r="GW109">
        <v>1</v>
      </c>
      <c r="GX109" t="e">
        <f t="shared" si="206"/>
        <v>#REF!</v>
      </c>
      <c r="HA109">
        <v>0</v>
      </c>
      <c r="HB109">
        <v>0</v>
      </c>
      <c r="HC109">
        <f t="shared" si="207"/>
        <v>0</v>
      </c>
      <c r="HE109" t="s">
        <v>6</v>
      </c>
      <c r="HF109" t="s">
        <v>6</v>
      </c>
      <c r="HM109" t="s">
        <v>6</v>
      </c>
      <c r="HN109" t="s">
        <v>174</v>
      </c>
      <c r="HO109" t="s">
        <v>175</v>
      </c>
      <c r="HP109" t="s">
        <v>172</v>
      </c>
      <c r="HQ109" t="s">
        <v>172</v>
      </c>
      <c r="IF109">
        <v>-1</v>
      </c>
      <c r="IK109">
        <v>0</v>
      </c>
    </row>
    <row r="110" spans="1:245" x14ac:dyDescent="0.25">
      <c r="A110">
        <v>18</v>
      </c>
      <c r="B110">
        <v>1</v>
      </c>
      <c r="C110">
        <v>165</v>
      </c>
      <c r="E110" t="s">
        <v>272</v>
      </c>
      <c r="F110" t="e">
        <f>'Техническое задание 18.1 '!#REF!</f>
        <v>#REF!</v>
      </c>
      <c r="G110" t="s">
        <v>31</v>
      </c>
      <c r="H110" t="s">
        <v>22</v>
      </c>
      <c r="I110" t="e">
        <f>I109*J110</f>
        <v>#REF!</v>
      </c>
      <c r="J110">
        <v>-0.25</v>
      </c>
      <c r="K110">
        <v>-0.25</v>
      </c>
      <c r="O110" t="e">
        <f t="shared" si="168"/>
        <v>#REF!</v>
      </c>
      <c r="P110" t="e">
        <f t="shared" si="169"/>
        <v>#REF!</v>
      </c>
      <c r="Q110" t="e">
        <f t="shared" si="170"/>
        <v>#REF!</v>
      </c>
      <c r="R110" t="e">
        <f t="shared" si="171"/>
        <v>#REF!</v>
      </c>
      <c r="S110" t="e">
        <f t="shared" si="172"/>
        <v>#REF!</v>
      </c>
      <c r="T110" t="e">
        <f t="shared" si="173"/>
        <v>#REF!</v>
      </c>
      <c r="U110" t="e">
        <f t="shared" si="174"/>
        <v>#REF!</v>
      </c>
      <c r="V110" t="e">
        <f t="shared" si="175"/>
        <v>#REF!</v>
      </c>
      <c r="W110" t="e">
        <f t="shared" si="176"/>
        <v>#REF!</v>
      </c>
      <c r="X110" t="e">
        <f t="shared" si="177"/>
        <v>#REF!</v>
      </c>
      <c r="Y110" t="e">
        <f t="shared" si="178"/>
        <v>#REF!</v>
      </c>
      <c r="AA110">
        <v>66440962</v>
      </c>
      <c r="AB110" t="e">
        <f t="shared" si="179"/>
        <v>#REF!</v>
      </c>
      <c r="AC110" t="e">
        <f t="shared" si="208"/>
        <v>#REF!</v>
      </c>
      <c r="AD110">
        <f t="shared" ref="AD110:AD136" si="212">ROUND((((ET110)-(EU110))+AE110),2)</f>
        <v>0</v>
      </c>
      <c r="AE110">
        <f t="shared" ref="AE110:AE136" si="213">ROUND((EU110),2)</f>
        <v>0</v>
      </c>
      <c r="AF110">
        <f t="shared" ref="AF110:AF136" si="214">ROUND((EV110),2)</f>
        <v>0</v>
      </c>
      <c r="AG110">
        <f t="shared" si="184"/>
        <v>0</v>
      </c>
      <c r="AH110">
        <f t="shared" ref="AH110:AH136" si="215">(EW110)</f>
        <v>0</v>
      </c>
      <c r="AI110">
        <f t="shared" ref="AI110:AI136" si="216">(EX110)</f>
        <v>0</v>
      </c>
      <c r="AJ110">
        <f t="shared" si="187"/>
        <v>0</v>
      </c>
      <c r="AK110">
        <v>519.79999999999995</v>
      </c>
      <c r="AL110" s="31" t="e">
        <f>'Техническое задание 18.1 '!#REF!</f>
        <v>#REF!</v>
      </c>
      <c r="AM110">
        <v>0</v>
      </c>
      <c r="AN110">
        <v>0</v>
      </c>
      <c r="AO110">
        <v>0</v>
      </c>
      <c r="AP110">
        <v>0</v>
      </c>
      <c r="AQ110">
        <v>0</v>
      </c>
      <c r="AR110">
        <v>0</v>
      </c>
      <c r="AS110">
        <v>0</v>
      </c>
      <c r="AT110">
        <v>116</v>
      </c>
      <c r="AU110">
        <v>80</v>
      </c>
      <c r="AV110">
        <v>1</v>
      </c>
      <c r="AW110">
        <v>1</v>
      </c>
      <c r="AZ110">
        <v>1</v>
      </c>
      <c r="BA110">
        <v>1</v>
      </c>
      <c r="BB110">
        <v>1</v>
      </c>
      <c r="BC110" t="e">
        <f>'Техническое задание 18.1 '!#REF!</f>
        <v>#REF!</v>
      </c>
      <c r="BD110" t="s">
        <v>6</v>
      </c>
      <c r="BE110" t="s">
        <v>6</v>
      </c>
      <c r="BF110" t="s">
        <v>6</v>
      </c>
      <c r="BG110" t="s">
        <v>6</v>
      </c>
      <c r="BH110">
        <v>3</v>
      </c>
      <c r="BI110">
        <v>1</v>
      </c>
      <c r="BJ110" t="s">
        <v>69</v>
      </c>
      <c r="BM110">
        <v>7005</v>
      </c>
      <c r="BN110">
        <v>0</v>
      </c>
      <c r="BO110" t="s">
        <v>6</v>
      </c>
      <c r="BP110">
        <v>0</v>
      </c>
      <c r="BQ110">
        <v>2</v>
      </c>
      <c r="BR110">
        <v>1</v>
      </c>
      <c r="BS110">
        <v>1</v>
      </c>
      <c r="BT110">
        <v>1</v>
      </c>
      <c r="BU110">
        <v>1</v>
      </c>
      <c r="BV110">
        <v>1</v>
      </c>
      <c r="BW110">
        <v>1</v>
      </c>
      <c r="BX110">
        <v>1</v>
      </c>
      <c r="BY110" t="s">
        <v>6</v>
      </c>
      <c r="BZ110">
        <v>116</v>
      </c>
      <c r="CA110">
        <v>80</v>
      </c>
      <c r="CB110" t="s">
        <v>6</v>
      </c>
      <c r="CE110">
        <v>0</v>
      </c>
      <c r="CF110">
        <v>0</v>
      </c>
      <c r="CG110">
        <v>0</v>
      </c>
      <c r="CM110">
        <v>0</v>
      </c>
      <c r="CN110" t="s">
        <v>6</v>
      </c>
      <c r="CO110">
        <v>0</v>
      </c>
      <c r="CP110" t="e">
        <f t="shared" si="188"/>
        <v>#REF!</v>
      </c>
      <c r="CQ110" t="e">
        <f>AC110*BC110</f>
        <v>#REF!</v>
      </c>
      <c r="CR110">
        <f>AD110*BB110</f>
        <v>0</v>
      </c>
      <c r="CS110">
        <f t="shared" si="191"/>
        <v>0</v>
      </c>
      <c r="CT110">
        <f t="shared" si="192"/>
        <v>0</v>
      </c>
      <c r="CU110">
        <f t="shared" si="193"/>
        <v>0</v>
      </c>
      <c r="CV110">
        <f t="shared" si="194"/>
        <v>0</v>
      </c>
      <c r="CW110">
        <f t="shared" si="195"/>
        <v>0</v>
      </c>
      <c r="CX110">
        <f t="shared" si="196"/>
        <v>0</v>
      </c>
      <c r="CY110" t="e">
        <f t="shared" si="197"/>
        <v>#REF!</v>
      </c>
      <c r="CZ110" t="e">
        <f t="shared" si="198"/>
        <v>#REF!</v>
      </c>
      <c r="DC110" t="s">
        <v>6</v>
      </c>
      <c r="DD110" t="s">
        <v>6</v>
      </c>
      <c r="DE110" t="s">
        <v>6</v>
      </c>
      <c r="DF110" t="s">
        <v>6</v>
      </c>
      <c r="DG110" t="s">
        <v>6</v>
      </c>
      <c r="DH110" t="s">
        <v>6</v>
      </c>
      <c r="DI110" t="s">
        <v>6</v>
      </c>
      <c r="DJ110" t="s">
        <v>6</v>
      </c>
      <c r="DK110" t="s">
        <v>6</v>
      </c>
      <c r="DL110" t="s">
        <v>6</v>
      </c>
      <c r="DM110" t="s">
        <v>6</v>
      </c>
      <c r="DN110">
        <v>0</v>
      </c>
      <c r="DO110">
        <v>0</v>
      </c>
      <c r="DP110">
        <v>1</v>
      </c>
      <c r="DQ110">
        <v>1</v>
      </c>
      <c r="DU110">
        <v>1007</v>
      </c>
      <c r="DV110" t="s">
        <v>22</v>
      </c>
      <c r="DW110" t="e">
        <f>'Техническое задание 18.1 '!#REF!</f>
        <v>#REF!</v>
      </c>
      <c r="DX110">
        <v>1</v>
      </c>
      <c r="DZ110" t="s">
        <v>6</v>
      </c>
      <c r="EA110" t="s">
        <v>6</v>
      </c>
      <c r="EB110" t="s">
        <v>6</v>
      </c>
      <c r="EC110" t="s">
        <v>6</v>
      </c>
      <c r="EE110">
        <v>66434294</v>
      </c>
      <c r="EF110">
        <v>2</v>
      </c>
      <c r="EG110" t="s">
        <v>80</v>
      </c>
      <c r="EH110">
        <v>7</v>
      </c>
      <c r="EI110" t="s">
        <v>171</v>
      </c>
      <c r="EJ110">
        <v>1</v>
      </c>
      <c r="EK110">
        <v>7005</v>
      </c>
      <c r="EL110" t="s">
        <v>172</v>
      </c>
      <c r="EM110" t="s">
        <v>173</v>
      </c>
      <c r="EO110" t="s">
        <v>6</v>
      </c>
      <c r="EQ110">
        <v>32768</v>
      </c>
      <c r="ER110">
        <v>519.79999999999995</v>
      </c>
      <c r="ES110" s="31" t="e">
        <f>'Техническое задание 18.1 '!#REF!</f>
        <v>#REF!</v>
      </c>
      <c r="ET110">
        <v>0</v>
      </c>
      <c r="EU110">
        <v>0</v>
      </c>
      <c r="EV110">
        <v>0</v>
      </c>
      <c r="EW110">
        <v>0</v>
      </c>
      <c r="EX110">
        <v>0</v>
      </c>
      <c r="FQ110">
        <v>0</v>
      </c>
      <c r="FR110">
        <f t="shared" si="199"/>
        <v>0</v>
      </c>
      <c r="FS110">
        <v>0</v>
      </c>
      <c r="FX110">
        <v>116</v>
      </c>
      <c r="FY110">
        <v>80</v>
      </c>
      <c r="GA110" t="s">
        <v>6</v>
      </c>
      <c r="GD110">
        <v>1</v>
      </c>
      <c r="GF110">
        <v>461598558</v>
      </c>
      <c r="GG110">
        <v>2</v>
      </c>
      <c r="GH110">
        <v>1</v>
      </c>
      <c r="GI110">
        <v>4</v>
      </c>
      <c r="GJ110">
        <v>0</v>
      </c>
      <c r="GK110">
        <v>0</v>
      </c>
      <c r="GL110">
        <f t="shared" si="200"/>
        <v>0</v>
      </c>
      <c r="GM110" t="e">
        <f t="shared" si="201"/>
        <v>#REF!</v>
      </c>
      <c r="GN110" t="e">
        <f t="shared" si="202"/>
        <v>#REF!</v>
      </c>
      <c r="GO110">
        <f t="shared" si="203"/>
        <v>0</v>
      </c>
      <c r="GP110">
        <f t="shared" si="204"/>
        <v>0</v>
      </c>
      <c r="GR110">
        <v>0</v>
      </c>
      <c r="GS110">
        <v>3</v>
      </c>
      <c r="GT110">
        <v>0</v>
      </c>
      <c r="GU110" t="s">
        <v>6</v>
      </c>
      <c r="GV110">
        <f t="shared" si="211"/>
        <v>0</v>
      </c>
      <c r="GW110">
        <v>1</v>
      </c>
      <c r="GX110" t="e">
        <f t="shared" si="206"/>
        <v>#REF!</v>
      </c>
      <c r="HA110">
        <v>0</v>
      </c>
      <c r="HB110">
        <v>0</v>
      </c>
      <c r="HC110">
        <f t="shared" si="207"/>
        <v>0</v>
      </c>
      <c r="HE110" t="s">
        <v>6</v>
      </c>
      <c r="HF110" t="s">
        <v>6</v>
      </c>
      <c r="HM110" t="s">
        <v>6</v>
      </c>
      <c r="HN110" t="s">
        <v>174</v>
      </c>
      <c r="HO110" t="s">
        <v>175</v>
      </c>
      <c r="HP110" t="s">
        <v>172</v>
      </c>
      <c r="HQ110" t="s">
        <v>172</v>
      </c>
      <c r="IF110">
        <v>-1</v>
      </c>
      <c r="IK110">
        <v>0</v>
      </c>
    </row>
    <row r="111" spans="1:245" x14ac:dyDescent="0.25">
      <c r="A111">
        <v>18</v>
      </c>
      <c r="B111">
        <v>1</v>
      </c>
      <c r="C111">
        <v>182</v>
      </c>
      <c r="E111" t="s">
        <v>274</v>
      </c>
      <c r="F111" t="e">
        <f>'Техническое задание 18.1 '!#REF!</f>
        <v>#REF!</v>
      </c>
      <c r="G111" t="s">
        <v>31</v>
      </c>
      <c r="H111" t="s">
        <v>22</v>
      </c>
      <c r="I111" t="e">
        <f>I109*J111</f>
        <v>#REF!</v>
      </c>
      <c r="J111" s="66">
        <f>'4.Ведомость_списания'!F128</f>
        <v>0.25</v>
      </c>
      <c r="K111">
        <v>0.25</v>
      </c>
      <c r="O111" t="e">
        <f t="shared" si="168"/>
        <v>#REF!</v>
      </c>
      <c r="P111" t="e">
        <f t="shared" si="169"/>
        <v>#REF!</v>
      </c>
      <c r="Q111" t="e">
        <f t="shared" si="170"/>
        <v>#REF!</v>
      </c>
      <c r="R111" t="e">
        <f t="shared" si="171"/>
        <v>#REF!</v>
      </c>
      <c r="S111" t="e">
        <f t="shared" si="172"/>
        <v>#REF!</v>
      </c>
      <c r="T111" t="e">
        <f t="shared" si="173"/>
        <v>#REF!</v>
      </c>
      <c r="U111" t="e">
        <f t="shared" si="174"/>
        <v>#REF!</v>
      </c>
      <c r="V111" t="e">
        <f t="shared" si="175"/>
        <v>#REF!</v>
      </c>
      <c r="W111" t="e">
        <f t="shared" si="176"/>
        <v>#REF!</v>
      </c>
      <c r="X111" t="e">
        <f t="shared" si="177"/>
        <v>#REF!</v>
      </c>
      <c r="Y111" t="e">
        <f t="shared" si="178"/>
        <v>#REF!</v>
      </c>
      <c r="AA111">
        <v>66440962</v>
      </c>
      <c r="AB111" t="e">
        <f t="shared" si="179"/>
        <v>#REF!</v>
      </c>
      <c r="AC111" t="e">
        <f t="shared" si="208"/>
        <v>#REF!</v>
      </c>
      <c r="AD111">
        <f t="shared" si="212"/>
        <v>0</v>
      </c>
      <c r="AE111">
        <f t="shared" si="213"/>
        <v>0</v>
      </c>
      <c r="AF111">
        <f t="shared" si="214"/>
        <v>0</v>
      </c>
      <c r="AG111">
        <f t="shared" si="184"/>
        <v>0</v>
      </c>
      <c r="AH111">
        <f t="shared" si="215"/>
        <v>0</v>
      </c>
      <c r="AI111">
        <f t="shared" si="216"/>
        <v>0</v>
      </c>
      <c r="AJ111">
        <f t="shared" si="187"/>
        <v>0</v>
      </c>
      <c r="AK111">
        <v>3952.5</v>
      </c>
      <c r="AL111" s="31" t="e">
        <f>'Техническое задание 18.1 '!#REF!</f>
        <v>#REF!</v>
      </c>
      <c r="AM111">
        <v>0</v>
      </c>
      <c r="AN111">
        <v>0</v>
      </c>
      <c r="AO111">
        <v>0</v>
      </c>
      <c r="AP111">
        <v>0</v>
      </c>
      <c r="AQ111">
        <v>0</v>
      </c>
      <c r="AR111">
        <v>0</v>
      </c>
      <c r="AS111">
        <v>0</v>
      </c>
      <c r="AT111">
        <v>116</v>
      </c>
      <c r="AU111">
        <v>80</v>
      </c>
      <c r="AV111">
        <v>1</v>
      </c>
      <c r="AW111">
        <v>1</v>
      </c>
      <c r="AZ111">
        <v>1</v>
      </c>
      <c r="BA111">
        <v>1</v>
      </c>
      <c r="BB111">
        <v>1</v>
      </c>
      <c r="BC111" t="e">
        <f>'Техническое задание 18.1 '!#REF!</f>
        <v>#REF!</v>
      </c>
      <c r="BD111" t="s">
        <v>6</v>
      </c>
      <c r="BE111" t="s">
        <v>6</v>
      </c>
      <c r="BF111" t="s">
        <v>6</v>
      </c>
      <c r="BG111" t="s">
        <v>6</v>
      </c>
      <c r="BH111">
        <v>3</v>
      </c>
      <c r="BI111">
        <v>1</v>
      </c>
      <c r="BJ111" t="s">
        <v>6</v>
      </c>
      <c r="BM111">
        <v>7005</v>
      </c>
      <c r="BN111">
        <v>0</v>
      </c>
      <c r="BO111" t="s">
        <v>6</v>
      </c>
      <c r="BP111">
        <v>0</v>
      </c>
      <c r="BQ111">
        <v>2</v>
      </c>
      <c r="BR111">
        <v>0</v>
      </c>
      <c r="BS111">
        <v>1</v>
      </c>
      <c r="BT111">
        <v>1</v>
      </c>
      <c r="BU111">
        <v>1</v>
      </c>
      <c r="BV111">
        <v>1</v>
      </c>
      <c r="BW111">
        <v>1</v>
      </c>
      <c r="BX111">
        <v>1</v>
      </c>
      <c r="BY111" t="s">
        <v>6</v>
      </c>
      <c r="BZ111">
        <v>116</v>
      </c>
      <c r="CA111">
        <v>80</v>
      </c>
      <c r="CB111" t="s">
        <v>6</v>
      </c>
      <c r="CE111">
        <v>0</v>
      </c>
      <c r="CF111">
        <v>0</v>
      </c>
      <c r="CG111">
        <v>0</v>
      </c>
      <c r="CM111">
        <v>0</v>
      </c>
      <c r="CN111" t="s">
        <v>6</v>
      </c>
      <c r="CO111">
        <v>0</v>
      </c>
      <c r="CP111" t="e">
        <f t="shared" si="188"/>
        <v>#REF!</v>
      </c>
      <c r="CQ111" t="e">
        <f t="shared" ref="CQ111:CQ127" si="217">AC111</f>
        <v>#REF!</v>
      </c>
      <c r="CR111">
        <f t="shared" ref="CR111:CR127" si="218">AD111</f>
        <v>0</v>
      </c>
      <c r="CS111">
        <f t="shared" si="191"/>
        <v>0</v>
      </c>
      <c r="CT111">
        <f t="shared" si="192"/>
        <v>0</v>
      </c>
      <c r="CU111">
        <f t="shared" si="193"/>
        <v>0</v>
      </c>
      <c r="CV111">
        <f t="shared" si="194"/>
        <v>0</v>
      </c>
      <c r="CW111">
        <f t="shared" si="195"/>
        <v>0</v>
      </c>
      <c r="CX111">
        <f t="shared" si="196"/>
        <v>0</v>
      </c>
      <c r="CY111" t="e">
        <f t="shared" si="197"/>
        <v>#REF!</v>
      </c>
      <c r="CZ111" t="e">
        <f t="shared" si="198"/>
        <v>#REF!</v>
      </c>
      <c r="DC111" t="s">
        <v>6</v>
      </c>
      <c r="DD111" t="s">
        <v>6</v>
      </c>
      <c r="DE111" t="s">
        <v>6</v>
      </c>
      <c r="DF111" t="s">
        <v>6</v>
      </c>
      <c r="DG111" t="s">
        <v>6</v>
      </c>
      <c r="DH111" t="s">
        <v>6</v>
      </c>
      <c r="DI111" t="s">
        <v>6</v>
      </c>
      <c r="DJ111" t="s">
        <v>6</v>
      </c>
      <c r="DK111" t="s">
        <v>6</v>
      </c>
      <c r="DL111" t="s">
        <v>6</v>
      </c>
      <c r="DM111" t="s">
        <v>6</v>
      </c>
      <c r="DN111">
        <v>0</v>
      </c>
      <c r="DO111">
        <v>0</v>
      </c>
      <c r="DP111">
        <v>1</v>
      </c>
      <c r="DQ111">
        <v>1</v>
      </c>
      <c r="DU111">
        <v>1007</v>
      </c>
      <c r="DV111" t="s">
        <v>22</v>
      </c>
      <c r="DW111" t="e">
        <f>'Техническое задание 18.1 '!#REF!</f>
        <v>#REF!</v>
      </c>
      <c r="DX111">
        <v>1</v>
      </c>
      <c r="DZ111" t="s">
        <v>6</v>
      </c>
      <c r="EA111" t="s">
        <v>6</v>
      </c>
      <c r="EB111" t="s">
        <v>6</v>
      </c>
      <c r="EC111" t="s">
        <v>6</v>
      </c>
      <c r="EE111">
        <v>66434294</v>
      </c>
      <c r="EF111">
        <v>2</v>
      </c>
      <c r="EG111" t="s">
        <v>80</v>
      </c>
      <c r="EH111">
        <v>7</v>
      </c>
      <c r="EI111" t="s">
        <v>171</v>
      </c>
      <c r="EJ111">
        <v>1</v>
      </c>
      <c r="EK111">
        <v>7005</v>
      </c>
      <c r="EL111" t="s">
        <v>172</v>
      </c>
      <c r="EM111" t="s">
        <v>173</v>
      </c>
      <c r="EO111" t="s">
        <v>6</v>
      </c>
      <c r="EQ111">
        <v>0</v>
      </c>
      <c r="ER111">
        <v>3875</v>
      </c>
      <c r="ES111" s="31" t="e">
        <f>'Техническое задание 18.1 '!#REF!</f>
        <v>#REF!</v>
      </c>
      <c r="ET111">
        <v>0</v>
      </c>
      <c r="EU111">
        <v>0</v>
      </c>
      <c r="EV111">
        <v>0</v>
      </c>
      <c r="EW111">
        <v>0</v>
      </c>
      <c r="EX111">
        <v>0</v>
      </c>
      <c r="EZ111">
        <v>5</v>
      </c>
      <c r="FC111">
        <v>0</v>
      </c>
      <c r="FD111">
        <v>18</v>
      </c>
      <c r="FF111">
        <v>3875</v>
      </c>
      <c r="FQ111">
        <v>0</v>
      </c>
      <c r="FR111">
        <f t="shared" si="199"/>
        <v>0</v>
      </c>
      <c r="FS111">
        <v>0</v>
      </c>
      <c r="FX111">
        <v>116</v>
      </c>
      <c r="FY111">
        <v>80</v>
      </c>
      <c r="GA111" t="s">
        <v>32</v>
      </c>
      <c r="GD111">
        <v>1</v>
      </c>
      <c r="GF111">
        <v>-2107955517</v>
      </c>
      <c r="GG111">
        <v>2</v>
      </c>
      <c r="GH111">
        <v>3</v>
      </c>
      <c r="GI111">
        <v>4</v>
      </c>
      <c r="GJ111">
        <v>0</v>
      </c>
      <c r="GK111">
        <v>0</v>
      </c>
      <c r="GL111">
        <f t="shared" si="200"/>
        <v>0</v>
      </c>
      <c r="GM111" t="e">
        <f t="shared" si="201"/>
        <v>#REF!</v>
      </c>
      <c r="GN111" t="e">
        <f t="shared" si="202"/>
        <v>#REF!</v>
      </c>
      <c r="GO111">
        <f t="shared" si="203"/>
        <v>0</v>
      </c>
      <c r="GP111">
        <f t="shared" si="204"/>
        <v>0</v>
      </c>
      <c r="GR111">
        <v>1</v>
      </c>
      <c r="GS111">
        <v>1</v>
      </c>
      <c r="GT111">
        <v>0</v>
      </c>
      <c r="GU111" t="s">
        <v>6</v>
      </c>
      <c r="GV111">
        <f t="shared" si="211"/>
        <v>0</v>
      </c>
      <c r="GW111">
        <v>1</v>
      </c>
      <c r="GX111" t="e">
        <f t="shared" si="206"/>
        <v>#REF!</v>
      </c>
      <c r="HA111">
        <v>0</v>
      </c>
      <c r="HB111">
        <v>0</v>
      </c>
      <c r="HC111">
        <f t="shared" si="207"/>
        <v>0</v>
      </c>
      <c r="HE111" t="s">
        <v>33</v>
      </c>
      <c r="HF111" t="s">
        <v>34</v>
      </c>
      <c r="HG111" t="e">
        <f t="shared" ref="HG111:HG127" si="219">ROUND(AC111*I111,0)</f>
        <v>#REF!</v>
      </c>
      <c r="HM111" t="s">
        <v>6</v>
      </c>
      <c r="HN111" t="s">
        <v>174</v>
      </c>
      <c r="HO111" t="s">
        <v>175</v>
      </c>
      <c r="HP111" t="s">
        <v>172</v>
      </c>
      <c r="HQ111" t="s">
        <v>172</v>
      </c>
      <c r="IF111">
        <v>-1</v>
      </c>
      <c r="IK111">
        <v>0</v>
      </c>
    </row>
    <row r="112" spans="1:245" x14ac:dyDescent="0.25">
      <c r="A112">
        <v>18</v>
      </c>
      <c r="B112">
        <v>1</v>
      </c>
      <c r="C112">
        <v>166</v>
      </c>
      <c r="E112" t="s">
        <v>275</v>
      </c>
      <c r="F112" t="e">
        <f>'Техническое задание 18.1 '!#REF!</f>
        <v>#REF!</v>
      </c>
      <c r="G112" t="s">
        <v>277</v>
      </c>
      <c r="H112" t="s">
        <v>278</v>
      </c>
      <c r="I112" t="e">
        <f>I109*J112</f>
        <v>#REF!</v>
      </c>
      <c r="J112" s="66">
        <f>'4.Ведомость_списания'!F129</f>
        <v>1.3129102844638949</v>
      </c>
      <c r="K112">
        <v>1.312910284</v>
      </c>
      <c r="O112" t="e">
        <f t="shared" si="168"/>
        <v>#REF!</v>
      </c>
      <c r="P112" t="e">
        <f t="shared" si="169"/>
        <v>#REF!</v>
      </c>
      <c r="Q112" t="e">
        <f t="shared" si="170"/>
        <v>#REF!</v>
      </c>
      <c r="R112" t="e">
        <f t="shared" si="171"/>
        <v>#REF!</v>
      </c>
      <c r="S112" t="e">
        <f t="shared" si="172"/>
        <v>#REF!</v>
      </c>
      <c r="T112" t="e">
        <f t="shared" si="173"/>
        <v>#REF!</v>
      </c>
      <c r="U112" t="e">
        <f t="shared" si="174"/>
        <v>#REF!</v>
      </c>
      <c r="V112" t="e">
        <f t="shared" si="175"/>
        <v>#REF!</v>
      </c>
      <c r="W112" t="e">
        <f t="shared" si="176"/>
        <v>#REF!</v>
      </c>
      <c r="X112" t="e">
        <f t="shared" si="177"/>
        <v>#REF!</v>
      </c>
      <c r="Y112" t="e">
        <f t="shared" si="178"/>
        <v>#REF!</v>
      </c>
      <c r="AA112">
        <v>66440962</v>
      </c>
      <c r="AB112" t="e">
        <f t="shared" si="179"/>
        <v>#REF!</v>
      </c>
      <c r="AC112" t="e">
        <f t="shared" si="208"/>
        <v>#REF!</v>
      </c>
      <c r="AD112">
        <f t="shared" si="212"/>
        <v>0</v>
      </c>
      <c r="AE112">
        <f t="shared" si="213"/>
        <v>0</v>
      </c>
      <c r="AF112">
        <f t="shared" si="214"/>
        <v>0</v>
      </c>
      <c r="AG112">
        <f t="shared" si="184"/>
        <v>0</v>
      </c>
      <c r="AH112">
        <f t="shared" si="215"/>
        <v>0</v>
      </c>
      <c r="AI112">
        <f t="shared" si="216"/>
        <v>0</v>
      </c>
      <c r="AJ112">
        <f t="shared" si="187"/>
        <v>0</v>
      </c>
      <c r="AK112">
        <v>411.4</v>
      </c>
      <c r="AL112" s="31" t="e">
        <f>'Техническое задание 18.1 '!#REF!</f>
        <v>#REF!</v>
      </c>
      <c r="AM112">
        <v>0</v>
      </c>
      <c r="AN112">
        <v>0</v>
      </c>
      <c r="AO112">
        <v>0</v>
      </c>
      <c r="AP112">
        <v>0</v>
      </c>
      <c r="AQ112">
        <v>0</v>
      </c>
      <c r="AR112">
        <v>0</v>
      </c>
      <c r="AS112">
        <v>0</v>
      </c>
      <c r="AT112">
        <v>116</v>
      </c>
      <c r="AU112">
        <v>80</v>
      </c>
      <c r="AV112">
        <v>1</v>
      </c>
      <c r="AW112">
        <v>1</v>
      </c>
      <c r="AZ112">
        <v>1</v>
      </c>
      <c r="BA112">
        <v>1</v>
      </c>
      <c r="BB112">
        <v>1</v>
      </c>
      <c r="BC112" t="e">
        <f>'Техническое задание 18.1 '!#REF!</f>
        <v>#REF!</v>
      </c>
      <c r="BD112" t="s">
        <v>6</v>
      </c>
      <c r="BE112" t="s">
        <v>6</v>
      </c>
      <c r="BF112" t="s">
        <v>6</v>
      </c>
      <c r="BG112" t="s">
        <v>6</v>
      </c>
      <c r="BH112">
        <v>3</v>
      </c>
      <c r="BI112">
        <v>1</v>
      </c>
      <c r="BJ112" t="s">
        <v>279</v>
      </c>
      <c r="BM112">
        <v>7005</v>
      </c>
      <c r="BN112">
        <v>0</v>
      </c>
      <c r="BO112" t="s">
        <v>6</v>
      </c>
      <c r="BP112">
        <v>0</v>
      </c>
      <c r="BQ112">
        <v>2</v>
      </c>
      <c r="BR112">
        <v>0</v>
      </c>
      <c r="BS112">
        <v>1</v>
      </c>
      <c r="BT112">
        <v>1</v>
      </c>
      <c r="BU112">
        <v>1</v>
      </c>
      <c r="BV112">
        <v>1</v>
      </c>
      <c r="BW112">
        <v>1</v>
      </c>
      <c r="BX112">
        <v>1</v>
      </c>
      <c r="BY112" t="s">
        <v>6</v>
      </c>
      <c r="BZ112">
        <v>116</v>
      </c>
      <c r="CA112">
        <v>80</v>
      </c>
      <c r="CB112" t="s">
        <v>6</v>
      </c>
      <c r="CE112">
        <v>0</v>
      </c>
      <c r="CF112">
        <v>0</v>
      </c>
      <c r="CG112">
        <v>0</v>
      </c>
      <c r="CM112">
        <v>0</v>
      </c>
      <c r="CN112" t="s">
        <v>6</v>
      </c>
      <c r="CO112">
        <v>0</v>
      </c>
      <c r="CP112" t="e">
        <f t="shared" si="188"/>
        <v>#REF!</v>
      </c>
      <c r="CQ112" t="e">
        <f t="shared" si="217"/>
        <v>#REF!</v>
      </c>
      <c r="CR112">
        <f t="shared" si="218"/>
        <v>0</v>
      </c>
      <c r="CS112">
        <f t="shared" si="191"/>
        <v>0</v>
      </c>
      <c r="CT112">
        <f t="shared" si="192"/>
        <v>0</v>
      </c>
      <c r="CU112">
        <f t="shared" si="193"/>
        <v>0</v>
      </c>
      <c r="CV112">
        <f t="shared" si="194"/>
        <v>0</v>
      </c>
      <c r="CW112">
        <f t="shared" si="195"/>
        <v>0</v>
      </c>
      <c r="CX112">
        <f t="shared" si="196"/>
        <v>0</v>
      </c>
      <c r="CY112" t="e">
        <f t="shared" si="197"/>
        <v>#REF!</v>
      </c>
      <c r="CZ112" t="e">
        <f t="shared" si="198"/>
        <v>#REF!</v>
      </c>
      <c r="DC112" t="s">
        <v>6</v>
      </c>
      <c r="DD112" t="s">
        <v>6</v>
      </c>
      <c r="DE112" t="s">
        <v>6</v>
      </c>
      <c r="DF112" t="s">
        <v>6</v>
      </c>
      <c r="DG112" t="s">
        <v>6</v>
      </c>
      <c r="DH112" t="s">
        <v>6</v>
      </c>
      <c r="DI112" t="s">
        <v>6</v>
      </c>
      <c r="DJ112" t="s">
        <v>6</v>
      </c>
      <c r="DK112" t="s">
        <v>6</v>
      </c>
      <c r="DL112" t="s">
        <v>6</v>
      </c>
      <c r="DM112" t="s">
        <v>6</v>
      </c>
      <c r="DN112">
        <v>0</v>
      </c>
      <c r="DO112">
        <v>0</v>
      </c>
      <c r="DP112">
        <v>1</v>
      </c>
      <c r="DQ112">
        <v>1</v>
      </c>
      <c r="DU112">
        <v>1013</v>
      </c>
      <c r="DV112" t="s">
        <v>278</v>
      </c>
      <c r="DW112" t="e">
        <f>'Техническое задание 18.1 '!#REF!</f>
        <v>#REF!</v>
      </c>
      <c r="DX112">
        <v>1</v>
      </c>
      <c r="DZ112" t="s">
        <v>6</v>
      </c>
      <c r="EA112" t="s">
        <v>6</v>
      </c>
      <c r="EB112" t="s">
        <v>6</v>
      </c>
      <c r="EC112" t="s">
        <v>6</v>
      </c>
      <c r="EE112">
        <v>66434294</v>
      </c>
      <c r="EF112">
        <v>2</v>
      </c>
      <c r="EG112" t="s">
        <v>80</v>
      </c>
      <c r="EH112">
        <v>7</v>
      </c>
      <c r="EI112" t="s">
        <v>171</v>
      </c>
      <c r="EJ112">
        <v>1</v>
      </c>
      <c r="EK112">
        <v>7005</v>
      </c>
      <c r="EL112" t="s">
        <v>172</v>
      </c>
      <c r="EM112" t="s">
        <v>173</v>
      </c>
      <c r="EO112" t="s">
        <v>6</v>
      </c>
      <c r="EQ112">
        <v>0</v>
      </c>
      <c r="ER112">
        <v>411.4</v>
      </c>
      <c r="ES112" s="31" t="e">
        <f>'Техническое задание 18.1 '!#REF!</f>
        <v>#REF!</v>
      </c>
      <c r="ET112">
        <v>0</v>
      </c>
      <c r="EU112">
        <v>0</v>
      </c>
      <c r="EV112">
        <v>0</v>
      </c>
      <c r="EW112">
        <v>0</v>
      </c>
      <c r="EX112">
        <v>0</v>
      </c>
      <c r="EZ112">
        <v>5</v>
      </c>
      <c r="FC112">
        <v>0</v>
      </c>
      <c r="FD112">
        <v>18</v>
      </c>
      <c r="FF112">
        <v>403.33</v>
      </c>
      <c r="FQ112">
        <v>0</v>
      </c>
      <c r="FR112">
        <f t="shared" si="199"/>
        <v>0</v>
      </c>
      <c r="FS112">
        <v>0</v>
      </c>
      <c r="FX112">
        <v>116</v>
      </c>
      <c r="FY112">
        <v>80</v>
      </c>
      <c r="GA112" t="s">
        <v>280</v>
      </c>
      <c r="GD112">
        <v>1</v>
      </c>
      <c r="GF112">
        <v>239280478</v>
      </c>
      <c r="GG112">
        <v>2</v>
      </c>
      <c r="GH112">
        <v>3</v>
      </c>
      <c r="GI112">
        <v>4</v>
      </c>
      <c r="GJ112">
        <v>0</v>
      </c>
      <c r="GK112">
        <v>0</v>
      </c>
      <c r="GL112">
        <f t="shared" si="200"/>
        <v>0</v>
      </c>
      <c r="GM112" t="e">
        <f t="shared" si="201"/>
        <v>#REF!</v>
      </c>
      <c r="GN112" t="e">
        <f t="shared" si="202"/>
        <v>#REF!</v>
      </c>
      <c r="GO112">
        <f t="shared" si="203"/>
        <v>0</v>
      </c>
      <c r="GP112">
        <f t="shared" si="204"/>
        <v>0</v>
      </c>
      <c r="GR112">
        <v>1</v>
      </c>
      <c r="GS112">
        <v>1</v>
      </c>
      <c r="GT112">
        <v>0</v>
      </c>
      <c r="GU112" t="s">
        <v>6</v>
      </c>
      <c r="GV112">
        <f t="shared" si="211"/>
        <v>0</v>
      </c>
      <c r="GW112">
        <v>1</v>
      </c>
      <c r="GX112" t="e">
        <f t="shared" si="206"/>
        <v>#REF!</v>
      </c>
      <c r="HA112">
        <v>0</v>
      </c>
      <c r="HB112">
        <v>0</v>
      </c>
      <c r="HC112">
        <f t="shared" si="207"/>
        <v>0</v>
      </c>
      <c r="HE112" t="s">
        <v>33</v>
      </c>
      <c r="HF112" t="s">
        <v>34</v>
      </c>
      <c r="HG112" t="e">
        <f t="shared" si="219"/>
        <v>#REF!</v>
      </c>
      <c r="HM112" t="s">
        <v>6</v>
      </c>
      <c r="HN112" t="s">
        <v>174</v>
      </c>
      <c r="HO112" t="s">
        <v>175</v>
      </c>
      <c r="HP112" t="s">
        <v>172</v>
      </c>
      <c r="HQ112" t="s">
        <v>172</v>
      </c>
      <c r="IF112">
        <v>-1</v>
      </c>
      <c r="IK112">
        <v>0</v>
      </c>
    </row>
    <row r="113" spans="1:245" x14ac:dyDescent="0.25">
      <c r="A113">
        <v>18</v>
      </c>
      <c r="B113">
        <v>1</v>
      </c>
      <c r="C113">
        <v>167</v>
      </c>
      <c r="E113" t="s">
        <v>281</v>
      </c>
      <c r="F113" t="e">
        <f>'Техническое задание 18.1 '!#REF!</f>
        <v>#REF!</v>
      </c>
      <c r="G113" t="s">
        <v>282</v>
      </c>
      <c r="H113" t="s">
        <v>278</v>
      </c>
      <c r="I113" t="e">
        <f>I109*J113</f>
        <v>#REF!</v>
      </c>
      <c r="J113" s="66">
        <f>'4.Ведомость_списания'!F130</f>
        <v>3.9934354485776802</v>
      </c>
      <c r="K113">
        <v>3.9934354500000002</v>
      </c>
      <c r="O113" t="e">
        <f t="shared" si="168"/>
        <v>#REF!</v>
      </c>
      <c r="P113" t="e">
        <f t="shared" si="169"/>
        <v>#REF!</v>
      </c>
      <c r="Q113" t="e">
        <f t="shared" si="170"/>
        <v>#REF!</v>
      </c>
      <c r="R113" t="e">
        <f t="shared" si="171"/>
        <v>#REF!</v>
      </c>
      <c r="S113" t="e">
        <f t="shared" si="172"/>
        <v>#REF!</v>
      </c>
      <c r="T113" t="e">
        <f t="shared" si="173"/>
        <v>#REF!</v>
      </c>
      <c r="U113" t="e">
        <f t="shared" si="174"/>
        <v>#REF!</v>
      </c>
      <c r="V113" t="e">
        <f t="shared" si="175"/>
        <v>#REF!</v>
      </c>
      <c r="W113" t="e">
        <f t="shared" si="176"/>
        <v>#REF!</v>
      </c>
      <c r="X113" t="e">
        <f t="shared" si="177"/>
        <v>#REF!</v>
      </c>
      <c r="Y113" t="e">
        <f t="shared" si="178"/>
        <v>#REF!</v>
      </c>
      <c r="AA113">
        <v>66440962</v>
      </c>
      <c r="AB113" t="e">
        <f t="shared" si="179"/>
        <v>#REF!</v>
      </c>
      <c r="AC113" t="e">
        <f t="shared" si="208"/>
        <v>#REF!</v>
      </c>
      <c r="AD113">
        <f t="shared" si="212"/>
        <v>0</v>
      </c>
      <c r="AE113">
        <f t="shared" si="213"/>
        <v>0</v>
      </c>
      <c r="AF113">
        <f t="shared" si="214"/>
        <v>0</v>
      </c>
      <c r="AG113">
        <f t="shared" si="184"/>
        <v>0</v>
      </c>
      <c r="AH113">
        <f t="shared" si="215"/>
        <v>0</v>
      </c>
      <c r="AI113">
        <f t="shared" si="216"/>
        <v>0</v>
      </c>
      <c r="AJ113">
        <f t="shared" si="187"/>
        <v>0</v>
      </c>
      <c r="AK113">
        <v>334.9</v>
      </c>
      <c r="AL113" s="31" t="e">
        <f>'Техническое задание 18.1 '!#REF!</f>
        <v>#REF!</v>
      </c>
      <c r="AM113">
        <v>0</v>
      </c>
      <c r="AN113">
        <v>0</v>
      </c>
      <c r="AO113">
        <v>0</v>
      </c>
      <c r="AP113">
        <v>0</v>
      </c>
      <c r="AQ113">
        <v>0</v>
      </c>
      <c r="AR113">
        <v>0</v>
      </c>
      <c r="AS113">
        <v>0</v>
      </c>
      <c r="AT113">
        <v>116</v>
      </c>
      <c r="AU113">
        <v>80</v>
      </c>
      <c r="AV113">
        <v>1</v>
      </c>
      <c r="AW113">
        <v>1</v>
      </c>
      <c r="AZ113">
        <v>1</v>
      </c>
      <c r="BA113">
        <v>1</v>
      </c>
      <c r="BB113">
        <v>1</v>
      </c>
      <c r="BC113" t="e">
        <f>'Техническое задание 18.1 '!#REF!</f>
        <v>#REF!</v>
      </c>
      <c r="BD113" t="s">
        <v>6</v>
      </c>
      <c r="BE113" t="s">
        <v>6</v>
      </c>
      <c r="BF113" t="s">
        <v>6</v>
      </c>
      <c r="BG113" t="s">
        <v>6</v>
      </c>
      <c r="BH113">
        <v>3</v>
      </c>
      <c r="BI113">
        <v>1</v>
      </c>
      <c r="BJ113" t="s">
        <v>279</v>
      </c>
      <c r="BM113">
        <v>7005</v>
      </c>
      <c r="BN113">
        <v>0</v>
      </c>
      <c r="BO113" t="s">
        <v>6</v>
      </c>
      <c r="BP113">
        <v>0</v>
      </c>
      <c r="BQ113">
        <v>2</v>
      </c>
      <c r="BR113">
        <v>0</v>
      </c>
      <c r="BS113">
        <v>1</v>
      </c>
      <c r="BT113">
        <v>1</v>
      </c>
      <c r="BU113">
        <v>1</v>
      </c>
      <c r="BV113">
        <v>1</v>
      </c>
      <c r="BW113">
        <v>1</v>
      </c>
      <c r="BX113">
        <v>1</v>
      </c>
      <c r="BY113" t="s">
        <v>6</v>
      </c>
      <c r="BZ113">
        <v>116</v>
      </c>
      <c r="CA113">
        <v>80</v>
      </c>
      <c r="CB113" t="s">
        <v>6</v>
      </c>
      <c r="CE113">
        <v>0</v>
      </c>
      <c r="CF113">
        <v>0</v>
      </c>
      <c r="CG113">
        <v>0</v>
      </c>
      <c r="CM113">
        <v>0</v>
      </c>
      <c r="CN113" t="s">
        <v>6</v>
      </c>
      <c r="CO113">
        <v>0</v>
      </c>
      <c r="CP113" t="e">
        <f t="shared" si="188"/>
        <v>#REF!</v>
      </c>
      <c r="CQ113" t="e">
        <f t="shared" si="217"/>
        <v>#REF!</v>
      </c>
      <c r="CR113">
        <f t="shared" si="218"/>
        <v>0</v>
      </c>
      <c r="CS113">
        <f t="shared" si="191"/>
        <v>0</v>
      </c>
      <c r="CT113">
        <f t="shared" si="192"/>
        <v>0</v>
      </c>
      <c r="CU113">
        <f t="shared" si="193"/>
        <v>0</v>
      </c>
      <c r="CV113">
        <f t="shared" si="194"/>
        <v>0</v>
      </c>
      <c r="CW113">
        <f t="shared" si="195"/>
        <v>0</v>
      </c>
      <c r="CX113">
        <f t="shared" si="196"/>
        <v>0</v>
      </c>
      <c r="CY113" t="e">
        <f t="shared" si="197"/>
        <v>#REF!</v>
      </c>
      <c r="CZ113" t="e">
        <f t="shared" si="198"/>
        <v>#REF!</v>
      </c>
      <c r="DC113" t="s">
        <v>6</v>
      </c>
      <c r="DD113" t="s">
        <v>6</v>
      </c>
      <c r="DE113" t="s">
        <v>6</v>
      </c>
      <c r="DF113" t="s">
        <v>6</v>
      </c>
      <c r="DG113" t="s">
        <v>6</v>
      </c>
      <c r="DH113" t="s">
        <v>6</v>
      </c>
      <c r="DI113" t="s">
        <v>6</v>
      </c>
      <c r="DJ113" t="s">
        <v>6</v>
      </c>
      <c r="DK113" t="s">
        <v>6</v>
      </c>
      <c r="DL113" t="s">
        <v>6</v>
      </c>
      <c r="DM113" t="s">
        <v>6</v>
      </c>
      <c r="DN113">
        <v>0</v>
      </c>
      <c r="DO113">
        <v>0</v>
      </c>
      <c r="DP113">
        <v>1</v>
      </c>
      <c r="DQ113">
        <v>1</v>
      </c>
      <c r="DU113">
        <v>1013</v>
      </c>
      <c r="DV113" t="s">
        <v>278</v>
      </c>
      <c r="DW113" t="e">
        <f>'Техническое задание 18.1 '!#REF!</f>
        <v>#REF!</v>
      </c>
      <c r="DX113">
        <v>1</v>
      </c>
      <c r="DZ113" t="s">
        <v>6</v>
      </c>
      <c r="EA113" t="s">
        <v>6</v>
      </c>
      <c r="EB113" t="s">
        <v>6</v>
      </c>
      <c r="EC113" t="s">
        <v>6</v>
      </c>
      <c r="EE113">
        <v>66434294</v>
      </c>
      <c r="EF113">
        <v>2</v>
      </c>
      <c r="EG113" t="s">
        <v>80</v>
      </c>
      <c r="EH113">
        <v>7</v>
      </c>
      <c r="EI113" t="s">
        <v>171</v>
      </c>
      <c r="EJ113">
        <v>1</v>
      </c>
      <c r="EK113">
        <v>7005</v>
      </c>
      <c r="EL113" t="s">
        <v>172</v>
      </c>
      <c r="EM113" t="s">
        <v>173</v>
      </c>
      <c r="EO113" t="s">
        <v>6</v>
      </c>
      <c r="EQ113">
        <v>0</v>
      </c>
      <c r="ER113">
        <v>334.9</v>
      </c>
      <c r="ES113" s="31" t="e">
        <f>'Техническое задание 18.1 '!#REF!</f>
        <v>#REF!</v>
      </c>
      <c r="ET113">
        <v>0</v>
      </c>
      <c r="EU113">
        <v>0</v>
      </c>
      <c r="EV113">
        <v>0</v>
      </c>
      <c r="EW113">
        <v>0</v>
      </c>
      <c r="EX113">
        <v>0</v>
      </c>
      <c r="EZ113">
        <v>5</v>
      </c>
      <c r="FC113">
        <v>0</v>
      </c>
      <c r="FD113">
        <v>18</v>
      </c>
      <c r="FF113">
        <v>328.33</v>
      </c>
      <c r="FQ113">
        <v>0</v>
      </c>
      <c r="FR113">
        <f t="shared" si="199"/>
        <v>0</v>
      </c>
      <c r="FS113">
        <v>0</v>
      </c>
      <c r="FX113">
        <v>116</v>
      </c>
      <c r="FY113">
        <v>80</v>
      </c>
      <c r="GA113" t="s">
        <v>283</v>
      </c>
      <c r="GD113">
        <v>1</v>
      </c>
      <c r="GF113">
        <v>623980927</v>
      </c>
      <c r="GG113">
        <v>2</v>
      </c>
      <c r="GH113">
        <v>3</v>
      </c>
      <c r="GI113">
        <v>4</v>
      </c>
      <c r="GJ113">
        <v>0</v>
      </c>
      <c r="GK113">
        <v>0</v>
      </c>
      <c r="GL113">
        <f t="shared" si="200"/>
        <v>0</v>
      </c>
      <c r="GM113" t="e">
        <f t="shared" si="201"/>
        <v>#REF!</v>
      </c>
      <c r="GN113" t="e">
        <f t="shared" si="202"/>
        <v>#REF!</v>
      </c>
      <c r="GO113">
        <f t="shared" si="203"/>
        <v>0</v>
      </c>
      <c r="GP113">
        <f t="shared" si="204"/>
        <v>0</v>
      </c>
      <c r="GR113">
        <v>1</v>
      </c>
      <c r="GS113">
        <v>1</v>
      </c>
      <c r="GT113">
        <v>0</v>
      </c>
      <c r="GU113" t="s">
        <v>6</v>
      </c>
      <c r="GV113">
        <f t="shared" si="211"/>
        <v>0</v>
      </c>
      <c r="GW113">
        <v>1</v>
      </c>
      <c r="GX113" t="e">
        <f t="shared" si="206"/>
        <v>#REF!</v>
      </c>
      <c r="HA113">
        <v>0</v>
      </c>
      <c r="HB113">
        <v>0</v>
      </c>
      <c r="HC113">
        <f t="shared" si="207"/>
        <v>0</v>
      </c>
      <c r="HE113" t="s">
        <v>33</v>
      </c>
      <c r="HF113" t="s">
        <v>34</v>
      </c>
      <c r="HG113" t="e">
        <f t="shared" si="219"/>
        <v>#REF!</v>
      </c>
      <c r="HM113" t="s">
        <v>6</v>
      </c>
      <c r="HN113" t="s">
        <v>174</v>
      </c>
      <c r="HO113" t="s">
        <v>175</v>
      </c>
      <c r="HP113" t="s">
        <v>172</v>
      </c>
      <c r="HQ113" t="s">
        <v>172</v>
      </c>
      <c r="IF113">
        <v>-1</v>
      </c>
      <c r="IK113">
        <v>0</v>
      </c>
    </row>
    <row r="114" spans="1:245" x14ac:dyDescent="0.25">
      <c r="A114">
        <v>18</v>
      </c>
      <c r="B114">
        <v>1</v>
      </c>
      <c r="C114">
        <v>168</v>
      </c>
      <c r="E114" t="s">
        <v>284</v>
      </c>
      <c r="F114" t="e">
        <f>'Техническое задание 18.1 '!#REF!</f>
        <v>#REF!</v>
      </c>
      <c r="G114" t="s">
        <v>285</v>
      </c>
      <c r="H114" t="s">
        <v>278</v>
      </c>
      <c r="I114" t="e">
        <f>I109*J114</f>
        <v>#REF!</v>
      </c>
      <c r="J114" s="66">
        <f>'4.Ведомость_списания'!F131</f>
        <v>7.877461706783369</v>
      </c>
      <c r="K114">
        <v>7.8774617070000001</v>
      </c>
      <c r="O114" t="e">
        <f t="shared" si="168"/>
        <v>#REF!</v>
      </c>
      <c r="P114" t="e">
        <f t="shared" si="169"/>
        <v>#REF!</v>
      </c>
      <c r="Q114" t="e">
        <f t="shared" si="170"/>
        <v>#REF!</v>
      </c>
      <c r="R114" t="e">
        <f t="shared" si="171"/>
        <v>#REF!</v>
      </c>
      <c r="S114" t="e">
        <f t="shared" si="172"/>
        <v>#REF!</v>
      </c>
      <c r="T114" t="e">
        <f t="shared" si="173"/>
        <v>#REF!</v>
      </c>
      <c r="U114" t="e">
        <f t="shared" si="174"/>
        <v>#REF!</v>
      </c>
      <c r="V114" t="e">
        <f t="shared" si="175"/>
        <v>#REF!</v>
      </c>
      <c r="W114" t="e">
        <f t="shared" si="176"/>
        <v>#REF!</v>
      </c>
      <c r="X114" t="e">
        <f t="shared" si="177"/>
        <v>#REF!</v>
      </c>
      <c r="Y114" t="e">
        <f t="shared" si="178"/>
        <v>#REF!</v>
      </c>
      <c r="AA114">
        <v>66440962</v>
      </c>
      <c r="AB114" t="e">
        <f t="shared" si="179"/>
        <v>#REF!</v>
      </c>
      <c r="AC114" t="e">
        <f t="shared" si="208"/>
        <v>#REF!</v>
      </c>
      <c r="AD114">
        <f t="shared" si="212"/>
        <v>0</v>
      </c>
      <c r="AE114">
        <f t="shared" si="213"/>
        <v>0</v>
      </c>
      <c r="AF114">
        <f t="shared" si="214"/>
        <v>0</v>
      </c>
      <c r="AG114">
        <f t="shared" si="184"/>
        <v>0</v>
      </c>
      <c r="AH114">
        <f t="shared" si="215"/>
        <v>0</v>
      </c>
      <c r="AI114">
        <f t="shared" si="216"/>
        <v>0</v>
      </c>
      <c r="AJ114">
        <f t="shared" si="187"/>
        <v>0</v>
      </c>
      <c r="AK114">
        <v>1831.5400000000002</v>
      </c>
      <c r="AL114" s="31" t="e">
        <f>'Техническое задание 18.1 '!#REF!</f>
        <v>#REF!</v>
      </c>
      <c r="AM114">
        <v>0</v>
      </c>
      <c r="AN114">
        <v>0</v>
      </c>
      <c r="AO114">
        <v>0</v>
      </c>
      <c r="AP114">
        <v>0</v>
      </c>
      <c r="AQ114">
        <v>0</v>
      </c>
      <c r="AR114">
        <v>0</v>
      </c>
      <c r="AS114">
        <v>0</v>
      </c>
      <c r="AT114">
        <v>116</v>
      </c>
      <c r="AU114">
        <v>80</v>
      </c>
      <c r="AV114">
        <v>1</v>
      </c>
      <c r="AW114">
        <v>1</v>
      </c>
      <c r="AZ114">
        <v>1</v>
      </c>
      <c r="BA114">
        <v>1</v>
      </c>
      <c r="BB114">
        <v>1</v>
      </c>
      <c r="BC114" t="e">
        <f>'Техническое задание 18.1 '!#REF!</f>
        <v>#REF!</v>
      </c>
      <c r="BD114" t="s">
        <v>6</v>
      </c>
      <c r="BE114" t="s">
        <v>6</v>
      </c>
      <c r="BF114" t="s">
        <v>6</v>
      </c>
      <c r="BG114" t="s">
        <v>6</v>
      </c>
      <c r="BH114">
        <v>3</v>
      </c>
      <c r="BI114">
        <v>1</v>
      </c>
      <c r="BJ114" t="s">
        <v>286</v>
      </c>
      <c r="BM114">
        <v>7005</v>
      </c>
      <c r="BN114">
        <v>0</v>
      </c>
      <c r="BO114" t="s">
        <v>6</v>
      </c>
      <c r="BP114">
        <v>0</v>
      </c>
      <c r="BQ114">
        <v>2</v>
      </c>
      <c r="BR114">
        <v>0</v>
      </c>
      <c r="BS114">
        <v>1</v>
      </c>
      <c r="BT114">
        <v>1</v>
      </c>
      <c r="BU114">
        <v>1</v>
      </c>
      <c r="BV114">
        <v>1</v>
      </c>
      <c r="BW114">
        <v>1</v>
      </c>
      <c r="BX114">
        <v>1</v>
      </c>
      <c r="BY114" t="s">
        <v>6</v>
      </c>
      <c r="BZ114">
        <v>116</v>
      </c>
      <c r="CA114">
        <v>80</v>
      </c>
      <c r="CB114" t="s">
        <v>6</v>
      </c>
      <c r="CE114">
        <v>0</v>
      </c>
      <c r="CF114">
        <v>0</v>
      </c>
      <c r="CG114">
        <v>0</v>
      </c>
      <c r="CM114">
        <v>0</v>
      </c>
      <c r="CN114" t="s">
        <v>6</v>
      </c>
      <c r="CO114">
        <v>0</v>
      </c>
      <c r="CP114" t="e">
        <f t="shared" si="188"/>
        <v>#REF!</v>
      </c>
      <c r="CQ114" t="e">
        <f t="shared" si="217"/>
        <v>#REF!</v>
      </c>
      <c r="CR114">
        <f t="shared" si="218"/>
        <v>0</v>
      </c>
      <c r="CS114">
        <f t="shared" si="191"/>
        <v>0</v>
      </c>
      <c r="CT114">
        <f t="shared" si="192"/>
        <v>0</v>
      </c>
      <c r="CU114">
        <f t="shared" si="193"/>
        <v>0</v>
      </c>
      <c r="CV114">
        <f t="shared" si="194"/>
        <v>0</v>
      </c>
      <c r="CW114">
        <f t="shared" si="195"/>
        <v>0</v>
      </c>
      <c r="CX114">
        <f t="shared" si="196"/>
        <v>0</v>
      </c>
      <c r="CY114" t="e">
        <f t="shared" si="197"/>
        <v>#REF!</v>
      </c>
      <c r="CZ114" t="e">
        <f t="shared" si="198"/>
        <v>#REF!</v>
      </c>
      <c r="DC114" t="s">
        <v>6</v>
      </c>
      <c r="DD114" t="s">
        <v>6</v>
      </c>
      <c r="DE114" t="s">
        <v>6</v>
      </c>
      <c r="DF114" t="s">
        <v>6</v>
      </c>
      <c r="DG114" t="s">
        <v>6</v>
      </c>
      <c r="DH114" t="s">
        <v>6</v>
      </c>
      <c r="DI114" t="s">
        <v>6</v>
      </c>
      <c r="DJ114" t="s">
        <v>6</v>
      </c>
      <c r="DK114" t="s">
        <v>6</v>
      </c>
      <c r="DL114" t="s">
        <v>6</v>
      </c>
      <c r="DM114" t="s">
        <v>6</v>
      </c>
      <c r="DN114">
        <v>0</v>
      </c>
      <c r="DO114">
        <v>0</v>
      </c>
      <c r="DP114">
        <v>1</v>
      </c>
      <c r="DQ114">
        <v>1</v>
      </c>
      <c r="DU114">
        <v>1013</v>
      </c>
      <c r="DV114" t="s">
        <v>278</v>
      </c>
      <c r="DW114" t="e">
        <f>'Техническое задание 18.1 '!#REF!</f>
        <v>#REF!</v>
      </c>
      <c r="DX114">
        <v>1</v>
      </c>
      <c r="DZ114" t="s">
        <v>6</v>
      </c>
      <c r="EA114" t="s">
        <v>6</v>
      </c>
      <c r="EB114" t="s">
        <v>6</v>
      </c>
      <c r="EC114" t="s">
        <v>6</v>
      </c>
      <c r="EE114">
        <v>66434294</v>
      </c>
      <c r="EF114">
        <v>2</v>
      </c>
      <c r="EG114" t="s">
        <v>80</v>
      </c>
      <c r="EH114">
        <v>7</v>
      </c>
      <c r="EI114" t="s">
        <v>171</v>
      </c>
      <c r="EJ114">
        <v>1</v>
      </c>
      <c r="EK114">
        <v>7005</v>
      </c>
      <c r="EL114" t="s">
        <v>172</v>
      </c>
      <c r="EM114" t="s">
        <v>173</v>
      </c>
      <c r="EO114" t="s">
        <v>6</v>
      </c>
      <c r="EQ114">
        <v>0</v>
      </c>
      <c r="ER114">
        <v>1831.5400000000002</v>
      </c>
      <c r="ES114" s="31" t="e">
        <f>'Техническое задание 18.1 '!#REF!</f>
        <v>#REF!</v>
      </c>
      <c r="ET114">
        <v>0</v>
      </c>
      <c r="EU114">
        <v>0</v>
      </c>
      <c r="EV114">
        <v>0</v>
      </c>
      <c r="EW114">
        <v>0</v>
      </c>
      <c r="EX114">
        <v>0</v>
      </c>
      <c r="EZ114">
        <v>5</v>
      </c>
      <c r="FC114">
        <v>0</v>
      </c>
      <c r="FD114">
        <v>18</v>
      </c>
      <c r="FF114">
        <v>1795.63</v>
      </c>
      <c r="FQ114">
        <v>0</v>
      </c>
      <c r="FR114">
        <f t="shared" si="199"/>
        <v>0</v>
      </c>
      <c r="FS114">
        <v>0</v>
      </c>
      <c r="FX114">
        <v>116</v>
      </c>
      <c r="FY114">
        <v>80</v>
      </c>
      <c r="GA114" t="s">
        <v>287</v>
      </c>
      <c r="GD114">
        <v>1</v>
      </c>
      <c r="GF114">
        <v>375097701</v>
      </c>
      <c r="GG114">
        <v>2</v>
      </c>
      <c r="GH114">
        <v>3</v>
      </c>
      <c r="GI114">
        <v>4</v>
      </c>
      <c r="GJ114">
        <v>0</v>
      </c>
      <c r="GK114">
        <v>0</v>
      </c>
      <c r="GL114">
        <f t="shared" si="200"/>
        <v>0</v>
      </c>
      <c r="GM114" t="e">
        <f t="shared" si="201"/>
        <v>#REF!</v>
      </c>
      <c r="GN114" t="e">
        <f t="shared" si="202"/>
        <v>#REF!</v>
      </c>
      <c r="GO114">
        <f t="shared" si="203"/>
        <v>0</v>
      </c>
      <c r="GP114">
        <f t="shared" si="204"/>
        <v>0</v>
      </c>
      <c r="GR114">
        <v>1</v>
      </c>
      <c r="GS114">
        <v>1</v>
      </c>
      <c r="GT114">
        <v>0</v>
      </c>
      <c r="GU114" t="s">
        <v>6</v>
      </c>
      <c r="GV114">
        <f t="shared" si="211"/>
        <v>0</v>
      </c>
      <c r="GW114">
        <v>1</v>
      </c>
      <c r="GX114" t="e">
        <f t="shared" si="206"/>
        <v>#REF!</v>
      </c>
      <c r="HA114">
        <v>0</v>
      </c>
      <c r="HB114">
        <v>0</v>
      </c>
      <c r="HC114">
        <f t="shared" si="207"/>
        <v>0</v>
      </c>
      <c r="HE114" t="s">
        <v>33</v>
      </c>
      <c r="HF114" t="s">
        <v>34</v>
      </c>
      <c r="HG114" t="e">
        <f t="shared" si="219"/>
        <v>#REF!</v>
      </c>
      <c r="HM114" t="s">
        <v>6</v>
      </c>
      <c r="HN114" t="s">
        <v>174</v>
      </c>
      <c r="HO114" t="s">
        <v>175</v>
      </c>
      <c r="HP114" t="s">
        <v>172</v>
      </c>
      <c r="HQ114" t="s">
        <v>172</v>
      </c>
      <c r="IF114">
        <v>-1</v>
      </c>
      <c r="IK114">
        <v>0</v>
      </c>
    </row>
    <row r="115" spans="1:245" x14ac:dyDescent="0.25">
      <c r="A115">
        <v>18</v>
      </c>
      <c r="B115">
        <v>1</v>
      </c>
      <c r="C115">
        <v>169</v>
      </c>
      <c r="E115" t="s">
        <v>288</v>
      </c>
      <c r="F115" t="e">
        <f>'Техническое задание 18.1 '!#REF!</f>
        <v>#REF!</v>
      </c>
      <c r="G115" t="s">
        <v>289</v>
      </c>
      <c r="H115" t="s">
        <v>278</v>
      </c>
      <c r="I115" t="e">
        <f>I109*J115</f>
        <v>#REF!</v>
      </c>
      <c r="J115" s="66">
        <f>'4.Ведомость_списания'!F132</f>
        <v>3.9387308533916845</v>
      </c>
      <c r="K115">
        <v>3.938730853</v>
      </c>
      <c r="O115" t="e">
        <f t="shared" si="168"/>
        <v>#REF!</v>
      </c>
      <c r="P115" t="e">
        <f t="shared" si="169"/>
        <v>#REF!</v>
      </c>
      <c r="Q115" t="e">
        <f t="shared" si="170"/>
        <v>#REF!</v>
      </c>
      <c r="R115" t="e">
        <f t="shared" si="171"/>
        <v>#REF!</v>
      </c>
      <c r="S115" t="e">
        <f t="shared" si="172"/>
        <v>#REF!</v>
      </c>
      <c r="T115" t="e">
        <f t="shared" si="173"/>
        <v>#REF!</v>
      </c>
      <c r="U115" t="e">
        <f t="shared" si="174"/>
        <v>#REF!</v>
      </c>
      <c r="V115" t="e">
        <f t="shared" si="175"/>
        <v>#REF!</v>
      </c>
      <c r="W115" t="e">
        <f t="shared" si="176"/>
        <v>#REF!</v>
      </c>
      <c r="X115" t="e">
        <f t="shared" si="177"/>
        <v>#REF!</v>
      </c>
      <c r="Y115" t="e">
        <f t="shared" si="178"/>
        <v>#REF!</v>
      </c>
      <c r="AA115">
        <v>66440962</v>
      </c>
      <c r="AB115" t="e">
        <f t="shared" si="179"/>
        <v>#REF!</v>
      </c>
      <c r="AC115" t="e">
        <f t="shared" si="208"/>
        <v>#REF!</v>
      </c>
      <c r="AD115">
        <f t="shared" si="212"/>
        <v>0</v>
      </c>
      <c r="AE115">
        <f t="shared" si="213"/>
        <v>0</v>
      </c>
      <c r="AF115">
        <f t="shared" si="214"/>
        <v>0</v>
      </c>
      <c r="AG115">
        <f t="shared" si="184"/>
        <v>0</v>
      </c>
      <c r="AH115">
        <f t="shared" si="215"/>
        <v>0</v>
      </c>
      <c r="AI115">
        <f t="shared" si="216"/>
        <v>0</v>
      </c>
      <c r="AJ115">
        <f t="shared" si="187"/>
        <v>0</v>
      </c>
      <c r="AK115">
        <v>1586.74</v>
      </c>
      <c r="AL115" s="31" t="e">
        <f>'Техническое задание 18.1 '!#REF!</f>
        <v>#REF!</v>
      </c>
      <c r="AM115">
        <v>0</v>
      </c>
      <c r="AN115">
        <v>0</v>
      </c>
      <c r="AO115">
        <v>0</v>
      </c>
      <c r="AP115">
        <v>0</v>
      </c>
      <c r="AQ115">
        <v>0</v>
      </c>
      <c r="AR115">
        <v>0</v>
      </c>
      <c r="AS115">
        <v>0</v>
      </c>
      <c r="AT115">
        <v>116</v>
      </c>
      <c r="AU115">
        <v>80</v>
      </c>
      <c r="AV115">
        <v>1</v>
      </c>
      <c r="AW115">
        <v>1</v>
      </c>
      <c r="AZ115">
        <v>1</v>
      </c>
      <c r="BA115">
        <v>1</v>
      </c>
      <c r="BB115">
        <v>1</v>
      </c>
      <c r="BC115" t="e">
        <f>'Техническое задание 18.1 '!#REF!</f>
        <v>#REF!</v>
      </c>
      <c r="BD115" t="s">
        <v>6</v>
      </c>
      <c r="BE115" t="s">
        <v>6</v>
      </c>
      <c r="BF115" t="s">
        <v>6</v>
      </c>
      <c r="BG115" t="s">
        <v>6</v>
      </c>
      <c r="BH115">
        <v>3</v>
      </c>
      <c r="BI115">
        <v>1</v>
      </c>
      <c r="BJ115" t="s">
        <v>290</v>
      </c>
      <c r="BM115">
        <v>7005</v>
      </c>
      <c r="BN115">
        <v>0</v>
      </c>
      <c r="BO115" t="s">
        <v>6</v>
      </c>
      <c r="BP115">
        <v>0</v>
      </c>
      <c r="BQ115">
        <v>2</v>
      </c>
      <c r="BR115">
        <v>0</v>
      </c>
      <c r="BS115">
        <v>1</v>
      </c>
      <c r="BT115">
        <v>1</v>
      </c>
      <c r="BU115">
        <v>1</v>
      </c>
      <c r="BV115">
        <v>1</v>
      </c>
      <c r="BW115">
        <v>1</v>
      </c>
      <c r="BX115">
        <v>1</v>
      </c>
      <c r="BY115" t="s">
        <v>6</v>
      </c>
      <c r="BZ115">
        <v>116</v>
      </c>
      <c r="CA115">
        <v>80</v>
      </c>
      <c r="CB115" t="s">
        <v>6</v>
      </c>
      <c r="CE115">
        <v>0</v>
      </c>
      <c r="CF115">
        <v>0</v>
      </c>
      <c r="CG115">
        <v>0</v>
      </c>
      <c r="CM115">
        <v>0</v>
      </c>
      <c r="CN115" t="s">
        <v>6</v>
      </c>
      <c r="CO115">
        <v>0</v>
      </c>
      <c r="CP115" t="e">
        <f t="shared" si="188"/>
        <v>#REF!</v>
      </c>
      <c r="CQ115" t="e">
        <f t="shared" si="217"/>
        <v>#REF!</v>
      </c>
      <c r="CR115">
        <f t="shared" si="218"/>
        <v>0</v>
      </c>
      <c r="CS115">
        <f t="shared" si="191"/>
        <v>0</v>
      </c>
      <c r="CT115">
        <f t="shared" si="192"/>
        <v>0</v>
      </c>
      <c r="CU115">
        <f t="shared" si="193"/>
        <v>0</v>
      </c>
      <c r="CV115">
        <f t="shared" si="194"/>
        <v>0</v>
      </c>
      <c r="CW115">
        <f t="shared" si="195"/>
        <v>0</v>
      </c>
      <c r="CX115">
        <f t="shared" si="196"/>
        <v>0</v>
      </c>
      <c r="CY115" t="e">
        <f t="shared" si="197"/>
        <v>#REF!</v>
      </c>
      <c r="CZ115" t="e">
        <f t="shared" si="198"/>
        <v>#REF!</v>
      </c>
      <c r="DC115" t="s">
        <v>6</v>
      </c>
      <c r="DD115" t="s">
        <v>6</v>
      </c>
      <c r="DE115" t="s">
        <v>6</v>
      </c>
      <c r="DF115" t="s">
        <v>6</v>
      </c>
      <c r="DG115" t="s">
        <v>6</v>
      </c>
      <c r="DH115" t="s">
        <v>6</v>
      </c>
      <c r="DI115" t="s">
        <v>6</v>
      </c>
      <c r="DJ115" t="s">
        <v>6</v>
      </c>
      <c r="DK115" t="s">
        <v>6</v>
      </c>
      <c r="DL115" t="s">
        <v>6</v>
      </c>
      <c r="DM115" t="s">
        <v>6</v>
      </c>
      <c r="DN115">
        <v>0</v>
      </c>
      <c r="DO115">
        <v>0</v>
      </c>
      <c r="DP115">
        <v>1</v>
      </c>
      <c r="DQ115">
        <v>1</v>
      </c>
      <c r="DU115">
        <v>1013</v>
      </c>
      <c r="DV115" t="s">
        <v>278</v>
      </c>
      <c r="DW115" t="e">
        <f>'Техническое задание 18.1 '!#REF!</f>
        <v>#REF!</v>
      </c>
      <c r="DX115">
        <v>1</v>
      </c>
      <c r="DZ115" t="s">
        <v>6</v>
      </c>
      <c r="EA115" t="s">
        <v>6</v>
      </c>
      <c r="EB115" t="s">
        <v>6</v>
      </c>
      <c r="EC115" t="s">
        <v>6</v>
      </c>
      <c r="EE115">
        <v>66434294</v>
      </c>
      <c r="EF115">
        <v>2</v>
      </c>
      <c r="EG115" t="s">
        <v>80</v>
      </c>
      <c r="EH115">
        <v>7</v>
      </c>
      <c r="EI115" t="s">
        <v>171</v>
      </c>
      <c r="EJ115">
        <v>1</v>
      </c>
      <c r="EK115">
        <v>7005</v>
      </c>
      <c r="EL115" t="s">
        <v>172</v>
      </c>
      <c r="EM115" t="s">
        <v>173</v>
      </c>
      <c r="EO115" t="s">
        <v>6</v>
      </c>
      <c r="EQ115">
        <v>0</v>
      </c>
      <c r="ER115">
        <v>1586.74</v>
      </c>
      <c r="ES115" s="31" t="e">
        <f>'Техническое задание 18.1 '!#REF!</f>
        <v>#REF!</v>
      </c>
      <c r="ET115">
        <v>0</v>
      </c>
      <c r="EU115">
        <v>0</v>
      </c>
      <c r="EV115">
        <v>0</v>
      </c>
      <c r="EW115">
        <v>0</v>
      </c>
      <c r="EX115">
        <v>0</v>
      </c>
      <c r="EZ115">
        <v>5</v>
      </c>
      <c r="FC115">
        <v>0</v>
      </c>
      <c r="FD115">
        <v>18</v>
      </c>
      <c r="FF115">
        <v>1555.63</v>
      </c>
      <c r="FQ115">
        <v>0</v>
      </c>
      <c r="FR115">
        <f t="shared" si="199"/>
        <v>0</v>
      </c>
      <c r="FS115">
        <v>0</v>
      </c>
      <c r="FX115">
        <v>116</v>
      </c>
      <c r="FY115">
        <v>80</v>
      </c>
      <c r="GA115" t="s">
        <v>291</v>
      </c>
      <c r="GD115">
        <v>1</v>
      </c>
      <c r="GF115">
        <v>-2120617516</v>
      </c>
      <c r="GG115">
        <v>2</v>
      </c>
      <c r="GH115">
        <v>3</v>
      </c>
      <c r="GI115">
        <v>4</v>
      </c>
      <c r="GJ115">
        <v>0</v>
      </c>
      <c r="GK115">
        <v>0</v>
      </c>
      <c r="GL115">
        <f t="shared" si="200"/>
        <v>0</v>
      </c>
      <c r="GM115" t="e">
        <f t="shared" si="201"/>
        <v>#REF!</v>
      </c>
      <c r="GN115" t="e">
        <f t="shared" si="202"/>
        <v>#REF!</v>
      </c>
      <c r="GO115">
        <f t="shared" si="203"/>
        <v>0</v>
      </c>
      <c r="GP115">
        <f t="shared" si="204"/>
        <v>0</v>
      </c>
      <c r="GR115">
        <v>1</v>
      </c>
      <c r="GS115">
        <v>1</v>
      </c>
      <c r="GT115">
        <v>0</v>
      </c>
      <c r="GU115" t="s">
        <v>6</v>
      </c>
      <c r="GV115">
        <f t="shared" si="211"/>
        <v>0</v>
      </c>
      <c r="GW115">
        <v>1</v>
      </c>
      <c r="GX115" t="e">
        <f t="shared" si="206"/>
        <v>#REF!</v>
      </c>
      <c r="HA115">
        <v>0</v>
      </c>
      <c r="HB115">
        <v>0</v>
      </c>
      <c r="HC115">
        <f t="shared" si="207"/>
        <v>0</v>
      </c>
      <c r="HE115" t="s">
        <v>33</v>
      </c>
      <c r="HF115" t="s">
        <v>34</v>
      </c>
      <c r="HG115" t="e">
        <f t="shared" si="219"/>
        <v>#REF!</v>
      </c>
      <c r="HM115" t="s">
        <v>6</v>
      </c>
      <c r="HN115" t="s">
        <v>174</v>
      </c>
      <c r="HO115" t="s">
        <v>175</v>
      </c>
      <c r="HP115" t="s">
        <v>172</v>
      </c>
      <c r="HQ115" t="s">
        <v>172</v>
      </c>
      <c r="IF115">
        <v>-1</v>
      </c>
      <c r="IK115">
        <v>0</v>
      </c>
    </row>
    <row r="116" spans="1:245" x14ac:dyDescent="0.25">
      <c r="A116">
        <v>18</v>
      </c>
      <c r="B116">
        <v>1</v>
      </c>
      <c r="C116">
        <v>170</v>
      </c>
      <c r="E116" t="s">
        <v>292</v>
      </c>
      <c r="F116" t="e">
        <f>'Техническое задание 18.1 '!#REF!</f>
        <v>#REF!</v>
      </c>
      <c r="G116" t="s">
        <v>293</v>
      </c>
      <c r="H116" t="s">
        <v>278</v>
      </c>
      <c r="I116" t="e">
        <f>I109*J116</f>
        <v>#REF!</v>
      </c>
      <c r="J116" s="66">
        <f>'4.Ведомость_списания'!F133</f>
        <v>19.693654266958422</v>
      </c>
      <c r="K116">
        <v>19.693654266999999</v>
      </c>
      <c r="O116" t="e">
        <f t="shared" si="168"/>
        <v>#REF!</v>
      </c>
      <c r="P116" t="e">
        <f t="shared" si="169"/>
        <v>#REF!</v>
      </c>
      <c r="Q116" t="e">
        <f t="shared" si="170"/>
        <v>#REF!</v>
      </c>
      <c r="R116" t="e">
        <f t="shared" si="171"/>
        <v>#REF!</v>
      </c>
      <c r="S116" t="e">
        <f t="shared" si="172"/>
        <v>#REF!</v>
      </c>
      <c r="T116" t="e">
        <f t="shared" si="173"/>
        <v>#REF!</v>
      </c>
      <c r="U116" t="e">
        <f t="shared" si="174"/>
        <v>#REF!</v>
      </c>
      <c r="V116" t="e">
        <f t="shared" si="175"/>
        <v>#REF!</v>
      </c>
      <c r="W116" t="e">
        <f t="shared" si="176"/>
        <v>#REF!</v>
      </c>
      <c r="X116" t="e">
        <f t="shared" si="177"/>
        <v>#REF!</v>
      </c>
      <c r="Y116" t="e">
        <f t="shared" si="178"/>
        <v>#REF!</v>
      </c>
      <c r="AA116">
        <v>66440962</v>
      </c>
      <c r="AB116" t="e">
        <f t="shared" si="179"/>
        <v>#REF!</v>
      </c>
      <c r="AC116" t="e">
        <f t="shared" si="208"/>
        <v>#REF!</v>
      </c>
      <c r="AD116">
        <f t="shared" si="212"/>
        <v>0</v>
      </c>
      <c r="AE116">
        <f t="shared" si="213"/>
        <v>0</v>
      </c>
      <c r="AF116">
        <f t="shared" si="214"/>
        <v>0</v>
      </c>
      <c r="AG116">
        <f t="shared" si="184"/>
        <v>0</v>
      </c>
      <c r="AH116">
        <f t="shared" si="215"/>
        <v>0</v>
      </c>
      <c r="AI116">
        <f t="shared" si="216"/>
        <v>0</v>
      </c>
      <c r="AJ116">
        <f t="shared" si="187"/>
        <v>0</v>
      </c>
      <c r="AK116">
        <v>1660.18</v>
      </c>
      <c r="AL116" s="31" t="e">
        <f>'Техническое задание 18.1 '!#REF!</f>
        <v>#REF!</v>
      </c>
      <c r="AM116">
        <v>0</v>
      </c>
      <c r="AN116">
        <v>0</v>
      </c>
      <c r="AO116">
        <v>0</v>
      </c>
      <c r="AP116">
        <v>0</v>
      </c>
      <c r="AQ116">
        <v>0</v>
      </c>
      <c r="AR116">
        <v>0</v>
      </c>
      <c r="AS116">
        <v>0</v>
      </c>
      <c r="AT116">
        <v>116</v>
      </c>
      <c r="AU116">
        <v>80</v>
      </c>
      <c r="AV116">
        <v>1</v>
      </c>
      <c r="AW116">
        <v>1</v>
      </c>
      <c r="AZ116">
        <v>1</v>
      </c>
      <c r="BA116">
        <v>1</v>
      </c>
      <c r="BB116">
        <v>1</v>
      </c>
      <c r="BC116" t="e">
        <f>'Техническое задание 18.1 '!#REF!</f>
        <v>#REF!</v>
      </c>
      <c r="BD116" t="s">
        <v>6</v>
      </c>
      <c r="BE116" t="s">
        <v>6</v>
      </c>
      <c r="BF116" t="s">
        <v>6</v>
      </c>
      <c r="BG116" t="s">
        <v>6</v>
      </c>
      <c r="BH116">
        <v>3</v>
      </c>
      <c r="BI116">
        <v>1</v>
      </c>
      <c r="BJ116" t="s">
        <v>286</v>
      </c>
      <c r="BM116">
        <v>7005</v>
      </c>
      <c r="BN116">
        <v>0</v>
      </c>
      <c r="BO116" t="s">
        <v>6</v>
      </c>
      <c r="BP116">
        <v>0</v>
      </c>
      <c r="BQ116">
        <v>2</v>
      </c>
      <c r="BR116">
        <v>0</v>
      </c>
      <c r="BS116">
        <v>1</v>
      </c>
      <c r="BT116">
        <v>1</v>
      </c>
      <c r="BU116">
        <v>1</v>
      </c>
      <c r="BV116">
        <v>1</v>
      </c>
      <c r="BW116">
        <v>1</v>
      </c>
      <c r="BX116">
        <v>1</v>
      </c>
      <c r="BY116" t="s">
        <v>6</v>
      </c>
      <c r="BZ116">
        <v>116</v>
      </c>
      <c r="CA116">
        <v>80</v>
      </c>
      <c r="CB116" t="s">
        <v>6</v>
      </c>
      <c r="CE116">
        <v>0</v>
      </c>
      <c r="CF116">
        <v>0</v>
      </c>
      <c r="CG116">
        <v>0</v>
      </c>
      <c r="CM116">
        <v>0</v>
      </c>
      <c r="CN116" t="s">
        <v>6</v>
      </c>
      <c r="CO116">
        <v>0</v>
      </c>
      <c r="CP116" t="e">
        <f t="shared" si="188"/>
        <v>#REF!</v>
      </c>
      <c r="CQ116" t="e">
        <f t="shared" si="217"/>
        <v>#REF!</v>
      </c>
      <c r="CR116">
        <f t="shared" si="218"/>
        <v>0</v>
      </c>
      <c r="CS116">
        <f t="shared" si="191"/>
        <v>0</v>
      </c>
      <c r="CT116">
        <f t="shared" si="192"/>
        <v>0</v>
      </c>
      <c r="CU116">
        <f t="shared" si="193"/>
        <v>0</v>
      </c>
      <c r="CV116">
        <f t="shared" si="194"/>
        <v>0</v>
      </c>
      <c r="CW116">
        <f t="shared" si="195"/>
        <v>0</v>
      </c>
      <c r="CX116">
        <f t="shared" si="196"/>
        <v>0</v>
      </c>
      <c r="CY116" t="e">
        <f t="shared" si="197"/>
        <v>#REF!</v>
      </c>
      <c r="CZ116" t="e">
        <f t="shared" si="198"/>
        <v>#REF!</v>
      </c>
      <c r="DC116" t="s">
        <v>6</v>
      </c>
      <c r="DD116" t="s">
        <v>6</v>
      </c>
      <c r="DE116" t="s">
        <v>6</v>
      </c>
      <c r="DF116" t="s">
        <v>6</v>
      </c>
      <c r="DG116" t="s">
        <v>6</v>
      </c>
      <c r="DH116" t="s">
        <v>6</v>
      </c>
      <c r="DI116" t="s">
        <v>6</v>
      </c>
      <c r="DJ116" t="s">
        <v>6</v>
      </c>
      <c r="DK116" t="s">
        <v>6</v>
      </c>
      <c r="DL116" t="s">
        <v>6</v>
      </c>
      <c r="DM116" t="s">
        <v>6</v>
      </c>
      <c r="DN116">
        <v>0</v>
      </c>
      <c r="DO116">
        <v>0</v>
      </c>
      <c r="DP116">
        <v>1</v>
      </c>
      <c r="DQ116">
        <v>1</v>
      </c>
      <c r="DU116">
        <v>1013</v>
      </c>
      <c r="DV116" t="s">
        <v>278</v>
      </c>
      <c r="DW116" t="e">
        <f>'Техническое задание 18.1 '!#REF!</f>
        <v>#REF!</v>
      </c>
      <c r="DX116">
        <v>1</v>
      </c>
      <c r="DZ116" t="s">
        <v>6</v>
      </c>
      <c r="EA116" t="s">
        <v>6</v>
      </c>
      <c r="EB116" t="s">
        <v>6</v>
      </c>
      <c r="EC116" t="s">
        <v>6</v>
      </c>
      <c r="EE116">
        <v>66434294</v>
      </c>
      <c r="EF116">
        <v>2</v>
      </c>
      <c r="EG116" t="s">
        <v>80</v>
      </c>
      <c r="EH116">
        <v>7</v>
      </c>
      <c r="EI116" t="s">
        <v>171</v>
      </c>
      <c r="EJ116">
        <v>1</v>
      </c>
      <c r="EK116">
        <v>7005</v>
      </c>
      <c r="EL116" t="s">
        <v>172</v>
      </c>
      <c r="EM116" t="s">
        <v>173</v>
      </c>
      <c r="EO116" t="s">
        <v>6</v>
      </c>
      <c r="EQ116">
        <v>0</v>
      </c>
      <c r="ER116">
        <v>1660.18</v>
      </c>
      <c r="ES116" s="31" t="e">
        <f>'Техническое задание 18.1 '!#REF!</f>
        <v>#REF!</v>
      </c>
      <c r="ET116">
        <v>0</v>
      </c>
      <c r="EU116">
        <v>0</v>
      </c>
      <c r="EV116">
        <v>0</v>
      </c>
      <c r="EW116">
        <v>0</v>
      </c>
      <c r="EX116">
        <v>0</v>
      </c>
      <c r="EZ116">
        <v>5</v>
      </c>
      <c r="FC116">
        <v>0</v>
      </c>
      <c r="FD116">
        <v>18</v>
      </c>
      <c r="FF116">
        <v>1627.63</v>
      </c>
      <c r="FQ116">
        <v>0</v>
      </c>
      <c r="FR116">
        <f t="shared" si="199"/>
        <v>0</v>
      </c>
      <c r="FS116">
        <v>0</v>
      </c>
      <c r="FX116">
        <v>116</v>
      </c>
      <c r="FY116">
        <v>80</v>
      </c>
      <c r="GA116" t="s">
        <v>294</v>
      </c>
      <c r="GD116">
        <v>1</v>
      </c>
      <c r="GF116">
        <v>8203910</v>
      </c>
      <c r="GG116">
        <v>2</v>
      </c>
      <c r="GH116">
        <v>3</v>
      </c>
      <c r="GI116">
        <v>4</v>
      </c>
      <c r="GJ116">
        <v>0</v>
      </c>
      <c r="GK116">
        <v>0</v>
      </c>
      <c r="GL116">
        <f t="shared" si="200"/>
        <v>0</v>
      </c>
      <c r="GM116" t="e">
        <f t="shared" si="201"/>
        <v>#REF!</v>
      </c>
      <c r="GN116" t="e">
        <f t="shared" si="202"/>
        <v>#REF!</v>
      </c>
      <c r="GO116">
        <f t="shared" si="203"/>
        <v>0</v>
      </c>
      <c r="GP116">
        <f t="shared" si="204"/>
        <v>0</v>
      </c>
      <c r="GR116">
        <v>1</v>
      </c>
      <c r="GS116">
        <v>1</v>
      </c>
      <c r="GT116">
        <v>0</v>
      </c>
      <c r="GU116" t="s">
        <v>6</v>
      </c>
      <c r="GV116">
        <f t="shared" si="211"/>
        <v>0</v>
      </c>
      <c r="GW116">
        <v>1</v>
      </c>
      <c r="GX116" t="e">
        <f t="shared" si="206"/>
        <v>#REF!</v>
      </c>
      <c r="HA116">
        <v>0</v>
      </c>
      <c r="HB116">
        <v>0</v>
      </c>
      <c r="HC116">
        <f t="shared" si="207"/>
        <v>0</v>
      </c>
      <c r="HE116" t="s">
        <v>33</v>
      </c>
      <c r="HF116" t="s">
        <v>34</v>
      </c>
      <c r="HG116" t="e">
        <f t="shared" si="219"/>
        <v>#REF!</v>
      </c>
      <c r="HM116" t="s">
        <v>6</v>
      </c>
      <c r="HN116" t="s">
        <v>174</v>
      </c>
      <c r="HO116" t="s">
        <v>175</v>
      </c>
      <c r="HP116" t="s">
        <v>172</v>
      </c>
      <c r="HQ116" t="s">
        <v>172</v>
      </c>
      <c r="IF116">
        <v>-1</v>
      </c>
      <c r="IK116">
        <v>0</v>
      </c>
    </row>
    <row r="117" spans="1:245" x14ac:dyDescent="0.25">
      <c r="A117">
        <v>18</v>
      </c>
      <c r="B117">
        <v>1</v>
      </c>
      <c r="C117">
        <v>171</v>
      </c>
      <c r="E117" t="s">
        <v>295</v>
      </c>
      <c r="F117" t="e">
        <f>'Техническое задание 18.1 '!#REF!</f>
        <v>#REF!</v>
      </c>
      <c r="G117" t="s">
        <v>296</v>
      </c>
      <c r="H117" t="s">
        <v>278</v>
      </c>
      <c r="I117" t="e">
        <f>I109*J117</f>
        <v>#REF!</v>
      </c>
      <c r="J117" s="66">
        <f>'4.Ведомость_списания'!F134</f>
        <v>9.846827133479211</v>
      </c>
      <c r="K117">
        <v>9.8468271329999997</v>
      </c>
      <c r="O117" t="e">
        <f t="shared" si="168"/>
        <v>#REF!</v>
      </c>
      <c r="P117" t="e">
        <f t="shared" si="169"/>
        <v>#REF!</v>
      </c>
      <c r="Q117" t="e">
        <f t="shared" si="170"/>
        <v>#REF!</v>
      </c>
      <c r="R117" t="e">
        <f t="shared" si="171"/>
        <v>#REF!</v>
      </c>
      <c r="S117" t="e">
        <f t="shared" si="172"/>
        <v>#REF!</v>
      </c>
      <c r="T117" t="e">
        <f t="shared" si="173"/>
        <v>#REF!</v>
      </c>
      <c r="U117" t="e">
        <f t="shared" si="174"/>
        <v>#REF!</v>
      </c>
      <c r="V117" t="e">
        <f t="shared" si="175"/>
        <v>#REF!</v>
      </c>
      <c r="W117" t="e">
        <f t="shared" si="176"/>
        <v>#REF!</v>
      </c>
      <c r="X117" t="e">
        <f t="shared" si="177"/>
        <v>#REF!</v>
      </c>
      <c r="Y117" t="e">
        <f t="shared" si="178"/>
        <v>#REF!</v>
      </c>
      <c r="AA117">
        <v>66440962</v>
      </c>
      <c r="AB117" t="e">
        <f t="shared" si="179"/>
        <v>#REF!</v>
      </c>
      <c r="AC117" t="e">
        <f t="shared" si="208"/>
        <v>#REF!</v>
      </c>
      <c r="AD117">
        <f t="shared" si="212"/>
        <v>0</v>
      </c>
      <c r="AE117">
        <f t="shared" si="213"/>
        <v>0</v>
      </c>
      <c r="AF117">
        <f t="shared" si="214"/>
        <v>0</v>
      </c>
      <c r="AG117">
        <f t="shared" si="184"/>
        <v>0</v>
      </c>
      <c r="AH117">
        <f t="shared" si="215"/>
        <v>0</v>
      </c>
      <c r="AI117">
        <f t="shared" si="216"/>
        <v>0</v>
      </c>
      <c r="AJ117">
        <f t="shared" si="187"/>
        <v>0</v>
      </c>
      <c r="AK117">
        <v>1439.8600000000001</v>
      </c>
      <c r="AL117" s="31" t="e">
        <f>'Техническое задание 18.1 '!#REF!</f>
        <v>#REF!</v>
      </c>
      <c r="AM117">
        <v>0</v>
      </c>
      <c r="AN117">
        <v>0</v>
      </c>
      <c r="AO117">
        <v>0</v>
      </c>
      <c r="AP117">
        <v>0</v>
      </c>
      <c r="AQ117">
        <v>0</v>
      </c>
      <c r="AR117">
        <v>0</v>
      </c>
      <c r="AS117">
        <v>0</v>
      </c>
      <c r="AT117">
        <v>116</v>
      </c>
      <c r="AU117">
        <v>80</v>
      </c>
      <c r="AV117">
        <v>1</v>
      </c>
      <c r="AW117">
        <v>1</v>
      </c>
      <c r="AZ117">
        <v>1</v>
      </c>
      <c r="BA117">
        <v>1</v>
      </c>
      <c r="BB117">
        <v>1</v>
      </c>
      <c r="BC117" t="e">
        <f>'Техническое задание 18.1 '!#REF!</f>
        <v>#REF!</v>
      </c>
      <c r="BD117" t="s">
        <v>6</v>
      </c>
      <c r="BE117" t="s">
        <v>6</v>
      </c>
      <c r="BF117" t="s">
        <v>6</v>
      </c>
      <c r="BG117" t="s">
        <v>6</v>
      </c>
      <c r="BH117">
        <v>3</v>
      </c>
      <c r="BI117">
        <v>1</v>
      </c>
      <c r="BJ117" t="s">
        <v>297</v>
      </c>
      <c r="BM117">
        <v>7005</v>
      </c>
      <c r="BN117">
        <v>0</v>
      </c>
      <c r="BO117" t="s">
        <v>6</v>
      </c>
      <c r="BP117">
        <v>0</v>
      </c>
      <c r="BQ117">
        <v>2</v>
      </c>
      <c r="BR117">
        <v>0</v>
      </c>
      <c r="BS117">
        <v>1</v>
      </c>
      <c r="BT117">
        <v>1</v>
      </c>
      <c r="BU117">
        <v>1</v>
      </c>
      <c r="BV117">
        <v>1</v>
      </c>
      <c r="BW117">
        <v>1</v>
      </c>
      <c r="BX117">
        <v>1</v>
      </c>
      <c r="BY117" t="s">
        <v>6</v>
      </c>
      <c r="BZ117">
        <v>116</v>
      </c>
      <c r="CA117">
        <v>80</v>
      </c>
      <c r="CB117" t="s">
        <v>6</v>
      </c>
      <c r="CE117">
        <v>0</v>
      </c>
      <c r="CF117">
        <v>0</v>
      </c>
      <c r="CG117">
        <v>0</v>
      </c>
      <c r="CM117">
        <v>0</v>
      </c>
      <c r="CN117" t="s">
        <v>6</v>
      </c>
      <c r="CO117">
        <v>0</v>
      </c>
      <c r="CP117" t="e">
        <f t="shared" si="188"/>
        <v>#REF!</v>
      </c>
      <c r="CQ117" t="e">
        <f t="shared" si="217"/>
        <v>#REF!</v>
      </c>
      <c r="CR117">
        <f t="shared" si="218"/>
        <v>0</v>
      </c>
      <c r="CS117">
        <f t="shared" si="191"/>
        <v>0</v>
      </c>
      <c r="CT117">
        <f t="shared" si="192"/>
        <v>0</v>
      </c>
      <c r="CU117">
        <f t="shared" si="193"/>
        <v>0</v>
      </c>
      <c r="CV117">
        <f t="shared" si="194"/>
        <v>0</v>
      </c>
      <c r="CW117">
        <f t="shared" si="195"/>
        <v>0</v>
      </c>
      <c r="CX117">
        <f t="shared" si="196"/>
        <v>0</v>
      </c>
      <c r="CY117" t="e">
        <f t="shared" si="197"/>
        <v>#REF!</v>
      </c>
      <c r="CZ117" t="e">
        <f t="shared" si="198"/>
        <v>#REF!</v>
      </c>
      <c r="DC117" t="s">
        <v>6</v>
      </c>
      <c r="DD117" t="s">
        <v>6</v>
      </c>
      <c r="DE117" t="s">
        <v>6</v>
      </c>
      <c r="DF117" t="s">
        <v>6</v>
      </c>
      <c r="DG117" t="s">
        <v>6</v>
      </c>
      <c r="DH117" t="s">
        <v>6</v>
      </c>
      <c r="DI117" t="s">
        <v>6</v>
      </c>
      <c r="DJ117" t="s">
        <v>6</v>
      </c>
      <c r="DK117" t="s">
        <v>6</v>
      </c>
      <c r="DL117" t="s">
        <v>6</v>
      </c>
      <c r="DM117" t="s">
        <v>6</v>
      </c>
      <c r="DN117">
        <v>0</v>
      </c>
      <c r="DO117">
        <v>0</v>
      </c>
      <c r="DP117">
        <v>1</v>
      </c>
      <c r="DQ117">
        <v>1</v>
      </c>
      <c r="DU117">
        <v>1013</v>
      </c>
      <c r="DV117" t="s">
        <v>278</v>
      </c>
      <c r="DW117" t="e">
        <f>'Техническое задание 18.1 '!#REF!</f>
        <v>#REF!</v>
      </c>
      <c r="DX117">
        <v>1</v>
      </c>
      <c r="DZ117" t="s">
        <v>6</v>
      </c>
      <c r="EA117" t="s">
        <v>6</v>
      </c>
      <c r="EB117" t="s">
        <v>6</v>
      </c>
      <c r="EC117" t="s">
        <v>6</v>
      </c>
      <c r="EE117">
        <v>66434294</v>
      </c>
      <c r="EF117">
        <v>2</v>
      </c>
      <c r="EG117" t="s">
        <v>80</v>
      </c>
      <c r="EH117">
        <v>7</v>
      </c>
      <c r="EI117" t="s">
        <v>171</v>
      </c>
      <c r="EJ117">
        <v>1</v>
      </c>
      <c r="EK117">
        <v>7005</v>
      </c>
      <c r="EL117" t="s">
        <v>172</v>
      </c>
      <c r="EM117" t="s">
        <v>173</v>
      </c>
      <c r="EO117" t="s">
        <v>6</v>
      </c>
      <c r="EQ117">
        <v>0</v>
      </c>
      <c r="ER117">
        <v>1439.8600000000001</v>
      </c>
      <c r="ES117" s="31" t="e">
        <f>'Техническое задание 18.1 '!#REF!</f>
        <v>#REF!</v>
      </c>
      <c r="ET117">
        <v>0</v>
      </c>
      <c r="EU117">
        <v>0</v>
      </c>
      <c r="EV117">
        <v>0</v>
      </c>
      <c r="EW117">
        <v>0</v>
      </c>
      <c r="EX117">
        <v>0</v>
      </c>
      <c r="EZ117">
        <v>5</v>
      </c>
      <c r="FC117">
        <v>0</v>
      </c>
      <c r="FD117">
        <v>18</v>
      </c>
      <c r="FF117">
        <v>1411.63</v>
      </c>
      <c r="FQ117">
        <v>0</v>
      </c>
      <c r="FR117">
        <f t="shared" si="199"/>
        <v>0</v>
      </c>
      <c r="FS117">
        <v>0</v>
      </c>
      <c r="FX117">
        <v>116</v>
      </c>
      <c r="FY117">
        <v>80</v>
      </c>
      <c r="GA117" t="s">
        <v>298</v>
      </c>
      <c r="GD117">
        <v>1</v>
      </c>
      <c r="GF117">
        <v>-261508614</v>
      </c>
      <c r="GG117">
        <v>2</v>
      </c>
      <c r="GH117">
        <v>3</v>
      </c>
      <c r="GI117">
        <v>4</v>
      </c>
      <c r="GJ117">
        <v>0</v>
      </c>
      <c r="GK117">
        <v>0</v>
      </c>
      <c r="GL117">
        <f t="shared" si="200"/>
        <v>0</v>
      </c>
      <c r="GM117" t="e">
        <f t="shared" si="201"/>
        <v>#REF!</v>
      </c>
      <c r="GN117" t="e">
        <f t="shared" si="202"/>
        <v>#REF!</v>
      </c>
      <c r="GO117">
        <f t="shared" si="203"/>
        <v>0</v>
      </c>
      <c r="GP117">
        <f t="shared" si="204"/>
        <v>0</v>
      </c>
      <c r="GR117">
        <v>1</v>
      </c>
      <c r="GS117">
        <v>1</v>
      </c>
      <c r="GT117">
        <v>0</v>
      </c>
      <c r="GU117" t="s">
        <v>6</v>
      </c>
      <c r="GV117">
        <f t="shared" si="211"/>
        <v>0</v>
      </c>
      <c r="GW117">
        <v>1</v>
      </c>
      <c r="GX117" t="e">
        <f t="shared" si="206"/>
        <v>#REF!</v>
      </c>
      <c r="HA117">
        <v>0</v>
      </c>
      <c r="HB117">
        <v>0</v>
      </c>
      <c r="HC117">
        <f t="shared" si="207"/>
        <v>0</v>
      </c>
      <c r="HE117" t="s">
        <v>33</v>
      </c>
      <c r="HF117" t="s">
        <v>34</v>
      </c>
      <c r="HG117" t="e">
        <f t="shared" si="219"/>
        <v>#REF!</v>
      </c>
      <c r="HM117" t="s">
        <v>6</v>
      </c>
      <c r="HN117" t="s">
        <v>174</v>
      </c>
      <c r="HO117" t="s">
        <v>175</v>
      </c>
      <c r="HP117" t="s">
        <v>172</v>
      </c>
      <c r="HQ117" t="s">
        <v>172</v>
      </c>
      <c r="IF117">
        <v>-1</v>
      </c>
      <c r="IK117">
        <v>0</v>
      </c>
    </row>
    <row r="118" spans="1:245" x14ac:dyDescent="0.25">
      <c r="A118">
        <v>18</v>
      </c>
      <c r="B118">
        <v>1</v>
      </c>
      <c r="C118">
        <v>172</v>
      </c>
      <c r="E118" t="s">
        <v>299</v>
      </c>
      <c r="F118" t="e">
        <f>'Техническое задание 18.1 '!#REF!</f>
        <v>#REF!</v>
      </c>
      <c r="G118" t="s">
        <v>300</v>
      </c>
      <c r="H118" t="s">
        <v>278</v>
      </c>
      <c r="I118" t="e">
        <f>I109*J118</f>
        <v>#REF!</v>
      </c>
      <c r="J118" s="66">
        <f>'4.Ведомость_списания'!F135</f>
        <v>23.632385120350108</v>
      </c>
      <c r="K118">
        <v>23.632385119999999</v>
      </c>
      <c r="O118" t="e">
        <f t="shared" si="168"/>
        <v>#REF!</v>
      </c>
      <c r="P118" t="e">
        <f t="shared" si="169"/>
        <v>#REF!</v>
      </c>
      <c r="Q118" t="e">
        <f t="shared" si="170"/>
        <v>#REF!</v>
      </c>
      <c r="R118" t="e">
        <f t="shared" si="171"/>
        <v>#REF!</v>
      </c>
      <c r="S118" t="e">
        <f t="shared" si="172"/>
        <v>#REF!</v>
      </c>
      <c r="T118" t="e">
        <f t="shared" si="173"/>
        <v>#REF!</v>
      </c>
      <c r="U118" t="e">
        <f t="shared" si="174"/>
        <v>#REF!</v>
      </c>
      <c r="V118" t="e">
        <f t="shared" si="175"/>
        <v>#REF!</v>
      </c>
      <c r="W118" t="e">
        <f t="shared" si="176"/>
        <v>#REF!</v>
      </c>
      <c r="X118" t="e">
        <f t="shared" si="177"/>
        <v>#REF!</v>
      </c>
      <c r="Y118" t="e">
        <f t="shared" si="178"/>
        <v>#REF!</v>
      </c>
      <c r="AA118">
        <v>66440962</v>
      </c>
      <c r="AB118" t="e">
        <f t="shared" si="179"/>
        <v>#REF!</v>
      </c>
      <c r="AC118" t="e">
        <f t="shared" si="208"/>
        <v>#REF!</v>
      </c>
      <c r="AD118">
        <f t="shared" si="212"/>
        <v>0</v>
      </c>
      <c r="AE118">
        <f t="shared" si="213"/>
        <v>0</v>
      </c>
      <c r="AF118">
        <f t="shared" si="214"/>
        <v>0</v>
      </c>
      <c r="AG118">
        <f t="shared" si="184"/>
        <v>0</v>
      </c>
      <c r="AH118">
        <f t="shared" si="215"/>
        <v>0</v>
      </c>
      <c r="AI118">
        <f t="shared" si="216"/>
        <v>0</v>
      </c>
      <c r="AJ118">
        <f t="shared" si="187"/>
        <v>0</v>
      </c>
      <c r="AK118">
        <v>1488.8200000000002</v>
      </c>
      <c r="AL118" s="31" t="e">
        <f>'Техническое задание 18.1 '!#REF!</f>
        <v>#REF!</v>
      </c>
      <c r="AM118">
        <v>0</v>
      </c>
      <c r="AN118">
        <v>0</v>
      </c>
      <c r="AO118">
        <v>0</v>
      </c>
      <c r="AP118">
        <v>0</v>
      </c>
      <c r="AQ118">
        <v>0</v>
      </c>
      <c r="AR118">
        <v>0</v>
      </c>
      <c r="AS118">
        <v>0</v>
      </c>
      <c r="AT118">
        <v>116</v>
      </c>
      <c r="AU118">
        <v>80</v>
      </c>
      <c r="AV118">
        <v>1</v>
      </c>
      <c r="AW118">
        <v>1</v>
      </c>
      <c r="AZ118">
        <v>1</v>
      </c>
      <c r="BA118">
        <v>1</v>
      </c>
      <c r="BB118">
        <v>1</v>
      </c>
      <c r="BC118" t="e">
        <f>'Техническое задание 18.1 '!#REF!</f>
        <v>#REF!</v>
      </c>
      <c r="BD118" t="s">
        <v>6</v>
      </c>
      <c r="BE118" t="s">
        <v>6</v>
      </c>
      <c r="BF118" t="s">
        <v>6</v>
      </c>
      <c r="BG118" t="s">
        <v>6</v>
      </c>
      <c r="BH118">
        <v>3</v>
      </c>
      <c r="BI118">
        <v>1</v>
      </c>
      <c r="BJ118" t="s">
        <v>290</v>
      </c>
      <c r="BM118">
        <v>7005</v>
      </c>
      <c r="BN118">
        <v>0</v>
      </c>
      <c r="BO118" t="s">
        <v>6</v>
      </c>
      <c r="BP118">
        <v>0</v>
      </c>
      <c r="BQ118">
        <v>2</v>
      </c>
      <c r="BR118">
        <v>0</v>
      </c>
      <c r="BS118">
        <v>1</v>
      </c>
      <c r="BT118">
        <v>1</v>
      </c>
      <c r="BU118">
        <v>1</v>
      </c>
      <c r="BV118">
        <v>1</v>
      </c>
      <c r="BW118">
        <v>1</v>
      </c>
      <c r="BX118">
        <v>1</v>
      </c>
      <c r="BY118" t="s">
        <v>6</v>
      </c>
      <c r="BZ118">
        <v>116</v>
      </c>
      <c r="CA118">
        <v>80</v>
      </c>
      <c r="CB118" t="s">
        <v>6</v>
      </c>
      <c r="CE118">
        <v>0</v>
      </c>
      <c r="CF118">
        <v>0</v>
      </c>
      <c r="CG118">
        <v>0</v>
      </c>
      <c r="CM118">
        <v>0</v>
      </c>
      <c r="CN118" t="s">
        <v>6</v>
      </c>
      <c r="CO118">
        <v>0</v>
      </c>
      <c r="CP118" t="e">
        <f t="shared" si="188"/>
        <v>#REF!</v>
      </c>
      <c r="CQ118" t="e">
        <f t="shared" si="217"/>
        <v>#REF!</v>
      </c>
      <c r="CR118">
        <f t="shared" si="218"/>
        <v>0</v>
      </c>
      <c r="CS118">
        <f t="shared" si="191"/>
        <v>0</v>
      </c>
      <c r="CT118">
        <f t="shared" si="192"/>
        <v>0</v>
      </c>
      <c r="CU118">
        <f t="shared" si="193"/>
        <v>0</v>
      </c>
      <c r="CV118">
        <f t="shared" si="194"/>
        <v>0</v>
      </c>
      <c r="CW118">
        <f t="shared" si="195"/>
        <v>0</v>
      </c>
      <c r="CX118">
        <f t="shared" si="196"/>
        <v>0</v>
      </c>
      <c r="CY118" t="e">
        <f t="shared" si="197"/>
        <v>#REF!</v>
      </c>
      <c r="CZ118" t="e">
        <f t="shared" si="198"/>
        <v>#REF!</v>
      </c>
      <c r="DC118" t="s">
        <v>6</v>
      </c>
      <c r="DD118" t="s">
        <v>6</v>
      </c>
      <c r="DE118" t="s">
        <v>6</v>
      </c>
      <c r="DF118" t="s">
        <v>6</v>
      </c>
      <c r="DG118" t="s">
        <v>6</v>
      </c>
      <c r="DH118" t="s">
        <v>6</v>
      </c>
      <c r="DI118" t="s">
        <v>6</v>
      </c>
      <c r="DJ118" t="s">
        <v>6</v>
      </c>
      <c r="DK118" t="s">
        <v>6</v>
      </c>
      <c r="DL118" t="s">
        <v>6</v>
      </c>
      <c r="DM118" t="s">
        <v>6</v>
      </c>
      <c r="DN118">
        <v>0</v>
      </c>
      <c r="DO118">
        <v>0</v>
      </c>
      <c r="DP118">
        <v>1</v>
      </c>
      <c r="DQ118">
        <v>1</v>
      </c>
      <c r="DU118">
        <v>1013</v>
      </c>
      <c r="DV118" t="s">
        <v>278</v>
      </c>
      <c r="DW118" t="e">
        <f>'Техническое задание 18.1 '!#REF!</f>
        <v>#REF!</v>
      </c>
      <c r="DX118">
        <v>1</v>
      </c>
      <c r="DZ118" t="s">
        <v>6</v>
      </c>
      <c r="EA118" t="s">
        <v>6</v>
      </c>
      <c r="EB118" t="s">
        <v>6</v>
      </c>
      <c r="EC118" t="s">
        <v>6</v>
      </c>
      <c r="EE118">
        <v>66434294</v>
      </c>
      <c r="EF118">
        <v>2</v>
      </c>
      <c r="EG118" t="s">
        <v>80</v>
      </c>
      <c r="EH118">
        <v>7</v>
      </c>
      <c r="EI118" t="s">
        <v>171</v>
      </c>
      <c r="EJ118">
        <v>1</v>
      </c>
      <c r="EK118">
        <v>7005</v>
      </c>
      <c r="EL118" t="s">
        <v>172</v>
      </c>
      <c r="EM118" t="s">
        <v>173</v>
      </c>
      <c r="EO118" t="s">
        <v>6</v>
      </c>
      <c r="EQ118">
        <v>0</v>
      </c>
      <c r="ER118">
        <v>1488.8200000000002</v>
      </c>
      <c r="ES118" s="31" t="e">
        <f>'Техническое задание 18.1 '!#REF!</f>
        <v>#REF!</v>
      </c>
      <c r="ET118">
        <v>0</v>
      </c>
      <c r="EU118">
        <v>0</v>
      </c>
      <c r="EV118">
        <v>0</v>
      </c>
      <c r="EW118">
        <v>0</v>
      </c>
      <c r="EX118">
        <v>0</v>
      </c>
      <c r="EZ118">
        <v>5</v>
      </c>
      <c r="FC118">
        <v>0</v>
      </c>
      <c r="FD118">
        <v>18</v>
      </c>
      <c r="FF118">
        <v>1459.63</v>
      </c>
      <c r="FQ118">
        <v>0</v>
      </c>
      <c r="FR118">
        <f t="shared" si="199"/>
        <v>0</v>
      </c>
      <c r="FS118">
        <v>0</v>
      </c>
      <c r="FX118">
        <v>116</v>
      </c>
      <c r="FY118">
        <v>80</v>
      </c>
      <c r="GA118" t="s">
        <v>301</v>
      </c>
      <c r="GD118">
        <v>1</v>
      </c>
      <c r="GF118">
        <v>-1431909124</v>
      </c>
      <c r="GG118">
        <v>2</v>
      </c>
      <c r="GH118">
        <v>3</v>
      </c>
      <c r="GI118">
        <v>4</v>
      </c>
      <c r="GJ118">
        <v>0</v>
      </c>
      <c r="GK118">
        <v>0</v>
      </c>
      <c r="GL118">
        <f t="shared" si="200"/>
        <v>0</v>
      </c>
      <c r="GM118" t="e">
        <f t="shared" si="201"/>
        <v>#REF!</v>
      </c>
      <c r="GN118" t="e">
        <f t="shared" si="202"/>
        <v>#REF!</v>
      </c>
      <c r="GO118">
        <f t="shared" si="203"/>
        <v>0</v>
      </c>
      <c r="GP118">
        <f t="shared" si="204"/>
        <v>0</v>
      </c>
      <c r="GR118">
        <v>1</v>
      </c>
      <c r="GS118">
        <v>1</v>
      </c>
      <c r="GT118">
        <v>0</v>
      </c>
      <c r="GU118" t="s">
        <v>6</v>
      </c>
      <c r="GV118">
        <f t="shared" si="211"/>
        <v>0</v>
      </c>
      <c r="GW118">
        <v>1</v>
      </c>
      <c r="GX118" t="e">
        <f t="shared" si="206"/>
        <v>#REF!</v>
      </c>
      <c r="HA118">
        <v>0</v>
      </c>
      <c r="HB118">
        <v>0</v>
      </c>
      <c r="HC118">
        <f t="shared" si="207"/>
        <v>0</v>
      </c>
      <c r="HE118" t="s">
        <v>33</v>
      </c>
      <c r="HF118" t="s">
        <v>34</v>
      </c>
      <c r="HG118" t="e">
        <f t="shared" si="219"/>
        <v>#REF!</v>
      </c>
      <c r="HM118" t="s">
        <v>6</v>
      </c>
      <c r="HN118" t="s">
        <v>174</v>
      </c>
      <c r="HO118" t="s">
        <v>175</v>
      </c>
      <c r="HP118" t="s">
        <v>172</v>
      </c>
      <c r="HQ118" t="s">
        <v>172</v>
      </c>
      <c r="IF118">
        <v>-1</v>
      </c>
      <c r="IK118">
        <v>0</v>
      </c>
    </row>
    <row r="119" spans="1:245" x14ac:dyDescent="0.25">
      <c r="A119">
        <v>18</v>
      </c>
      <c r="B119">
        <v>1</v>
      </c>
      <c r="C119">
        <v>173</v>
      </c>
      <c r="E119" t="s">
        <v>302</v>
      </c>
      <c r="F119" t="e">
        <f>'Техническое задание 18.1 '!#REF!</f>
        <v>#REF!</v>
      </c>
      <c r="G119" t="s">
        <v>303</v>
      </c>
      <c r="H119" t="s">
        <v>278</v>
      </c>
      <c r="I119" t="e">
        <f>I109*J119</f>
        <v>#REF!</v>
      </c>
      <c r="J119" s="66">
        <f>'4.Ведомость_списания'!F136</f>
        <v>11.816192560175054</v>
      </c>
      <c r="K119">
        <v>11.816192559999999</v>
      </c>
      <c r="O119" t="e">
        <f t="shared" si="168"/>
        <v>#REF!</v>
      </c>
      <c r="P119" t="e">
        <f t="shared" si="169"/>
        <v>#REF!</v>
      </c>
      <c r="Q119" t="e">
        <f t="shared" si="170"/>
        <v>#REF!</v>
      </c>
      <c r="R119" t="e">
        <f t="shared" si="171"/>
        <v>#REF!</v>
      </c>
      <c r="S119" t="e">
        <f t="shared" si="172"/>
        <v>#REF!</v>
      </c>
      <c r="T119" t="e">
        <f t="shared" si="173"/>
        <v>#REF!</v>
      </c>
      <c r="U119" t="e">
        <f t="shared" si="174"/>
        <v>#REF!</v>
      </c>
      <c r="V119" t="e">
        <f t="shared" si="175"/>
        <v>#REF!</v>
      </c>
      <c r="W119" t="e">
        <f t="shared" si="176"/>
        <v>#REF!</v>
      </c>
      <c r="X119" t="e">
        <f t="shared" si="177"/>
        <v>#REF!</v>
      </c>
      <c r="Y119" t="e">
        <f t="shared" si="178"/>
        <v>#REF!</v>
      </c>
      <c r="AA119">
        <v>66440962</v>
      </c>
      <c r="AB119" t="e">
        <f t="shared" si="179"/>
        <v>#REF!</v>
      </c>
      <c r="AC119" t="e">
        <f t="shared" si="208"/>
        <v>#REF!</v>
      </c>
      <c r="AD119">
        <f t="shared" si="212"/>
        <v>0</v>
      </c>
      <c r="AE119">
        <f t="shared" si="213"/>
        <v>0</v>
      </c>
      <c r="AF119">
        <f t="shared" si="214"/>
        <v>0</v>
      </c>
      <c r="AG119">
        <f t="shared" si="184"/>
        <v>0</v>
      </c>
      <c r="AH119">
        <f t="shared" si="215"/>
        <v>0</v>
      </c>
      <c r="AI119">
        <f t="shared" si="216"/>
        <v>0</v>
      </c>
      <c r="AJ119">
        <f t="shared" si="187"/>
        <v>0</v>
      </c>
      <c r="AK119">
        <v>1292.98</v>
      </c>
      <c r="AL119" s="31" t="e">
        <f>'Техническое задание 18.1 '!#REF!</f>
        <v>#REF!</v>
      </c>
      <c r="AM119">
        <v>0</v>
      </c>
      <c r="AN119">
        <v>0</v>
      </c>
      <c r="AO119">
        <v>0</v>
      </c>
      <c r="AP119">
        <v>0</v>
      </c>
      <c r="AQ119">
        <v>0</v>
      </c>
      <c r="AR119">
        <v>0</v>
      </c>
      <c r="AS119">
        <v>0</v>
      </c>
      <c r="AT119">
        <v>116</v>
      </c>
      <c r="AU119">
        <v>80</v>
      </c>
      <c r="AV119">
        <v>1</v>
      </c>
      <c r="AW119">
        <v>1</v>
      </c>
      <c r="AZ119">
        <v>1</v>
      </c>
      <c r="BA119">
        <v>1</v>
      </c>
      <c r="BB119">
        <v>1</v>
      </c>
      <c r="BC119" t="e">
        <f>'Техническое задание 18.1 '!#REF!</f>
        <v>#REF!</v>
      </c>
      <c r="BD119" t="s">
        <v>6</v>
      </c>
      <c r="BE119" t="s">
        <v>6</v>
      </c>
      <c r="BF119" t="s">
        <v>6</v>
      </c>
      <c r="BG119" t="s">
        <v>6</v>
      </c>
      <c r="BH119">
        <v>3</v>
      </c>
      <c r="BI119">
        <v>1</v>
      </c>
      <c r="BJ119" t="s">
        <v>304</v>
      </c>
      <c r="BM119">
        <v>7005</v>
      </c>
      <c r="BN119">
        <v>0</v>
      </c>
      <c r="BO119" t="s">
        <v>6</v>
      </c>
      <c r="BP119">
        <v>0</v>
      </c>
      <c r="BQ119">
        <v>2</v>
      </c>
      <c r="BR119">
        <v>0</v>
      </c>
      <c r="BS119">
        <v>1</v>
      </c>
      <c r="BT119">
        <v>1</v>
      </c>
      <c r="BU119">
        <v>1</v>
      </c>
      <c r="BV119">
        <v>1</v>
      </c>
      <c r="BW119">
        <v>1</v>
      </c>
      <c r="BX119">
        <v>1</v>
      </c>
      <c r="BY119" t="s">
        <v>6</v>
      </c>
      <c r="BZ119">
        <v>116</v>
      </c>
      <c r="CA119">
        <v>80</v>
      </c>
      <c r="CB119" t="s">
        <v>6</v>
      </c>
      <c r="CE119">
        <v>0</v>
      </c>
      <c r="CF119">
        <v>0</v>
      </c>
      <c r="CG119">
        <v>0</v>
      </c>
      <c r="CM119">
        <v>0</v>
      </c>
      <c r="CN119" t="s">
        <v>6</v>
      </c>
      <c r="CO119">
        <v>0</v>
      </c>
      <c r="CP119" t="e">
        <f t="shared" si="188"/>
        <v>#REF!</v>
      </c>
      <c r="CQ119" t="e">
        <f t="shared" si="217"/>
        <v>#REF!</v>
      </c>
      <c r="CR119">
        <f t="shared" si="218"/>
        <v>0</v>
      </c>
      <c r="CS119">
        <f t="shared" si="191"/>
        <v>0</v>
      </c>
      <c r="CT119">
        <f t="shared" si="192"/>
        <v>0</v>
      </c>
      <c r="CU119">
        <f t="shared" si="193"/>
        <v>0</v>
      </c>
      <c r="CV119">
        <f t="shared" si="194"/>
        <v>0</v>
      </c>
      <c r="CW119">
        <f t="shared" si="195"/>
        <v>0</v>
      </c>
      <c r="CX119">
        <f t="shared" si="196"/>
        <v>0</v>
      </c>
      <c r="CY119" t="e">
        <f t="shared" si="197"/>
        <v>#REF!</v>
      </c>
      <c r="CZ119" t="e">
        <f t="shared" si="198"/>
        <v>#REF!</v>
      </c>
      <c r="DC119" t="s">
        <v>6</v>
      </c>
      <c r="DD119" t="s">
        <v>6</v>
      </c>
      <c r="DE119" t="s">
        <v>6</v>
      </c>
      <c r="DF119" t="s">
        <v>6</v>
      </c>
      <c r="DG119" t="s">
        <v>6</v>
      </c>
      <c r="DH119" t="s">
        <v>6</v>
      </c>
      <c r="DI119" t="s">
        <v>6</v>
      </c>
      <c r="DJ119" t="s">
        <v>6</v>
      </c>
      <c r="DK119" t="s">
        <v>6</v>
      </c>
      <c r="DL119" t="s">
        <v>6</v>
      </c>
      <c r="DM119" t="s">
        <v>6</v>
      </c>
      <c r="DN119">
        <v>0</v>
      </c>
      <c r="DO119">
        <v>0</v>
      </c>
      <c r="DP119">
        <v>1</v>
      </c>
      <c r="DQ119">
        <v>1</v>
      </c>
      <c r="DU119">
        <v>1013</v>
      </c>
      <c r="DV119" t="s">
        <v>278</v>
      </c>
      <c r="DW119" t="e">
        <f>'Техническое задание 18.1 '!#REF!</f>
        <v>#REF!</v>
      </c>
      <c r="DX119">
        <v>1</v>
      </c>
      <c r="DZ119" t="s">
        <v>6</v>
      </c>
      <c r="EA119" t="s">
        <v>6</v>
      </c>
      <c r="EB119" t="s">
        <v>6</v>
      </c>
      <c r="EC119" t="s">
        <v>6</v>
      </c>
      <c r="EE119">
        <v>66434294</v>
      </c>
      <c r="EF119">
        <v>2</v>
      </c>
      <c r="EG119" t="s">
        <v>80</v>
      </c>
      <c r="EH119">
        <v>7</v>
      </c>
      <c r="EI119" t="s">
        <v>171</v>
      </c>
      <c r="EJ119">
        <v>1</v>
      </c>
      <c r="EK119">
        <v>7005</v>
      </c>
      <c r="EL119" t="s">
        <v>172</v>
      </c>
      <c r="EM119" t="s">
        <v>173</v>
      </c>
      <c r="EO119" t="s">
        <v>6</v>
      </c>
      <c r="EQ119">
        <v>0</v>
      </c>
      <c r="ER119">
        <v>1292.98</v>
      </c>
      <c r="ES119" s="31" t="e">
        <f>'Техническое задание 18.1 '!#REF!</f>
        <v>#REF!</v>
      </c>
      <c r="ET119">
        <v>0</v>
      </c>
      <c r="EU119">
        <v>0</v>
      </c>
      <c r="EV119">
        <v>0</v>
      </c>
      <c r="EW119">
        <v>0</v>
      </c>
      <c r="EX119">
        <v>0</v>
      </c>
      <c r="EZ119">
        <v>5</v>
      </c>
      <c r="FC119">
        <v>0</v>
      </c>
      <c r="FD119">
        <v>18</v>
      </c>
      <c r="FF119">
        <v>1267.6300000000001</v>
      </c>
      <c r="FQ119">
        <v>0</v>
      </c>
      <c r="FR119">
        <f t="shared" si="199"/>
        <v>0</v>
      </c>
      <c r="FS119">
        <v>0</v>
      </c>
      <c r="FX119">
        <v>116</v>
      </c>
      <c r="FY119">
        <v>80</v>
      </c>
      <c r="GA119" t="s">
        <v>305</v>
      </c>
      <c r="GD119">
        <v>1</v>
      </c>
      <c r="GF119">
        <v>1102067694</v>
      </c>
      <c r="GG119">
        <v>2</v>
      </c>
      <c r="GH119">
        <v>3</v>
      </c>
      <c r="GI119">
        <v>4</v>
      </c>
      <c r="GJ119">
        <v>0</v>
      </c>
      <c r="GK119">
        <v>0</v>
      </c>
      <c r="GL119">
        <f t="shared" si="200"/>
        <v>0</v>
      </c>
      <c r="GM119" t="e">
        <f t="shared" si="201"/>
        <v>#REF!</v>
      </c>
      <c r="GN119" t="e">
        <f t="shared" si="202"/>
        <v>#REF!</v>
      </c>
      <c r="GO119">
        <f t="shared" si="203"/>
        <v>0</v>
      </c>
      <c r="GP119">
        <f t="shared" si="204"/>
        <v>0</v>
      </c>
      <c r="GR119">
        <v>1</v>
      </c>
      <c r="GS119">
        <v>1</v>
      </c>
      <c r="GT119">
        <v>0</v>
      </c>
      <c r="GU119" t="s">
        <v>6</v>
      </c>
      <c r="GV119">
        <f t="shared" si="211"/>
        <v>0</v>
      </c>
      <c r="GW119">
        <v>1</v>
      </c>
      <c r="GX119" t="e">
        <f t="shared" si="206"/>
        <v>#REF!</v>
      </c>
      <c r="HA119">
        <v>0</v>
      </c>
      <c r="HB119">
        <v>0</v>
      </c>
      <c r="HC119">
        <f t="shared" si="207"/>
        <v>0</v>
      </c>
      <c r="HE119" t="s">
        <v>33</v>
      </c>
      <c r="HF119" t="s">
        <v>34</v>
      </c>
      <c r="HG119" t="e">
        <f t="shared" si="219"/>
        <v>#REF!</v>
      </c>
      <c r="HM119" t="s">
        <v>6</v>
      </c>
      <c r="HN119" t="s">
        <v>174</v>
      </c>
      <c r="HO119" t="s">
        <v>175</v>
      </c>
      <c r="HP119" t="s">
        <v>172</v>
      </c>
      <c r="HQ119" t="s">
        <v>172</v>
      </c>
      <c r="IF119">
        <v>-1</v>
      </c>
      <c r="IK119">
        <v>0</v>
      </c>
    </row>
    <row r="120" spans="1:245" x14ac:dyDescent="0.25">
      <c r="A120">
        <v>18</v>
      </c>
      <c r="B120">
        <v>1</v>
      </c>
      <c r="C120">
        <v>174</v>
      </c>
      <c r="E120" t="s">
        <v>306</v>
      </c>
      <c r="F120" t="e">
        <f>'Техническое задание 18.1 '!#REF!</f>
        <v>#REF!</v>
      </c>
      <c r="G120" t="s">
        <v>307</v>
      </c>
      <c r="H120" t="s">
        <v>278</v>
      </c>
      <c r="I120" t="e">
        <f>I109*J120</f>
        <v>#REF!</v>
      </c>
      <c r="J120" s="66">
        <f>'4.Ведомость_списания'!F137</f>
        <v>1.9693654266958422</v>
      </c>
      <c r="K120">
        <v>1.9693654270000001</v>
      </c>
      <c r="O120" t="e">
        <f t="shared" si="168"/>
        <v>#REF!</v>
      </c>
      <c r="P120" t="e">
        <f t="shared" si="169"/>
        <v>#REF!</v>
      </c>
      <c r="Q120" t="e">
        <f t="shared" si="170"/>
        <v>#REF!</v>
      </c>
      <c r="R120" t="e">
        <f t="shared" si="171"/>
        <v>#REF!</v>
      </c>
      <c r="S120" t="e">
        <f t="shared" si="172"/>
        <v>#REF!</v>
      </c>
      <c r="T120" t="e">
        <f t="shared" si="173"/>
        <v>#REF!</v>
      </c>
      <c r="U120" t="e">
        <f t="shared" si="174"/>
        <v>#REF!</v>
      </c>
      <c r="V120" t="e">
        <f t="shared" si="175"/>
        <v>#REF!</v>
      </c>
      <c r="W120" t="e">
        <f t="shared" si="176"/>
        <v>#REF!</v>
      </c>
      <c r="X120" t="e">
        <f t="shared" si="177"/>
        <v>#REF!</v>
      </c>
      <c r="Y120" t="e">
        <f t="shared" si="178"/>
        <v>#REF!</v>
      </c>
      <c r="AA120">
        <v>66440962</v>
      </c>
      <c r="AB120" t="e">
        <f t="shared" si="179"/>
        <v>#REF!</v>
      </c>
      <c r="AC120" t="e">
        <f t="shared" si="208"/>
        <v>#REF!</v>
      </c>
      <c r="AD120">
        <f t="shared" si="212"/>
        <v>0</v>
      </c>
      <c r="AE120">
        <f t="shared" si="213"/>
        <v>0</v>
      </c>
      <c r="AF120">
        <f t="shared" si="214"/>
        <v>0</v>
      </c>
      <c r="AG120">
        <f t="shared" si="184"/>
        <v>0</v>
      </c>
      <c r="AH120">
        <f t="shared" si="215"/>
        <v>0</v>
      </c>
      <c r="AI120">
        <f t="shared" si="216"/>
        <v>0</v>
      </c>
      <c r="AJ120">
        <f t="shared" si="187"/>
        <v>0</v>
      </c>
      <c r="AK120">
        <v>1317.46</v>
      </c>
      <c r="AL120" s="31" t="e">
        <f>'Техническое задание 18.1 '!#REF!</f>
        <v>#REF!</v>
      </c>
      <c r="AM120">
        <v>0</v>
      </c>
      <c r="AN120">
        <v>0</v>
      </c>
      <c r="AO120">
        <v>0</v>
      </c>
      <c r="AP120">
        <v>0</v>
      </c>
      <c r="AQ120">
        <v>0</v>
      </c>
      <c r="AR120">
        <v>0</v>
      </c>
      <c r="AS120">
        <v>0</v>
      </c>
      <c r="AT120">
        <v>116</v>
      </c>
      <c r="AU120">
        <v>80</v>
      </c>
      <c r="AV120">
        <v>1</v>
      </c>
      <c r="AW120">
        <v>1</v>
      </c>
      <c r="AZ120">
        <v>1</v>
      </c>
      <c r="BA120">
        <v>1</v>
      </c>
      <c r="BB120">
        <v>1</v>
      </c>
      <c r="BC120" t="e">
        <f>'Техническое задание 18.1 '!#REF!</f>
        <v>#REF!</v>
      </c>
      <c r="BD120" t="s">
        <v>6</v>
      </c>
      <c r="BE120" t="s">
        <v>6</v>
      </c>
      <c r="BF120" t="s">
        <v>6</v>
      </c>
      <c r="BG120" t="s">
        <v>6</v>
      </c>
      <c r="BH120">
        <v>3</v>
      </c>
      <c r="BI120">
        <v>1</v>
      </c>
      <c r="BJ120" t="s">
        <v>297</v>
      </c>
      <c r="BM120">
        <v>7005</v>
      </c>
      <c r="BN120">
        <v>0</v>
      </c>
      <c r="BO120" t="s">
        <v>6</v>
      </c>
      <c r="BP120">
        <v>0</v>
      </c>
      <c r="BQ120">
        <v>2</v>
      </c>
      <c r="BR120">
        <v>0</v>
      </c>
      <c r="BS120">
        <v>1</v>
      </c>
      <c r="BT120">
        <v>1</v>
      </c>
      <c r="BU120">
        <v>1</v>
      </c>
      <c r="BV120">
        <v>1</v>
      </c>
      <c r="BW120">
        <v>1</v>
      </c>
      <c r="BX120">
        <v>1</v>
      </c>
      <c r="BY120" t="s">
        <v>6</v>
      </c>
      <c r="BZ120">
        <v>116</v>
      </c>
      <c r="CA120">
        <v>80</v>
      </c>
      <c r="CB120" t="s">
        <v>6</v>
      </c>
      <c r="CE120">
        <v>0</v>
      </c>
      <c r="CF120">
        <v>0</v>
      </c>
      <c r="CG120">
        <v>0</v>
      </c>
      <c r="CM120">
        <v>0</v>
      </c>
      <c r="CN120" t="s">
        <v>6</v>
      </c>
      <c r="CO120">
        <v>0</v>
      </c>
      <c r="CP120" t="e">
        <f t="shared" si="188"/>
        <v>#REF!</v>
      </c>
      <c r="CQ120" t="e">
        <f t="shared" si="217"/>
        <v>#REF!</v>
      </c>
      <c r="CR120">
        <f t="shared" si="218"/>
        <v>0</v>
      </c>
      <c r="CS120">
        <f t="shared" si="191"/>
        <v>0</v>
      </c>
      <c r="CT120">
        <f t="shared" si="192"/>
        <v>0</v>
      </c>
      <c r="CU120">
        <f t="shared" si="193"/>
        <v>0</v>
      </c>
      <c r="CV120">
        <f t="shared" si="194"/>
        <v>0</v>
      </c>
      <c r="CW120">
        <f t="shared" si="195"/>
        <v>0</v>
      </c>
      <c r="CX120">
        <f t="shared" si="196"/>
        <v>0</v>
      </c>
      <c r="CY120" t="e">
        <f t="shared" si="197"/>
        <v>#REF!</v>
      </c>
      <c r="CZ120" t="e">
        <f t="shared" si="198"/>
        <v>#REF!</v>
      </c>
      <c r="DC120" t="s">
        <v>6</v>
      </c>
      <c r="DD120" t="s">
        <v>6</v>
      </c>
      <c r="DE120" t="s">
        <v>6</v>
      </c>
      <c r="DF120" t="s">
        <v>6</v>
      </c>
      <c r="DG120" t="s">
        <v>6</v>
      </c>
      <c r="DH120" t="s">
        <v>6</v>
      </c>
      <c r="DI120" t="s">
        <v>6</v>
      </c>
      <c r="DJ120" t="s">
        <v>6</v>
      </c>
      <c r="DK120" t="s">
        <v>6</v>
      </c>
      <c r="DL120" t="s">
        <v>6</v>
      </c>
      <c r="DM120" t="s">
        <v>6</v>
      </c>
      <c r="DN120">
        <v>0</v>
      </c>
      <c r="DO120">
        <v>0</v>
      </c>
      <c r="DP120">
        <v>1</v>
      </c>
      <c r="DQ120">
        <v>1</v>
      </c>
      <c r="DU120">
        <v>1013</v>
      </c>
      <c r="DV120" t="s">
        <v>278</v>
      </c>
      <c r="DW120" t="e">
        <f>'Техническое задание 18.1 '!#REF!</f>
        <v>#REF!</v>
      </c>
      <c r="DX120">
        <v>1</v>
      </c>
      <c r="DZ120" t="s">
        <v>6</v>
      </c>
      <c r="EA120" t="s">
        <v>6</v>
      </c>
      <c r="EB120" t="s">
        <v>6</v>
      </c>
      <c r="EC120" t="s">
        <v>6</v>
      </c>
      <c r="EE120">
        <v>66434294</v>
      </c>
      <c r="EF120">
        <v>2</v>
      </c>
      <c r="EG120" t="s">
        <v>80</v>
      </c>
      <c r="EH120">
        <v>7</v>
      </c>
      <c r="EI120" t="s">
        <v>171</v>
      </c>
      <c r="EJ120">
        <v>1</v>
      </c>
      <c r="EK120">
        <v>7005</v>
      </c>
      <c r="EL120" t="s">
        <v>172</v>
      </c>
      <c r="EM120" t="s">
        <v>173</v>
      </c>
      <c r="EO120" t="s">
        <v>6</v>
      </c>
      <c r="EQ120">
        <v>0</v>
      </c>
      <c r="ER120">
        <v>1317.46</v>
      </c>
      <c r="ES120" s="31" t="e">
        <f>'Техническое задание 18.1 '!#REF!</f>
        <v>#REF!</v>
      </c>
      <c r="ET120">
        <v>0</v>
      </c>
      <c r="EU120">
        <v>0</v>
      </c>
      <c r="EV120">
        <v>0</v>
      </c>
      <c r="EW120">
        <v>0</v>
      </c>
      <c r="EX120">
        <v>0</v>
      </c>
      <c r="EZ120">
        <v>5</v>
      </c>
      <c r="FC120">
        <v>0</v>
      </c>
      <c r="FD120">
        <v>18</v>
      </c>
      <c r="FF120">
        <v>1291.6300000000001</v>
      </c>
      <c r="FQ120">
        <v>0</v>
      </c>
      <c r="FR120">
        <f t="shared" si="199"/>
        <v>0</v>
      </c>
      <c r="FS120">
        <v>0</v>
      </c>
      <c r="FX120">
        <v>116</v>
      </c>
      <c r="FY120">
        <v>80</v>
      </c>
      <c r="GA120" t="s">
        <v>308</v>
      </c>
      <c r="GD120">
        <v>1</v>
      </c>
      <c r="GF120">
        <v>1573796303</v>
      </c>
      <c r="GG120">
        <v>2</v>
      </c>
      <c r="GH120">
        <v>3</v>
      </c>
      <c r="GI120">
        <v>4</v>
      </c>
      <c r="GJ120">
        <v>0</v>
      </c>
      <c r="GK120">
        <v>0</v>
      </c>
      <c r="GL120">
        <f t="shared" si="200"/>
        <v>0</v>
      </c>
      <c r="GM120" t="e">
        <f t="shared" si="201"/>
        <v>#REF!</v>
      </c>
      <c r="GN120" t="e">
        <f t="shared" si="202"/>
        <v>#REF!</v>
      </c>
      <c r="GO120">
        <f t="shared" si="203"/>
        <v>0</v>
      </c>
      <c r="GP120">
        <f t="shared" si="204"/>
        <v>0</v>
      </c>
      <c r="GR120">
        <v>1</v>
      </c>
      <c r="GS120">
        <v>1</v>
      </c>
      <c r="GT120">
        <v>0</v>
      </c>
      <c r="GU120" t="s">
        <v>6</v>
      </c>
      <c r="GV120">
        <f t="shared" si="211"/>
        <v>0</v>
      </c>
      <c r="GW120">
        <v>1</v>
      </c>
      <c r="GX120" t="e">
        <f t="shared" si="206"/>
        <v>#REF!</v>
      </c>
      <c r="HA120">
        <v>0</v>
      </c>
      <c r="HB120">
        <v>0</v>
      </c>
      <c r="HC120">
        <f t="shared" si="207"/>
        <v>0</v>
      </c>
      <c r="HE120" t="s">
        <v>33</v>
      </c>
      <c r="HF120" t="s">
        <v>34</v>
      </c>
      <c r="HG120" t="e">
        <f t="shared" si="219"/>
        <v>#REF!</v>
      </c>
      <c r="HM120" t="s">
        <v>6</v>
      </c>
      <c r="HN120" t="s">
        <v>174</v>
      </c>
      <c r="HO120" t="s">
        <v>175</v>
      </c>
      <c r="HP120" t="s">
        <v>172</v>
      </c>
      <c r="HQ120" t="s">
        <v>172</v>
      </c>
      <c r="IF120">
        <v>-1</v>
      </c>
      <c r="IK120">
        <v>0</v>
      </c>
    </row>
    <row r="121" spans="1:245" x14ac:dyDescent="0.25">
      <c r="A121">
        <v>18</v>
      </c>
      <c r="B121">
        <v>1</v>
      </c>
      <c r="C121">
        <v>175</v>
      </c>
      <c r="E121" t="s">
        <v>309</v>
      </c>
      <c r="F121" t="e">
        <f>'Техническое задание 18.1 '!#REF!</f>
        <v>#REF!</v>
      </c>
      <c r="G121" t="s">
        <v>310</v>
      </c>
      <c r="H121" t="s">
        <v>278</v>
      </c>
      <c r="I121" t="e">
        <f>I109*J121</f>
        <v>#REF!</v>
      </c>
      <c r="J121" s="66">
        <f>'4.Ведомость_списания'!F138</f>
        <v>0.98468271334792112</v>
      </c>
      <c r="K121">
        <v>0.98468271299999999</v>
      </c>
      <c r="O121" t="e">
        <f t="shared" si="168"/>
        <v>#REF!</v>
      </c>
      <c r="P121" t="e">
        <f t="shared" si="169"/>
        <v>#REF!</v>
      </c>
      <c r="Q121" t="e">
        <f t="shared" si="170"/>
        <v>#REF!</v>
      </c>
      <c r="R121" t="e">
        <f t="shared" si="171"/>
        <v>#REF!</v>
      </c>
      <c r="S121" t="e">
        <f t="shared" si="172"/>
        <v>#REF!</v>
      </c>
      <c r="T121" t="e">
        <f t="shared" si="173"/>
        <v>#REF!</v>
      </c>
      <c r="U121" t="e">
        <f t="shared" si="174"/>
        <v>#REF!</v>
      </c>
      <c r="V121" t="e">
        <f t="shared" si="175"/>
        <v>#REF!</v>
      </c>
      <c r="W121" t="e">
        <f t="shared" si="176"/>
        <v>#REF!</v>
      </c>
      <c r="X121" t="e">
        <f t="shared" si="177"/>
        <v>#REF!</v>
      </c>
      <c r="Y121" t="e">
        <f t="shared" si="178"/>
        <v>#REF!</v>
      </c>
      <c r="AA121">
        <v>66440962</v>
      </c>
      <c r="AB121" t="e">
        <f t="shared" si="179"/>
        <v>#REF!</v>
      </c>
      <c r="AC121" t="e">
        <f t="shared" si="208"/>
        <v>#REF!</v>
      </c>
      <c r="AD121">
        <f t="shared" si="212"/>
        <v>0</v>
      </c>
      <c r="AE121">
        <f t="shared" si="213"/>
        <v>0</v>
      </c>
      <c r="AF121">
        <f t="shared" si="214"/>
        <v>0</v>
      </c>
      <c r="AG121">
        <f t="shared" si="184"/>
        <v>0</v>
      </c>
      <c r="AH121">
        <f t="shared" si="215"/>
        <v>0</v>
      </c>
      <c r="AI121">
        <f t="shared" si="216"/>
        <v>0</v>
      </c>
      <c r="AJ121">
        <f t="shared" si="187"/>
        <v>0</v>
      </c>
      <c r="AK121">
        <v>1146.1000000000001</v>
      </c>
      <c r="AL121" s="31" t="e">
        <f>'Техническое задание 18.1 '!#REF!</f>
        <v>#REF!</v>
      </c>
      <c r="AM121">
        <v>0</v>
      </c>
      <c r="AN121">
        <v>0</v>
      </c>
      <c r="AO121">
        <v>0</v>
      </c>
      <c r="AP121">
        <v>0</v>
      </c>
      <c r="AQ121">
        <v>0</v>
      </c>
      <c r="AR121">
        <v>0</v>
      </c>
      <c r="AS121">
        <v>0</v>
      </c>
      <c r="AT121">
        <v>116</v>
      </c>
      <c r="AU121">
        <v>80</v>
      </c>
      <c r="AV121">
        <v>1</v>
      </c>
      <c r="AW121">
        <v>1</v>
      </c>
      <c r="AZ121">
        <v>1</v>
      </c>
      <c r="BA121">
        <v>1</v>
      </c>
      <c r="BB121">
        <v>1</v>
      </c>
      <c r="BC121" t="e">
        <f>'Техническое задание 18.1 '!#REF!</f>
        <v>#REF!</v>
      </c>
      <c r="BD121" t="s">
        <v>6</v>
      </c>
      <c r="BE121" t="s">
        <v>6</v>
      </c>
      <c r="BF121" t="s">
        <v>6</v>
      </c>
      <c r="BG121" t="s">
        <v>6</v>
      </c>
      <c r="BH121">
        <v>3</v>
      </c>
      <c r="BI121">
        <v>1</v>
      </c>
      <c r="BJ121" t="s">
        <v>304</v>
      </c>
      <c r="BM121">
        <v>7005</v>
      </c>
      <c r="BN121">
        <v>0</v>
      </c>
      <c r="BO121" t="s">
        <v>6</v>
      </c>
      <c r="BP121">
        <v>0</v>
      </c>
      <c r="BQ121">
        <v>2</v>
      </c>
      <c r="BR121">
        <v>0</v>
      </c>
      <c r="BS121">
        <v>1</v>
      </c>
      <c r="BT121">
        <v>1</v>
      </c>
      <c r="BU121">
        <v>1</v>
      </c>
      <c r="BV121">
        <v>1</v>
      </c>
      <c r="BW121">
        <v>1</v>
      </c>
      <c r="BX121">
        <v>1</v>
      </c>
      <c r="BY121" t="s">
        <v>6</v>
      </c>
      <c r="BZ121">
        <v>116</v>
      </c>
      <c r="CA121">
        <v>80</v>
      </c>
      <c r="CB121" t="s">
        <v>6</v>
      </c>
      <c r="CE121">
        <v>0</v>
      </c>
      <c r="CF121">
        <v>0</v>
      </c>
      <c r="CG121">
        <v>0</v>
      </c>
      <c r="CM121">
        <v>0</v>
      </c>
      <c r="CN121" t="s">
        <v>6</v>
      </c>
      <c r="CO121">
        <v>0</v>
      </c>
      <c r="CP121" t="e">
        <f t="shared" si="188"/>
        <v>#REF!</v>
      </c>
      <c r="CQ121" t="e">
        <f t="shared" si="217"/>
        <v>#REF!</v>
      </c>
      <c r="CR121">
        <f t="shared" si="218"/>
        <v>0</v>
      </c>
      <c r="CS121">
        <f t="shared" si="191"/>
        <v>0</v>
      </c>
      <c r="CT121">
        <f t="shared" si="192"/>
        <v>0</v>
      </c>
      <c r="CU121">
        <f t="shared" si="193"/>
        <v>0</v>
      </c>
      <c r="CV121">
        <f t="shared" si="194"/>
        <v>0</v>
      </c>
      <c r="CW121">
        <f t="shared" si="195"/>
        <v>0</v>
      </c>
      <c r="CX121">
        <f t="shared" si="196"/>
        <v>0</v>
      </c>
      <c r="CY121" t="e">
        <f t="shared" si="197"/>
        <v>#REF!</v>
      </c>
      <c r="CZ121" t="e">
        <f t="shared" si="198"/>
        <v>#REF!</v>
      </c>
      <c r="DC121" t="s">
        <v>6</v>
      </c>
      <c r="DD121" t="s">
        <v>6</v>
      </c>
      <c r="DE121" t="s">
        <v>6</v>
      </c>
      <c r="DF121" t="s">
        <v>6</v>
      </c>
      <c r="DG121" t="s">
        <v>6</v>
      </c>
      <c r="DH121" t="s">
        <v>6</v>
      </c>
      <c r="DI121" t="s">
        <v>6</v>
      </c>
      <c r="DJ121" t="s">
        <v>6</v>
      </c>
      <c r="DK121" t="s">
        <v>6</v>
      </c>
      <c r="DL121" t="s">
        <v>6</v>
      </c>
      <c r="DM121" t="s">
        <v>6</v>
      </c>
      <c r="DN121">
        <v>0</v>
      </c>
      <c r="DO121">
        <v>0</v>
      </c>
      <c r="DP121">
        <v>1</v>
      </c>
      <c r="DQ121">
        <v>1</v>
      </c>
      <c r="DU121">
        <v>1013</v>
      </c>
      <c r="DV121" t="s">
        <v>278</v>
      </c>
      <c r="DW121" t="e">
        <f>'Техническое задание 18.1 '!#REF!</f>
        <v>#REF!</v>
      </c>
      <c r="DX121">
        <v>1</v>
      </c>
      <c r="DZ121" t="s">
        <v>6</v>
      </c>
      <c r="EA121" t="s">
        <v>6</v>
      </c>
      <c r="EB121" t="s">
        <v>6</v>
      </c>
      <c r="EC121" t="s">
        <v>6</v>
      </c>
      <c r="EE121">
        <v>66434294</v>
      </c>
      <c r="EF121">
        <v>2</v>
      </c>
      <c r="EG121" t="s">
        <v>80</v>
      </c>
      <c r="EH121">
        <v>7</v>
      </c>
      <c r="EI121" t="s">
        <v>171</v>
      </c>
      <c r="EJ121">
        <v>1</v>
      </c>
      <c r="EK121">
        <v>7005</v>
      </c>
      <c r="EL121" t="s">
        <v>172</v>
      </c>
      <c r="EM121" t="s">
        <v>173</v>
      </c>
      <c r="EO121" t="s">
        <v>6</v>
      </c>
      <c r="EQ121">
        <v>0</v>
      </c>
      <c r="ER121">
        <v>1146.1000000000001</v>
      </c>
      <c r="ES121" s="31" t="e">
        <f>'Техническое задание 18.1 '!#REF!</f>
        <v>#REF!</v>
      </c>
      <c r="ET121">
        <v>0</v>
      </c>
      <c r="EU121">
        <v>0</v>
      </c>
      <c r="EV121">
        <v>0</v>
      </c>
      <c r="EW121">
        <v>0</v>
      </c>
      <c r="EX121">
        <v>0</v>
      </c>
      <c r="EZ121">
        <v>5</v>
      </c>
      <c r="FC121">
        <v>0</v>
      </c>
      <c r="FD121">
        <v>18</v>
      </c>
      <c r="FF121">
        <v>1123.6300000000001</v>
      </c>
      <c r="FQ121">
        <v>0</v>
      </c>
      <c r="FR121">
        <f t="shared" si="199"/>
        <v>0</v>
      </c>
      <c r="FS121">
        <v>0</v>
      </c>
      <c r="FX121">
        <v>116</v>
      </c>
      <c r="FY121">
        <v>80</v>
      </c>
      <c r="GA121" t="s">
        <v>311</v>
      </c>
      <c r="GD121">
        <v>1</v>
      </c>
      <c r="GF121">
        <v>-1379629706</v>
      </c>
      <c r="GG121">
        <v>2</v>
      </c>
      <c r="GH121">
        <v>3</v>
      </c>
      <c r="GI121">
        <v>4</v>
      </c>
      <c r="GJ121">
        <v>0</v>
      </c>
      <c r="GK121">
        <v>0</v>
      </c>
      <c r="GL121">
        <f t="shared" si="200"/>
        <v>0</v>
      </c>
      <c r="GM121" t="e">
        <f t="shared" si="201"/>
        <v>#REF!</v>
      </c>
      <c r="GN121" t="e">
        <f t="shared" si="202"/>
        <v>#REF!</v>
      </c>
      <c r="GO121">
        <f t="shared" si="203"/>
        <v>0</v>
      </c>
      <c r="GP121">
        <f t="shared" si="204"/>
        <v>0</v>
      </c>
      <c r="GR121">
        <v>1</v>
      </c>
      <c r="GS121">
        <v>1</v>
      </c>
      <c r="GT121">
        <v>0</v>
      </c>
      <c r="GU121" t="s">
        <v>6</v>
      </c>
      <c r="GV121">
        <f t="shared" si="211"/>
        <v>0</v>
      </c>
      <c r="GW121">
        <v>1</v>
      </c>
      <c r="GX121" t="e">
        <f t="shared" si="206"/>
        <v>#REF!</v>
      </c>
      <c r="HA121">
        <v>0</v>
      </c>
      <c r="HB121">
        <v>0</v>
      </c>
      <c r="HC121">
        <f t="shared" si="207"/>
        <v>0</v>
      </c>
      <c r="HE121" t="s">
        <v>33</v>
      </c>
      <c r="HF121" t="s">
        <v>34</v>
      </c>
      <c r="HG121" t="e">
        <f t="shared" si="219"/>
        <v>#REF!</v>
      </c>
      <c r="HM121" t="s">
        <v>6</v>
      </c>
      <c r="HN121" t="s">
        <v>174</v>
      </c>
      <c r="HO121" t="s">
        <v>175</v>
      </c>
      <c r="HP121" t="s">
        <v>172</v>
      </c>
      <c r="HQ121" t="s">
        <v>172</v>
      </c>
      <c r="IF121">
        <v>-1</v>
      </c>
      <c r="IK121">
        <v>0</v>
      </c>
    </row>
    <row r="122" spans="1:245" x14ac:dyDescent="0.25">
      <c r="A122">
        <v>18</v>
      </c>
      <c r="B122">
        <v>1</v>
      </c>
      <c r="C122">
        <v>176</v>
      </c>
      <c r="E122" t="s">
        <v>312</v>
      </c>
      <c r="F122" t="e">
        <f>'Техническое задание 18.1 '!#REF!</f>
        <v>#REF!</v>
      </c>
      <c r="G122" t="s">
        <v>313</v>
      </c>
      <c r="H122" t="s">
        <v>278</v>
      </c>
      <c r="I122" t="e">
        <f>I109*J122</f>
        <v>#REF!</v>
      </c>
      <c r="J122" s="66">
        <f>'4.Ведомость_списания'!F139</f>
        <v>0.16411378555798686</v>
      </c>
      <c r="K122">
        <v>0.16411378600000001</v>
      </c>
      <c r="O122" t="e">
        <f t="shared" si="168"/>
        <v>#REF!</v>
      </c>
      <c r="P122" t="e">
        <f t="shared" si="169"/>
        <v>#REF!</v>
      </c>
      <c r="Q122" t="e">
        <f t="shared" si="170"/>
        <v>#REF!</v>
      </c>
      <c r="R122" t="e">
        <f t="shared" si="171"/>
        <v>#REF!</v>
      </c>
      <c r="S122" t="e">
        <f t="shared" si="172"/>
        <v>#REF!</v>
      </c>
      <c r="T122" t="e">
        <f t="shared" si="173"/>
        <v>#REF!</v>
      </c>
      <c r="U122" t="e">
        <f t="shared" si="174"/>
        <v>#REF!</v>
      </c>
      <c r="V122" t="e">
        <f t="shared" si="175"/>
        <v>#REF!</v>
      </c>
      <c r="W122" t="e">
        <f t="shared" si="176"/>
        <v>#REF!</v>
      </c>
      <c r="X122" t="e">
        <f t="shared" si="177"/>
        <v>#REF!</v>
      </c>
      <c r="Y122" t="e">
        <f t="shared" si="178"/>
        <v>#REF!</v>
      </c>
      <c r="AA122">
        <v>66440962</v>
      </c>
      <c r="AB122" t="e">
        <f t="shared" si="179"/>
        <v>#REF!</v>
      </c>
      <c r="AC122" t="e">
        <f t="shared" si="208"/>
        <v>#REF!</v>
      </c>
      <c r="AD122">
        <f t="shared" si="212"/>
        <v>0</v>
      </c>
      <c r="AE122">
        <f t="shared" si="213"/>
        <v>0</v>
      </c>
      <c r="AF122">
        <f t="shared" si="214"/>
        <v>0</v>
      </c>
      <c r="AG122">
        <f t="shared" si="184"/>
        <v>0</v>
      </c>
      <c r="AH122">
        <f t="shared" si="215"/>
        <v>0</v>
      </c>
      <c r="AI122">
        <f t="shared" si="216"/>
        <v>0</v>
      </c>
      <c r="AJ122">
        <f t="shared" si="187"/>
        <v>0</v>
      </c>
      <c r="AK122">
        <v>470.76</v>
      </c>
      <c r="AL122" s="31" t="e">
        <f>'Техническое задание 18.1 '!#REF!</f>
        <v>#REF!</v>
      </c>
      <c r="AM122">
        <v>0</v>
      </c>
      <c r="AN122">
        <v>0</v>
      </c>
      <c r="AO122">
        <v>0</v>
      </c>
      <c r="AP122">
        <v>0</v>
      </c>
      <c r="AQ122">
        <v>0</v>
      </c>
      <c r="AR122">
        <v>0</v>
      </c>
      <c r="AS122">
        <v>0</v>
      </c>
      <c r="AT122">
        <v>116</v>
      </c>
      <c r="AU122">
        <v>80</v>
      </c>
      <c r="AV122">
        <v>1</v>
      </c>
      <c r="AW122">
        <v>1</v>
      </c>
      <c r="AZ122">
        <v>1</v>
      </c>
      <c r="BA122">
        <v>1</v>
      </c>
      <c r="BB122">
        <v>1</v>
      </c>
      <c r="BC122" t="e">
        <f>'Техническое задание 18.1 '!#REF!</f>
        <v>#REF!</v>
      </c>
      <c r="BD122" t="s">
        <v>6</v>
      </c>
      <c r="BE122" t="s">
        <v>6</v>
      </c>
      <c r="BF122" t="s">
        <v>6</v>
      </c>
      <c r="BG122" t="s">
        <v>6</v>
      </c>
      <c r="BH122">
        <v>3</v>
      </c>
      <c r="BI122">
        <v>1</v>
      </c>
      <c r="BJ122" t="s">
        <v>279</v>
      </c>
      <c r="BM122">
        <v>7005</v>
      </c>
      <c r="BN122">
        <v>0</v>
      </c>
      <c r="BO122" t="s">
        <v>6</v>
      </c>
      <c r="BP122">
        <v>0</v>
      </c>
      <c r="BQ122">
        <v>2</v>
      </c>
      <c r="BR122">
        <v>0</v>
      </c>
      <c r="BS122">
        <v>1</v>
      </c>
      <c r="BT122">
        <v>1</v>
      </c>
      <c r="BU122">
        <v>1</v>
      </c>
      <c r="BV122">
        <v>1</v>
      </c>
      <c r="BW122">
        <v>1</v>
      </c>
      <c r="BX122">
        <v>1</v>
      </c>
      <c r="BY122" t="s">
        <v>6</v>
      </c>
      <c r="BZ122">
        <v>116</v>
      </c>
      <c r="CA122">
        <v>80</v>
      </c>
      <c r="CB122" t="s">
        <v>6</v>
      </c>
      <c r="CE122">
        <v>0</v>
      </c>
      <c r="CF122">
        <v>0</v>
      </c>
      <c r="CG122">
        <v>0</v>
      </c>
      <c r="CM122">
        <v>0</v>
      </c>
      <c r="CN122" t="s">
        <v>6</v>
      </c>
      <c r="CO122">
        <v>0</v>
      </c>
      <c r="CP122" t="e">
        <f t="shared" si="188"/>
        <v>#REF!</v>
      </c>
      <c r="CQ122" t="e">
        <f t="shared" si="217"/>
        <v>#REF!</v>
      </c>
      <c r="CR122">
        <f t="shared" si="218"/>
        <v>0</v>
      </c>
      <c r="CS122">
        <f t="shared" si="191"/>
        <v>0</v>
      </c>
      <c r="CT122">
        <f t="shared" si="192"/>
        <v>0</v>
      </c>
      <c r="CU122">
        <f t="shared" si="193"/>
        <v>0</v>
      </c>
      <c r="CV122">
        <f t="shared" si="194"/>
        <v>0</v>
      </c>
      <c r="CW122">
        <f t="shared" si="195"/>
        <v>0</v>
      </c>
      <c r="CX122">
        <f t="shared" si="196"/>
        <v>0</v>
      </c>
      <c r="CY122" t="e">
        <f t="shared" si="197"/>
        <v>#REF!</v>
      </c>
      <c r="CZ122" t="e">
        <f t="shared" si="198"/>
        <v>#REF!</v>
      </c>
      <c r="DC122" t="s">
        <v>6</v>
      </c>
      <c r="DD122" t="s">
        <v>6</v>
      </c>
      <c r="DE122" t="s">
        <v>6</v>
      </c>
      <c r="DF122" t="s">
        <v>6</v>
      </c>
      <c r="DG122" t="s">
        <v>6</v>
      </c>
      <c r="DH122" t="s">
        <v>6</v>
      </c>
      <c r="DI122" t="s">
        <v>6</v>
      </c>
      <c r="DJ122" t="s">
        <v>6</v>
      </c>
      <c r="DK122" t="s">
        <v>6</v>
      </c>
      <c r="DL122" t="s">
        <v>6</v>
      </c>
      <c r="DM122" t="s">
        <v>6</v>
      </c>
      <c r="DN122">
        <v>0</v>
      </c>
      <c r="DO122">
        <v>0</v>
      </c>
      <c r="DP122">
        <v>1</v>
      </c>
      <c r="DQ122">
        <v>1</v>
      </c>
      <c r="DU122">
        <v>1013</v>
      </c>
      <c r="DV122" t="s">
        <v>278</v>
      </c>
      <c r="DW122" t="e">
        <f>'Техническое задание 18.1 '!#REF!</f>
        <v>#REF!</v>
      </c>
      <c r="DX122">
        <v>1</v>
      </c>
      <c r="DZ122" t="s">
        <v>6</v>
      </c>
      <c r="EA122" t="s">
        <v>6</v>
      </c>
      <c r="EB122" t="s">
        <v>6</v>
      </c>
      <c r="EC122" t="s">
        <v>6</v>
      </c>
      <c r="EE122">
        <v>66434294</v>
      </c>
      <c r="EF122">
        <v>2</v>
      </c>
      <c r="EG122" t="s">
        <v>80</v>
      </c>
      <c r="EH122">
        <v>7</v>
      </c>
      <c r="EI122" t="s">
        <v>171</v>
      </c>
      <c r="EJ122">
        <v>1</v>
      </c>
      <c r="EK122">
        <v>7005</v>
      </c>
      <c r="EL122" t="s">
        <v>172</v>
      </c>
      <c r="EM122" t="s">
        <v>173</v>
      </c>
      <c r="EO122" t="s">
        <v>6</v>
      </c>
      <c r="EQ122">
        <v>0</v>
      </c>
      <c r="ER122">
        <v>470.76</v>
      </c>
      <c r="ES122" s="31" t="e">
        <f>'Техническое задание 18.1 '!#REF!</f>
        <v>#REF!</v>
      </c>
      <c r="ET122">
        <v>0</v>
      </c>
      <c r="EU122">
        <v>0</v>
      </c>
      <c r="EV122">
        <v>0</v>
      </c>
      <c r="EW122">
        <v>0</v>
      </c>
      <c r="EX122">
        <v>0</v>
      </c>
      <c r="EZ122">
        <v>5</v>
      </c>
      <c r="FC122">
        <v>0</v>
      </c>
      <c r="FD122">
        <v>18</v>
      </c>
      <c r="FF122">
        <v>461.53</v>
      </c>
      <c r="FQ122">
        <v>0</v>
      </c>
      <c r="FR122">
        <f t="shared" si="199"/>
        <v>0</v>
      </c>
      <c r="FS122">
        <v>0</v>
      </c>
      <c r="FX122">
        <v>116</v>
      </c>
      <c r="FY122">
        <v>80</v>
      </c>
      <c r="GA122" t="s">
        <v>314</v>
      </c>
      <c r="GD122">
        <v>1</v>
      </c>
      <c r="GF122">
        <v>1993559537</v>
      </c>
      <c r="GG122">
        <v>2</v>
      </c>
      <c r="GH122">
        <v>3</v>
      </c>
      <c r="GI122">
        <v>4</v>
      </c>
      <c r="GJ122">
        <v>0</v>
      </c>
      <c r="GK122">
        <v>0</v>
      </c>
      <c r="GL122">
        <f t="shared" si="200"/>
        <v>0</v>
      </c>
      <c r="GM122" t="e">
        <f t="shared" si="201"/>
        <v>#REF!</v>
      </c>
      <c r="GN122" t="e">
        <f t="shared" si="202"/>
        <v>#REF!</v>
      </c>
      <c r="GO122">
        <f t="shared" si="203"/>
        <v>0</v>
      </c>
      <c r="GP122">
        <f t="shared" si="204"/>
        <v>0</v>
      </c>
      <c r="GR122">
        <v>1</v>
      </c>
      <c r="GS122">
        <v>1</v>
      </c>
      <c r="GT122">
        <v>0</v>
      </c>
      <c r="GU122" t="s">
        <v>6</v>
      </c>
      <c r="GV122">
        <f t="shared" si="211"/>
        <v>0</v>
      </c>
      <c r="GW122">
        <v>1</v>
      </c>
      <c r="GX122" t="e">
        <f t="shared" si="206"/>
        <v>#REF!</v>
      </c>
      <c r="HA122">
        <v>0</v>
      </c>
      <c r="HB122">
        <v>0</v>
      </c>
      <c r="HC122">
        <f t="shared" si="207"/>
        <v>0</v>
      </c>
      <c r="HE122" t="s">
        <v>33</v>
      </c>
      <c r="HF122" t="s">
        <v>34</v>
      </c>
      <c r="HG122" t="e">
        <f t="shared" si="219"/>
        <v>#REF!</v>
      </c>
      <c r="HM122" t="s">
        <v>6</v>
      </c>
      <c r="HN122" t="s">
        <v>174</v>
      </c>
      <c r="HO122" t="s">
        <v>175</v>
      </c>
      <c r="HP122" t="s">
        <v>172</v>
      </c>
      <c r="HQ122" t="s">
        <v>172</v>
      </c>
      <c r="IF122">
        <v>-1</v>
      </c>
      <c r="IK122">
        <v>0</v>
      </c>
    </row>
    <row r="123" spans="1:245" x14ac:dyDescent="0.25">
      <c r="A123">
        <v>18</v>
      </c>
      <c r="B123">
        <v>1</v>
      </c>
      <c r="C123">
        <v>177</v>
      </c>
      <c r="E123" t="s">
        <v>315</v>
      </c>
      <c r="F123" t="e">
        <f>'Техническое задание 18.1 '!#REF!</f>
        <v>#REF!</v>
      </c>
      <c r="G123" t="s">
        <v>316</v>
      </c>
      <c r="H123" t="s">
        <v>278</v>
      </c>
      <c r="I123" t="e">
        <f>I109*J123</f>
        <v>#REF!</v>
      </c>
      <c r="J123" s="66">
        <f>'4.Ведомость_списания'!F140</f>
        <v>7.5492341356673958</v>
      </c>
      <c r="K123">
        <v>7.5492341359999999</v>
      </c>
      <c r="O123" t="e">
        <f t="shared" si="168"/>
        <v>#REF!</v>
      </c>
      <c r="P123" t="e">
        <f t="shared" si="169"/>
        <v>#REF!</v>
      </c>
      <c r="Q123" t="e">
        <f t="shared" si="170"/>
        <v>#REF!</v>
      </c>
      <c r="R123" t="e">
        <f t="shared" si="171"/>
        <v>#REF!</v>
      </c>
      <c r="S123" t="e">
        <f t="shared" si="172"/>
        <v>#REF!</v>
      </c>
      <c r="T123" t="e">
        <f t="shared" si="173"/>
        <v>#REF!</v>
      </c>
      <c r="U123" t="e">
        <f t="shared" si="174"/>
        <v>#REF!</v>
      </c>
      <c r="V123" t="e">
        <f t="shared" si="175"/>
        <v>#REF!</v>
      </c>
      <c r="W123" t="e">
        <f t="shared" si="176"/>
        <v>#REF!</v>
      </c>
      <c r="X123" t="e">
        <f t="shared" si="177"/>
        <v>#REF!</v>
      </c>
      <c r="Y123" t="e">
        <f t="shared" si="178"/>
        <v>#REF!</v>
      </c>
      <c r="AA123">
        <v>66440962</v>
      </c>
      <c r="AB123" t="e">
        <f t="shared" si="179"/>
        <v>#REF!</v>
      </c>
      <c r="AC123" t="e">
        <f t="shared" si="208"/>
        <v>#REF!</v>
      </c>
      <c r="AD123">
        <f t="shared" si="212"/>
        <v>0</v>
      </c>
      <c r="AE123">
        <f t="shared" si="213"/>
        <v>0</v>
      </c>
      <c r="AF123">
        <f t="shared" si="214"/>
        <v>0</v>
      </c>
      <c r="AG123">
        <f t="shared" si="184"/>
        <v>0</v>
      </c>
      <c r="AH123">
        <f t="shared" si="215"/>
        <v>0</v>
      </c>
      <c r="AI123">
        <f t="shared" si="216"/>
        <v>0</v>
      </c>
      <c r="AJ123">
        <f t="shared" si="187"/>
        <v>0</v>
      </c>
      <c r="AK123">
        <v>1146.1000000000001</v>
      </c>
      <c r="AL123" s="31" t="e">
        <f>'Техническое задание 18.1 '!#REF!</f>
        <v>#REF!</v>
      </c>
      <c r="AM123">
        <v>0</v>
      </c>
      <c r="AN123">
        <v>0</v>
      </c>
      <c r="AO123">
        <v>0</v>
      </c>
      <c r="AP123">
        <v>0</v>
      </c>
      <c r="AQ123">
        <v>0</v>
      </c>
      <c r="AR123">
        <v>0</v>
      </c>
      <c r="AS123">
        <v>0</v>
      </c>
      <c r="AT123">
        <v>116</v>
      </c>
      <c r="AU123">
        <v>80</v>
      </c>
      <c r="AV123">
        <v>1</v>
      </c>
      <c r="AW123">
        <v>1</v>
      </c>
      <c r="AZ123">
        <v>1</v>
      </c>
      <c r="BA123">
        <v>1</v>
      </c>
      <c r="BB123">
        <v>1</v>
      </c>
      <c r="BC123" t="e">
        <f>'Техническое задание 18.1 '!#REF!</f>
        <v>#REF!</v>
      </c>
      <c r="BD123" t="s">
        <v>6</v>
      </c>
      <c r="BE123" t="s">
        <v>6</v>
      </c>
      <c r="BF123" t="s">
        <v>6</v>
      </c>
      <c r="BG123" t="s">
        <v>6</v>
      </c>
      <c r="BH123">
        <v>3</v>
      </c>
      <c r="BI123">
        <v>1</v>
      </c>
      <c r="BJ123" t="s">
        <v>304</v>
      </c>
      <c r="BM123">
        <v>7005</v>
      </c>
      <c r="BN123">
        <v>0</v>
      </c>
      <c r="BO123" t="s">
        <v>6</v>
      </c>
      <c r="BP123">
        <v>0</v>
      </c>
      <c r="BQ123">
        <v>2</v>
      </c>
      <c r="BR123">
        <v>0</v>
      </c>
      <c r="BS123">
        <v>1</v>
      </c>
      <c r="BT123">
        <v>1</v>
      </c>
      <c r="BU123">
        <v>1</v>
      </c>
      <c r="BV123">
        <v>1</v>
      </c>
      <c r="BW123">
        <v>1</v>
      </c>
      <c r="BX123">
        <v>1</v>
      </c>
      <c r="BY123" t="s">
        <v>6</v>
      </c>
      <c r="BZ123">
        <v>116</v>
      </c>
      <c r="CA123">
        <v>80</v>
      </c>
      <c r="CB123" t="s">
        <v>6</v>
      </c>
      <c r="CE123">
        <v>0</v>
      </c>
      <c r="CF123">
        <v>0</v>
      </c>
      <c r="CG123">
        <v>0</v>
      </c>
      <c r="CM123">
        <v>0</v>
      </c>
      <c r="CN123" t="s">
        <v>6</v>
      </c>
      <c r="CO123">
        <v>0</v>
      </c>
      <c r="CP123" t="e">
        <f t="shared" si="188"/>
        <v>#REF!</v>
      </c>
      <c r="CQ123" t="e">
        <f t="shared" si="217"/>
        <v>#REF!</v>
      </c>
      <c r="CR123">
        <f t="shared" si="218"/>
        <v>0</v>
      </c>
      <c r="CS123">
        <f t="shared" si="191"/>
        <v>0</v>
      </c>
      <c r="CT123">
        <f t="shared" si="192"/>
        <v>0</v>
      </c>
      <c r="CU123">
        <f t="shared" si="193"/>
        <v>0</v>
      </c>
      <c r="CV123">
        <f t="shared" si="194"/>
        <v>0</v>
      </c>
      <c r="CW123">
        <f t="shared" si="195"/>
        <v>0</v>
      </c>
      <c r="CX123">
        <f t="shared" si="196"/>
        <v>0</v>
      </c>
      <c r="CY123" t="e">
        <f t="shared" si="197"/>
        <v>#REF!</v>
      </c>
      <c r="CZ123" t="e">
        <f t="shared" si="198"/>
        <v>#REF!</v>
      </c>
      <c r="DC123" t="s">
        <v>6</v>
      </c>
      <c r="DD123" t="s">
        <v>6</v>
      </c>
      <c r="DE123" t="s">
        <v>6</v>
      </c>
      <c r="DF123" t="s">
        <v>6</v>
      </c>
      <c r="DG123" t="s">
        <v>6</v>
      </c>
      <c r="DH123" t="s">
        <v>6</v>
      </c>
      <c r="DI123" t="s">
        <v>6</v>
      </c>
      <c r="DJ123" t="s">
        <v>6</v>
      </c>
      <c r="DK123" t="s">
        <v>6</v>
      </c>
      <c r="DL123" t="s">
        <v>6</v>
      </c>
      <c r="DM123" t="s">
        <v>6</v>
      </c>
      <c r="DN123">
        <v>0</v>
      </c>
      <c r="DO123">
        <v>0</v>
      </c>
      <c r="DP123">
        <v>1</v>
      </c>
      <c r="DQ123">
        <v>1</v>
      </c>
      <c r="DU123">
        <v>1013</v>
      </c>
      <c r="DV123" t="s">
        <v>278</v>
      </c>
      <c r="DW123" t="e">
        <f>'Техническое задание 18.1 '!#REF!</f>
        <v>#REF!</v>
      </c>
      <c r="DX123">
        <v>1</v>
      </c>
      <c r="DZ123" t="s">
        <v>6</v>
      </c>
      <c r="EA123" t="s">
        <v>6</v>
      </c>
      <c r="EB123" t="s">
        <v>6</v>
      </c>
      <c r="EC123" t="s">
        <v>6</v>
      </c>
      <c r="EE123">
        <v>66434294</v>
      </c>
      <c r="EF123">
        <v>2</v>
      </c>
      <c r="EG123" t="s">
        <v>80</v>
      </c>
      <c r="EH123">
        <v>7</v>
      </c>
      <c r="EI123" t="s">
        <v>171</v>
      </c>
      <c r="EJ123">
        <v>1</v>
      </c>
      <c r="EK123">
        <v>7005</v>
      </c>
      <c r="EL123" t="s">
        <v>172</v>
      </c>
      <c r="EM123" t="s">
        <v>173</v>
      </c>
      <c r="EO123" t="s">
        <v>6</v>
      </c>
      <c r="EQ123">
        <v>0</v>
      </c>
      <c r="ER123">
        <v>1146.1000000000001</v>
      </c>
      <c r="ES123" s="31" t="e">
        <f>'Техническое задание 18.1 '!#REF!</f>
        <v>#REF!</v>
      </c>
      <c r="ET123">
        <v>0</v>
      </c>
      <c r="EU123">
        <v>0</v>
      </c>
      <c r="EV123">
        <v>0</v>
      </c>
      <c r="EW123">
        <v>0</v>
      </c>
      <c r="EX123">
        <v>0</v>
      </c>
      <c r="EZ123">
        <v>5</v>
      </c>
      <c r="FC123">
        <v>0</v>
      </c>
      <c r="FD123">
        <v>18</v>
      </c>
      <c r="FF123">
        <v>1123.6300000000001</v>
      </c>
      <c r="FQ123">
        <v>0</v>
      </c>
      <c r="FR123">
        <f t="shared" si="199"/>
        <v>0</v>
      </c>
      <c r="FS123">
        <v>0</v>
      </c>
      <c r="FX123">
        <v>116</v>
      </c>
      <c r="FY123">
        <v>80</v>
      </c>
      <c r="GA123" t="s">
        <v>311</v>
      </c>
      <c r="GD123">
        <v>1</v>
      </c>
      <c r="GF123">
        <v>-11925397</v>
      </c>
      <c r="GG123">
        <v>2</v>
      </c>
      <c r="GH123">
        <v>3</v>
      </c>
      <c r="GI123">
        <v>4</v>
      </c>
      <c r="GJ123">
        <v>0</v>
      </c>
      <c r="GK123">
        <v>0</v>
      </c>
      <c r="GL123">
        <f t="shared" si="200"/>
        <v>0</v>
      </c>
      <c r="GM123" t="e">
        <f t="shared" si="201"/>
        <v>#REF!</v>
      </c>
      <c r="GN123" t="e">
        <f t="shared" si="202"/>
        <v>#REF!</v>
      </c>
      <c r="GO123">
        <f t="shared" si="203"/>
        <v>0</v>
      </c>
      <c r="GP123">
        <f t="shared" si="204"/>
        <v>0</v>
      </c>
      <c r="GR123">
        <v>1</v>
      </c>
      <c r="GS123">
        <v>1</v>
      </c>
      <c r="GT123">
        <v>0</v>
      </c>
      <c r="GU123" t="s">
        <v>6</v>
      </c>
      <c r="GV123">
        <f t="shared" si="211"/>
        <v>0</v>
      </c>
      <c r="GW123">
        <v>1</v>
      </c>
      <c r="GX123" t="e">
        <f t="shared" si="206"/>
        <v>#REF!</v>
      </c>
      <c r="HA123">
        <v>0</v>
      </c>
      <c r="HB123">
        <v>0</v>
      </c>
      <c r="HC123">
        <f t="shared" si="207"/>
        <v>0</v>
      </c>
      <c r="HE123" t="s">
        <v>33</v>
      </c>
      <c r="HF123" t="s">
        <v>34</v>
      </c>
      <c r="HG123" t="e">
        <f t="shared" si="219"/>
        <v>#REF!</v>
      </c>
      <c r="HM123" t="s">
        <v>6</v>
      </c>
      <c r="HN123" t="s">
        <v>174</v>
      </c>
      <c r="HO123" t="s">
        <v>175</v>
      </c>
      <c r="HP123" t="s">
        <v>172</v>
      </c>
      <c r="HQ123" t="s">
        <v>172</v>
      </c>
      <c r="IF123">
        <v>-1</v>
      </c>
      <c r="IK123">
        <v>0</v>
      </c>
    </row>
    <row r="124" spans="1:245" x14ac:dyDescent="0.25">
      <c r="A124">
        <v>18</v>
      </c>
      <c r="B124">
        <v>1</v>
      </c>
      <c r="C124">
        <v>178</v>
      </c>
      <c r="E124" t="s">
        <v>317</v>
      </c>
      <c r="F124" t="e">
        <f>'Техническое задание 18.1 '!#REF!</f>
        <v>#REF!</v>
      </c>
      <c r="G124" t="s">
        <v>318</v>
      </c>
      <c r="H124" t="s">
        <v>278</v>
      </c>
      <c r="I124" t="e">
        <f>I109*J124</f>
        <v>#REF!</v>
      </c>
      <c r="J124" s="66">
        <f>'4.Ведомость_списания'!F141</f>
        <v>3.7746170678336979</v>
      </c>
      <c r="K124">
        <v>3.7746170700000001</v>
      </c>
      <c r="O124" t="e">
        <f t="shared" si="168"/>
        <v>#REF!</v>
      </c>
      <c r="P124" t="e">
        <f t="shared" si="169"/>
        <v>#REF!</v>
      </c>
      <c r="Q124" t="e">
        <f t="shared" si="170"/>
        <v>#REF!</v>
      </c>
      <c r="R124" t="e">
        <f t="shared" si="171"/>
        <v>#REF!</v>
      </c>
      <c r="S124" t="e">
        <f t="shared" si="172"/>
        <v>#REF!</v>
      </c>
      <c r="T124" t="e">
        <f t="shared" si="173"/>
        <v>#REF!</v>
      </c>
      <c r="U124" t="e">
        <f t="shared" si="174"/>
        <v>#REF!</v>
      </c>
      <c r="V124" t="e">
        <f t="shared" si="175"/>
        <v>#REF!</v>
      </c>
      <c r="W124" t="e">
        <f t="shared" si="176"/>
        <v>#REF!</v>
      </c>
      <c r="X124" t="e">
        <f t="shared" si="177"/>
        <v>#REF!</v>
      </c>
      <c r="Y124" t="e">
        <f t="shared" si="178"/>
        <v>#REF!</v>
      </c>
      <c r="AA124">
        <v>66440962</v>
      </c>
      <c r="AB124" t="e">
        <f t="shared" si="179"/>
        <v>#REF!</v>
      </c>
      <c r="AC124" t="e">
        <f t="shared" si="208"/>
        <v>#REF!</v>
      </c>
      <c r="AD124">
        <f t="shared" si="212"/>
        <v>0</v>
      </c>
      <c r="AE124">
        <f t="shared" si="213"/>
        <v>0</v>
      </c>
      <c r="AF124">
        <f t="shared" si="214"/>
        <v>0</v>
      </c>
      <c r="AG124">
        <f t="shared" si="184"/>
        <v>0</v>
      </c>
      <c r="AH124">
        <f t="shared" si="215"/>
        <v>0</v>
      </c>
      <c r="AI124">
        <f t="shared" si="216"/>
        <v>0</v>
      </c>
      <c r="AJ124">
        <f t="shared" si="187"/>
        <v>0</v>
      </c>
      <c r="AK124">
        <v>999.22</v>
      </c>
      <c r="AL124" s="31" t="e">
        <f>'Техническое задание 18.1 '!#REF!</f>
        <v>#REF!</v>
      </c>
      <c r="AM124">
        <v>0</v>
      </c>
      <c r="AN124">
        <v>0</v>
      </c>
      <c r="AO124">
        <v>0</v>
      </c>
      <c r="AP124">
        <v>0</v>
      </c>
      <c r="AQ124">
        <v>0</v>
      </c>
      <c r="AR124">
        <v>0</v>
      </c>
      <c r="AS124">
        <v>0</v>
      </c>
      <c r="AT124">
        <v>116</v>
      </c>
      <c r="AU124">
        <v>80</v>
      </c>
      <c r="AV124">
        <v>1</v>
      </c>
      <c r="AW124">
        <v>1</v>
      </c>
      <c r="AZ124">
        <v>1</v>
      </c>
      <c r="BA124">
        <v>1</v>
      </c>
      <c r="BB124">
        <v>1</v>
      </c>
      <c r="BC124" t="e">
        <f>'Техническое задание 18.1 '!#REF!</f>
        <v>#REF!</v>
      </c>
      <c r="BD124" t="s">
        <v>6</v>
      </c>
      <c r="BE124" t="s">
        <v>6</v>
      </c>
      <c r="BF124" t="s">
        <v>6</v>
      </c>
      <c r="BG124" t="s">
        <v>6</v>
      </c>
      <c r="BH124">
        <v>3</v>
      </c>
      <c r="BI124">
        <v>1</v>
      </c>
      <c r="BJ124" t="s">
        <v>304</v>
      </c>
      <c r="BM124">
        <v>7005</v>
      </c>
      <c r="BN124">
        <v>0</v>
      </c>
      <c r="BO124" t="s">
        <v>6</v>
      </c>
      <c r="BP124">
        <v>0</v>
      </c>
      <c r="BQ124">
        <v>2</v>
      </c>
      <c r="BR124">
        <v>0</v>
      </c>
      <c r="BS124">
        <v>1</v>
      </c>
      <c r="BT124">
        <v>1</v>
      </c>
      <c r="BU124">
        <v>1</v>
      </c>
      <c r="BV124">
        <v>1</v>
      </c>
      <c r="BW124">
        <v>1</v>
      </c>
      <c r="BX124">
        <v>1</v>
      </c>
      <c r="BY124" t="s">
        <v>6</v>
      </c>
      <c r="BZ124">
        <v>116</v>
      </c>
      <c r="CA124">
        <v>80</v>
      </c>
      <c r="CB124" t="s">
        <v>6</v>
      </c>
      <c r="CE124">
        <v>0</v>
      </c>
      <c r="CF124">
        <v>0</v>
      </c>
      <c r="CG124">
        <v>0</v>
      </c>
      <c r="CM124">
        <v>0</v>
      </c>
      <c r="CN124" t="s">
        <v>6</v>
      </c>
      <c r="CO124">
        <v>0</v>
      </c>
      <c r="CP124" t="e">
        <f t="shared" si="188"/>
        <v>#REF!</v>
      </c>
      <c r="CQ124" t="e">
        <f t="shared" si="217"/>
        <v>#REF!</v>
      </c>
      <c r="CR124">
        <f t="shared" si="218"/>
        <v>0</v>
      </c>
      <c r="CS124">
        <f t="shared" si="191"/>
        <v>0</v>
      </c>
      <c r="CT124">
        <f t="shared" si="192"/>
        <v>0</v>
      </c>
      <c r="CU124">
        <f t="shared" si="193"/>
        <v>0</v>
      </c>
      <c r="CV124">
        <f t="shared" si="194"/>
        <v>0</v>
      </c>
      <c r="CW124">
        <f t="shared" si="195"/>
        <v>0</v>
      </c>
      <c r="CX124">
        <f t="shared" si="196"/>
        <v>0</v>
      </c>
      <c r="CY124" t="e">
        <f t="shared" si="197"/>
        <v>#REF!</v>
      </c>
      <c r="CZ124" t="e">
        <f t="shared" si="198"/>
        <v>#REF!</v>
      </c>
      <c r="DC124" t="s">
        <v>6</v>
      </c>
      <c r="DD124" t="s">
        <v>6</v>
      </c>
      <c r="DE124" t="s">
        <v>6</v>
      </c>
      <c r="DF124" t="s">
        <v>6</v>
      </c>
      <c r="DG124" t="s">
        <v>6</v>
      </c>
      <c r="DH124" t="s">
        <v>6</v>
      </c>
      <c r="DI124" t="s">
        <v>6</v>
      </c>
      <c r="DJ124" t="s">
        <v>6</v>
      </c>
      <c r="DK124" t="s">
        <v>6</v>
      </c>
      <c r="DL124" t="s">
        <v>6</v>
      </c>
      <c r="DM124" t="s">
        <v>6</v>
      </c>
      <c r="DN124">
        <v>0</v>
      </c>
      <c r="DO124">
        <v>0</v>
      </c>
      <c r="DP124">
        <v>1</v>
      </c>
      <c r="DQ124">
        <v>1</v>
      </c>
      <c r="DU124">
        <v>1013</v>
      </c>
      <c r="DV124" t="s">
        <v>278</v>
      </c>
      <c r="DW124" t="e">
        <f>'Техническое задание 18.1 '!#REF!</f>
        <v>#REF!</v>
      </c>
      <c r="DX124">
        <v>1</v>
      </c>
      <c r="DZ124" t="s">
        <v>6</v>
      </c>
      <c r="EA124" t="s">
        <v>6</v>
      </c>
      <c r="EB124" t="s">
        <v>6</v>
      </c>
      <c r="EC124" t="s">
        <v>6</v>
      </c>
      <c r="EE124">
        <v>66434294</v>
      </c>
      <c r="EF124">
        <v>2</v>
      </c>
      <c r="EG124" t="s">
        <v>80</v>
      </c>
      <c r="EH124">
        <v>7</v>
      </c>
      <c r="EI124" t="s">
        <v>171</v>
      </c>
      <c r="EJ124">
        <v>1</v>
      </c>
      <c r="EK124">
        <v>7005</v>
      </c>
      <c r="EL124" t="s">
        <v>172</v>
      </c>
      <c r="EM124" t="s">
        <v>173</v>
      </c>
      <c r="EO124" t="s">
        <v>6</v>
      </c>
      <c r="EQ124">
        <v>0</v>
      </c>
      <c r="ER124">
        <v>999.22</v>
      </c>
      <c r="ES124" s="31" t="e">
        <f>'Техническое задание 18.1 '!#REF!</f>
        <v>#REF!</v>
      </c>
      <c r="ET124">
        <v>0</v>
      </c>
      <c r="EU124">
        <v>0</v>
      </c>
      <c r="EV124">
        <v>0</v>
      </c>
      <c r="EW124">
        <v>0</v>
      </c>
      <c r="EX124">
        <v>0</v>
      </c>
      <c r="EZ124">
        <v>5</v>
      </c>
      <c r="FC124">
        <v>0</v>
      </c>
      <c r="FD124">
        <v>18</v>
      </c>
      <c r="FF124">
        <v>979.63</v>
      </c>
      <c r="FQ124">
        <v>0</v>
      </c>
      <c r="FR124">
        <f t="shared" si="199"/>
        <v>0</v>
      </c>
      <c r="FS124">
        <v>0</v>
      </c>
      <c r="FX124">
        <v>116</v>
      </c>
      <c r="FY124">
        <v>80</v>
      </c>
      <c r="GA124" t="s">
        <v>319</v>
      </c>
      <c r="GD124">
        <v>1</v>
      </c>
      <c r="GF124">
        <v>355212779</v>
      </c>
      <c r="GG124">
        <v>2</v>
      </c>
      <c r="GH124">
        <v>3</v>
      </c>
      <c r="GI124">
        <v>4</v>
      </c>
      <c r="GJ124">
        <v>0</v>
      </c>
      <c r="GK124">
        <v>0</v>
      </c>
      <c r="GL124">
        <f t="shared" si="200"/>
        <v>0</v>
      </c>
      <c r="GM124" t="e">
        <f t="shared" si="201"/>
        <v>#REF!</v>
      </c>
      <c r="GN124" t="e">
        <f t="shared" si="202"/>
        <v>#REF!</v>
      </c>
      <c r="GO124">
        <f t="shared" si="203"/>
        <v>0</v>
      </c>
      <c r="GP124">
        <f t="shared" si="204"/>
        <v>0</v>
      </c>
      <c r="GR124">
        <v>1</v>
      </c>
      <c r="GS124">
        <v>1</v>
      </c>
      <c r="GT124">
        <v>0</v>
      </c>
      <c r="GU124" t="s">
        <v>6</v>
      </c>
      <c r="GV124">
        <f t="shared" si="211"/>
        <v>0</v>
      </c>
      <c r="GW124">
        <v>1</v>
      </c>
      <c r="GX124" t="e">
        <f t="shared" si="206"/>
        <v>#REF!</v>
      </c>
      <c r="HA124">
        <v>0</v>
      </c>
      <c r="HB124">
        <v>0</v>
      </c>
      <c r="HC124">
        <f t="shared" si="207"/>
        <v>0</v>
      </c>
      <c r="HE124" t="s">
        <v>33</v>
      </c>
      <c r="HF124" t="s">
        <v>34</v>
      </c>
      <c r="HG124" t="e">
        <f t="shared" si="219"/>
        <v>#REF!</v>
      </c>
      <c r="HM124" t="s">
        <v>6</v>
      </c>
      <c r="HN124" t="s">
        <v>174</v>
      </c>
      <c r="HO124" t="s">
        <v>175</v>
      </c>
      <c r="HP124" t="s">
        <v>172</v>
      </c>
      <c r="HQ124" t="s">
        <v>172</v>
      </c>
      <c r="IF124">
        <v>-1</v>
      </c>
      <c r="IK124">
        <v>0</v>
      </c>
    </row>
    <row r="125" spans="1:245" x14ac:dyDescent="0.25">
      <c r="A125">
        <v>18</v>
      </c>
      <c r="B125">
        <v>1</v>
      </c>
      <c r="C125">
        <v>179</v>
      </c>
      <c r="E125" t="s">
        <v>320</v>
      </c>
      <c r="F125" t="e">
        <f>'Техническое задание 18.1 '!#REF!</f>
        <v>#REF!</v>
      </c>
      <c r="G125" t="s">
        <v>321</v>
      </c>
      <c r="H125" t="s">
        <v>278</v>
      </c>
      <c r="I125" t="e">
        <f>I109*J125</f>
        <v>#REF!</v>
      </c>
      <c r="J125" s="66">
        <f>'4.Ведомость_списания'!F142</f>
        <v>2.9540481400437635</v>
      </c>
      <c r="K125">
        <v>2.9540481399999998</v>
      </c>
      <c r="O125" t="e">
        <f t="shared" ref="O125:O160" si="220">ROUND(CP125,0)</f>
        <v>#REF!</v>
      </c>
      <c r="P125" t="e">
        <f t="shared" ref="P125:P160" si="221">ROUND(CQ125*I125,0)</f>
        <v>#REF!</v>
      </c>
      <c r="Q125" t="e">
        <f t="shared" ref="Q125:Q160" si="222">ROUND(CR125*I125,0)</f>
        <v>#REF!</v>
      </c>
      <c r="R125" t="e">
        <f t="shared" ref="R125:R160" si="223">ROUND(CS125*I125,0)</f>
        <v>#REF!</v>
      </c>
      <c r="S125" t="e">
        <f t="shared" ref="S125:S160" si="224">ROUND(CT125*I125,0)</f>
        <v>#REF!</v>
      </c>
      <c r="T125" t="e">
        <f t="shared" ref="T125:T160" si="225">ROUND(CU125*I125,0)</f>
        <v>#REF!</v>
      </c>
      <c r="U125" t="e">
        <f t="shared" ref="U125:U160" si="226">ROUND(CV125*I125,7)</f>
        <v>#REF!</v>
      </c>
      <c r="V125" t="e">
        <f t="shared" ref="V125:V160" si="227">ROUND(CW125*I125,7)</f>
        <v>#REF!</v>
      </c>
      <c r="W125" t="e">
        <f t="shared" ref="W125:W160" si="228">ROUND(CX125*I125,0)</f>
        <v>#REF!</v>
      </c>
      <c r="X125" t="e">
        <f t="shared" ref="X125:X160" si="229">ROUND(CY125,0)</f>
        <v>#REF!</v>
      </c>
      <c r="Y125" t="e">
        <f t="shared" ref="Y125:Y160" si="230">ROUND(CZ125,0)</f>
        <v>#REF!</v>
      </c>
      <c r="AA125">
        <v>66440962</v>
      </c>
      <c r="AB125" t="e">
        <f t="shared" ref="AB125:AB156" si="231">ROUND((AC125+AD125+AF125),2)</f>
        <v>#REF!</v>
      </c>
      <c r="AC125" t="e">
        <f t="shared" si="208"/>
        <v>#REF!</v>
      </c>
      <c r="AD125">
        <f t="shared" si="212"/>
        <v>0</v>
      </c>
      <c r="AE125">
        <f t="shared" si="213"/>
        <v>0</v>
      </c>
      <c r="AF125">
        <f t="shared" si="214"/>
        <v>0</v>
      </c>
      <c r="AG125">
        <f t="shared" ref="AG125:AG160" si="232">ROUND((AP125),2)</f>
        <v>0</v>
      </c>
      <c r="AH125">
        <f t="shared" si="215"/>
        <v>0</v>
      </c>
      <c r="AI125">
        <f t="shared" si="216"/>
        <v>0</v>
      </c>
      <c r="AJ125">
        <f t="shared" ref="AJ125:AJ160" si="233">(AS125)</f>
        <v>0</v>
      </c>
      <c r="AK125">
        <v>1439.8600000000001</v>
      </c>
      <c r="AL125" s="31" t="e">
        <f>'Техническое задание 18.1 '!#REF!</f>
        <v>#REF!</v>
      </c>
      <c r="AM125">
        <v>0</v>
      </c>
      <c r="AN125">
        <v>0</v>
      </c>
      <c r="AO125">
        <v>0</v>
      </c>
      <c r="AP125">
        <v>0</v>
      </c>
      <c r="AQ125">
        <v>0</v>
      </c>
      <c r="AR125">
        <v>0</v>
      </c>
      <c r="AS125">
        <v>0</v>
      </c>
      <c r="AT125">
        <v>116</v>
      </c>
      <c r="AU125">
        <v>80</v>
      </c>
      <c r="AV125">
        <v>1</v>
      </c>
      <c r="AW125">
        <v>1</v>
      </c>
      <c r="AZ125">
        <v>1</v>
      </c>
      <c r="BA125">
        <v>1</v>
      </c>
      <c r="BB125">
        <v>1</v>
      </c>
      <c r="BC125" t="e">
        <f>'Техническое задание 18.1 '!#REF!</f>
        <v>#REF!</v>
      </c>
      <c r="BD125" t="s">
        <v>6</v>
      </c>
      <c r="BE125" t="s">
        <v>6</v>
      </c>
      <c r="BF125" t="s">
        <v>6</v>
      </c>
      <c r="BG125" t="s">
        <v>6</v>
      </c>
      <c r="BH125">
        <v>3</v>
      </c>
      <c r="BI125">
        <v>1</v>
      </c>
      <c r="BJ125" t="s">
        <v>297</v>
      </c>
      <c r="BM125">
        <v>7005</v>
      </c>
      <c r="BN125">
        <v>0</v>
      </c>
      <c r="BO125" t="s">
        <v>6</v>
      </c>
      <c r="BP125">
        <v>0</v>
      </c>
      <c r="BQ125">
        <v>2</v>
      </c>
      <c r="BR125">
        <v>0</v>
      </c>
      <c r="BS125">
        <v>1</v>
      </c>
      <c r="BT125">
        <v>1</v>
      </c>
      <c r="BU125">
        <v>1</v>
      </c>
      <c r="BV125">
        <v>1</v>
      </c>
      <c r="BW125">
        <v>1</v>
      </c>
      <c r="BX125">
        <v>1</v>
      </c>
      <c r="BY125" t="s">
        <v>6</v>
      </c>
      <c r="BZ125">
        <v>116</v>
      </c>
      <c r="CA125">
        <v>80</v>
      </c>
      <c r="CB125" t="s">
        <v>6</v>
      </c>
      <c r="CE125">
        <v>0</v>
      </c>
      <c r="CF125">
        <v>0</v>
      </c>
      <c r="CG125">
        <v>0</v>
      </c>
      <c r="CM125">
        <v>0</v>
      </c>
      <c r="CN125" t="s">
        <v>6</v>
      </c>
      <c r="CO125">
        <v>0</v>
      </c>
      <c r="CP125" t="e">
        <f t="shared" ref="CP125:CP160" si="234">(P125+Q125+S125)</f>
        <v>#REF!</v>
      </c>
      <c r="CQ125" t="e">
        <f t="shared" si="217"/>
        <v>#REF!</v>
      </c>
      <c r="CR125">
        <f t="shared" si="218"/>
        <v>0</v>
      </c>
      <c r="CS125">
        <f t="shared" ref="CS125:CS160" si="235">AE125*BS125</f>
        <v>0</v>
      </c>
      <c r="CT125">
        <f t="shared" ref="CT125:CT160" si="236">AF125*BA125</f>
        <v>0</v>
      </c>
      <c r="CU125">
        <f t="shared" ref="CU125:CU160" si="237">AG125</f>
        <v>0</v>
      </c>
      <c r="CV125">
        <f t="shared" ref="CV125:CV160" si="238">AH125</f>
        <v>0</v>
      </c>
      <c r="CW125">
        <f t="shared" ref="CW125:CW160" si="239">AI125</f>
        <v>0</v>
      </c>
      <c r="CX125">
        <f t="shared" ref="CX125:CX160" si="240">AJ125</f>
        <v>0</v>
      </c>
      <c r="CY125" t="e">
        <f t="shared" ref="CY125:CY160" si="241">(((S125+R125)*AT125)/100)</f>
        <v>#REF!</v>
      </c>
      <c r="CZ125" t="e">
        <f t="shared" ref="CZ125:CZ160" si="242">(((S125+R125)*AU125)/100)</f>
        <v>#REF!</v>
      </c>
      <c r="DC125" t="s">
        <v>6</v>
      </c>
      <c r="DD125" t="s">
        <v>6</v>
      </c>
      <c r="DE125" t="s">
        <v>6</v>
      </c>
      <c r="DF125" t="s">
        <v>6</v>
      </c>
      <c r="DG125" t="s">
        <v>6</v>
      </c>
      <c r="DH125" t="s">
        <v>6</v>
      </c>
      <c r="DI125" t="s">
        <v>6</v>
      </c>
      <c r="DJ125" t="s">
        <v>6</v>
      </c>
      <c r="DK125" t="s">
        <v>6</v>
      </c>
      <c r="DL125" t="s">
        <v>6</v>
      </c>
      <c r="DM125" t="s">
        <v>6</v>
      </c>
      <c r="DN125">
        <v>0</v>
      </c>
      <c r="DO125">
        <v>0</v>
      </c>
      <c r="DP125">
        <v>1</v>
      </c>
      <c r="DQ125">
        <v>1</v>
      </c>
      <c r="DU125">
        <v>1013</v>
      </c>
      <c r="DV125" t="s">
        <v>278</v>
      </c>
      <c r="DW125" t="e">
        <f>'Техническое задание 18.1 '!#REF!</f>
        <v>#REF!</v>
      </c>
      <c r="DX125">
        <v>1</v>
      </c>
      <c r="DZ125" t="s">
        <v>6</v>
      </c>
      <c r="EA125" t="s">
        <v>6</v>
      </c>
      <c r="EB125" t="s">
        <v>6</v>
      </c>
      <c r="EC125" t="s">
        <v>6</v>
      </c>
      <c r="EE125">
        <v>66434294</v>
      </c>
      <c r="EF125">
        <v>2</v>
      </c>
      <c r="EG125" t="s">
        <v>80</v>
      </c>
      <c r="EH125">
        <v>7</v>
      </c>
      <c r="EI125" t="s">
        <v>171</v>
      </c>
      <c r="EJ125">
        <v>1</v>
      </c>
      <c r="EK125">
        <v>7005</v>
      </c>
      <c r="EL125" t="s">
        <v>172</v>
      </c>
      <c r="EM125" t="s">
        <v>173</v>
      </c>
      <c r="EO125" t="s">
        <v>6</v>
      </c>
      <c r="EQ125">
        <v>0</v>
      </c>
      <c r="ER125">
        <v>1439.8600000000001</v>
      </c>
      <c r="ES125" s="31" t="e">
        <f>'Техническое задание 18.1 '!#REF!</f>
        <v>#REF!</v>
      </c>
      <c r="ET125">
        <v>0</v>
      </c>
      <c r="EU125">
        <v>0</v>
      </c>
      <c r="EV125">
        <v>0</v>
      </c>
      <c r="EW125">
        <v>0</v>
      </c>
      <c r="EX125">
        <v>0</v>
      </c>
      <c r="EZ125">
        <v>5</v>
      </c>
      <c r="FC125">
        <v>0</v>
      </c>
      <c r="FD125">
        <v>18</v>
      </c>
      <c r="FF125">
        <v>1411.63</v>
      </c>
      <c r="FQ125">
        <v>0</v>
      </c>
      <c r="FR125">
        <f t="shared" ref="FR125:FR160" si="243">ROUND(IF(BI125=3,GM125,0),0)</f>
        <v>0</v>
      </c>
      <c r="FS125">
        <v>0</v>
      </c>
      <c r="FX125">
        <v>116</v>
      </c>
      <c r="FY125">
        <v>80</v>
      </c>
      <c r="GA125" t="s">
        <v>298</v>
      </c>
      <c r="GD125">
        <v>1</v>
      </c>
      <c r="GF125">
        <v>-202803267</v>
      </c>
      <c r="GG125">
        <v>2</v>
      </c>
      <c r="GH125">
        <v>3</v>
      </c>
      <c r="GI125">
        <v>4</v>
      </c>
      <c r="GJ125">
        <v>0</v>
      </c>
      <c r="GK125">
        <v>0</v>
      </c>
      <c r="GL125">
        <f t="shared" ref="GL125:GL160" si="244">ROUND(IF(AND(BH125=3,BI125=3,FS125&lt;&gt;0),P125,0),0)</f>
        <v>0</v>
      </c>
      <c r="GM125" t="e">
        <f t="shared" ref="GM125:GM160" si="245">ROUND(O125+X125+Y125,0)+GX125</f>
        <v>#REF!</v>
      </c>
      <c r="GN125" t="e">
        <f t="shared" ref="GN125:GN156" si="246">IF(OR(BI125=0,BI125=1),GM125-GX125,0)</f>
        <v>#REF!</v>
      </c>
      <c r="GO125">
        <f t="shared" ref="GO125:GO160" si="247">IF(BI125=2,GM125-GX125,0)</f>
        <v>0</v>
      </c>
      <c r="GP125">
        <f t="shared" ref="GP125:GP160" si="248">IF(BI125=4,GM125-GX125,0)</f>
        <v>0</v>
      </c>
      <c r="GR125">
        <v>1</v>
      </c>
      <c r="GS125">
        <v>1</v>
      </c>
      <c r="GT125">
        <v>0</v>
      </c>
      <c r="GU125" t="s">
        <v>6</v>
      </c>
      <c r="GV125">
        <f t="shared" si="211"/>
        <v>0</v>
      </c>
      <c r="GW125">
        <v>1</v>
      </c>
      <c r="GX125" t="e">
        <f t="shared" ref="GX125:GX160" si="249">ROUND(HC125*I125,0)</f>
        <v>#REF!</v>
      </c>
      <c r="HA125">
        <v>0</v>
      </c>
      <c r="HB125">
        <v>0</v>
      </c>
      <c r="HC125">
        <f t="shared" ref="HC125:HC160" si="250">GV125*GW125</f>
        <v>0</v>
      </c>
      <c r="HE125" t="s">
        <v>33</v>
      </c>
      <c r="HF125" t="s">
        <v>34</v>
      </c>
      <c r="HG125" t="e">
        <f t="shared" si="219"/>
        <v>#REF!</v>
      </c>
      <c r="HM125" t="s">
        <v>6</v>
      </c>
      <c r="HN125" t="s">
        <v>174</v>
      </c>
      <c r="HO125" t="s">
        <v>175</v>
      </c>
      <c r="HP125" t="s">
        <v>172</v>
      </c>
      <c r="HQ125" t="s">
        <v>172</v>
      </c>
      <c r="IF125">
        <v>-1</v>
      </c>
      <c r="IK125">
        <v>0</v>
      </c>
    </row>
    <row r="126" spans="1:245" x14ac:dyDescent="0.25">
      <c r="A126">
        <v>18</v>
      </c>
      <c r="B126">
        <v>1</v>
      </c>
      <c r="C126">
        <v>180</v>
      </c>
      <c r="E126" t="s">
        <v>322</v>
      </c>
      <c r="F126" t="e">
        <f>'Техническое задание 18.1 '!#REF!</f>
        <v>#REF!</v>
      </c>
      <c r="G126" t="s">
        <v>323</v>
      </c>
      <c r="H126" t="s">
        <v>278</v>
      </c>
      <c r="I126" t="e">
        <f>I109*J126</f>
        <v>#REF!</v>
      </c>
      <c r="J126" s="66">
        <f>'4.Ведомость_списания'!F143</f>
        <v>0.16411378555798686</v>
      </c>
      <c r="K126">
        <v>0.16411378600000001</v>
      </c>
      <c r="O126" t="e">
        <f t="shared" si="220"/>
        <v>#REF!</v>
      </c>
      <c r="P126" t="e">
        <f t="shared" si="221"/>
        <v>#REF!</v>
      </c>
      <c r="Q126" t="e">
        <f t="shared" si="222"/>
        <v>#REF!</v>
      </c>
      <c r="R126" t="e">
        <f t="shared" si="223"/>
        <v>#REF!</v>
      </c>
      <c r="S126" t="e">
        <f t="shared" si="224"/>
        <v>#REF!</v>
      </c>
      <c r="T126" t="e">
        <f t="shared" si="225"/>
        <v>#REF!</v>
      </c>
      <c r="U126" t="e">
        <f t="shared" si="226"/>
        <v>#REF!</v>
      </c>
      <c r="V126" t="e">
        <f t="shared" si="227"/>
        <v>#REF!</v>
      </c>
      <c r="W126" t="e">
        <f t="shared" si="228"/>
        <v>#REF!</v>
      </c>
      <c r="X126" t="e">
        <f t="shared" si="229"/>
        <v>#REF!</v>
      </c>
      <c r="Y126" t="e">
        <f t="shared" si="230"/>
        <v>#REF!</v>
      </c>
      <c r="AA126">
        <v>66440962</v>
      </c>
      <c r="AB126" t="e">
        <f t="shared" si="231"/>
        <v>#REF!</v>
      </c>
      <c r="AC126" t="e">
        <f t="shared" si="208"/>
        <v>#REF!</v>
      </c>
      <c r="AD126">
        <f t="shared" si="212"/>
        <v>0</v>
      </c>
      <c r="AE126">
        <f t="shared" si="213"/>
        <v>0</v>
      </c>
      <c r="AF126">
        <f t="shared" si="214"/>
        <v>0</v>
      </c>
      <c r="AG126">
        <f t="shared" si="232"/>
        <v>0</v>
      </c>
      <c r="AH126">
        <f t="shared" si="215"/>
        <v>0</v>
      </c>
      <c r="AI126">
        <f t="shared" si="216"/>
        <v>0</v>
      </c>
      <c r="AJ126">
        <f t="shared" si="233"/>
        <v>0</v>
      </c>
      <c r="AK126">
        <v>784.55</v>
      </c>
      <c r="AL126" s="31" t="e">
        <f>'Техническое задание 18.1 '!#REF!</f>
        <v>#REF!</v>
      </c>
      <c r="AM126">
        <v>0</v>
      </c>
      <c r="AN126">
        <v>0</v>
      </c>
      <c r="AO126">
        <v>0</v>
      </c>
      <c r="AP126">
        <v>0</v>
      </c>
      <c r="AQ126">
        <v>0</v>
      </c>
      <c r="AR126">
        <v>0</v>
      </c>
      <c r="AS126">
        <v>0</v>
      </c>
      <c r="AT126">
        <v>116</v>
      </c>
      <c r="AU126">
        <v>80</v>
      </c>
      <c r="AV126">
        <v>1</v>
      </c>
      <c r="AW126">
        <v>1</v>
      </c>
      <c r="AZ126">
        <v>1</v>
      </c>
      <c r="BA126">
        <v>1</v>
      </c>
      <c r="BB126">
        <v>1</v>
      </c>
      <c r="BC126" t="e">
        <f>'Техническое задание 18.1 '!#REF!</f>
        <v>#REF!</v>
      </c>
      <c r="BD126" t="s">
        <v>6</v>
      </c>
      <c r="BE126" t="s">
        <v>6</v>
      </c>
      <c r="BF126" t="s">
        <v>6</v>
      </c>
      <c r="BG126" t="s">
        <v>6</v>
      </c>
      <c r="BH126">
        <v>3</v>
      </c>
      <c r="BI126">
        <v>1</v>
      </c>
      <c r="BJ126" t="s">
        <v>279</v>
      </c>
      <c r="BM126">
        <v>7005</v>
      </c>
      <c r="BN126">
        <v>0</v>
      </c>
      <c r="BO126" t="s">
        <v>6</v>
      </c>
      <c r="BP126">
        <v>0</v>
      </c>
      <c r="BQ126">
        <v>2</v>
      </c>
      <c r="BR126">
        <v>0</v>
      </c>
      <c r="BS126">
        <v>1</v>
      </c>
      <c r="BT126">
        <v>1</v>
      </c>
      <c r="BU126">
        <v>1</v>
      </c>
      <c r="BV126">
        <v>1</v>
      </c>
      <c r="BW126">
        <v>1</v>
      </c>
      <c r="BX126">
        <v>1</v>
      </c>
      <c r="BY126" t="s">
        <v>6</v>
      </c>
      <c r="BZ126">
        <v>116</v>
      </c>
      <c r="CA126">
        <v>80</v>
      </c>
      <c r="CB126" t="s">
        <v>6</v>
      </c>
      <c r="CE126">
        <v>0</v>
      </c>
      <c r="CF126">
        <v>0</v>
      </c>
      <c r="CG126">
        <v>0</v>
      </c>
      <c r="CM126">
        <v>0</v>
      </c>
      <c r="CN126" t="s">
        <v>6</v>
      </c>
      <c r="CO126">
        <v>0</v>
      </c>
      <c r="CP126" t="e">
        <f t="shared" si="234"/>
        <v>#REF!</v>
      </c>
      <c r="CQ126" t="e">
        <f t="shared" si="217"/>
        <v>#REF!</v>
      </c>
      <c r="CR126">
        <f t="shared" si="218"/>
        <v>0</v>
      </c>
      <c r="CS126">
        <f t="shared" si="235"/>
        <v>0</v>
      </c>
      <c r="CT126">
        <f t="shared" si="236"/>
        <v>0</v>
      </c>
      <c r="CU126">
        <f t="shared" si="237"/>
        <v>0</v>
      </c>
      <c r="CV126">
        <f t="shared" si="238"/>
        <v>0</v>
      </c>
      <c r="CW126">
        <f t="shared" si="239"/>
        <v>0</v>
      </c>
      <c r="CX126">
        <f t="shared" si="240"/>
        <v>0</v>
      </c>
      <c r="CY126" t="e">
        <f t="shared" si="241"/>
        <v>#REF!</v>
      </c>
      <c r="CZ126" t="e">
        <f t="shared" si="242"/>
        <v>#REF!</v>
      </c>
      <c r="DC126" t="s">
        <v>6</v>
      </c>
      <c r="DD126" t="s">
        <v>6</v>
      </c>
      <c r="DE126" t="s">
        <v>6</v>
      </c>
      <c r="DF126" t="s">
        <v>6</v>
      </c>
      <c r="DG126" t="s">
        <v>6</v>
      </c>
      <c r="DH126" t="s">
        <v>6</v>
      </c>
      <c r="DI126" t="s">
        <v>6</v>
      </c>
      <c r="DJ126" t="s">
        <v>6</v>
      </c>
      <c r="DK126" t="s">
        <v>6</v>
      </c>
      <c r="DL126" t="s">
        <v>6</v>
      </c>
      <c r="DM126" t="s">
        <v>6</v>
      </c>
      <c r="DN126">
        <v>0</v>
      </c>
      <c r="DO126">
        <v>0</v>
      </c>
      <c r="DP126">
        <v>1</v>
      </c>
      <c r="DQ126">
        <v>1</v>
      </c>
      <c r="DU126">
        <v>1013</v>
      </c>
      <c r="DV126" t="s">
        <v>278</v>
      </c>
      <c r="DW126" t="e">
        <f>'Техническое задание 18.1 '!#REF!</f>
        <v>#REF!</v>
      </c>
      <c r="DX126">
        <v>1</v>
      </c>
      <c r="DZ126" t="s">
        <v>6</v>
      </c>
      <c r="EA126" t="s">
        <v>6</v>
      </c>
      <c r="EB126" t="s">
        <v>6</v>
      </c>
      <c r="EC126" t="s">
        <v>6</v>
      </c>
      <c r="EE126">
        <v>66434294</v>
      </c>
      <c r="EF126">
        <v>2</v>
      </c>
      <c r="EG126" t="s">
        <v>80</v>
      </c>
      <c r="EH126">
        <v>7</v>
      </c>
      <c r="EI126" t="s">
        <v>171</v>
      </c>
      <c r="EJ126">
        <v>1</v>
      </c>
      <c r="EK126">
        <v>7005</v>
      </c>
      <c r="EL126" t="s">
        <v>172</v>
      </c>
      <c r="EM126" t="s">
        <v>173</v>
      </c>
      <c r="EO126" t="s">
        <v>6</v>
      </c>
      <c r="EQ126">
        <v>0</v>
      </c>
      <c r="ER126">
        <v>784.55</v>
      </c>
      <c r="ES126" s="31" t="e">
        <f>'Техническое задание 18.1 '!#REF!</f>
        <v>#REF!</v>
      </c>
      <c r="ET126">
        <v>0</v>
      </c>
      <c r="EU126">
        <v>0</v>
      </c>
      <c r="EV126">
        <v>0</v>
      </c>
      <c r="EW126">
        <v>0</v>
      </c>
      <c r="EX126">
        <v>0</v>
      </c>
      <c r="EZ126">
        <v>5</v>
      </c>
      <c r="FC126">
        <v>0</v>
      </c>
      <c r="FD126">
        <v>18</v>
      </c>
      <c r="FF126">
        <v>769.17</v>
      </c>
      <c r="FQ126">
        <v>0</v>
      </c>
      <c r="FR126">
        <f t="shared" si="243"/>
        <v>0</v>
      </c>
      <c r="FS126">
        <v>0</v>
      </c>
      <c r="FX126">
        <v>116</v>
      </c>
      <c r="FY126">
        <v>80</v>
      </c>
      <c r="GA126" t="s">
        <v>324</v>
      </c>
      <c r="GD126">
        <v>1</v>
      </c>
      <c r="GF126">
        <v>-1492810776</v>
      </c>
      <c r="GG126">
        <v>2</v>
      </c>
      <c r="GH126">
        <v>3</v>
      </c>
      <c r="GI126">
        <v>4</v>
      </c>
      <c r="GJ126">
        <v>0</v>
      </c>
      <c r="GK126">
        <v>0</v>
      </c>
      <c r="GL126">
        <f t="shared" si="244"/>
        <v>0</v>
      </c>
      <c r="GM126" t="e">
        <f t="shared" si="245"/>
        <v>#REF!</v>
      </c>
      <c r="GN126" t="e">
        <f t="shared" si="246"/>
        <v>#REF!</v>
      </c>
      <c r="GO126">
        <f t="shared" si="247"/>
        <v>0</v>
      </c>
      <c r="GP126">
        <f t="shared" si="248"/>
        <v>0</v>
      </c>
      <c r="GR126">
        <v>1</v>
      </c>
      <c r="GS126">
        <v>1</v>
      </c>
      <c r="GT126">
        <v>0</v>
      </c>
      <c r="GU126" t="s">
        <v>6</v>
      </c>
      <c r="GV126">
        <f t="shared" si="211"/>
        <v>0</v>
      </c>
      <c r="GW126">
        <v>1</v>
      </c>
      <c r="GX126" t="e">
        <f t="shared" si="249"/>
        <v>#REF!</v>
      </c>
      <c r="HA126">
        <v>0</v>
      </c>
      <c r="HB126">
        <v>0</v>
      </c>
      <c r="HC126">
        <f t="shared" si="250"/>
        <v>0</v>
      </c>
      <c r="HE126" t="s">
        <v>33</v>
      </c>
      <c r="HF126" t="s">
        <v>34</v>
      </c>
      <c r="HG126" t="e">
        <f t="shared" si="219"/>
        <v>#REF!</v>
      </c>
      <c r="HM126" t="s">
        <v>6</v>
      </c>
      <c r="HN126" t="s">
        <v>174</v>
      </c>
      <c r="HO126" t="s">
        <v>175</v>
      </c>
      <c r="HP126" t="s">
        <v>172</v>
      </c>
      <c r="HQ126" t="s">
        <v>172</v>
      </c>
      <c r="IF126">
        <v>-1</v>
      </c>
      <c r="IK126">
        <v>0</v>
      </c>
    </row>
    <row r="127" spans="1:245" x14ac:dyDescent="0.25">
      <c r="A127">
        <v>18</v>
      </c>
      <c r="B127">
        <v>1</v>
      </c>
      <c r="C127">
        <v>181</v>
      </c>
      <c r="E127" t="s">
        <v>325</v>
      </c>
      <c r="F127" t="e">
        <f>'Техническое задание 18.1 '!#REF!</f>
        <v>#REF!</v>
      </c>
      <c r="G127" t="s">
        <v>326</v>
      </c>
      <c r="H127" t="s">
        <v>278</v>
      </c>
      <c r="I127" t="e">
        <f>I109*J127</f>
        <v>#REF!</v>
      </c>
      <c r="J127" s="66">
        <f>'4.Ведомость_списания'!F144</f>
        <v>0.32822757111597373</v>
      </c>
      <c r="K127">
        <v>0.32822757000000002</v>
      </c>
      <c r="O127" t="e">
        <f t="shared" si="220"/>
        <v>#REF!</v>
      </c>
      <c r="P127" t="e">
        <f t="shared" si="221"/>
        <v>#REF!</v>
      </c>
      <c r="Q127" t="e">
        <f t="shared" si="222"/>
        <v>#REF!</v>
      </c>
      <c r="R127" t="e">
        <f t="shared" si="223"/>
        <v>#REF!</v>
      </c>
      <c r="S127" t="e">
        <f t="shared" si="224"/>
        <v>#REF!</v>
      </c>
      <c r="T127" t="e">
        <f t="shared" si="225"/>
        <v>#REF!</v>
      </c>
      <c r="U127" t="e">
        <f t="shared" si="226"/>
        <v>#REF!</v>
      </c>
      <c r="V127" t="e">
        <f t="shared" si="227"/>
        <v>#REF!</v>
      </c>
      <c r="W127" t="e">
        <f t="shared" si="228"/>
        <v>#REF!</v>
      </c>
      <c r="X127" t="e">
        <f t="shared" si="229"/>
        <v>#REF!</v>
      </c>
      <c r="Y127" t="e">
        <f t="shared" si="230"/>
        <v>#REF!</v>
      </c>
      <c r="AA127">
        <v>66440962</v>
      </c>
      <c r="AB127" t="e">
        <f t="shared" si="231"/>
        <v>#REF!</v>
      </c>
      <c r="AC127" t="e">
        <f t="shared" si="208"/>
        <v>#REF!</v>
      </c>
      <c r="AD127">
        <f t="shared" si="212"/>
        <v>0</v>
      </c>
      <c r="AE127">
        <f t="shared" si="213"/>
        <v>0</v>
      </c>
      <c r="AF127">
        <f t="shared" si="214"/>
        <v>0</v>
      </c>
      <c r="AG127">
        <f t="shared" si="232"/>
        <v>0</v>
      </c>
      <c r="AH127">
        <f t="shared" si="215"/>
        <v>0</v>
      </c>
      <c r="AI127">
        <f t="shared" si="216"/>
        <v>0</v>
      </c>
      <c r="AJ127">
        <f t="shared" si="233"/>
        <v>0</v>
      </c>
      <c r="AK127">
        <v>9568.01</v>
      </c>
      <c r="AL127" s="31" t="e">
        <f>'Техническое задание 18.1 '!#REF!</f>
        <v>#REF!</v>
      </c>
      <c r="AM127">
        <v>0</v>
      </c>
      <c r="AN127">
        <v>0</v>
      </c>
      <c r="AO127">
        <v>0</v>
      </c>
      <c r="AP127">
        <v>0</v>
      </c>
      <c r="AQ127">
        <v>0</v>
      </c>
      <c r="AR127">
        <v>0</v>
      </c>
      <c r="AS127">
        <v>0</v>
      </c>
      <c r="AT127">
        <v>116</v>
      </c>
      <c r="AU127">
        <v>80</v>
      </c>
      <c r="AV127">
        <v>1</v>
      </c>
      <c r="AW127">
        <v>1</v>
      </c>
      <c r="AZ127">
        <v>1</v>
      </c>
      <c r="BA127">
        <v>1</v>
      </c>
      <c r="BB127">
        <v>1</v>
      </c>
      <c r="BC127" t="e">
        <f>'Техническое задание 18.1 '!#REF!</f>
        <v>#REF!</v>
      </c>
      <c r="BD127" t="s">
        <v>6</v>
      </c>
      <c r="BE127" t="s">
        <v>6</v>
      </c>
      <c r="BF127" t="s">
        <v>6</v>
      </c>
      <c r="BG127" t="s">
        <v>6</v>
      </c>
      <c r="BH127">
        <v>3</v>
      </c>
      <c r="BI127">
        <v>1</v>
      </c>
      <c r="BJ127" t="s">
        <v>279</v>
      </c>
      <c r="BM127">
        <v>7005</v>
      </c>
      <c r="BN127">
        <v>0</v>
      </c>
      <c r="BO127" t="s">
        <v>6</v>
      </c>
      <c r="BP127">
        <v>0</v>
      </c>
      <c r="BQ127">
        <v>2</v>
      </c>
      <c r="BR127">
        <v>0</v>
      </c>
      <c r="BS127">
        <v>1</v>
      </c>
      <c r="BT127">
        <v>1</v>
      </c>
      <c r="BU127">
        <v>1</v>
      </c>
      <c r="BV127">
        <v>1</v>
      </c>
      <c r="BW127">
        <v>1</v>
      </c>
      <c r="BX127">
        <v>1</v>
      </c>
      <c r="BY127" t="s">
        <v>6</v>
      </c>
      <c r="BZ127">
        <v>116</v>
      </c>
      <c r="CA127">
        <v>80</v>
      </c>
      <c r="CB127" t="s">
        <v>6</v>
      </c>
      <c r="CE127">
        <v>0</v>
      </c>
      <c r="CF127">
        <v>0</v>
      </c>
      <c r="CG127">
        <v>0</v>
      </c>
      <c r="CM127">
        <v>0</v>
      </c>
      <c r="CN127" t="s">
        <v>6</v>
      </c>
      <c r="CO127">
        <v>0</v>
      </c>
      <c r="CP127" t="e">
        <f t="shared" si="234"/>
        <v>#REF!</v>
      </c>
      <c r="CQ127" t="e">
        <f t="shared" si="217"/>
        <v>#REF!</v>
      </c>
      <c r="CR127">
        <f t="shared" si="218"/>
        <v>0</v>
      </c>
      <c r="CS127">
        <f t="shared" si="235"/>
        <v>0</v>
      </c>
      <c r="CT127">
        <f t="shared" si="236"/>
        <v>0</v>
      </c>
      <c r="CU127">
        <f t="shared" si="237"/>
        <v>0</v>
      </c>
      <c r="CV127">
        <f t="shared" si="238"/>
        <v>0</v>
      </c>
      <c r="CW127">
        <f t="shared" si="239"/>
        <v>0</v>
      </c>
      <c r="CX127">
        <f t="shared" si="240"/>
        <v>0</v>
      </c>
      <c r="CY127" t="e">
        <f t="shared" si="241"/>
        <v>#REF!</v>
      </c>
      <c r="CZ127" t="e">
        <f t="shared" si="242"/>
        <v>#REF!</v>
      </c>
      <c r="DC127" t="s">
        <v>6</v>
      </c>
      <c r="DD127" t="s">
        <v>6</v>
      </c>
      <c r="DE127" t="s">
        <v>6</v>
      </c>
      <c r="DF127" t="s">
        <v>6</v>
      </c>
      <c r="DG127" t="s">
        <v>6</v>
      </c>
      <c r="DH127" t="s">
        <v>6</v>
      </c>
      <c r="DI127" t="s">
        <v>6</v>
      </c>
      <c r="DJ127" t="s">
        <v>6</v>
      </c>
      <c r="DK127" t="s">
        <v>6</v>
      </c>
      <c r="DL127" t="s">
        <v>6</v>
      </c>
      <c r="DM127" t="s">
        <v>6</v>
      </c>
      <c r="DN127">
        <v>0</v>
      </c>
      <c r="DO127">
        <v>0</v>
      </c>
      <c r="DP127">
        <v>1</v>
      </c>
      <c r="DQ127">
        <v>1</v>
      </c>
      <c r="DU127">
        <v>1013</v>
      </c>
      <c r="DV127" t="s">
        <v>278</v>
      </c>
      <c r="DW127" t="e">
        <f>'Техническое задание 18.1 '!#REF!</f>
        <v>#REF!</v>
      </c>
      <c r="DX127">
        <v>1</v>
      </c>
      <c r="DZ127" t="s">
        <v>6</v>
      </c>
      <c r="EA127" t="s">
        <v>6</v>
      </c>
      <c r="EB127" t="s">
        <v>6</v>
      </c>
      <c r="EC127" t="s">
        <v>6</v>
      </c>
      <c r="EE127">
        <v>66434294</v>
      </c>
      <c r="EF127">
        <v>2</v>
      </c>
      <c r="EG127" t="s">
        <v>80</v>
      </c>
      <c r="EH127">
        <v>7</v>
      </c>
      <c r="EI127" t="s">
        <v>171</v>
      </c>
      <c r="EJ127">
        <v>1</v>
      </c>
      <c r="EK127">
        <v>7005</v>
      </c>
      <c r="EL127" t="s">
        <v>172</v>
      </c>
      <c r="EM127" t="s">
        <v>173</v>
      </c>
      <c r="EO127" t="s">
        <v>6</v>
      </c>
      <c r="EQ127">
        <v>0</v>
      </c>
      <c r="ER127">
        <v>9568.01</v>
      </c>
      <c r="ES127" s="31" t="e">
        <f>'Техническое задание 18.1 '!#REF!</f>
        <v>#REF!</v>
      </c>
      <c r="ET127">
        <v>0</v>
      </c>
      <c r="EU127">
        <v>0</v>
      </c>
      <c r="EV127">
        <v>0</v>
      </c>
      <c r="EW127">
        <v>0</v>
      </c>
      <c r="EX127">
        <v>0</v>
      </c>
      <c r="EZ127">
        <v>5</v>
      </c>
      <c r="FC127">
        <v>0</v>
      </c>
      <c r="FD127">
        <v>18</v>
      </c>
      <c r="FF127">
        <v>9380.4</v>
      </c>
      <c r="FQ127">
        <v>0</v>
      </c>
      <c r="FR127">
        <f t="shared" si="243"/>
        <v>0</v>
      </c>
      <c r="FS127">
        <v>0</v>
      </c>
      <c r="FX127">
        <v>116</v>
      </c>
      <c r="FY127">
        <v>80</v>
      </c>
      <c r="GA127" t="s">
        <v>327</v>
      </c>
      <c r="GD127">
        <v>1</v>
      </c>
      <c r="GF127">
        <v>2080984184</v>
      </c>
      <c r="GG127">
        <v>2</v>
      </c>
      <c r="GH127">
        <v>3</v>
      </c>
      <c r="GI127">
        <v>4</v>
      </c>
      <c r="GJ127">
        <v>0</v>
      </c>
      <c r="GK127">
        <v>0</v>
      </c>
      <c r="GL127">
        <f t="shared" si="244"/>
        <v>0</v>
      </c>
      <c r="GM127" t="e">
        <f t="shared" si="245"/>
        <v>#REF!</v>
      </c>
      <c r="GN127" t="e">
        <f t="shared" si="246"/>
        <v>#REF!</v>
      </c>
      <c r="GO127">
        <f t="shared" si="247"/>
        <v>0</v>
      </c>
      <c r="GP127">
        <f t="shared" si="248"/>
        <v>0</v>
      </c>
      <c r="GR127">
        <v>1</v>
      </c>
      <c r="GS127">
        <v>1</v>
      </c>
      <c r="GT127">
        <v>0</v>
      </c>
      <c r="GU127" t="s">
        <v>6</v>
      </c>
      <c r="GV127">
        <f t="shared" si="211"/>
        <v>0</v>
      </c>
      <c r="GW127">
        <v>1</v>
      </c>
      <c r="GX127" t="e">
        <f t="shared" si="249"/>
        <v>#REF!</v>
      </c>
      <c r="HA127">
        <v>0</v>
      </c>
      <c r="HB127">
        <v>0</v>
      </c>
      <c r="HC127">
        <f t="shared" si="250"/>
        <v>0</v>
      </c>
      <c r="HE127" t="s">
        <v>33</v>
      </c>
      <c r="HF127" t="s">
        <v>34</v>
      </c>
      <c r="HG127" t="e">
        <f t="shared" si="219"/>
        <v>#REF!</v>
      </c>
      <c r="HM127" t="s">
        <v>6</v>
      </c>
      <c r="HN127" t="s">
        <v>174</v>
      </c>
      <c r="HO127" t="s">
        <v>175</v>
      </c>
      <c r="HP127" t="s">
        <v>172</v>
      </c>
      <c r="HQ127" t="s">
        <v>172</v>
      </c>
      <c r="IF127">
        <v>-1</v>
      </c>
      <c r="IK127">
        <v>0</v>
      </c>
    </row>
    <row r="128" spans="1:245" x14ac:dyDescent="0.25">
      <c r="A128">
        <v>17</v>
      </c>
      <c r="B128">
        <v>1</v>
      </c>
      <c r="C128">
        <f>ROW(SmtRes!A206)</f>
        <v>206</v>
      </c>
      <c r="D128">
        <f>ROW(EtalonRes!A176)</f>
        <v>176</v>
      </c>
      <c r="E128" t="s">
        <v>328</v>
      </c>
      <c r="F128" t="s">
        <v>329</v>
      </c>
      <c r="G128" t="s">
        <v>330</v>
      </c>
      <c r="H128" t="s">
        <v>147</v>
      </c>
      <c r="I128" t="e">
        <f>'Техническое задание 18.1 '!#REF!</f>
        <v>#REF!</v>
      </c>
      <c r="J128">
        <v>0</v>
      </c>
      <c r="K128">
        <v>20.87</v>
      </c>
      <c r="O128" t="e">
        <f t="shared" si="220"/>
        <v>#REF!</v>
      </c>
      <c r="P128" t="e">
        <f t="shared" si="221"/>
        <v>#REF!</v>
      </c>
      <c r="Q128" t="e">
        <f t="shared" si="222"/>
        <v>#REF!</v>
      </c>
      <c r="R128" t="e">
        <f t="shared" si="223"/>
        <v>#REF!</v>
      </c>
      <c r="S128" t="e">
        <f t="shared" si="224"/>
        <v>#REF!</v>
      </c>
      <c r="T128" t="e">
        <f t="shared" si="225"/>
        <v>#REF!</v>
      </c>
      <c r="U128" t="e">
        <f t="shared" si="226"/>
        <v>#REF!</v>
      </c>
      <c r="V128" t="e">
        <f t="shared" si="227"/>
        <v>#REF!</v>
      </c>
      <c r="W128" t="e">
        <f t="shared" si="228"/>
        <v>#REF!</v>
      </c>
      <c r="X128" t="e">
        <f t="shared" si="229"/>
        <v>#REF!</v>
      </c>
      <c r="Y128" t="e">
        <f t="shared" si="230"/>
        <v>#REF!</v>
      </c>
      <c r="AA128">
        <v>66440962</v>
      </c>
      <c r="AB128" t="e">
        <f t="shared" si="231"/>
        <v>#REF!</v>
      </c>
      <c r="AC128" t="e">
        <f t="shared" si="208"/>
        <v>#REF!</v>
      </c>
      <c r="AD128" t="e">
        <f t="shared" si="212"/>
        <v>#REF!</v>
      </c>
      <c r="AE128" t="e">
        <f t="shared" si="213"/>
        <v>#REF!</v>
      </c>
      <c r="AF128" t="e">
        <f t="shared" si="214"/>
        <v>#REF!</v>
      </c>
      <c r="AG128">
        <f t="shared" si="232"/>
        <v>0</v>
      </c>
      <c r="AH128" t="e">
        <f t="shared" si="215"/>
        <v>#REF!</v>
      </c>
      <c r="AI128">
        <f t="shared" si="216"/>
        <v>4.32</v>
      </c>
      <c r="AJ128">
        <f t="shared" si="233"/>
        <v>0</v>
      </c>
      <c r="AK128" t="e">
        <f>AL128+AM128+AO128</f>
        <v>#REF!</v>
      </c>
      <c r="AL128" s="31" t="e">
        <f>'Техническое задание 18.1 '!#REF!</f>
        <v>#REF!</v>
      </c>
      <c r="AM128" s="31" t="e">
        <f>'Техническое задание 18.1 '!#REF!</f>
        <v>#REF!</v>
      </c>
      <c r="AN128" s="31" t="e">
        <f>'Техническое задание 18.1 '!#REF!</f>
        <v>#REF!</v>
      </c>
      <c r="AO128" s="31" t="e">
        <f>'Техническое задание 18.1 '!#REF!</f>
        <v>#REF!</v>
      </c>
      <c r="AP128">
        <v>0</v>
      </c>
      <c r="AQ128" t="e">
        <f>'Техническое задание 18.1 '!#REF!</f>
        <v>#REF!</v>
      </c>
      <c r="AR128">
        <v>4.32</v>
      </c>
      <c r="AS128">
        <v>0</v>
      </c>
      <c r="AT128">
        <v>93</v>
      </c>
      <c r="AU128">
        <v>62</v>
      </c>
      <c r="AV128">
        <v>1</v>
      </c>
      <c r="AW128">
        <v>1</v>
      </c>
      <c r="AZ128">
        <v>1</v>
      </c>
      <c r="BA128" t="e">
        <f>'Техническое задание 18.1 '!#REF!</f>
        <v>#REF!</v>
      </c>
      <c r="BB128" t="e">
        <f>'Техническое задание 18.1 '!#REF!</f>
        <v>#REF!</v>
      </c>
      <c r="BC128" t="e">
        <f>'Техническое задание 18.1 '!#REF!</f>
        <v>#REF!</v>
      </c>
      <c r="BD128" t="s">
        <v>6</v>
      </c>
      <c r="BE128" t="s">
        <v>6</v>
      </c>
      <c r="BF128" t="s">
        <v>6</v>
      </c>
      <c r="BG128" t="s">
        <v>6</v>
      </c>
      <c r="BH128">
        <v>0</v>
      </c>
      <c r="BI128">
        <v>1</v>
      </c>
      <c r="BJ128" t="s">
        <v>331</v>
      </c>
      <c r="BM128">
        <v>9001</v>
      </c>
      <c r="BN128">
        <v>0</v>
      </c>
      <c r="BO128" t="s">
        <v>6</v>
      </c>
      <c r="BP128">
        <v>0</v>
      </c>
      <c r="BQ128">
        <v>2</v>
      </c>
      <c r="BR128">
        <v>0</v>
      </c>
      <c r="BS128" t="e">
        <f>'Техническое задание 18.1 '!#REF!</f>
        <v>#REF!</v>
      </c>
      <c r="BT128">
        <v>1</v>
      </c>
      <c r="BU128">
        <v>1</v>
      </c>
      <c r="BV128">
        <v>1</v>
      </c>
      <c r="BW128">
        <v>1</v>
      </c>
      <c r="BX128">
        <v>1</v>
      </c>
      <c r="BY128" t="s">
        <v>6</v>
      </c>
      <c r="BZ128">
        <v>93</v>
      </c>
      <c r="CA128">
        <v>62</v>
      </c>
      <c r="CB128" t="s">
        <v>6</v>
      </c>
      <c r="CE128">
        <v>0</v>
      </c>
      <c r="CF128">
        <v>0</v>
      </c>
      <c r="CG128">
        <v>0</v>
      </c>
      <c r="CM128">
        <v>0</v>
      </c>
      <c r="CN128" t="s">
        <v>6</v>
      </c>
      <c r="CO128">
        <v>0</v>
      </c>
      <c r="CP128" t="e">
        <f t="shared" si="234"/>
        <v>#REF!</v>
      </c>
      <c r="CQ128" t="e">
        <f>AC128*BC128</f>
        <v>#REF!</v>
      </c>
      <c r="CR128" t="e">
        <f>AD128*BB128</f>
        <v>#REF!</v>
      </c>
      <c r="CS128" t="e">
        <f t="shared" si="235"/>
        <v>#REF!</v>
      </c>
      <c r="CT128" t="e">
        <f t="shared" si="236"/>
        <v>#REF!</v>
      </c>
      <c r="CU128">
        <f t="shared" si="237"/>
        <v>0</v>
      </c>
      <c r="CV128" t="e">
        <f t="shared" si="238"/>
        <v>#REF!</v>
      </c>
      <c r="CW128">
        <f t="shared" si="239"/>
        <v>4.32</v>
      </c>
      <c r="CX128">
        <f t="shared" si="240"/>
        <v>0</v>
      </c>
      <c r="CY128" t="e">
        <f t="shared" si="241"/>
        <v>#REF!</v>
      </c>
      <c r="CZ128" t="e">
        <f t="shared" si="242"/>
        <v>#REF!</v>
      </c>
      <c r="DC128" t="s">
        <v>6</v>
      </c>
      <c r="DD128" t="s">
        <v>6</v>
      </c>
      <c r="DE128" t="s">
        <v>6</v>
      </c>
      <c r="DF128" t="s">
        <v>6</v>
      </c>
      <c r="DG128" t="s">
        <v>6</v>
      </c>
      <c r="DH128" t="s">
        <v>6</v>
      </c>
      <c r="DI128" t="s">
        <v>6</v>
      </c>
      <c r="DJ128" t="s">
        <v>6</v>
      </c>
      <c r="DK128" t="s">
        <v>6</v>
      </c>
      <c r="DL128" t="s">
        <v>6</v>
      </c>
      <c r="DM128" t="s">
        <v>6</v>
      </c>
      <c r="DN128">
        <v>0</v>
      </c>
      <c r="DO128">
        <v>0</v>
      </c>
      <c r="DP128">
        <v>1</v>
      </c>
      <c r="DQ128">
        <v>1</v>
      </c>
      <c r="DU128">
        <v>1009</v>
      </c>
      <c r="DV128" t="s">
        <v>147</v>
      </c>
      <c r="DW128" t="e">
        <f>'Техническое задание 18.1 '!#REF!</f>
        <v>#REF!</v>
      </c>
      <c r="DX128">
        <v>1000</v>
      </c>
      <c r="DZ128" t="s">
        <v>6</v>
      </c>
      <c r="EA128" t="s">
        <v>6</v>
      </c>
      <c r="EB128" t="s">
        <v>6</v>
      </c>
      <c r="EC128" t="s">
        <v>6</v>
      </c>
      <c r="EE128">
        <v>66434310</v>
      </c>
      <c r="EF128">
        <v>2</v>
      </c>
      <c r="EG128" t="s">
        <v>80</v>
      </c>
      <c r="EH128">
        <v>9</v>
      </c>
      <c r="EI128" t="s">
        <v>332</v>
      </c>
      <c r="EJ128">
        <v>1</v>
      </c>
      <c r="EK128">
        <v>9001</v>
      </c>
      <c r="EL128" t="s">
        <v>332</v>
      </c>
      <c r="EM128" t="s">
        <v>333</v>
      </c>
      <c r="EO128" t="s">
        <v>6</v>
      </c>
      <c r="EQ128">
        <v>131072</v>
      </c>
      <c r="ER128" t="e">
        <f>ES128+ET128+EV128</f>
        <v>#REF!</v>
      </c>
      <c r="ES128" s="31" t="e">
        <f>'Техническое задание 18.1 '!#REF!</f>
        <v>#REF!</v>
      </c>
      <c r="ET128" s="31" t="e">
        <f>'Техническое задание 18.1 '!#REF!</f>
        <v>#REF!</v>
      </c>
      <c r="EU128" s="31" t="e">
        <f>'Техническое задание 18.1 '!#REF!</f>
        <v>#REF!</v>
      </c>
      <c r="EV128" s="31" t="e">
        <f>'Техническое задание 18.1 '!#REF!</f>
        <v>#REF!</v>
      </c>
      <c r="EW128" t="e">
        <f>'Техническое задание 18.1 '!#REF!</f>
        <v>#REF!</v>
      </c>
      <c r="EX128">
        <v>4.32</v>
      </c>
      <c r="EY128">
        <v>0</v>
      </c>
      <c r="FQ128">
        <v>0</v>
      </c>
      <c r="FR128">
        <f t="shared" si="243"/>
        <v>0</v>
      </c>
      <c r="FS128">
        <v>0</v>
      </c>
      <c r="FX128">
        <v>93</v>
      </c>
      <c r="FY128">
        <v>62</v>
      </c>
      <c r="GA128" t="s">
        <v>6</v>
      </c>
      <c r="GD128">
        <v>1</v>
      </c>
      <c r="GF128">
        <v>-1418215640</v>
      </c>
      <c r="GG128">
        <v>2</v>
      </c>
      <c r="GH128">
        <v>1</v>
      </c>
      <c r="GI128">
        <v>4</v>
      </c>
      <c r="GJ128">
        <v>0</v>
      </c>
      <c r="GK128">
        <v>0</v>
      </c>
      <c r="GL128">
        <f t="shared" si="244"/>
        <v>0</v>
      </c>
      <c r="GM128" t="e">
        <f t="shared" si="245"/>
        <v>#REF!</v>
      </c>
      <c r="GN128" t="e">
        <f t="shared" si="246"/>
        <v>#REF!</v>
      </c>
      <c r="GO128">
        <f t="shared" si="247"/>
        <v>0</v>
      </c>
      <c r="GP128">
        <f t="shared" si="248"/>
        <v>0</v>
      </c>
      <c r="GR128">
        <v>0</v>
      </c>
      <c r="GS128">
        <v>3</v>
      </c>
      <c r="GT128">
        <v>0</v>
      </c>
      <c r="GU128" t="s">
        <v>6</v>
      </c>
      <c r="GV128">
        <f t="shared" si="211"/>
        <v>0</v>
      </c>
      <c r="GW128">
        <v>1</v>
      </c>
      <c r="GX128" t="e">
        <f t="shared" si="249"/>
        <v>#REF!</v>
      </c>
      <c r="HA128">
        <v>0</v>
      </c>
      <c r="HB128">
        <v>0</v>
      </c>
      <c r="HC128">
        <f t="shared" si="250"/>
        <v>0</v>
      </c>
      <c r="HE128" t="s">
        <v>6</v>
      </c>
      <c r="HF128" t="s">
        <v>6</v>
      </c>
      <c r="HM128" t="s">
        <v>6</v>
      </c>
      <c r="HN128" t="s">
        <v>334</v>
      </c>
      <c r="HO128" t="s">
        <v>335</v>
      </c>
      <c r="HP128" t="s">
        <v>332</v>
      </c>
      <c r="HQ128" t="s">
        <v>332</v>
      </c>
      <c r="IF128">
        <v>-1</v>
      </c>
      <c r="IK128">
        <v>0</v>
      </c>
    </row>
    <row r="129" spans="1:245" x14ac:dyDescent="0.25">
      <c r="A129">
        <v>18</v>
      </c>
      <c r="B129">
        <v>1</v>
      </c>
      <c r="C129">
        <v>204</v>
      </c>
      <c r="E129" t="s">
        <v>336</v>
      </c>
      <c r="F129" t="e">
        <f>'Техническое задание 18.1 '!#REF!</f>
        <v>#REF!</v>
      </c>
      <c r="G129" t="s">
        <v>337</v>
      </c>
      <c r="H129" t="s">
        <v>147</v>
      </c>
      <c r="I129" t="e">
        <f>I128*J129</f>
        <v>#REF!</v>
      </c>
      <c r="J129" s="66">
        <f>'4.Ведомость_списания'!F154</f>
        <v>0.99908960229995203</v>
      </c>
      <c r="K129">
        <v>0.99908960000000002</v>
      </c>
      <c r="O129" t="e">
        <f t="shared" si="220"/>
        <v>#REF!</v>
      </c>
      <c r="P129" t="e">
        <f t="shared" si="221"/>
        <v>#REF!</v>
      </c>
      <c r="Q129" t="e">
        <f t="shared" si="222"/>
        <v>#REF!</v>
      </c>
      <c r="R129" t="e">
        <f t="shared" si="223"/>
        <v>#REF!</v>
      </c>
      <c r="S129" t="e">
        <f t="shared" si="224"/>
        <v>#REF!</v>
      </c>
      <c r="T129" t="e">
        <f t="shared" si="225"/>
        <v>#REF!</v>
      </c>
      <c r="U129" t="e">
        <f t="shared" si="226"/>
        <v>#REF!</v>
      </c>
      <c r="V129" t="e">
        <f t="shared" si="227"/>
        <v>#REF!</v>
      </c>
      <c r="W129" t="e">
        <f t="shared" si="228"/>
        <v>#REF!</v>
      </c>
      <c r="X129" t="e">
        <f t="shared" si="229"/>
        <v>#REF!</v>
      </c>
      <c r="Y129" t="e">
        <f t="shared" si="230"/>
        <v>#REF!</v>
      </c>
      <c r="AA129">
        <v>66440962</v>
      </c>
      <c r="AB129" t="e">
        <f t="shared" si="231"/>
        <v>#REF!</v>
      </c>
      <c r="AC129" t="e">
        <f t="shared" si="208"/>
        <v>#REF!</v>
      </c>
      <c r="AD129">
        <f t="shared" si="212"/>
        <v>0</v>
      </c>
      <c r="AE129">
        <f t="shared" si="213"/>
        <v>0</v>
      </c>
      <c r="AF129">
        <f t="shared" si="214"/>
        <v>0</v>
      </c>
      <c r="AG129">
        <f t="shared" si="232"/>
        <v>0</v>
      </c>
      <c r="AH129">
        <f t="shared" si="215"/>
        <v>0</v>
      </c>
      <c r="AI129">
        <f t="shared" si="216"/>
        <v>0</v>
      </c>
      <c r="AJ129">
        <f t="shared" si="233"/>
        <v>0</v>
      </c>
      <c r="AK129">
        <v>103232.19</v>
      </c>
      <c r="AL129" s="31" t="e">
        <f>'Техническое задание 18.1 '!#REF!</f>
        <v>#REF!</v>
      </c>
      <c r="AM129">
        <v>0</v>
      </c>
      <c r="AN129">
        <v>0</v>
      </c>
      <c r="AO129">
        <v>0</v>
      </c>
      <c r="AP129">
        <v>0</v>
      </c>
      <c r="AQ129">
        <v>0</v>
      </c>
      <c r="AR129">
        <v>0</v>
      </c>
      <c r="AS129">
        <v>0</v>
      </c>
      <c r="AT129">
        <v>93</v>
      </c>
      <c r="AU129">
        <v>62</v>
      </c>
      <c r="AV129">
        <v>1</v>
      </c>
      <c r="AW129">
        <v>1</v>
      </c>
      <c r="AZ129">
        <v>1</v>
      </c>
      <c r="BA129">
        <v>1</v>
      </c>
      <c r="BB129">
        <v>1</v>
      </c>
      <c r="BC129" t="e">
        <f>'Техническое задание 18.1 '!#REF!</f>
        <v>#REF!</v>
      </c>
      <c r="BD129" t="s">
        <v>6</v>
      </c>
      <c r="BE129" t="s">
        <v>6</v>
      </c>
      <c r="BF129" t="s">
        <v>6</v>
      </c>
      <c r="BG129" t="s">
        <v>6</v>
      </c>
      <c r="BH129">
        <v>3</v>
      </c>
      <c r="BI129">
        <v>1</v>
      </c>
      <c r="BJ129" t="s">
        <v>338</v>
      </c>
      <c r="BM129">
        <v>9001</v>
      </c>
      <c r="BN129">
        <v>0</v>
      </c>
      <c r="BO129" t="s">
        <v>6</v>
      </c>
      <c r="BP129">
        <v>0</v>
      </c>
      <c r="BQ129">
        <v>2</v>
      </c>
      <c r="BR129">
        <v>0</v>
      </c>
      <c r="BS129">
        <v>1</v>
      </c>
      <c r="BT129">
        <v>1</v>
      </c>
      <c r="BU129">
        <v>1</v>
      </c>
      <c r="BV129">
        <v>1</v>
      </c>
      <c r="BW129">
        <v>1</v>
      </c>
      <c r="BX129">
        <v>1</v>
      </c>
      <c r="BY129" t="s">
        <v>6</v>
      </c>
      <c r="BZ129">
        <v>93</v>
      </c>
      <c r="CA129">
        <v>62</v>
      </c>
      <c r="CB129" t="s">
        <v>6</v>
      </c>
      <c r="CE129">
        <v>0</v>
      </c>
      <c r="CF129">
        <v>0</v>
      </c>
      <c r="CG129">
        <v>0</v>
      </c>
      <c r="CM129">
        <v>0</v>
      </c>
      <c r="CN129" t="s">
        <v>6</v>
      </c>
      <c r="CO129">
        <v>0</v>
      </c>
      <c r="CP129" t="e">
        <f t="shared" si="234"/>
        <v>#REF!</v>
      </c>
      <c r="CQ129" t="e">
        <f t="shared" ref="CQ129:CR131" si="251">AC129</f>
        <v>#REF!</v>
      </c>
      <c r="CR129">
        <f t="shared" si="251"/>
        <v>0</v>
      </c>
      <c r="CS129">
        <f t="shared" si="235"/>
        <v>0</v>
      </c>
      <c r="CT129">
        <f t="shared" si="236"/>
        <v>0</v>
      </c>
      <c r="CU129">
        <f t="shared" si="237"/>
        <v>0</v>
      </c>
      <c r="CV129">
        <f t="shared" si="238"/>
        <v>0</v>
      </c>
      <c r="CW129">
        <f t="shared" si="239"/>
        <v>0</v>
      </c>
      <c r="CX129">
        <f t="shared" si="240"/>
        <v>0</v>
      </c>
      <c r="CY129" t="e">
        <f t="shared" si="241"/>
        <v>#REF!</v>
      </c>
      <c r="CZ129" t="e">
        <f t="shared" si="242"/>
        <v>#REF!</v>
      </c>
      <c r="DC129" t="s">
        <v>6</v>
      </c>
      <c r="DD129" t="s">
        <v>6</v>
      </c>
      <c r="DE129" t="s">
        <v>6</v>
      </c>
      <c r="DF129" t="s">
        <v>6</v>
      </c>
      <c r="DG129" t="s">
        <v>6</v>
      </c>
      <c r="DH129" t="s">
        <v>6</v>
      </c>
      <c r="DI129" t="s">
        <v>6</v>
      </c>
      <c r="DJ129" t="s">
        <v>6</v>
      </c>
      <c r="DK129" t="s">
        <v>6</v>
      </c>
      <c r="DL129" t="s">
        <v>6</v>
      </c>
      <c r="DM129" t="s">
        <v>6</v>
      </c>
      <c r="DN129">
        <v>0</v>
      </c>
      <c r="DO129">
        <v>0</v>
      </c>
      <c r="DP129">
        <v>1</v>
      </c>
      <c r="DQ129">
        <v>1</v>
      </c>
      <c r="DU129">
        <v>1009</v>
      </c>
      <c r="DV129" t="s">
        <v>147</v>
      </c>
      <c r="DW129" t="e">
        <f>'Техническое задание 18.1 '!#REF!</f>
        <v>#REF!</v>
      </c>
      <c r="DX129">
        <v>1000</v>
      </c>
      <c r="DZ129" t="s">
        <v>6</v>
      </c>
      <c r="EA129" t="s">
        <v>6</v>
      </c>
      <c r="EB129" t="s">
        <v>6</v>
      </c>
      <c r="EC129" t="s">
        <v>6</v>
      </c>
      <c r="EE129">
        <v>66434310</v>
      </c>
      <c r="EF129">
        <v>2</v>
      </c>
      <c r="EG129" t="s">
        <v>80</v>
      </c>
      <c r="EH129">
        <v>9</v>
      </c>
      <c r="EI129" t="s">
        <v>332</v>
      </c>
      <c r="EJ129">
        <v>1</v>
      </c>
      <c r="EK129">
        <v>9001</v>
      </c>
      <c r="EL129" t="s">
        <v>332</v>
      </c>
      <c r="EM129" t="s">
        <v>333</v>
      </c>
      <c r="EO129" t="s">
        <v>6</v>
      </c>
      <c r="EQ129">
        <v>0</v>
      </c>
      <c r="ER129">
        <v>103232.19</v>
      </c>
      <c r="ES129" s="31" t="e">
        <f>'Техническое задание 18.1 '!#REF!</f>
        <v>#REF!</v>
      </c>
      <c r="ET129">
        <v>0</v>
      </c>
      <c r="EU129">
        <v>0</v>
      </c>
      <c r="EV129">
        <v>0</v>
      </c>
      <c r="EW129">
        <v>0</v>
      </c>
      <c r="EX129">
        <v>0</v>
      </c>
      <c r="EZ129">
        <v>5</v>
      </c>
      <c r="FC129">
        <v>0</v>
      </c>
      <c r="FD129">
        <v>18</v>
      </c>
      <c r="FF129">
        <v>98522.8</v>
      </c>
      <c r="FQ129">
        <v>0</v>
      </c>
      <c r="FR129">
        <f t="shared" si="243"/>
        <v>0</v>
      </c>
      <c r="FS129">
        <v>0</v>
      </c>
      <c r="FX129">
        <v>93</v>
      </c>
      <c r="FY129">
        <v>62</v>
      </c>
      <c r="GA129" t="s">
        <v>339</v>
      </c>
      <c r="GD129">
        <v>1</v>
      </c>
      <c r="GF129">
        <v>487941534</v>
      </c>
      <c r="GG129">
        <v>2</v>
      </c>
      <c r="GH129">
        <v>3</v>
      </c>
      <c r="GI129">
        <v>4</v>
      </c>
      <c r="GJ129">
        <v>0</v>
      </c>
      <c r="GK129">
        <v>0</v>
      </c>
      <c r="GL129">
        <f t="shared" si="244"/>
        <v>0</v>
      </c>
      <c r="GM129" t="e">
        <f t="shared" si="245"/>
        <v>#REF!</v>
      </c>
      <c r="GN129" t="e">
        <f t="shared" si="246"/>
        <v>#REF!</v>
      </c>
      <c r="GO129">
        <f t="shared" si="247"/>
        <v>0</v>
      </c>
      <c r="GP129">
        <f t="shared" si="248"/>
        <v>0</v>
      </c>
      <c r="GR129">
        <v>1</v>
      </c>
      <c r="GS129">
        <v>1</v>
      </c>
      <c r="GT129">
        <v>0</v>
      </c>
      <c r="GU129" t="s">
        <v>6</v>
      </c>
      <c r="GV129">
        <f t="shared" si="211"/>
        <v>0</v>
      </c>
      <c r="GW129">
        <v>1</v>
      </c>
      <c r="GX129" t="e">
        <f t="shared" si="249"/>
        <v>#REF!</v>
      </c>
      <c r="HA129">
        <v>0</v>
      </c>
      <c r="HB129">
        <v>0</v>
      </c>
      <c r="HC129">
        <f t="shared" si="250"/>
        <v>0</v>
      </c>
      <c r="HE129" t="s">
        <v>58</v>
      </c>
      <c r="HF129" t="s">
        <v>265</v>
      </c>
      <c r="HG129" t="e">
        <f>ROUND(AC129*I129,0)</f>
        <v>#REF!</v>
      </c>
      <c r="HM129" t="s">
        <v>6</v>
      </c>
      <c r="HN129" t="s">
        <v>334</v>
      </c>
      <c r="HO129" t="s">
        <v>335</v>
      </c>
      <c r="HP129" t="s">
        <v>332</v>
      </c>
      <c r="HQ129" t="s">
        <v>332</v>
      </c>
      <c r="IF129">
        <v>-1</v>
      </c>
      <c r="IK129">
        <v>0</v>
      </c>
    </row>
    <row r="130" spans="1:245" x14ac:dyDescent="0.25">
      <c r="A130">
        <v>18</v>
      </c>
      <c r="B130">
        <v>1</v>
      </c>
      <c r="C130">
        <v>205</v>
      </c>
      <c r="E130" t="s">
        <v>340</v>
      </c>
      <c r="F130" t="e">
        <f>'Техническое задание 18.1 '!#REF!</f>
        <v>#REF!</v>
      </c>
      <c r="G130" t="s">
        <v>341</v>
      </c>
      <c r="H130" t="s">
        <v>147</v>
      </c>
      <c r="I130" t="e">
        <f>I128*J130</f>
        <v>#REF!</v>
      </c>
      <c r="J130" s="66">
        <f>'4.Ведомость_списания'!F155</f>
        <v>2.1082894106372785E-4</v>
      </c>
      <c r="K130">
        <v>2.1083000000000001E-4</v>
      </c>
      <c r="O130" t="e">
        <f t="shared" si="220"/>
        <v>#REF!</v>
      </c>
      <c r="P130" t="e">
        <f t="shared" si="221"/>
        <v>#REF!</v>
      </c>
      <c r="Q130" t="e">
        <f t="shared" si="222"/>
        <v>#REF!</v>
      </c>
      <c r="R130" t="e">
        <f t="shared" si="223"/>
        <v>#REF!</v>
      </c>
      <c r="S130" t="e">
        <f t="shared" si="224"/>
        <v>#REF!</v>
      </c>
      <c r="T130" t="e">
        <f t="shared" si="225"/>
        <v>#REF!</v>
      </c>
      <c r="U130" t="e">
        <f t="shared" si="226"/>
        <v>#REF!</v>
      </c>
      <c r="V130" t="e">
        <f t="shared" si="227"/>
        <v>#REF!</v>
      </c>
      <c r="W130" t="e">
        <f t="shared" si="228"/>
        <v>#REF!</v>
      </c>
      <c r="X130" t="e">
        <f t="shared" si="229"/>
        <v>#REF!</v>
      </c>
      <c r="Y130" t="e">
        <f t="shared" si="230"/>
        <v>#REF!</v>
      </c>
      <c r="AA130">
        <v>66440962</v>
      </c>
      <c r="AB130" t="e">
        <f t="shared" si="231"/>
        <v>#REF!</v>
      </c>
      <c r="AC130" t="e">
        <f t="shared" si="208"/>
        <v>#REF!</v>
      </c>
      <c r="AD130">
        <f t="shared" si="212"/>
        <v>0</v>
      </c>
      <c r="AE130">
        <f t="shared" si="213"/>
        <v>0</v>
      </c>
      <c r="AF130">
        <f t="shared" si="214"/>
        <v>0</v>
      </c>
      <c r="AG130">
        <f t="shared" si="232"/>
        <v>0</v>
      </c>
      <c r="AH130">
        <f t="shared" si="215"/>
        <v>0</v>
      </c>
      <c r="AI130">
        <f t="shared" si="216"/>
        <v>0</v>
      </c>
      <c r="AJ130">
        <f t="shared" si="233"/>
        <v>0</v>
      </c>
      <c r="AK130">
        <v>89251.23</v>
      </c>
      <c r="AL130" s="31" t="e">
        <f>'Техническое задание 18.1 '!#REF!</f>
        <v>#REF!</v>
      </c>
      <c r="AM130">
        <v>0</v>
      </c>
      <c r="AN130">
        <v>0</v>
      </c>
      <c r="AO130">
        <v>0</v>
      </c>
      <c r="AP130">
        <v>0</v>
      </c>
      <c r="AQ130">
        <v>0</v>
      </c>
      <c r="AR130">
        <v>0</v>
      </c>
      <c r="AS130">
        <v>0</v>
      </c>
      <c r="AT130">
        <v>93</v>
      </c>
      <c r="AU130">
        <v>62</v>
      </c>
      <c r="AV130">
        <v>1</v>
      </c>
      <c r="AW130">
        <v>1</v>
      </c>
      <c r="AZ130">
        <v>1</v>
      </c>
      <c r="BA130">
        <v>1</v>
      </c>
      <c r="BB130">
        <v>1</v>
      </c>
      <c r="BC130" t="e">
        <f>'Техническое задание 18.1 '!#REF!</f>
        <v>#REF!</v>
      </c>
      <c r="BD130" t="s">
        <v>6</v>
      </c>
      <c r="BE130" t="s">
        <v>6</v>
      </c>
      <c r="BF130" t="s">
        <v>6</v>
      </c>
      <c r="BG130" t="s">
        <v>6</v>
      </c>
      <c r="BH130">
        <v>3</v>
      </c>
      <c r="BI130">
        <v>1</v>
      </c>
      <c r="BJ130" t="s">
        <v>338</v>
      </c>
      <c r="BM130">
        <v>9001</v>
      </c>
      <c r="BN130">
        <v>0</v>
      </c>
      <c r="BO130" t="s">
        <v>6</v>
      </c>
      <c r="BP130">
        <v>0</v>
      </c>
      <c r="BQ130">
        <v>2</v>
      </c>
      <c r="BR130">
        <v>0</v>
      </c>
      <c r="BS130">
        <v>1</v>
      </c>
      <c r="BT130">
        <v>1</v>
      </c>
      <c r="BU130">
        <v>1</v>
      </c>
      <c r="BV130">
        <v>1</v>
      </c>
      <c r="BW130">
        <v>1</v>
      </c>
      <c r="BX130">
        <v>1</v>
      </c>
      <c r="BY130" t="s">
        <v>6</v>
      </c>
      <c r="BZ130">
        <v>93</v>
      </c>
      <c r="CA130">
        <v>62</v>
      </c>
      <c r="CB130" t="s">
        <v>6</v>
      </c>
      <c r="CE130">
        <v>0</v>
      </c>
      <c r="CF130">
        <v>0</v>
      </c>
      <c r="CG130">
        <v>0</v>
      </c>
      <c r="CM130">
        <v>0</v>
      </c>
      <c r="CN130" t="s">
        <v>6</v>
      </c>
      <c r="CO130">
        <v>0</v>
      </c>
      <c r="CP130" t="e">
        <f t="shared" si="234"/>
        <v>#REF!</v>
      </c>
      <c r="CQ130" t="e">
        <f t="shared" si="251"/>
        <v>#REF!</v>
      </c>
      <c r="CR130">
        <f t="shared" si="251"/>
        <v>0</v>
      </c>
      <c r="CS130">
        <f t="shared" si="235"/>
        <v>0</v>
      </c>
      <c r="CT130">
        <f t="shared" si="236"/>
        <v>0</v>
      </c>
      <c r="CU130">
        <f t="shared" si="237"/>
        <v>0</v>
      </c>
      <c r="CV130">
        <f t="shared" si="238"/>
        <v>0</v>
      </c>
      <c r="CW130">
        <f t="shared" si="239"/>
        <v>0</v>
      </c>
      <c r="CX130">
        <f t="shared" si="240"/>
        <v>0</v>
      </c>
      <c r="CY130" t="e">
        <f t="shared" si="241"/>
        <v>#REF!</v>
      </c>
      <c r="CZ130" t="e">
        <f t="shared" si="242"/>
        <v>#REF!</v>
      </c>
      <c r="DC130" t="s">
        <v>6</v>
      </c>
      <c r="DD130" t="s">
        <v>6</v>
      </c>
      <c r="DE130" t="s">
        <v>6</v>
      </c>
      <c r="DF130" t="s">
        <v>6</v>
      </c>
      <c r="DG130" t="s">
        <v>6</v>
      </c>
      <c r="DH130" t="s">
        <v>6</v>
      </c>
      <c r="DI130" t="s">
        <v>6</v>
      </c>
      <c r="DJ130" t="s">
        <v>6</v>
      </c>
      <c r="DK130" t="s">
        <v>6</v>
      </c>
      <c r="DL130" t="s">
        <v>6</v>
      </c>
      <c r="DM130" t="s">
        <v>6</v>
      </c>
      <c r="DN130">
        <v>0</v>
      </c>
      <c r="DO130">
        <v>0</v>
      </c>
      <c r="DP130">
        <v>1</v>
      </c>
      <c r="DQ130">
        <v>1</v>
      </c>
      <c r="DU130">
        <v>1009</v>
      </c>
      <c r="DV130" t="s">
        <v>147</v>
      </c>
      <c r="DW130" t="e">
        <f>'Техническое задание 18.1 '!#REF!</f>
        <v>#REF!</v>
      </c>
      <c r="DX130">
        <v>1000</v>
      </c>
      <c r="DZ130" t="s">
        <v>6</v>
      </c>
      <c r="EA130" t="s">
        <v>6</v>
      </c>
      <c r="EB130" t="s">
        <v>6</v>
      </c>
      <c r="EC130" t="s">
        <v>6</v>
      </c>
      <c r="EE130">
        <v>66434310</v>
      </c>
      <c r="EF130">
        <v>2</v>
      </c>
      <c r="EG130" t="s">
        <v>80</v>
      </c>
      <c r="EH130">
        <v>9</v>
      </c>
      <c r="EI130" t="s">
        <v>332</v>
      </c>
      <c r="EJ130">
        <v>1</v>
      </c>
      <c r="EK130">
        <v>9001</v>
      </c>
      <c r="EL130" t="s">
        <v>332</v>
      </c>
      <c r="EM130" t="s">
        <v>333</v>
      </c>
      <c r="EO130" t="s">
        <v>6</v>
      </c>
      <c r="EQ130">
        <v>0</v>
      </c>
      <c r="ER130">
        <v>89251.23</v>
      </c>
      <c r="ES130" s="31" t="e">
        <f>'Техническое задание 18.1 '!#REF!</f>
        <v>#REF!</v>
      </c>
      <c r="ET130">
        <v>0</v>
      </c>
      <c r="EU130">
        <v>0</v>
      </c>
      <c r="EV130">
        <v>0</v>
      </c>
      <c r="EW130">
        <v>0</v>
      </c>
      <c r="EX130">
        <v>0</v>
      </c>
      <c r="EZ130">
        <v>5</v>
      </c>
      <c r="FC130">
        <v>0</v>
      </c>
      <c r="FD130">
        <v>18</v>
      </c>
      <c r="FF130">
        <v>85179.64</v>
      </c>
      <c r="FQ130">
        <v>0</v>
      </c>
      <c r="FR130">
        <f t="shared" si="243"/>
        <v>0</v>
      </c>
      <c r="FS130">
        <v>0</v>
      </c>
      <c r="FX130">
        <v>93</v>
      </c>
      <c r="FY130">
        <v>62</v>
      </c>
      <c r="GA130" t="s">
        <v>342</v>
      </c>
      <c r="GD130">
        <v>1</v>
      </c>
      <c r="GF130">
        <v>-2119739655</v>
      </c>
      <c r="GG130">
        <v>2</v>
      </c>
      <c r="GH130">
        <v>3</v>
      </c>
      <c r="GI130">
        <v>4</v>
      </c>
      <c r="GJ130">
        <v>0</v>
      </c>
      <c r="GK130">
        <v>0</v>
      </c>
      <c r="GL130">
        <f t="shared" si="244"/>
        <v>0</v>
      </c>
      <c r="GM130" t="e">
        <f t="shared" si="245"/>
        <v>#REF!</v>
      </c>
      <c r="GN130" t="e">
        <f t="shared" si="246"/>
        <v>#REF!</v>
      </c>
      <c r="GO130">
        <f t="shared" si="247"/>
        <v>0</v>
      </c>
      <c r="GP130">
        <f t="shared" si="248"/>
        <v>0</v>
      </c>
      <c r="GR130">
        <v>1</v>
      </c>
      <c r="GS130">
        <v>1</v>
      </c>
      <c r="GT130">
        <v>0</v>
      </c>
      <c r="GU130" t="s">
        <v>6</v>
      </c>
      <c r="GV130">
        <f t="shared" si="211"/>
        <v>0</v>
      </c>
      <c r="GW130">
        <v>1</v>
      </c>
      <c r="GX130" t="e">
        <f t="shared" si="249"/>
        <v>#REF!</v>
      </c>
      <c r="HA130">
        <v>0</v>
      </c>
      <c r="HB130">
        <v>0</v>
      </c>
      <c r="HC130">
        <f t="shared" si="250"/>
        <v>0</v>
      </c>
      <c r="HE130" t="s">
        <v>58</v>
      </c>
      <c r="HF130" t="s">
        <v>265</v>
      </c>
      <c r="HG130" t="e">
        <f>ROUND(AC130*I130,0)</f>
        <v>#REF!</v>
      </c>
      <c r="HM130" t="s">
        <v>6</v>
      </c>
      <c r="HN130" t="s">
        <v>334</v>
      </c>
      <c r="HO130" t="s">
        <v>335</v>
      </c>
      <c r="HP130" t="s">
        <v>332</v>
      </c>
      <c r="HQ130" t="s">
        <v>332</v>
      </c>
      <c r="IF130">
        <v>-1</v>
      </c>
      <c r="IK130">
        <v>0</v>
      </c>
    </row>
    <row r="131" spans="1:245" x14ac:dyDescent="0.25">
      <c r="A131">
        <v>18</v>
      </c>
      <c r="B131">
        <v>1</v>
      </c>
      <c r="C131">
        <v>206</v>
      </c>
      <c r="E131" t="s">
        <v>343</v>
      </c>
      <c r="F131" t="e">
        <f>'Техническое задание 18.1 '!#REF!</f>
        <v>#REF!</v>
      </c>
      <c r="G131" t="s">
        <v>344</v>
      </c>
      <c r="H131" t="s">
        <v>147</v>
      </c>
      <c r="I131" t="e">
        <f>I128*J131</f>
        <v>#REF!</v>
      </c>
      <c r="J131" s="66">
        <f>'4.Ведомость_списания'!F156</f>
        <v>4.7436511739338763E-4</v>
      </c>
      <c r="K131">
        <v>4.7436499999999998E-4</v>
      </c>
      <c r="O131" t="e">
        <f t="shared" si="220"/>
        <v>#REF!</v>
      </c>
      <c r="P131" t="e">
        <f t="shared" si="221"/>
        <v>#REF!</v>
      </c>
      <c r="Q131" t="e">
        <f t="shared" si="222"/>
        <v>#REF!</v>
      </c>
      <c r="R131" t="e">
        <f t="shared" si="223"/>
        <v>#REF!</v>
      </c>
      <c r="S131" t="e">
        <f t="shared" si="224"/>
        <v>#REF!</v>
      </c>
      <c r="T131" t="e">
        <f t="shared" si="225"/>
        <v>#REF!</v>
      </c>
      <c r="U131" t="e">
        <f t="shared" si="226"/>
        <v>#REF!</v>
      </c>
      <c r="V131" t="e">
        <f t="shared" si="227"/>
        <v>#REF!</v>
      </c>
      <c r="W131" t="e">
        <f t="shared" si="228"/>
        <v>#REF!</v>
      </c>
      <c r="X131" t="e">
        <f t="shared" si="229"/>
        <v>#REF!</v>
      </c>
      <c r="Y131" t="e">
        <f t="shared" si="230"/>
        <v>#REF!</v>
      </c>
      <c r="AA131">
        <v>66440962</v>
      </c>
      <c r="AB131" t="e">
        <f t="shared" si="231"/>
        <v>#REF!</v>
      </c>
      <c r="AC131" t="e">
        <f t="shared" si="208"/>
        <v>#REF!</v>
      </c>
      <c r="AD131">
        <f t="shared" si="212"/>
        <v>0</v>
      </c>
      <c r="AE131">
        <f t="shared" si="213"/>
        <v>0</v>
      </c>
      <c r="AF131">
        <f t="shared" si="214"/>
        <v>0</v>
      </c>
      <c r="AG131">
        <f t="shared" si="232"/>
        <v>0</v>
      </c>
      <c r="AH131">
        <f t="shared" si="215"/>
        <v>0</v>
      </c>
      <c r="AI131">
        <f t="shared" si="216"/>
        <v>0</v>
      </c>
      <c r="AJ131">
        <f t="shared" si="233"/>
        <v>0</v>
      </c>
      <c r="AK131">
        <v>95541.49</v>
      </c>
      <c r="AL131" s="31" t="e">
        <f>'Техническое задание 18.1 '!#REF!</f>
        <v>#REF!</v>
      </c>
      <c r="AM131">
        <v>0</v>
      </c>
      <c r="AN131">
        <v>0</v>
      </c>
      <c r="AO131">
        <v>0</v>
      </c>
      <c r="AP131">
        <v>0</v>
      </c>
      <c r="AQ131">
        <v>0</v>
      </c>
      <c r="AR131">
        <v>0</v>
      </c>
      <c r="AS131">
        <v>0</v>
      </c>
      <c r="AT131">
        <v>93</v>
      </c>
      <c r="AU131">
        <v>62</v>
      </c>
      <c r="AV131">
        <v>1</v>
      </c>
      <c r="AW131">
        <v>1</v>
      </c>
      <c r="AZ131">
        <v>1</v>
      </c>
      <c r="BA131">
        <v>1</v>
      </c>
      <c r="BB131">
        <v>1</v>
      </c>
      <c r="BC131" t="e">
        <f>'Техническое задание 18.1 '!#REF!</f>
        <v>#REF!</v>
      </c>
      <c r="BD131" t="s">
        <v>6</v>
      </c>
      <c r="BE131" t="s">
        <v>6</v>
      </c>
      <c r="BF131" t="s">
        <v>6</v>
      </c>
      <c r="BG131" t="s">
        <v>6</v>
      </c>
      <c r="BH131">
        <v>3</v>
      </c>
      <c r="BI131">
        <v>1</v>
      </c>
      <c r="BJ131" t="s">
        <v>338</v>
      </c>
      <c r="BM131">
        <v>9001</v>
      </c>
      <c r="BN131">
        <v>0</v>
      </c>
      <c r="BO131" t="s">
        <v>6</v>
      </c>
      <c r="BP131">
        <v>0</v>
      </c>
      <c r="BQ131">
        <v>2</v>
      </c>
      <c r="BR131">
        <v>0</v>
      </c>
      <c r="BS131">
        <v>1</v>
      </c>
      <c r="BT131">
        <v>1</v>
      </c>
      <c r="BU131">
        <v>1</v>
      </c>
      <c r="BV131">
        <v>1</v>
      </c>
      <c r="BW131">
        <v>1</v>
      </c>
      <c r="BX131">
        <v>1</v>
      </c>
      <c r="BY131" t="s">
        <v>6</v>
      </c>
      <c r="BZ131">
        <v>93</v>
      </c>
      <c r="CA131">
        <v>62</v>
      </c>
      <c r="CB131" t="s">
        <v>6</v>
      </c>
      <c r="CE131">
        <v>0</v>
      </c>
      <c r="CF131">
        <v>0</v>
      </c>
      <c r="CG131">
        <v>0</v>
      </c>
      <c r="CM131">
        <v>0</v>
      </c>
      <c r="CN131" t="s">
        <v>6</v>
      </c>
      <c r="CO131">
        <v>0</v>
      </c>
      <c r="CP131" t="e">
        <f t="shared" si="234"/>
        <v>#REF!</v>
      </c>
      <c r="CQ131" t="e">
        <f t="shared" si="251"/>
        <v>#REF!</v>
      </c>
      <c r="CR131">
        <f t="shared" si="251"/>
        <v>0</v>
      </c>
      <c r="CS131">
        <f t="shared" si="235"/>
        <v>0</v>
      </c>
      <c r="CT131">
        <f t="shared" si="236"/>
        <v>0</v>
      </c>
      <c r="CU131">
        <f t="shared" si="237"/>
        <v>0</v>
      </c>
      <c r="CV131">
        <f t="shared" si="238"/>
        <v>0</v>
      </c>
      <c r="CW131">
        <f t="shared" si="239"/>
        <v>0</v>
      </c>
      <c r="CX131">
        <f t="shared" si="240"/>
        <v>0</v>
      </c>
      <c r="CY131" t="e">
        <f t="shared" si="241"/>
        <v>#REF!</v>
      </c>
      <c r="CZ131" t="e">
        <f t="shared" si="242"/>
        <v>#REF!</v>
      </c>
      <c r="DC131" t="s">
        <v>6</v>
      </c>
      <c r="DD131" t="s">
        <v>6</v>
      </c>
      <c r="DE131" t="s">
        <v>6</v>
      </c>
      <c r="DF131" t="s">
        <v>6</v>
      </c>
      <c r="DG131" t="s">
        <v>6</v>
      </c>
      <c r="DH131" t="s">
        <v>6</v>
      </c>
      <c r="DI131" t="s">
        <v>6</v>
      </c>
      <c r="DJ131" t="s">
        <v>6</v>
      </c>
      <c r="DK131" t="s">
        <v>6</v>
      </c>
      <c r="DL131" t="s">
        <v>6</v>
      </c>
      <c r="DM131" t="s">
        <v>6</v>
      </c>
      <c r="DN131">
        <v>0</v>
      </c>
      <c r="DO131">
        <v>0</v>
      </c>
      <c r="DP131">
        <v>1</v>
      </c>
      <c r="DQ131">
        <v>1</v>
      </c>
      <c r="DU131">
        <v>1009</v>
      </c>
      <c r="DV131" t="s">
        <v>147</v>
      </c>
      <c r="DW131" t="e">
        <f>'Техническое задание 18.1 '!#REF!</f>
        <v>#REF!</v>
      </c>
      <c r="DX131">
        <v>1000</v>
      </c>
      <c r="DZ131" t="s">
        <v>6</v>
      </c>
      <c r="EA131" t="s">
        <v>6</v>
      </c>
      <c r="EB131" t="s">
        <v>6</v>
      </c>
      <c r="EC131" t="s">
        <v>6</v>
      </c>
      <c r="EE131">
        <v>66434310</v>
      </c>
      <c r="EF131">
        <v>2</v>
      </c>
      <c r="EG131" t="s">
        <v>80</v>
      </c>
      <c r="EH131">
        <v>9</v>
      </c>
      <c r="EI131" t="s">
        <v>332</v>
      </c>
      <c r="EJ131">
        <v>1</v>
      </c>
      <c r="EK131">
        <v>9001</v>
      </c>
      <c r="EL131" t="s">
        <v>332</v>
      </c>
      <c r="EM131" t="s">
        <v>333</v>
      </c>
      <c r="EO131" t="s">
        <v>6</v>
      </c>
      <c r="EQ131">
        <v>0</v>
      </c>
      <c r="ER131">
        <v>95541.49</v>
      </c>
      <c r="ES131" s="31" t="e">
        <f>'Техническое задание 18.1 '!#REF!</f>
        <v>#REF!</v>
      </c>
      <c r="ET131">
        <v>0</v>
      </c>
      <c r="EU131">
        <v>0</v>
      </c>
      <c r="EV131">
        <v>0</v>
      </c>
      <c r="EW131">
        <v>0</v>
      </c>
      <c r="EX131">
        <v>0</v>
      </c>
      <c r="EZ131">
        <v>5</v>
      </c>
      <c r="FC131">
        <v>0</v>
      </c>
      <c r="FD131">
        <v>18</v>
      </c>
      <c r="FF131">
        <v>91182.94</v>
      </c>
      <c r="FQ131">
        <v>0</v>
      </c>
      <c r="FR131">
        <f t="shared" si="243"/>
        <v>0</v>
      </c>
      <c r="FS131">
        <v>0</v>
      </c>
      <c r="FX131">
        <v>93</v>
      </c>
      <c r="FY131">
        <v>62</v>
      </c>
      <c r="GA131" t="s">
        <v>345</v>
      </c>
      <c r="GD131">
        <v>1</v>
      </c>
      <c r="GF131">
        <v>778784129</v>
      </c>
      <c r="GG131">
        <v>2</v>
      </c>
      <c r="GH131">
        <v>3</v>
      </c>
      <c r="GI131">
        <v>4</v>
      </c>
      <c r="GJ131">
        <v>0</v>
      </c>
      <c r="GK131">
        <v>0</v>
      </c>
      <c r="GL131">
        <f t="shared" si="244"/>
        <v>0</v>
      </c>
      <c r="GM131" t="e">
        <f t="shared" si="245"/>
        <v>#REF!</v>
      </c>
      <c r="GN131" t="e">
        <f t="shared" si="246"/>
        <v>#REF!</v>
      </c>
      <c r="GO131">
        <f t="shared" si="247"/>
        <v>0</v>
      </c>
      <c r="GP131">
        <f t="shared" si="248"/>
        <v>0</v>
      </c>
      <c r="GR131">
        <v>1</v>
      </c>
      <c r="GS131">
        <v>1</v>
      </c>
      <c r="GT131">
        <v>0</v>
      </c>
      <c r="GU131" t="s">
        <v>6</v>
      </c>
      <c r="GV131">
        <f t="shared" si="211"/>
        <v>0</v>
      </c>
      <c r="GW131">
        <v>1</v>
      </c>
      <c r="GX131" t="e">
        <f t="shared" si="249"/>
        <v>#REF!</v>
      </c>
      <c r="HA131">
        <v>0</v>
      </c>
      <c r="HB131">
        <v>0</v>
      </c>
      <c r="HC131">
        <f t="shared" si="250"/>
        <v>0</v>
      </c>
      <c r="HE131" t="s">
        <v>58</v>
      </c>
      <c r="HF131" t="s">
        <v>265</v>
      </c>
      <c r="HG131" t="e">
        <f>ROUND(AC131*I131,0)</f>
        <v>#REF!</v>
      </c>
      <c r="HM131" t="s">
        <v>6</v>
      </c>
      <c r="HN131" t="s">
        <v>334</v>
      </c>
      <c r="HO131" t="s">
        <v>335</v>
      </c>
      <c r="HP131" t="s">
        <v>332</v>
      </c>
      <c r="HQ131" t="s">
        <v>332</v>
      </c>
      <c r="IF131">
        <v>-1</v>
      </c>
      <c r="IK131">
        <v>0</v>
      </c>
    </row>
    <row r="132" spans="1:245" x14ac:dyDescent="0.25">
      <c r="A132">
        <v>18</v>
      </c>
      <c r="B132">
        <v>1</v>
      </c>
      <c r="C132">
        <v>196</v>
      </c>
      <c r="E132" t="s">
        <v>346</v>
      </c>
      <c r="F132" t="e">
        <f>'Техническое задание 18.1 '!#REF!</f>
        <v>#REF!</v>
      </c>
      <c r="G132" t="s">
        <v>348</v>
      </c>
      <c r="H132" t="s">
        <v>147</v>
      </c>
      <c r="I132" t="e">
        <f>I128*J132</f>
        <v>#REF!</v>
      </c>
      <c r="J132">
        <v>-9.9999999999999991E-5</v>
      </c>
      <c r="K132">
        <v>-1E-4</v>
      </c>
      <c r="O132" t="e">
        <f t="shared" si="220"/>
        <v>#REF!</v>
      </c>
      <c r="P132" t="e">
        <f t="shared" si="221"/>
        <v>#REF!</v>
      </c>
      <c r="Q132" t="e">
        <f t="shared" si="222"/>
        <v>#REF!</v>
      </c>
      <c r="R132" t="e">
        <f t="shared" si="223"/>
        <v>#REF!</v>
      </c>
      <c r="S132" t="e">
        <f t="shared" si="224"/>
        <v>#REF!</v>
      </c>
      <c r="T132" t="e">
        <f t="shared" si="225"/>
        <v>#REF!</v>
      </c>
      <c r="U132" t="e">
        <f t="shared" si="226"/>
        <v>#REF!</v>
      </c>
      <c r="V132" t="e">
        <f t="shared" si="227"/>
        <v>#REF!</v>
      </c>
      <c r="W132" t="e">
        <f t="shared" si="228"/>
        <v>#REF!</v>
      </c>
      <c r="X132" t="e">
        <f t="shared" si="229"/>
        <v>#REF!</v>
      </c>
      <c r="Y132" t="e">
        <f t="shared" si="230"/>
        <v>#REF!</v>
      </c>
      <c r="AA132">
        <v>66440962</v>
      </c>
      <c r="AB132" t="e">
        <f t="shared" si="231"/>
        <v>#REF!</v>
      </c>
      <c r="AC132" t="e">
        <f t="shared" si="208"/>
        <v>#REF!</v>
      </c>
      <c r="AD132">
        <f t="shared" si="212"/>
        <v>0</v>
      </c>
      <c r="AE132">
        <f t="shared" si="213"/>
        <v>0</v>
      </c>
      <c r="AF132">
        <f t="shared" si="214"/>
        <v>0</v>
      </c>
      <c r="AG132">
        <f t="shared" si="232"/>
        <v>0</v>
      </c>
      <c r="AH132">
        <f t="shared" si="215"/>
        <v>0</v>
      </c>
      <c r="AI132">
        <f t="shared" si="216"/>
        <v>0</v>
      </c>
      <c r="AJ132">
        <f t="shared" si="233"/>
        <v>0</v>
      </c>
      <c r="AK132">
        <v>37900</v>
      </c>
      <c r="AL132" s="31" t="e">
        <f>'Техническое задание 18.1 '!#REF!</f>
        <v>#REF!</v>
      </c>
      <c r="AM132">
        <v>0</v>
      </c>
      <c r="AN132">
        <v>0</v>
      </c>
      <c r="AO132">
        <v>0</v>
      </c>
      <c r="AP132">
        <v>0</v>
      </c>
      <c r="AQ132">
        <v>0</v>
      </c>
      <c r="AR132">
        <v>0</v>
      </c>
      <c r="AS132">
        <v>0</v>
      </c>
      <c r="AT132">
        <v>93</v>
      </c>
      <c r="AU132">
        <v>62</v>
      </c>
      <c r="AV132">
        <v>1</v>
      </c>
      <c r="AW132">
        <v>1</v>
      </c>
      <c r="AZ132">
        <v>1</v>
      </c>
      <c r="BA132">
        <v>1</v>
      </c>
      <c r="BB132">
        <v>1</v>
      </c>
      <c r="BC132" t="e">
        <f>'Техническое задание 18.1 '!#REF!</f>
        <v>#REF!</v>
      </c>
      <c r="BD132" t="s">
        <v>6</v>
      </c>
      <c r="BE132" t="s">
        <v>6</v>
      </c>
      <c r="BF132" t="s">
        <v>6</v>
      </c>
      <c r="BG132" t="s">
        <v>6</v>
      </c>
      <c r="BH132">
        <v>3</v>
      </c>
      <c r="BI132">
        <v>1</v>
      </c>
      <c r="BJ132" t="s">
        <v>349</v>
      </c>
      <c r="BM132">
        <v>9001</v>
      </c>
      <c r="BN132">
        <v>0</v>
      </c>
      <c r="BO132" t="s">
        <v>6</v>
      </c>
      <c r="BP132">
        <v>0</v>
      </c>
      <c r="BQ132">
        <v>2</v>
      </c>
      <c r="BR132">
        <v>1</v>
      </c>
      <c r="BS132">
        <v>1</v>
      </c>
      <c r="BT132">
        <v>1</v>
      </c>
      <c r="BU132">
        <v>1</v>
      </c>
      <c r="BV132">
        <v>1</v>
      </c>
      <c r="BW132">
        <v>1</v>
      </c>
      <c r="BX132">
        <v>1</v>
      </c>
      <c r="BY132" t="s">
        <v>6</v>
      </c>
      <c r="BZ132">
        <v>93</v>
      </c>
      <c r="CA132">
        <v>62</v>
      </c>
      <c r="CB132" t="s">
        <v>6</v>
      </c>
      <c r="CE132">
        <v>0</v>
      </c>
      <c r="CF132">
        <v>0</v>
      </c>
      <c r="CG132">
        <v>0</v>
      </c>
      <c r="CM132">
        <v>0</v>
      </c>
      <c r="CN132" t="s">
        <v>6</v>
      </c>
      <c r="CO132">
        <v>0</v>
      </c>
      <c r="CP132" t="e">
        <f t="shared" si="234"/>
        <v>#REF!</v>
      </c>
      <c r="CQ132" t="e">
        <f t="shared" ref="CQ132:CQ143" si="252">AC132*BC132</f>
        <v>#REF!</v>
      </c>
      <c r="CR132">
        <f t="shared" ref="CR132:CR143" si="253">AD132*BB132</f>
        <v>0</v>
      </c>
      <c r="CS132">
        <f t="shared" si="235"/>
        <v>0</v>
      </c>
      <c r="CT132">
        <f t="shared" si="236"/>
        <v>0</v>
      </c>
      <c r="CU132">
        <f t="shared" si="237"/>
        <v>0</v>
      </c>
      <c r="CV132">
        <f t="shared" si="238"/>
        <v>0</v>
      </c>
      <c r="CW132">
        <f t="shared" si="239"/>
        <v>0</v>
      </c>
      <c r="CX132">
        <f t="shared" si="240"/>
        <v>0</v>
      </c>
      <c r="CY132" t="e">
        <f t="shared" si="241"/>
        <v>#REF!</v>
      </c>
      <c r="CZ132" t="e">
        <f t="shared" si="242"/>
        <v>#REF!</v>
      </c>
      <c r="DC132" t="s">
        <v>6</v>
      </c>
      <c r="DD132" t="s">
        <v>6</v>
      </c>
      <c r="DE132" t="s">
        <v>6</v>
      </c>
      <c r="DF132" t="s">
        <v>6</v>
      </c>
      <c r="DG132" t="s">
        <v>6</v>
      </c>
      <c r="DH132" t="s">
        <v>6</v>
      </c>
      <c r="DI132" t="s">
        <v>6</v>
      </c>
      <c r="DJ132" t="s">
        <v>6</v>
      </c>
      <c r="DK132" t="s">
        <v>6</v>
      </c>
      <c r="DL132" t="s">
        <v>6</v>
      </c>
      <c r="DM132" t="s">
        <v>6</v>
      </c>
      <c r="DN132">
        <v>0</v>
      </c>
      <c r="DO132">
        <v>0</v>
      </c>
      <c r="DP132">
        <v>1</v>
      </c>
      <c r="DQ132">
        <v>1</v>
      </c>
      <c r="DU132">
        <v>1009</v>
      </c>
      <c r="DV132" t="s">
        <v>147</v>
      </c>
      <c r="DW132" t="e">
        <f>'Техническое задание 18.1 '!#REF!</f>
        <v>#REF!</v>
      </c>
      <c r="DX132">
        <v>1000</v>
      </c>
      <c r="DZ132" t="s">
        <v>6</v>
      </c>
      <c r="EA132" t="s">
        <v>6</v>
      </c>
      <c r="EB132" t="s">
        <v>6</v>
      </c>
      <c r="EC132" t="s">
        <v>6</v>
      </c>
      <c r="EE132">
        <v>66434310</v>
      </c>
      <c r="EF132">
        <v>2</v>
      </c>
      <c r="EG132" t="s">
        <v>80</v>
      </c>
      <c r="EH132">
        <v>9</v>
      </c>
      <c r="EI132" t="s">
        <v>332</v>
      </c>
      <c r="EJ132">
        <v>1</v>
      </c>
      <c r="EK132">
        <v>9001</v>
      </c>
      <c r="EL132" t="s">
        <v>332</v>
      </c>
      <c r="EM132" t="s">
        <v>333</v>
      </c>
      <c r="EO132" t="s">
        <v>6</v>
      </c>
      <c r="EQ132">
        <v>0</v>
      </c>
      <c r="ER132">
        <v>37900</v>
      </c>
      <c r="ES132" s="31" t="e">
        <f>'Техническое задание 18.1 '!#REF!</f>
        <v>#REF!</v>
      </c>
      <c r="ET132">
        <v>0</v>
      </c>
      <c r="EU132">
        <v>0</v>
      </c>
      <c r="EV132">
        <v>0</v>
      </c>
      <c r="EW132">
        <v>0</v>
      </c>
      <c r="EX132">
        <v>0</v>
      </c>
      <c r="FQ132">
        <v>0</v>
      </c>
      <c r="FR132">
        <f t="shared" si="243"/>
        <v>0</v>
      </c>
      <c r="FS132">
        <v>0</v>
      </c>
      <c r="FX132">
        <v>93</v>
      </c>
      <c r="FY132">
        <v>62</v>
      </c>
      <c r="GA132" t="s">
        <v>6</v>
      </c>
      <c r="GD132">
        <v>1</v>
      </c>
      <c r="GF132">
        <v>-1671348935</v>
      </c>
      <c r="GG132">
        <v>2</v>
      </c>
      <c r="GH132">
        <v>1</v>
      </c>
      <c r="GI132">
        <v>4</v>
      </c>
      <c r="GJ132">
        <v>0</v>
      </c>
      <c r="GK132">
        <v>0</v>
      </c>
      <c r="GL132">
        <f t="shared" si="244"/>
        <v>0</v>
      </c>
      <c r="GM132" t="e">
        <f t="shared" si="245"/>
        <v>#REF!</v>
      </c>
      <c r="GN132" t="e">
        <f t="shared" si="246"/>
        <v>#REF!</v>
      </c>
      <c r="GO132">
        <f t="shared" si="247"/>
        <v>0</v>
      </c>
      <c r="GP132">
        <f t="shared" si="248"/>
        <v>0</v>
      </c>
      <c r="GR132">
        <v>0</v>
      </c>
      <c r="GS132">
        <v>3</v>
      </c>
      <c r="GT132">
        <v>0</v>
      </c>
      <c r="GU132" t="s">
        <v>6</v>
      </c>
      <c r="GV132">
        <f t="shared" si="211"/>
        <v>0</v>
      </c>
      <c r="GW132">
        <v>1</v>
      </c>
      <c r="GX132" t="e">
        <f t="shared" si="249"/>
        <v>#REF!</v>
      </c>
      <c r="HA132">
        <v>0</v>
      </c>
      <c r="HB132">
        <v>0</v>
      </c>
      <c r="HC132">
        <f t="shared" si="250"/>
        <v>0</v>
      </c>
      <c r="HE132" t="s">
        <v>6</v>
      </c>
      <c r="HF132" t="s">
        <v>6</v>
      </c>
      <c r="HM132" t="s">
        <v>6</v>
      </c>
      <c r="HN132" t="s">
        <v>334</v>
      </c>
      <c r="HO132" t="s">
        <v>335</v>
      </c>
      <c r="HP132" t="s">
        <v>332</v>
      </c>
      <c r="HQ132" t="s">
        <v>332</v>
      </c>
      <c r="IF132">
        <v>-1</v>
      </c>
      <c r="IK132">
        <v>0</v>
      </c>
    </row>
    <row r="133" spans="1:245" x14ac:dyDescent="0.25">
      <c r="A133">
        <v>18</v>
      </c>
      <c r="B133">
        <v>1</v>
      </c>
      <c r="C133">
        <v>198</v>
      </c>
      <c r="E133" t="s">
        <v>350</v>
      </c>
      <c r="F133" t="e">
        <f>'Техническое задание 18.1 '!#REF!</f>
        <v>#REF!</v>
      </c>
      <c r="G133" t="s">
        <v>352</v>
      </c>
      <c r="H133" t="s">
        <v>353</v>
      </c>
      <c r="I133" t="e">
        <f>I128*J133</f>
        <v>#REF!</v>
      </c>
      <c r="J133">
        <v>-1.8699999999999998E-2</v>
      </c>
      <c r="K133">
        <v>-1.8700000000000001E-2</v>
      </c>
      <c r="O133" t="e">
        <f t="shared" si="220"/>
        <v>#REF!</v>
      </c>
      <c r="P133" t="e">
        <f t="shared" si="221"/>
        <v>#REF!</v>
      </c>
      <c r="Q133" t="e">
        <f t="shared" si="222"/>
        <v>#REF!</v>
      </c>
      <c r="R133" t="e">
        <f t="shared" si="223"/>
        <v>#REF!</v>
      </c>
      <c r="S133" t="e">
        <f t="shared" si="224"/>
        <v>#REF!</v>
      </c>
      <c r="T133" t="e">
        <f t="shared" si="225"/>
        <v>#REF!</v>
      </c>
      <c r="U133" t="e">
        <f t="shared" si="226"/>
        <v>#REF!</v>
      </c>
      <c r="V133" t="e">
        <f t="shared" si="227"/>
        <v>#REF!</v>
      </c>
      <c r="W133" t="e">
        <f t="shared" si="228"/>
        <v>#REF!</v>
      </c>
      <c r="X133" t="e">
        <f t="shared" si="229"/>
        <v>#REF!</v>
      </c>
      <c r="Y133" t="e">
        <f t="shared" si="230"/>
        <v>#REF!</v>
      </c>
      <c r="AA133">
        <v>66440962</v>
      </c>
      <c r="AB133" t="e">
        <f t="shared" si="231"/>
        <v>#REF!</v>
      </c>
      <c r="AC133" t="e">
        <f t="shared" si="208"/>
        <v>#REF!</v>
      </c>
      <c r="AD133">
        <f t="shared" si="212"/>
        <v>0</v>
      </c>
      <c r="AE133">
        <f t="shared" si="213"/>
        <v>0</v>
      </c>
      <c r="AF133">
        <f t="shared" si="214"/>
        <v>0</v>
      </c>
      <c r="AG133">
        <f t="shared" si="232"/>
        <v>0</v>
      </c>
      <c r="AH133">
        <f t="shared" si="215"/>
        <v>0</v>
      </c>
      <c r="AI133">
        <f t="shared" si="216"/>
        <v>0</v>
      </c>
      <c r="AJ133">
        <f t="shared" si="233"/>
        <v>0</v>
      </c>
      <c r="AK133">
        <v>50.24</v>
      </c>
      <c r="AL133" s="31" t="e">
        <f>'Техническое задание 18.1 '!#REF!</f>
        <v>#REF!</v>
      </c>
      <c r="AM133">
        <v>0</v>
      </c>
      <c r="AN133">
        <v>0</v>
      </c>
      <c r="AO133">
        <v>0</v>
      </c>
      <c r="AP133">
        <v>0</v>
      </c>
      <c r="AQ133">
        <v>0</v>
      </c>
      <c r="AR133">
        <v>0</v>
      </c>
      <c r="AS133">
        <v>0</v>
      </c>
      <c r="AT133">
        <v>93</v>
      </c>
      <c r="AU133">
        <v>62</v>
      </c>
      <c r="AV133">
        <v>1</v>
      </c>
      <c r="AW133">
        <v>1</v>
      </c>
      <c r="AZ133">
        <v>1</v>
      </c>
      <c r="BA133">
        <v>1</v>
      </c>
      <c r="BB133">
        <v>1</v>
      </c>
      <c r="BC133" t="e">
        <f>'Техническое задание 18.1 '!#REF!</f>
        <v>#REF!</v>
      </c>
      <c r="BD133" t="s">
        <v>6</v>
      </c>
      <c r="BE133" t="s">
        <v>6</v>
      </c>
      <c r="BF133" t="s">
        <v>6</v>
      </c>
      <c r="BG133" t="s">
        <v>6</v>
      </c>
      <c r="BH133">
        <v>3</v>
      </c>
      <c r="BI133">
        <v>1</v>
      </c>
      <c r="BJ133" t="s">
        <v>354</v>
      </c>
      <c r="BM133">
        <v>9001</v>
      </c>
      <c r="BN133">
        <v>0</v>
      </c>
      <c r="BO133" t="s">
        <v>6</v>
      </c>
      <c r="BP133">
        <v>0</v>
      </c>
      <c r="BQ133">
        <v>2</v>
      </c>
      <c r="BR133">
        <v>1</v>
      </c>
      <c r="BS133">
        <v>1</v>
      </c>
      <c r="BT133">
        <v>1</v>
      </c>
      <c r="BU133">
        <v>1</v>
      </c>
      <c r="BV133">
        <v>1</v>
      </c>
      <c r="BW133">
        <v>1</v>
      </c>
      <c r="BX133">
        <v>1</v>
      </c>
      <c r="BY133" t="s">
        <v>6</v>
      </c>
      <c r="BZ133">
        <v>93</v>
      </c>
      <c r="CA133">
        <v>62</v>
      </c>
      <c r="CB133" t="s">
        <v>6</v>
      </c>
      <c r="CE133">
        <v>0</v>
      </c>
      <c r="CF133">
        <v>0</v>
      </c>
      <c r="CG133">
        <v>0</v>
      </c>
      <c r="CM133">
        <v>0</v>
      </c>
      <c r="CN133" t="s">
        <v>6</v>
      </c>
      <c r="CO133">
        <v>0</v>
      </c>
      <c r="CP133" t="e">
        <f t="shared" si="234"/>
        <v>#REF!</v>
      </c>
      <c r="CQ133" t="e">
        <f t="shared" si="252"/>
        <v>#REF!</v>
      </c>
      <c r="CR133">
        <f t="shared" si="253"/>
        <v>0</v>
      </c>
      <c r="CS133">
        <f t="shared" si="235"/>
        <v>0</v>
      </c>
      <c r="CT133">
        <f t="shared" si="236"/>
        <v>0</v>
      </c>
      <c r="CU133">
        <f t="shared" si="237"/>
        <v>0</v>
      </c>
      <c r="CV133">
        <f t="shared" si="238"/>
        <v>0</v>
      </c>
      <c r="CW133">
        <f t="shared" si="239"/>
        <v>0</v>
      </c>
      <c r="CX133">
        <f t="shared" si="240"/>
        <v>0</v>
      </c>
      <c r="CY133" t="e">
        <f t="shared" si="241"/>
        <v>#REF!</v>
      </c>
      <c r="CZ133" t="e">
        <f t="shared" si="242"/>
        <v>#REF!</v>
      </c>
      <c r="DC133" t="s">
        <v>6</v>
      </c>
      <c r="DD133" t="s">
        <v>6</v>
      </c>
      <c r="DE133" t="s">
        <v>6</v>
      </c>
      <c r="DF133" t="s">
        <v>6</v>
      </c>
      <c r="DG133" t="s">
        <v>6</v>
      </c>
      <c r="DH133" t="s">
        <v>6</v>
      </c>
      <c r="DI133" t="s">
        <v>6</v>
      </c>
      <c r="DJ133" t="s">
        <v>6</v>
      </c>
      <c r="DK133" t="s">
        <v>6</v>
      </c>
      <c r="DL133" t="s">
        <v>6</v>
      </c>
      <c r="DM133" t="s">
        <v>6</v>
      </c>
      <c r="DN133">
        <v>0</v>
      </c>
      <c r="DO133">
        <v>0</v>
      </c>
      <c r="DP133">
        <v>1</v>
      </c>
      <c r="DQ133">
        <v>1</v>
      </c>
      <c r="DU133">
        <v>1003</v>
      </c>
      <c r="DV133" t="s">
        <v>353</v>
      </c>
      <c r="DW133" t="e">
        <f>'Техническое задание 18.1 '!#REF!</f>
        <v>#REF!</v>
      </c>
      <c r="DX133">
        <v>10</v>
      </c>
      <c r="DZ133" t="s">
        <v>6</v>
      </c>
      <c r="EA133" t="s">
        <v>6</v>
      </c>
      <c r="EB133" t="s">
        <v>6</v>
      </c>
      <c r="EC133" t="s">
        <v>6</v>
      </c>
      <c r="EE133">
        <v>66434310</v>
      </c>
      <c r="EF133">
        <v>2</v>
      </c>
      <c r="EG133" t="s">
        <v>80</v>
      </c>
      <c r="EH133">
        <v>9</v>
      </c>
      <c r="EI133" t="s">
        <v>332</v>
      </c>
      <c r="EJ133">
        <v>1</v>
      </c>
      <c r="EK133">
        <v>9001</v>
      </c>
      <c r="EL133" t="s">
        <v>332</v>
      </c>
      <c r="EM133" t="s">
        <v>333</v>
      </c>
      <c r="EO133" t="s">
        <v>6</v>
      </c>
      <c r="EQ133">
        <v>0</v>
      </c>
      <c r="ER133">
        <v>50.24</v>
      </c>
      <c r="ES133" s="31" t="e">
        <f>'Техническое задание 18.1 '!#REF!</f>
        <v>#REF!</v>
      </c>
      <c r="ET133">
        <v>0</v>
      </c>
      <c r="EU133">
        <v>0</v>
      </c>
      <c r="EV133">
        <v>0</v>
      </c>
      <c r="EW133">
        <v>0</v>
      </c>
      <c r="EX133">
        <v>0</v>
      </c>
      <c r="FQ133">
        <v>0</v>
      </c>
      <c r="FR133">
        <f t="shared" si="243"/>
        <v>0</v>
      </c>
      <c r="FS133">
        <v>0</v>
      </c>
      <c r="FX133">
        <v>93</v>
      </c>
      <c r="FY133">
        <v>62</v>
      </c>
      <c r="GA133" t="s">
        <v>6</v>
      </c>
      <c r="GD133">
        <v>1</v>
      </c>
      <c r="GF133">
        <v>581091037</v>
      </c>
      <c r="GG133">
        <v>2</v>
      </c>
      <c r="GH133">
        <v>1</v>
      </c>
      <c r="GI133">
        <v>4</v>
      </c>
      <c r="GJ133">
        <v>0</v>
      </c>
      <c r="GK133">
        <v>0</v>
      </c>
      <c r="GL133">
        <f t="shared" si="244"/>
        <v>0</v>
      </c>
      <c r="GM133" t="e">
        <f t="shared" si="245"/>
        <v>#REF!</v>
      </c>
      <c r="GN133" t="e">
        <f t="shared" si="246"/>
        <v>#REF!</v>
      </c>
      <c r="GO133">
        <f t="shared" si="247"/>
        <v>0</v>
      </c>
      <c r="GP133">
        <f t="shared" si="248"/>
        <v>0</v>
      </c>
      <c r="GR133">
        <v>0</v>
      </c>
      <c r="GS133">
        <v>3</v>
      </c>
      <c r="GT133">
        <v>0</v>
      </c>
      <c r="GU133" t="s">
        <v>6</v>
      </c>
      <c r="GV133">
        <f t="shared" si="211"/>
        <v>0</v>
      </c>
      <c r="GW133">
        <v>1</v>
      </c>
      <c r="GX133" t="e">
        <f t="shared" si="249"/>
        <v>#REF!</v>
      </c>
      <c r="HA133">
        <v>0</v>
      </c>
      <c r="HB133">
        <v>0</v>
      </c>
      <c r="HC133">
        <f t="shared" si="250"/>
        <v>0</v>
      </c>
      <c r="HE133" t="s">
        <v>6</v>
      </c>
      <c r="HF133" t="s">
        <v>6</v>
      </c>
      <c r="HM133" t="s">
        <v>6</v>
      </c>
      <c r="HN133" t="s">
        <v>334</v>
      </c>
      <c r="HO133" t="s">
        <v>335</v>
      </c>
      <c r="HP133" t="s">
        <v>332</v>
      </c>
      <c r="HQ133" t="s">
        <v>332</v>
      </c>
      <c r="IF133">
        <v>-1</v>
      </c>
      <c r="IK133">
        <v>0</v>
      </c>
    </row>
    <row r="134" spans="1:245" x14ac:dyDescent="0.25">
      <c r="A134">
        <v>18</v>
      </c>
      <c r="B134">
        <v>1</v>
      </c>
      <c r="C134">
        <v>200</v>
      </c>
      <c r="E134" t="s">
        <v>355</v>
      </c>
      <c r="F134" t="e">
        <f>'Техническое задание 18.1 '!#REF!</f>
        <v>#REF!</v>
      </c>
      <c r="G134" t="s">
        <v>357</v>
      </c>
      <c r="H134" t="s">
        <v>147</v>
      </c>
      <c r="I134" t="e">
        <f>I128*J134</f>
        <v>#REF!</v>
      </c>
      <c r="J134">
        <v>-1.9399999999999999E-3</v>
      </c>
      <c r="K134">
        <v>-1.9400000000000001E-3</v>
      </c>
      <c r="O134" t="e">
        <f t="shared" si="220"/>
        <v>#REF!</v>
      </c>
      <c r="P134" t="e">
        <f t="shared" si="221"/>
        <v>#REF!</v>
      </c>
      <c r="Q134" t="e">
        <f t="shared" si="222"/>
        <v>#REF!</v>
      </c>
      <c r="R134" t="e">
        <f t="shared" si="223"/>
        <v>#REF!</v>
      </c>
      <c r="S134" t="e">
        <f t="shared" si="224"/>
        <v>#REF!</v>
      </c>
      <c r="T134" t="e">
        <f t="shared" si="225"/>
        <v>#REF!</v>
      </c>
      <c r="U134" t="e">
        <f t="shared" si="226"/>
        <v>#REF!</v>
      </c>
      <c r="V134" t="e">
        <f t="shared" si="227"/>
        <v>#REF!</v>
      </c>
      <c r="W134" t="e">
        <f t="shared" si="228"/>
        <v>#REF!</v>
      </c>
      <c r="X134" t="e">
        <f t="shared" si="229"/>
        <v>#REF!</v>
      </c>
      <c r="Y134" t="e">
        <f t="shared" si="230"/>
        <v>#REF!</v>
      </c>
      <c r="AA134">
        <v>66440962</v>
      </c>
      <c r="AB134" t="e">
        <f t="shared" si="231"/>
        <v>#REF!</v>
      </c>
      <c r="AC134" t="e">
        <f t="shared" si="208"/>
        <v>#REF!</v>
      </c>
      <c r="AD134">
        <f t="shared" si="212"/>
        <v>0</v>
      </c>
      <c r="AE134">
        <f t="shared" si="213"/>
        <v>0</v>
      </c>
      <c r="AF134">
        <f t="shared" si="214"/>
        <v>0</v>
      </c>
      <c r="AG134">
        <f t="shared" si="232"/>
        <v>0</v>
      </c>
      <c r="AH134">
        <f t="shared" si="215"/>
        <v>0</v>
      </c>
      <c r="AI134">
        <f t="shared" si="216"/>
        <v>0</v>
      </c>
      <c r="AJ134">
        <f t="shared" si="233"/>
        <v>0</v>
      </c>
      <c r="AK134">
        <v>4920</v>
      </c>
      <c r="AL134" s="31" t="e">
        <f>'Техническое задание 18.1 '!#REF!</f>
        <v>#REF!</v>
      </c>
      <c r="AM134">
        <v>0</v>
      </c>
      <c r="AN134">
        <v>0</v>
      </c>
      <c r="AO134">
        <v>0</v>
      </c>
      <c r="AP134">
        <v>0</v>
      </c>
      <c r="AQ134">
        <v>0</v>
      </c>
      <c r="AR134">
        <v>0</v>
      </c>
      <c r="AS134">
        <v>0</v>
      </c>
      <c r="AT134">
        <v>93</v>
      </c>
      <c r="AU134">
        <v>62</v>
      </c>
      <c r="AV134">
        <v>1</v>
      </c>
      <c r="AW134">
        <v>1</v>
      </c>
      <c r="AZ134">
        <v>1</v>
      </c>
      <c r="BA134">
        <v>1</v>
      </c>
      <c r="BB134">
        <v>1</v>
      </c>
      <c r="BC134" t="e">
        <f>'Техническое задание 18.1 '!#REF!</f>
        <v>#REF!</v>
      </c>
      <c r="BD134" t="s">
        <v>6</v>
      </c>
      <c r="BE134" t="s">
        <v>6</v>
      </c>
      <c r="BF134" t="s">
        <v>6</v>
      </c>
      <c r="BG134" t="s">
        <v>6</v>
      </c>
      <c r="BH134">
        <v>3</v>
      </c>
      <c r="BI134">
        <v>1</v>
      </c>
      <c r="BJ134" t="s">
        <v>358</v>
      </c>
      <c r="BM134">
        <v>9001</v>
      </c>
      <c r="BN134">
        <v>0</v>
      </c>
      <c r="BO134" t="s">
        <v>6</v>
      </c>
      <c r="BP134">
        <v>0</v>
      </c>
      <c r="BQ134">
        <v>2</v>
      </c>
      <c r="BR134">
        <v>1</v>
      </c>
      <c r="BS134">
        <v>1</v>
      </c>
      <c r="BT134">
        <v>1</v>
      </c>
      <c r="BU134">
        <v>1</v>
      </c>
      <c r="BV134">
        <v>1</v>
      </c>
      <c r="BW134">
        <v>1</v>
      </c>
      <c r="BX134">
        <v>1</v>
      </c>
      <c r="BY134" t="s">
        <v>6</v>
      </c>
      <c r="BZ134">
        <v>93</v>
      </c>
      <c r="CA134">
        <v>62</v>
      </c>
      <c r="CB134" t="s">
        <v>6</v>
      </c>
      <c r="CE134">
        <v>0</v>
      </c>
      <c r="CF134">
        <v>0</v>
      </c>
      <c r="CG134">
        <v>0</v>
      </c>
      <c r="CM134">
        <v>0</v>
      </c>
      <c r="CN134" t="s">
        <v>6</v>
      </c>
      <c r="CO134">
        <v>0</v>
      </c>
      <c r="CP134" t="e">
        <f t="shared" si="234"/>
        <v>#REF!</v>
      </c>
      <c r="CQ134" t="e">
        <f t="shared" si="252"/>
        <v>#REF!</v>
      </c>
      <c r="CR134">
        <f t="shared" si="253"/>
        <v>0</v>
      </c>
      <c r="CS134">
        <f t="shared" si="235"/>
        <v>0</v>
      </c>
      <c r="CT134">
        <f t="shared" si="236"/>
        <v>0</v>
      </c>
      <c r="CU134">
        <f t="shared" si="237"/>
        <v>0</v>
      </c>
      <c r="CV134">
        <f t="shared" si="238"/>
        <v>0</v>
      </c>
      <c r="CW134">
        <f t="shared" si="239"/>
        <v>0</v>
      </c>
      <c r="CX134">
        <f t="shared" si="240"/>
        <v>0</v>
      </c>
      <c r="CY134" t="e">
        <f t="shared" si="241"/>
        <v>#REF!</v>
      </c>
      <c r="CZ134" t="e">
        <f t="shared" si="242"/>
        <v>#REF!</v>
      </c>
      <c r="DC134" t="s">
        <v>6</v>
      </c>
      <c r="DD134" t="s">
        <v>6</v>
      </c>
      <c r="DE134" t="s">
        <v>6</v>
      </c>
      <c r="DF134" t="s">
        <v>6</v>
      </c>
      <c r="DG134" t="s">
        <v>6</v>
      </c>
      <c r="DH134" t="s">
        <v>6</v>
      </c>
      <c r="DI134" t="s">
        <v>6</v>
      </c>
      <c r="DJ134" t="s">
        <v>6</v>
      </c>
      <c r="DK134" t="s">
        <v>6</v>
      </c>
      <c r="DL134" t="s">
        <v>6</v>
      </c>
      <c r="DM134" t="s">
        <v>6</v>
      </c>
      <c r="DN134">
        <v>0</v>
      </c>
      <c r="DO134">
        <v>0</v>
      </c>
      <c r="DP134">
        <v>1</v>
      </c>
      <c r="DQ134">
        <v>1</v>
      </c>
      <c r="DU134">
        <v>1009</v>
      </c>
      <c r="DV134" t="s">
        <v>147</v>
      </c>
      <c r="DW134" t="e">
        <f>'Техническое задание 18.1 '!#REF!</f>
        <v>#REF!</v>
      </c>
      <c r="DX134">
        <v>1000</v>
      </c>
      <c r="DZ134" t="s">
        <v>6</v>
      </c>
      <c r="EA134" t="s">
        <v>6</v>
      </c>
      <c r="EB134" t="s">
        <v>6</v>
      </c>
      <c r="EC134" t="s">
        <v>6</v>
      </c>
      <c r="EE134">
        <v>66434310</v>
      </c>
      <c r="EF134">
        <v>2</v>
      </c>
      <c r="EG134" t="s">
        <v>80</v>
      </c>
      <c r="EH134">
        <v>9</v>
      </c>
      <c r="EI134" t="s">
        <v>332</v>
      </c>
      <c r="EJ134">
        <v>1</v>
      </c>
      <c r="EK134">
        <v>9001</v>
      </c>
      <c r="EL134" t="s">
        <v>332</v>
      </c>
      <c r="EM134" t="s">
        <v>333</v>
      </c>
      <c r="EO134" t="s">
        <v>6</v>
      </c>
      <c r="EQ134">
        <v>0</v>
      </c>
      <c r="ER134">
        <v>4920</v>
      </c>
      <c r="ES134" s="31" t="e">
        <f>'Техническое задание 18.1 '!#REF!</f>
        <v>#REF!</v>
      </c>
      <c r="ET134">
        <v>0</v>
      </c>
      <c r="EU134">
        <v>0</v>
      </c>
      <c r="EV134">
        <v>0</v>
      </c>
      <c r="EW134">
        <v>0</v>
      </c>
      <c r="EX134">
        <v>0</v>
      </c>
      <c r="FQ134">
        <v>0</v>
      </c>
      <c r="FR134">
        <f t="shared" si="243"/>
        <v>0</v>
      </c>
      <c r="FS134">
        <v>0</v>
      </c>
      <c r="FX134">
        <v>93</v>
      </c>
      <c r="FY134">
        <v>62</v>
      </c>
      <c r="GA134" t="s">
        <v>6</v>
      </c>
      <c r="GD134">
        <v>1</v>
      </c>
      <c r="GF134">
        <v>834877976</v>
      </c>
      <c r="GG134">
        <v>2</v>
      </c>
      <c r="GH134">
        <v>1</v>
      </c>
      <c r="GI134">
        <v>4</v>
      </c>
      <c r="GJ134">
        <v>0</v>
      </c>
      <c r="GK134">
        <v>0</v>
      </c>
      <c r="GL134">
        <f t="shared" si="244"/>
        <v>0</v>
      </c>
      <c r="GM134" t="e">
        <f t="shared" si="245"/>
        <v>#REF!</v>
      </c>
      <c r="GN134" t="e">
        <f t="shared" si="246"/>
        <v>#REF!</v>
      </c>
      <c r="GO134">
        <f t="shared" si="247"/>
        <v>0</v>
      </c>
      <c r="GP134">
        <f t="shared" si="248"/>
        <v>0</v>
      </c>
      <c r="GR134">
        <v>0</v>
      </c>
      <c r="GS134">
        <v>3</v>
      </c>
      <c r="GT134">
        <v>0</v>
      </c>
      <c r="GU134" t="s">
        <v>6</v>
      </c>
      <c r="GV134">
        <f t="shared" si="211"/>
        <v>0</v>
      </c>
      <c r="GW134">
        <v>1</v>
      </c>
      <c r="GX134" t="e">
        <f t="shared" si="249"/>
        <v>#REF!</v>
      </c>
      <c r="HA134">
        <v>0</v>
      </c>
      <c r="HB134">
        <v>0</v>
      </c>
      <c r="HC134">
        <f t="shared" si="250"/>
        <v>0</v>
      </c>
      <c r="HE134" t="s">
        <v>6</v>
      </c>
      <c r="HF134" t="s">
        <v>6</v>
      </c>
      <c r="HM134" t="s">
        <v>6</v>
      </c>
      <c r="HN134" t="s">
        <v>334</v>
      </c>
      <c r="HO134" t="s">
        <v>335</v>
      </c>
      <c r="HP134" t="s">
        <v>332</v>
      </c>
      <c r="HQ134" t="s">
        <v>332</v>
      </c>
      <c r="IF134">
        <v>-1</v>
      </c>
      <c r="IK134">
        <v>0</v>
      </c>
    </row>
    <row r="135" spans="1:245" x14ac:dyDescent="0.25">
      <c r="A135">
        <v>18</v>
      </c>
      <c r="B135">
        <v>1</v>
      </c>
      <c r="C135">
        <v>201</v>
      </c>
      <c r="E135" t="s">
        <v>359</v>
      </c>
      <c r="F135" t="e">
        <f>'Техническое задание 18.1 '!#REF!</f>
        <v>#REF!</v>
      </c>
      <c r="G135" t="s">
        <v>361</v>
      </c>
      <c r="H135" t="s">
        <v>22</v>
      </c>
      <c r="I135" t="e">
        <f>I128*J135</f>
        <v>#REF!</v>
      </c>
      <c r="J135">
        <v>-1.0299999999999999E-3</v>
      </c>
      <c r="K135">
        <v>-1.0300000000000001E-3</v>
      </c>
      <c r="O135" t="e">
        <f t="shared" si="220"/>
        <v>#REF!</v>
      </c>
      <c r="P135" t="e">
        <f t="shared" si="221"/>
        <v>#REF!</v>
      </c>
      <c r="Q135" t="e">
        <f t="shared" si="222"/>
        <v>#REF!</v>
      </c>
      <c r="R135" t="e">
        <f t="shared" si="223"/>
        <v>#REF!</v>
      </c>
      <c r="S135" t="e">
        <f t="shared" si="224"/>
        <v>#REF!</v>
      </c>
      <c r="T135" t="e">
        <f t="shared" si="225"/>
        <v>#REF!</v>
      </c>
      <c r="U135" t="e">
        <f t="shared" si="226"/>
        <v>#REF!</v>
      </c>
      <c r="V135" t="e">
        <f t="shared" si="227"/>
        <v>#REF!</v>
      </c>
      <c r="W135" t="e">
        <f t="shared" si="228"/>
        <v>#REF!</v>
      </c>
      <c r="X135" t="e">
        <f t="shared" si="229"/>
        <v>#REF!</v>
      </c>
      <c r="Y135" t="e">
        <f t="shared" si="230"/>
        <v>#REF!</v>
      </c>
      <c r="AA135">
        <v>66440962</v>
      </c>
      <c r="AB135" t="e">
        <f t="shared" si="231"/>
        <v>#REF!</v>
      </c>
      <c r="AC135" t="e">
        <f t="shared" si="208"/>
        <v>#REF!</v>
      </c>
      <c r="AD135">
        <f t="shared" si="212"/>
        <v>0</v>
      </c>
      <c r="AE135">
        <f t="shared" si="213"/>
        <v>0</v>
      </c>
      <c r="AF135">
        <f t="shared" si="214"/>
        <v>0</v>
      </c>
      <c r="AG135">
        <f t="shared" si="232"/>
        <v>0</v>
      </c>
      <c r="AH135">
        <f t="shared" si="215"/>
        <v>0</v>
      </c>
      <c r="AI135">
        <f t="shared" si="216"/>
        <v>0</v>
      </c>
      <c r="AJ135">
        <f t="shared" si="233"/>
        <v>0</v>
      </c>
      <c r="AK135">
        <v>1700</v>
      </c>
      <c r="AL135" s="31" t="e">
        <f>'Техническое задание 18.1 '!#REF!</f>
        <v>#REF!</v>
      </c>
      <c r="AM135">
        <v>0</v>
      </c>
      <c r="AN135">
        <v>0</v>
      </c>
      <c r="AO135">
        <v>0</v>
      </c>
      <c r="AP135">
        <v>0</v>
      </c>
      <c r="AQ135">
        <v>0</v>
      </c>
      <c r="AR135">
        <v>0</v>
      </c>
      <c r="AS135">
        <v>0</v>
      </c>
      <c r="AT135">
        <v>93</v>
      </c>
      <c r="AU135">
        <v>62</v>
      </c>
      <c r="AV135">
        <v>1</v>
      </c>
      <c r="AW135">
        <v>1</v>
      </c>
      <c r="AZ135">
        <v>1</v>
      </c>
      <c r="BA135">
        <v>1</v>
      </c>
      <c r="BB135">
        <v>1</v>
      </c>
      <c r="BC135" t="e">
        <f>'Техническое задание 18.1 '!#REF!</f>
        <v>#REF!</v>
      </c>
      <c r="BD135" t="s">
        <v>6</v>
      </c>
      <c r="BE135" t="s">
        <v>6</v>
      </c>
      <c r="BF135" t="s">
        <v>6</v>
      </c>
      <c r="BG135" t="s">
        <v>6</v>
      </c>
      <c r="BH135">
        <v>3</v>
      </c>
      <c r="BI135">
        <v>1</v>
      </c>
      <c r="BJ135" t="s">
        <v>362</v>
      </c>
      <c r="BM135">
        <v>9001</v>
      </c>
      <c r="BN135">
        <v>0</v>
      </c>
      <c r="BO135" t="s">
        <v>6</v>
      </c>
      <c r="BP135">
        <v>0</v>
      </c>
      <c r="BQ135">
        <v>2</v>
      </c>
      <c r="BR135">
        <v>1</v>
      </c>
      <c r="BS135">
        <v>1</v>
      </c>
      <c r="BT135">
        <v>1</v>
      </c>
      <c r="BU135">
        <v>1</v>
      </c>
      <c r="BV135">
        <v>1</v>
      </c>
      <c r="BW135">
        <v>1</v>
      </c>
      <c r="BX135">
        <v>1</v>
      </c>
      <c r="BY135" t="s">
        <v>6</v>
      </c>
      <c r="BZ135">
        <v>93</v>
      </c>
      <c r="CA135">
        <v>62</v>
      </c>
      <c r="CB135" t="s">
        <v>6</v>
      </c>
      <c r="CE135">
        <v>0</v>
      </c>
      <c r="CF135">
        <v>0</v>
      </c>
      <c r="CG135">
        <v>0</v>
      </c>
      <c r="CM135">
        <v>0</v>
      </c>
      <c r="CN135" t="s">
        <v>6</v>
      </c>
      <c r="CO135">
        <v>0</v>
      </c>
      <c r="CP135" t="e">
        <f t="shared" si="234"/>
        <v>#REF!</v>
      </c>
      <c r="CQ135" t="e">
        <f t="shared" si="252"/>
        <v>#REF!</v>
      </c>
      <c r="CR135">
        <f t="shared" si="253"/>
        <v>0</v>
      </c>
      <c r="CS135">
        <f t="shared" si="235"/>
        <v>0</v>
      </c>
      <c r="CT135">
        <f t="shared" si="236"/>
        <v>0</v>
      </c>
      <c r="CU135">
        <f t="shared" si="237"/>
        <v>0</v>
      </c>
      <c r="CV135">
        <f t="shared" si="238"/>
        <v>0</v>
      </c>
      <c r="CW135">
        <f t="shared" si="239"/>
        <v>0</v>
      </c>
      <c r="CX135">
        <f t="shared" si="240"/>
        <v>0</v>
      </c>
      <c r="CY135" t="e">
        <f t="shared" si="241"/>
        <v>#REF!</v>
      </c>
      <c r="CZ135" t="e">
        <f t="shared" si="242"/>
        <v>#REF!</v>
      </c>
      <c r="DC135" t="s">
        <v>6</v>
      </c>
      <c r="DD135" t="s">
        <v>6</v>
      </c>
      <c r="DE135" t="s">
        <v>6</v>
      </c>
      <c r="DF135" t="s">
        <v>6</v>
      </c>
      <c r="DG135" t="s">
        <v>6</v>
      </c>
      <c r="DH135" t="s">
        <v>6</v>
      </c>
      <c r="DI135" t="s">
        <v>6</v>
      </c>
      <c r="DJ135" t="s">
        <v>6</v>
      </c>
      <c r="DK135" t="s">
        <v>6</v>
      </c>
      <c r="DL135" t="s">
        <v>6</v>
      </c>
      <c r="DM135" t="s">
        <v>6</v>
      </c>
      <c r="DN135">
        <v>0</v>
      </c>
      <c r="DO135">
        <v>0</v>
      </c>
      <c r="DP135">
        <v>1</v>
      </c>
      <c r="DQ135">
        <v>1</v>
      </c>
      <c r="DU135">
        <v>1007</v>
      </c>
      <c r="DV135" t="s">
        <v>22</v>
      </c>
      <c r="DW135" t="e">
        <f>'Техническое задание 18.1 '!#REF!</f>
        <v>#REF!</v>
      </c>
      <c r="DX135">
        <v>1</v>
      </c>
      <c r="DZ135" t="s">
        <v>6</v>
      </c>
      <c r="EA135" t="s">
        <v>6</v>
      </c>
      <c r="EB135" t="s">
        <v>6</v>
      </c>
      <c r="EC135" t="s">
        <v>6</v>
      </c>
      <c r="EE135">
        <v>66434310</v>
      </c>
      <c r="EF135">
        <v>2</v>
      </c>
      <c r="EG135" t="s">
        <v>80</v>
      </c>
      <c r="EH135">
        <v>9</v>
      </c>
      <c r="EI135" t="s">
        <v>332</v>
      </c>
      <c r="EJ135">
        <v>1</v>
      </c>
      <c r="EK135">
        <v>9001</v>
      </c>
      <c r="EL135" t="s">
        <v>332</v>
      </c>
      <c r="EM135" t="s">
        <v>333</v>
      </c>
      <c r="EO135" t="s">
        <v>6</v>
      </c>
      <c r="EQ135">
        <v>0</v>
      </c>
      <c r="ER135">
        <v>1700</v>
      </c>
      <c r="ES135" s="31" t="e">
        <f>'Техническое задание 18.1 '!#REF!</f>
        <v>#REF!</v>
      </c>
      <c r="ET135">
        <v>0</v>
      </c>
      <c r="EU135">
        <v>0</v>
      </c>
      <c r="EV135">
        <v>0</v>
      </c>
      <c r="EW135">
        <v>0</v>
      </c>
      <c r="EX135">
        <v>0</v>
      </c>
      <c r="FQ135">
        <v>0</v>
      </c>
      <c r="FR135">
        <f t="shared" si="243"/>
        <v>0</v>
      </c>
      <c r="FS135">
        <v>0</v>
      </c>
      <c r="FX135">
        <v>93</v>
      </c>
      <c r="FY135">
        <v>62</v>
      </c>
      <c r="GA135" t="s">
        <v>6</v>
      </c>
      <c r="GD135">
        <v>1</v>
      </c>
      <c r="GF135">
        <v>1758287014</v>
      </c>
      <c r="GG135">
        <v>2</v>
      </c>
      <c r="GH135">
        <v>1</v>
      </c>
      <c r="GI135">
        <v>4</v>
      </c>
      <c r="GJ135">
        <v>0</v>
      </c>
      <c r="GK135">
        <v>0</v>
      </c>
      <c r="GL135">
        <f t="shared" si="244"/>
        <v>0</v>
      </c>
      <c r="GM135" t="e">
        <f t="shared" si="245"/>
        <v>#REF!</v>
      </c>
      <c r="GN135" t="e">
        <f t="shared" si="246"/>
        <v>#REF!</v>
      </c>
      <c r="GO135">
        <f t="shared" si="247"/>
        <v>0</v>
      </c>
      <c r="GP135">
        <f t="shared" si="248"/>
        <v>0</v>
      </c>
      <c r="GR135">
        <v>0</v>
      </c>
      <c r="GS135">
        <v>3</v>
      </c>
      <c r="GT135">
        <v>0</v>
      </c>
      <c r="GU135" t="s">
        <v>6</v>
      </c>
      <c r="GV135">
        <f t="shared" si="211"/>
        <v>0</v>
      </c>
      <c r="GW135">
        <v>1</v>
      </c>
      <c r="GX135" t="e">
        <f t="shared" si="249"/>
        <v>#REF!</v>
      </c>
      <c r="HA135">
        <v>0</v>
      </c>
      <c r="HB135">
        <v>0</v>
      </c>
      <c r="HC135">
        <f t="shared" si="250"/>
        <v>0</v>
      </c>
      <c r="HE135" t="s">
        <v>6</v>
      </c>
      <c r="HF135" t="s">
        <v>6</v>
      </c>
      <c r="HM135" t="s">
        <v>6</v>
      </c>
      <c r="HN135" t="s">
        <v>334</v>
      </c>
      <c r="HO135" t="s">
        <v>335</v>
      </c>
      <c r="HP135" t="s">
        <v>332</v>
      </c>
      <c r="HQ135" t="s">
        <v>332</v>
      </c>
      <c r="IF135">
        <v>-1</v>
      </c>
      <c r="IK135">
        <v>0</v>
      </c>
    </row>
    <row r="136" spans="1:245" x14ac:dyDescent="0.25">
      <c r="A136">
        <v>18</v>
      </c>
      <c r="B136">
        <v>1</v>
      </c>
      <c r="C136">
        <v>197</v>
      </c>
      <c r="E136" t="s">
        <v>363</v>
      </c>
      <c r="F136" t="e">
        <f>'Техническое задание 18.1 '!#REF!</f>
        <v>#REF!</v>
      </c>
      <c r="G136" t="s">
        <v>365</v>
      </c>
      <c r="H136" t="s">
        <v>147</v>
      </c>
      <c r="I136" t="e">
        <f>I128*J136</f>
        <v>#REF!</v>
      </c>
      <c r="J136">
        <v>-1.9999999999999998E-4</v>
      </c>
      <c r="K136">
        <v>-2.0000000000000001E-4</v>
      </c>
      <c r="O136" t="e">
        <f t="shared" si="220"/>
        <v>#REF!</v>
      </c>
      <c r="P136" t="e">
        <f t="shared" si="221"/>
        <v>#REF!</v>
      </c>
      <c r="Q136" t="e">
        <f t="shared" si="222"/>
        <v>#REF!</v>
      </c>
      <c r="R136" t="e">
        <f t="shared" si="223"/>
        <v>#REF!</v>
      </c>
      <c r="S136" t="e">
        <f t="shared" si="224"/>
        <v>#REF!</v>
      </c>
      <c r="T136" t="e">
        <f t="shared" si="225"/>
        <v>#REF!</v>
      </c>
      <c r="U136" t="e">
        <f t="shared" si="226"/>
        <v>#REF!</v>
      </c>
      <c r="V136" t="e">
        <f t="shared" si="227"/>
        <v>#REF!</v>
      </c>
      <c r="W136" t="e">
        <f t="shared" si="228"/>
        <v>#REF!</v>
      </c>
      <c r="X136" t="e">
        <f t="shared" si="229"/>
        <v>#REF!</v>
      </c>
      <c r="Y136" t="e">
        <f t="shared" si="230"/>
        <v>#REF!</v>
      </c>
      <c r="AA136">
        <v>66440962</v>
      </c>
      <c r="AB136" t="e">
        <f t="shared" si="231"/>
        <v>#REF!</v>
      </c>
      <c r="AC136" t="e">
        <f t="shared" si="208"/>
        <v>#REF!</v>
      </c>
      <c r="AD136">
        <f t="shared" si="212"/>
        <v>0</v>
      </c>
      <c r="AE136">
        <f t="shared" si="213"/>
        <v>0</v>
      </c>
      <c r="AF136">
        <f t="shared" si="214"/>
        <v>0</v>
      </c>
      <c r="AG136">
        <f t="shared" si="232"/>
        <v>0</v>
      </c>
      <c r="AH136">
        <f t="shared" si="215"/>
        <v>0</v>
      </c>
      <c r="AI136">
        <f t="shared" si="216"/>
        <v>0</v>
      </c>
      <c r="AJ136">
        <f t="shared" si="233"/>
        <v>0</v>
      </c>
      <c r="AK136">
        <v>7712</v>
      </c>
      <c r="AL136" s="31" t="e">
        <f>'Техническое задание 18.1 '!#REF!</f>
        <v>#REF!</v>
      </c>
      <c r="AM136">
        <v>0</v>
      </c>
      <c r="AN136">
        <v>0</v>
      </c>
      <c r="AO136">
        <v>0</v>
      </c>
      <c r="AP136">
        <v>0</v>
      </c>
      <c r="AQ136">
        <v>0</v>
      </c>
      <c r="AR136">
        <v>0</v>
      </c>
      <c r="AS136">
        <v>0</v>
      </c>
      <c r="AT136">
        <v>93</v>
      </c>
      <c r="AU136">
        <v>62</v>
      </c>
      <c r="AV136">
        <v>1</v>
      </c>
      <c r="AW136">
        <v>1</v>
      </c>
      <c r="AZ136">
        <v>1</v>
      </c>
      <c r="BA136">
        <v>1</v>
      </c>
      <c r="BB136">
        <v>1</v>
      </c>
      <c r="BC136" t="e">
        <f>'Техническое задание 18.1 '!#REF!</f>
        <v>#REF!</v>
      </c>
      <c r="BD136" t="s">
        <v>6</v>
      </c>
      <c r="BE136" t="s">
        <v>6</v>
      </c>
      <c r="BF136" t="s">
        <v>6</v>
      </c>
      <c r="BG136" t="s">
        <v>6</v>
      </c>
      <c r="BH136">
        <v>3</v>
      </c>
      <c r="BI136">
        <v>1</v>
      </c>
      <c r="BJ136" t="s">
        <v>366</v>
      </c>
      <c r="BM136">
        <v>9001</v>
      </c>
      <c r="BN136">
        <v>0</v>
      </c>
      <c r="BO136" t="s">
        <v>6</v>
      </c>
      <c r="BP136">
        <v>0</v>
      </c>
      <c r="BQ136">
        <v>2</v>
      </c>
      <c r="BR136">
        <v>1</v>
      </c>
      <c r="BS136">
        <v>1</v>
      </c>
      <c r="BT136">
        <v>1</v>
      </c>
      <c r="BU136">
        <v>1</v>
      </c>
      <c r="BV136">
        <v>1</v>
      </c>
      <c r="BW136">
        <v>1</v>
      </c>
      <c r="BX136">
        <v>1</v>
      </c>
      <c r="BY136" t="s">
        <v>6</v>
      </c>
      <c r="BZ136">
        <v>93</v>
      </c>
      <c r="CA136">
        <v>62</v>
      </c>
      <c r="CB136" t="s">
        <v>6</v>
      </c>
      <c r="CE136">
        <v>0</v>
      </c>
      <c r="CF136">
        <v>0</v>
      </c>
      <c r="CG136">
        <v>0</v>
      </c>
      <c r="CM136">
        <v>0</v>
      </c>
      <c r="CN136" t="s">
        <v>6</v>
      </c>
      <c r="CO136">
        <v>0</v>
      </c>
      <c r="CP136" t="e">
        <f t="shared" si="234"/>
        <v>#REF!</v>
      </c>
      <c r="CQ136" t="e">
        <f t="shared" si="252"/>
        <v>#REF!</v>
      </c>
      <c r="CR136">
        <f t="shared" si="253"/>
        <v>0</v>
      </c>
      <c r="CS136">
        <f t="shared" si="235"/>
        <v>0</v>
      </c>
      <c r="CT136">
        <f t="shared" si="236"/>
        <v>0</v>
      </c>
      <c r="CU136">
        <f t="shared" si="237"/>
        <v>0</v>
      </c>
      <c r="CV136">
        <f t="shared" si="238"/>
        <v>0</v>
      </c>
      <c r="CW136">
        <f t="shared" si="239"/>
        <v>0</v>
      </c>
      <c r="CX136">
        <f t="shared" si="240"/>
        <v>0</v>
      </c>
      <c r="CY136" t="e">
        <f t="shared" si="241"/>
        <v>#REF!</v>
      </c>
      <c r="CZ136" t="e">
        <f t="shared" si="242"/>
        <v>#REF!</v>
      </c>
      <c r="DC136" t="s">
        <v>6</v>
      </c>
      <c r="DD136" t="s">
        <v>6</v>
      </c>
      <c r="DE136" t="s">
        <v>6</v>
      </c>
      <c r="DF136" t="s">
        <v>6</v>
      </c>
      <c r="DG136" t="s">
        <v>6</v>
      </c>
      <c r="DH136" t="s">
        <v>6</v>
      </c>
      <c r="DI136" t="s">
        <v>6</v>
      </c>
      <c r="DJ136" t="s">
        <v>6</v>
      </c>
      <c r="DK136" t="s">
        <v>6</v>
      </c>
      <c r="DL136" t="s">
        <v>6</v>
      </c>
      <c r="DM136" t="s">
        <v>6</v>
      </c>
      <c r="DN136">
        <v>0</v>
      </c>
      <c r="DO136">
        <v>0</v>
      </c>
      <c r="DP136">
        <v>1</v>
      </c>
      <c r="DQ136">
        <v>1</v>
      </c>
      <c r="DU136">
        <v>1009</v>
      </c>
      <c r="DV136" t="s">
        <v>147</v>
      </c>
      <c r="DW136" t="e">
        <f>'Техническое задание 18.1 '!#REF!</f>
        <v>#REF!</v>
      </c>
      <c r="DX136">
        <v>1000</v>
      </c>
      <c r="DZ136" t="s">
        <v>6</v>
      </c>
      <c r="EA136" t="s">
        <v>6</v>
      </c>
      <c r="EB136" t="s">
        <v>6</v>
      </c>
      <c r="EC136" t="s">
        <v>6</v>
      </c>
      <c r="EE136">
        <v>66434310</v>
      </c>
      <c r="EF136">
        <v>2</v>
      </c>
      <c r="EG136" t="s">
        <v>80</v>
      </c>
      <c r="EH136">
        <v>9</v>
      </c>
      <c r="EI136" t="s">
        <v>332</v>
      </c>
      <c r="EJ136">
        <v>1</v>
      </c>
      <c r="EK136">
        <v>9001</v>
      </c>
      <c r="EL136" t="s">
        <v>332</v>
      </c>
      <c r="EM136" t="s">
        <v>333</v>
      </c>
      <c r="EO136" t="s">
        <v>6</v>
      </c>
      <c r="EQ136">
        <v>0</v>
      </c>
      <c r="ER136">
        <v>7712</v>
      </c>
      <c r="ES136" s="31" t="e">
        <f>'Техническое задание 18.1 '!#REF!</f>
        <v>#REF!</v>
      </c>
      <c r="ET136">
        <v>0</v>
      </c>
      <c r="EU136">
        <v>0</v>
      </c>
      <c r="EV136">
        <v>0</v>
      </c>
      <c r="EW136">
        <v>0</v>
      </c>
      <c r="EX136">
        <v>0</v>
      </c>
      <c r="FQ136">
        <v>0</v>
      </c>
      <c r="FR136">
        <f t="shared" si="243"/>
        <v>0</v>
      </c>
      <c r="FS136">
        <v>0</v>
      </c>
      <c r="FX136">
        <v>93</v>
      </c>
      <c r="FY136">
        <v>62</v>
      </c>
      <c r="GA136" t="s">
        <v>6</v>
      </c>
      <c r="GD136">
        <v>1</v>
      </c>
      <c r="GF136">
        <v>-1915778085</v>
      </c>
      <c r="GG136">
        <v>2</v>
      </c>
      <c r="GH136">
        <v>1</v>
      </c>
      <c r="GI136">
        <v>4</v>
      </c>
      <c r="GJ136">
        <v>0</v>
      </c>
      <c r="GK136">
        <v>0</v>
      </c>
      <c r="GL136">
        <f t="shared" si="244"/>
        <v>0</v>
      </c>
      <c r="GM136" t="e">
        <f t="shared" si="245"/>
        <v>#REF!</v>
      </c>
      <c r="GN136" t="e">
        <f t="shared" si="246"/>
        <v>#REF!</v>
      </c>
      <c r="GO136">
        <f t="shared" si="247"/>
        <v>0</v>
      </c>
      <c r="GP136">
        <f t="shared" si="248"/>
        <v>0</v>
      </c>
      <c r="GR136">
        <v>0</v>
      </c>
      <c r="GS136">
        <v>3</v>
      </c>
      <c r="GT136">
        <v>0</v>
      </c>
      <c r="GU136" t="s">
        <v>6</v>
      </c>
      <c r="GV136">
        <f t="shared" si="211"/>
        <v>0</v>
      </c>
      <c r="GW136">
        <v>1</v>
      </c>
      <c r="GX136" t="e">
        <f t="shared" si="249"/>
        <v>#REF!</v>
      </c>
      <c r="HA136">
        <v>0</v>
      </c>
      <c r="HB136">
        <v>0</v>
      </c>
      <c r="HC136">
        <f t="shared" si="250"/>
        <v>0</v>
      </c>
      <c r="HE136" t="s">
        <v>6</v>
      </c>
      <c r="HF136" t="s">
        <v>6</v>
      </c>
      <c r="HM136" t="s">
        <v>6</v>
      </c>
      <c r="HN136" t="s">
        <v>334</v>
      </c>
      <c r="HO136" t="s">
        <v>335</v>
      </c>
      <c r="HP136" t="s">
        <v>332</v>
      </c>
      <c r="HQ136" t="s">
        <v>332</v>
      </c>
      <c r="IF136">
        <v>-1</v>
      </c>
      <c r="IK136">
        <v>0</v>
      </c>
    </row>
    <row r="137" spans="1:245" x14ac:dyDescent="0.25">
      <c r="A137">
        <v>17</v>
      </c>
      <c r="B137">
        <v>1</v>
      </c>
      <c r="C137">
        <f>ROW(SmtRes!A214)</f>
        <v>214</v>
      </c>
      <c r="D137">
        <f>ROW(EtalonRes!A184)</f>
        <v>184</v>
      </c>
      <c r="E137" t="s">
        <v>367</v>
      </c>
      <c r="F137" t="s">
        <v>368</v>
      </c>
      <c r="G137" t="s">
        <v>369</v>
      </c>
      <c r="H137" t="s">
        <v>92</v>
      </c>
      <c r="I137" t="e">
        <f>'Техническое задание 18.1 '!#REF!</f>
        <v>#REF!</v>
      </c>
      <c r="J137">
        <v>0</v>
      </c>
      <c r="K137">
        <v>6.89</v>
      </c>
      <c r="O137" t="e">
        <f t="shared" si="220"/>
        <v>#REF!</v>
      </c>
      <c r="P137" t="e">
        <f t="shared" si="221"/>
        <v>#REF!</v>
      </c>
      <c r="Q137" t="e">
        <f t="shared" si="222"/>
        <v>#REF!</v>
      </c>
      <c r="R137" t="e">
        <f t="shared" si="223"/>
        <v>#REF!</v>
      </c>
      <c r="S137" t="e">
        <f t="shared" si="224"/>
        <v>#REF!</v>
      </c>
      <c r="T137" t="e">
        <f t="shared" si="225"/>
        <v>#REF!</v>
      </c>
      <c r="U137" t="e">
        <f t="shared" si="226"/>
        <v>#REF!</v>
      </c>
      <c r="V137" t="e">
        <f t="shared" si="227"/>
        <v>#REF!</v>
      </c>
      <c r="W137" t="e">
        <f t="shared" si="228"/>
        <v>#REF!</v>
      </c>
      <c r="X137" t="e">
        <f t="shared" si="229"/>
        <v>#REF!</v>
      </c>
      <c r="Y137" t="e">
        <f t="shared" si="230"/>
        <v>#REF!</v>
      </c>
      <c r="AA137">
        <v>66440962</v>
      </c>
      <c r="AB137" t="e">
        <f t="shared" si="231"/>
        <v>#REF!</v>
      </c>
      <c r="AC137" t="e">
        <f>ROUND(((ES137*ROUND(2,7))),2)</f>
        <v>#REF!</v>
      </c>
      <c r="AD137" t="e">
        <f>ROUND(((((ET137*ROUND(2,7)))-((EU137*ROUND(2,7))))+AE137),2)</f>
        <v>#REF!</v>
      </c>
      <c r="AE137" t="e">
        <f>ROUND(((EU137*ROUND(2,7))),2)</f>
        <v>#REF!</v>
      </c>
      <c r="AF137" t="e">
        <f>ROUND(((EV137*ROUND(2,7))),2)</f>
        <v>#REF!</v>
      </c>
      <c r="AG137">
        <f t="shared" si="232"/>
        <v>0</v>
      </c>
      <c r="AH137" t="e">
        <f>((EW137*ROUND(2,7)))</f>
        <v>#REF!</v>
      </c>
      <c r="AI137">
        <f>((EX137*ROUND(2,7)))</f>
        <v>0.04</v>
      </c>
      <c r="AJ137">
        <f t="shared" si="233"/>
        <v>0</v>
      </c>
      <c r="AK137" t="e">
        <f>AL137+AM137+AO137</f>
        <v>#REF!</v>
      </c>
      <c r="AL137" s="31" t="e">
        <f>'Техническое задание 18.1 '!#REF!</f>
        <v>#REF!</v>
      </c>
      <c r="AM137" s="31" t="e">
        <f>'Техническое задание 18.1 '!#REF!</f>
        <v>#REF!</v>
      </c>
      <c r="AN137" s="31" t="e">
        <f>'Техническое задание 18.1 '!#REF!</f>
        <v>#REF!</v>
      </c>
      <c r="AO137" s="31" t="e">
        <f>'Техническое задание 18.1 '!#REF!</f>
        <v>#REF!</v>
      </c>
      <c r="AP137">
        <v>0</v>
      </c>
      <c r="AQ137" t="e">
        <f>'Техническое задание 18.1 '!#REF!</f>
        <v>#REF!</v>
      </c>
      <c r="AR137">
        <v>0.02</v>
      </c>
      <c r="AS137">
        <v>0</v>
      </c>
      <c r="AT137">
        <v>94</v>
      </c>
      <c r="AU137">
        <v>51</v>
      </c>
      <c r="AV137">
        <v>1</v>
      </c>
      <c r="AW137">
        <v>1</v>
      </c>
      <c r="AZ137">
        <v>1</v>
      </c>
      <c r="BA137" t="e">
        <f>'Техническое задание 18.1 '!#REF!</f>
        <v>#REF!</v>
      </c>
      <c r="BB137" t="e">
        <f>'Техническое задание 18.1 '!#REF!</f>
        <v>#REF!</v>
      </c>
      <c r="BC137" t="e">
        <f>'Техническое задание 18.1 '!#REF!</f>
        <v>#REF!</v>
      </c>
      <c r="BD137" t="s">
        <v>6</v>
      </c>
      <c r="BE137" t="s">
        <v>6</v>
      </c>
      <c r="BF137" t="s">
        <v>6</v>
      </c>
      <c r="BG137" t="s">
        <v>6</v>
      </c>
      <c r="BH137">
        <v>0</v>
      </c>
      <c r="BI137">
        <v>1</v>
      </c>
      <c r="BJ137" t="s">
        <v>370</v>
      </c>
      <c r="BM137">
        <v>13001</v>
      </c>
      <c r="BN137">
        <v>0</v>
      </c>
      <c r="BO137" t="s">
        <v>6</v>
      </c>
      <c r="BP137">
        <v>0</v>
      </c>
      <c r="BQ137">
        <v>2</v>
      </c>
      <c r="BR137">
        <v>0</v>
      </c>
      <c r="BS137" t="e">
        <f>'Техническое задание 18.1 '!#REF!</f>
        <v>#REF!</v>
      </c>
      <c r="BT137">
        <v>1</v>
      </c>
      <c r="BU137">
        <v>1</v>
      </c>
      <c r="BV137">
        <v>1</v>
      </c>
      <c r="BW137">
        <v>1</v>
      </c>
      <c r="BX137">
        <v>1</v>
      </c>
      <c r="BY137" t="s">
        <v>6</v>
      </c>
      <c r="BZ137">
        <v>94</v>
      </c>
      <c r="CA137">
        <v>51</v>
      </c>
      <c r="CB137" t="s">
        <v>6</v>
      </c>
      <c r="CE137">
        <v>0</v>
      </c>
      <c r="CF137">
        <v>0</v>
      </c>
      <c r="CG137">
        <v>0</v>
      </c>
      <c r="CM137">
        <v>0</v>
      </c>
      <c r="CN137" t="s">
        <v>6</v>
      </c>
      <c r="CO137">
        <v>0</v>
      </c>
      <c r="CP137" t="e">
        <f t="shared" si="234"/>
        <v>#REF!</v>
      </c>
      <c r="CQ137" t="e">
        <f t="shared" si="252"/>
        <v>#REF!</v>
      </c>
      <c r="CR137" t="e">
        <f t="shared" si="253"/>
        <v>#REF!</v>
      </c>
      <c r="CS137" t="e">
        <f t="shared" si="235"/>
        <v>#REF!</v>
      </c>
      <c r="CT137" t="e">
        <f t="shared" si="236"/>
        <v>#REF!</v>
      </c>
      <c r="CU137">
        <f t="shared" si="237"/>
        <v>0</v>
      </c>
      <c r="CV137" t="e">
        <f t="shared" si="238"/>
        <v>#REF!</v>
      </c>
      <c r="CW137">
        <f t="shared" si="239"/>
        <v>0.04</v>
      </c>
      <c r="CX137">
        <f t="shared" si="240"/>
        <v>0</v>
      </c>
      <c r="CY137" t="e">
        <f t="shared" si="241"/>
        <v>#REF!</v>
      </c>
      <c r="CZ137" t="e">
        <f t="shared" si="242"/>
        <v>#REF!</v>
      </c>
      <c r="DC137" t="s">
        <v>6</v>
      </c>
      <c r="DD137" t="s">
        <v>250</v>
      </c>
      <c r="DE137" t="s">
        <v>250</v>
      </c>
      <c r="DF137" t="s">
        <v>250</v>
      </c>
      <c r="DG137" t="s">
        <v>250</v>
      </c>
      <c r="DH137" t="s">
        <v>6</v>
      </c>
      <c r="DI137" t="s">
        <v>250</v>
      </c>
      <c r="DJ137" t="s">
        <v>250</v>
      </c>
      <c r="DK137" t="s">
        <v>6</v>
      </c>
      <c r="DL137" t="s">
        <v>6</v>
      </c>
      <c r="DM137" t="s">
        <v>6</v>
      </c>
      <c r="DN137">
        <v>0</v>
      </c>
      <c r="DO137">
        <v>0</v>
      </c>
      <c r="DP137">
        <v>1</v>
      </c>
      <c r="DQ137">
        <v>1</v>
      </c>
      <c r="DU137">
        <v>1005</v>
      </c>
      <c r="DV137" t="s">
        <v>92</v>
      </c>
      <c r="DW137" t="e">
        <f>'Техническое задание 18.1 '!#REF!</f>
        <v>#REF!</v>
      </c>
      <c r="DX137">
        <v>100</v>
      </c>
      <c r="DZ137" t="s">
        <v>6</v>
      </c>
      <c r="EA137" t="s">
        <v>6</v>
      </c>
      <c r="EB137" t="s">
        <v>6</v>
      </c>
      <c r="EC137" t="s">
        <v>6</v>
      </c>
      <c r="EE137">
        <v>66434316</v>
      </c>
      <c r="EF137">
        <v>2</v>
      </c>
      <c r="EG137" t="s">
        <v>80</v>
      </c>
      <c r="EH137">
        <v>13</v>
      </c>
      <c r="EI137" t="s">
        <v>371</v>
      </c>
      <c r="EJ137">
        <v>1</v>
      </c>
      <c r="EK137">
        <v>13001</v>
      </c>
      <c r="EL137" t="s">
        <v>372</v>
      </c>
      <c r="EM137" t="s">
        <v>373</v>
      </c>
      <c r="EO137" t="s">
        <v>6</v>
      </c>
      <c r="EQ137">
        <v>131072</v>
      </c>
      <c r="ER137" t="e">
        <f>ES137+ET137+EV137</f>
        <v>#REF!</v>
      </c>
      <c r="ES137" s="31" t="e">
        <f>'Техническое задание 18.1 '!#REF!</f>
        <v>#REF!</v>
      </c>
      <c r="ET137" s="31" t="e">
        <f>'Техническое задание 18.1 '!#REF!</f>
        <v>#REF!</v>
      </c>
      <c r="EU137" s="31" t="e">
        <f>'Техническое задание 18.1 '!#REF!</f>
        <v>#REF!</v>
      </c>
      <c r="EV137" s="31" t="e">
        <f>'Техническое задание 18.1 '!#REF!</f>
        <v>#REF!</v>
      </c>
      <c r="EW137" t="e">
        <f>'Техническое задание 18.1 '!#REF!</f>
        <v>#REF!</v>
      </c>
      <c r="EX137">
        <v>0.02</v>
      </c>
      <c r="EY137">
        <v>0</v>
      </c>
      <c r="FQ137">
        <v>0</v>
      </c>
      <c r="FR137">
        <f t="shared" si="243"/>
        <v>0</v>
      </c>
      <c r="FS137">
        <v>0</v>
      </c>
      <c r="FX137">
        <v>94</v>
      </c>
      <c r="FY137">
        <v>51</v>
      </c>
      <c r="GA137" t="s">
        <v>6</v>
      </c>
      <c r="GD137">
        <v>1</v>
      </c>
      <c r="GF137">
        <v>-692519465</v>
      </c>
      <c r="GG137">
        <v>2</v>
      </c>
      <c r="GH137">
        <v>1</v>
      </c>
      <c r="GI137">
        <v>4</v>
      </c>
      <c r="GJ137">
        <v>0</v>
      </c>
      <c r="GK137">
        <v>0</v>
      </c>
      <c r="GL137">
        <f t="shared" si="244"/>
        <v>0</v>
      </c>
      <c r="GM137" t="e">
        <f t="shared" si="245"/>
        <v>#REF!</v>
      </c>
      <c r="GN137" t="e">
        <f t="shared" si="246"/>
        <v>#REF!</v>
      </c>
      <c r="GO137">
        <f t="shared" si="247"/>
        <v>0</v>
      </c>
      <c r="GP137">
        <f t="shared" si="248"/>
        <v>0</v>
      </c>
      <c r="GR137">
        <v>0</v>
      </c>
      <c r="GS137">
        <v>3</v>
      </c>
      <c r="GT137">
        <v>0</v>
      </c>
      <c r="GU137" t="s">
        <v>250</v>
      </c>
      <c r="GV137">
        <f>ROUND(((GT137*ROUND(2,7))),2)</f>
        <v>0</v>
      </c>
      <c r="GW137">
        <v>1</v>
      </c>
      <c r="GX137" t="e">
        <f t="shared" si="249"/>
        <v>#REF!</v>
      </c>
      <c r="HA137">
        <v>0</v>
      </c>
      <c r="HB137">
        <v>0</v>
      </c>
      <c r="HC137">
        <f t="shared" si="250"/>
        <v>0</v>
      </c>
      <c r="HE137" t="s">
        <v>6</v>
      </c>
      <c r="HF137" t="s">
        <v>6</v>
      </c>
      <c r="HM137" t="s">
        <v>6</v>
      </c>
      <c r="HN137" t="s">
        <v>374</v>
      </c>
      <c r="HO137" t="s">
        <v>375</v>
      </c>
      <c r="HP137" t="s">
        <v>371</v>
      </c>
      <c r="HQ137" t="s">
        <v>371</v>
      </c>
      <c r="IF137">
        <v>-1</v>
      </c>
      <c r="IK137">
        <v>0</v>
      </c>
    </row>
    <row r="138" spans="1:245" x14ac:dyDescent="0.25">
      <c r="A138">
        <v>17</v>
      </c>
      <c r="B138">
        <v>1</v>
      </c>
      <c r="C138">
        <f>ROW(SmtRes!A216)</f>
        <v>216</v>
      </c>
      <c r="D138">
        <f>ROW(EtalonRes!A187)</f>
        <v>187</v>
      </c>
      <c r="E138" t="s">
        <v>376</v>
      </c>
      <c r="F138" t="s">
        <v>377</v>
      </c>
      <c r="G138" t="s">
        <v>378</v>
      </c>
      <c r="H138" t="s">
        <v>379</v>
      </c>
      <c r="I138" t="e">
        <f>'Техническое задание 18.1 '!#REF!</f>
        <v>#REF!</v>
      </c>
      <c r="J138">
        <v>0</v>
      </c>
      <c r="K138">
        <v>43.02</v>
      </c>
      <c r="O138" t="e">
        <f t="shared" si="220"/>
        <v>#REF!</v>
      </c>
      <c r="P138" t="e">
        <f t="shared" si="221"/>
        <v>#REF!</v>
      </c>
      <c r="Q138" t="e">
        <f t="shared" si="222"/>
        <v>#REF!</v>
      </c>
      <c r="R138" t="e">
        <f t="shared" si="223"/>
        <v>#REF!</v>
      </c>
      <c r="S138" t="e">
        <f t="shared" si="224"/>
        <v>#REF!</v>
      </c>
      <c r="T138" t="e">
        <f t="shared" si="225"/>
        <v>#REF!</v>
      </c>
      <c r="U138" t="e">
        <f t="shared" si="226"/>
        <v>#REF!</v>
      </c>
      <c r="V138" t="e">
        <f t="shared" si="227"/>
        <v>#REF!</v>
      </c>
      <c r="W138" t="e">
        <f t="shared" si="228"/>
        <v>#REF!</v>
      </c>
      <c r="X138" t="e">
        <f t="shared" si="229"/>
        <v>#REF!</v>
      </c>
      <c r="Y138" t="e">
        <f t="shared" si="230"/>
        <v>#REF!</v>
      </c>
      <c r="AA138">
        <v>66440962</v>
      </c>
      <c r="AB138" t="e">
        <f t="shared" si="231"/>
        <v>#REF!</v>
      </c>
      <c r="AC138">
        <f>ROUND((ES138),2)</f>
        <v>0</v>
      </c>
      <c r="AD138">
        <f>ROUND((((ET138)-(EU138))+AE138),2)</f>
        <v>0</v>
      </c>
      <c r="AE138">
        <f>ROUND((EU138),2)</f>
        <v>0</v>
      </c>
      <c r="AF138" t="e">
        <f>ROUND((EV138),2)</f>
        <v>#REF!</v>
      </c>
      <c r="AG138">
        <f t="shared" si="232"/>
        <v>0</v>
      </c>
      <c r="AH138" t="e">
        <f>(EW138)</f>
        <v>#REF!</v>
      </c>
      <c r="AI138">
        <f>(EX138)</f>
        <v>0</v>
      </c>
      <c r="AJ138">
        <f t="shared" si="233"/>
        <v>0</v>
      </c>
      <c r="AK138" t="e">
        <f>AL138+AM138+AO138</f>
        <v>#REF!</v>
      </c>
      <c r="AL138">
        <v>0</v>
      </c>
      <c r="AM138">
        <v>0</v>
      </c>
      <c r="AN138">
        <v>0</v>
      </c>
      <c r="AO138" s="31" t="e">
        <f>'Техническое задание 18.1 '!#REF!</f>
        <v>#REF!</v>
      </c>
      <c r="AP138">
        <v>0</v>
      </c>
      <c r="AQ138" t="e">
        <f>'Техническое задание 18.1 '!#REF!</f>
        <v>#REF!</v>
      </c>
      <c r="AR138">
        <v>0</v>
      </c>
      <c r="AS138">
        <v>0</v>
      </c>
      <c r="AT138">
        <v>103</v>
      </c>
      <c r="AU138">
        <v>59</v>
      </c>
      <c r="AV138">
        <v>1</v>
      </c>
      <c r="AW138">
        <v>1</v>
      </c>
      <c r="AZ138">
        <v>1</v>
      </c>
      <c r="BA138" t="e">
        <f>'Техническое задание 18.1 '!#REF!</f>
        <v>#REF!</v>
      </c>
      <c r="BB138">
        <v>13.26</v>
      </c>
      <c r="BC138">
        <v>9.11</v>
      </c>
      <c r="BD138" t="s">
        <v>6</v>
      </c>
      <c r="BE138" t="s">
        <v>6</v>
      </c>
      <c r="BF138" t="s">
        <v>6</v>
      </c>
      <c r="BG138" t="s">
        <v>6</v>
      </c>
      <c r="BH138">
        <v>0</v>
      </c>
      <c r="BI138">
        <v>1</v>
      </c>
      <c r="BJ138" t="s">
        <v>380</v>
      </c>
      <c r="BM138">
        <v>46001</v>
      </c>
      <c r="BN138">
        <v>0</v>
      </c>
      <c r="BO138" t="s">
        <v>6</v>
      </c>
      <c r="BP138">
        <v>0</v>
      </c>
      <c r="BQ138">
        <v>2</v>
      </c>
      <c r="BR138">
        <v>0</v>
      </c>
      <c r="BS138">
        <v>33.39</v>
      </c>
      <c r="BT138">
        <v>1</v>
      </c>
      <c r="BU138">
        <v>1</v>
      </c>
      <c r="BV138">
        <v>1</v>
      </c>
      <c r="BW138">
        <v>1</v>
      </c>
      <c r="BX138">
        <v>1</v>
      </c>
      <c r="BY138" t="s">
        <v>6</v>
      </c>
      <c r="BZ138">
        <v>103</v>
      </c>
      <c r="CA138">
        <v>59</v>
      </c>
      <c r="CB138" t="s">
        <v>6</v>
      </c>
      <c r="CE138">
        <v>0</v>
      </c>
      <c r="CF138">
        <v>0</v>
      </c>
      <c r="CG138">
        <v>0</v>
      </c>
      <c r="CM138">
        <v>0</v>
      </c>
      <c r="CN138" t="s">
        <v>6</v>
      </c>
      <c r="CO138">
        <v>0</v>
      </c>
      <c r="CP138" t="e">
        <f t="shared" si="234"/>
        <v>#REF!</v>
      </c>
      <c r="CQ138">
        <f t="shared" si="252"/>
        <v>0</v>
      </c>
      <c r="CR138">
        <f t="shared" si="253"/>
        <v>0</v>
      </c>
      <c r="CS138">
        <f t="shared" si="235"/>
        <v>0</v>
      </c>
      <c r="CT138" t="e">
        <f t="shared" si="236"/>
        <v>#REF!</v>
      </c>
      <c r="CU138">
        <f t="shared" si="237"/>
        <v>0</v>
      </c>
      <c r="CV138" t="e">
        <f t="shared" si="238"/>
        <v>#REF!</v>
      </c>
      <c r="CW138">
        <f t="shared" si="239"/>
        <v>0</v>
      </c>
      <c r="CX138">
        <f t="shared" si="240"/>
        <v>0</v>
      </c>
      <c r="CY138" t="e">
        <f t="shared" si="241"/>
        <v>#REF!</v>
      </c>
      <c r="CZ138" t="e">
        <f t="shared" si="242"/>
        <v>#REF!</v>
      </c>
      <c r="DC138" t="s">
        <v>6</v>
      </c>
      <c r="DD138" t="s">
        <v>6</v>
      </c>
      <c r="DE138" t="s">
        <v>6</v>
      </c>
      <c r="DF138" t="s">
        <v>6</v>
      </c>
      <c r="DG138" t="s">
        <v>6</v>
      </c>
      <c r="DH138" t="s">
        <v>6</v>
      </c>
      <c r="DI138" t="s">
        <v>6</v>
      </c>
      <c r="DJ138" t="s">
        <v>6</v>
      </c>
      <c r="DK138" t="s">
        <v>6</v>
      </c>
      <c r="DL138" t="s">
        <v>6</v>
      </c>
      <c r="DM138" t="s">
        <v>6</v>
      </c>
      <c r="DN138">
        <v>0</v>
      </c>
      <c r="DO138">
        <v>0</v>
      </c>
      <c r="DP138">
        <v>1</v>
      </c>
      <c r="DQ138">
        <v>1</v>
      </c>
      <c r="DU138">
        <v>1013</v>
      </c>
      <c r="DV138" t="s">
        <v>379</v>
      </c>
      <c r="DW138" t="e">
        <f>'Техническое задание 18.1 '!#REF!</f>
        <v>#REF!</v>
      </c>
      <c r="DX138">
        <v>1</v>
      </c>
      <c r="DZ138" t="s">
        <v>6</v>
      </c>
      <c r="EA138" t="s">
        <v>6</v>
      </c>
      <c r="EB138" t="s">
        <v>6</v>
      </c>
      <c r="EC138" t="s">
        <v>6</v>
      </c>
      <c r="EE138">
        <v>66434399</v>
      </c>
      <c r="EF138">
        <v>2</v>
      </c>
      <c r="EG138" t="s">
        <v>80</v>
      </c>
      <c r="EH138">
        <v>40</v>
      </c>
      <c r="EI138" t="s">
        <v>138</v>
      </c>
      <c r="EJ138">
        <v>1</v>
      </c>
      <c r="EK138">
        <v>46001</v>
      </c>
      <c r="EL138" t="s">
        <v>139</v>
      </c>
      <c r="EM138" t="s">
        <v>140</v>
      </c>
      <c r="EO138" t="s">
        <v>6</v>
      </c>
      <c r="EQ138">
        <v>131072</v>
      </c>
      <c r="ER138" t="e">
        <f>ES138+ET138+EV138</f>
        <v>#REF!</v>
      </c>
      <c r="ES138">
        <v>0</v>
      </c>
      <c r="ET138">
        <v>0</v>
      </c>
      <c r="EU138">
        <v>0</v>
      </c>
      <c r="EV138" s="31" t="e">
        <f>'Техническое задание 18.1 '!#REF!</f>
        <v>#REF!</v>
      </c>
      <c r="EW138" t="e">
        <f>'Техническое задание 18.1 '!#REF!</f>
        <v>#REF!</v>
      </c>
      <c r="EX138">
        <v>0</v>
      </c>
      <c r="EY138">
        <v>0</v>
      </c>
      <c r="FQ138">
        <v>0</v>
      </c>
      <c r="FR138">
        <f t="shared" si="243"/>
        <v>0</v>
      </c>
      <c r="FS138">
        <v>0</v>
      </c>
      <c r="FX138">
        <v>103</v>
      </c>
      <c r="FY138">
        <v>59</v>
      </c>
      <c r="GA138" t="s">
        <v>6</v>
      </c>
      <c r="GD138">
        <v>1</v>
      </c>
      <c r="GF138">
        <v>-1457212590</v>
      </c>
      <c r="GG138">
        <v>2</v>
      </c>
      <c r="GH138">
        <v>1</v>
      </c>
      <c r="GI138">
        <v>4</v>
      </c>
      <c r="GJ138">
        <v>0</v>
      </c>
      <c r="GK138">
        <v>0</v>
      </c>
      <c r="GL138">
        <f t="shared" si="244"/>
        <v>0</v>
      </c>
      <c r="GM138" t="e">
        <f t="shared" si="245"/>
        <v>#REF!</v>
      </c>
      <c r="GN138" t="e">
        <f t="shared" si="246"/>
        <v>#REF!</v>
      </c>
      <c r="GO138">
        <f t="shared" si="247"/>
        <v>0</v>
      </c>
      <c r="GP138">
        <f t="shared" si="248"/>
        <v>0</v>
      </c>
      <c r="GR138">
        <v>0</v>
      </c>
      <c r="GS138">
        <v>3</v>
      </c>
      <c r="GT138">
        <v>0</v>
      </c>
      <c r="GU138" t="s">
        <v>6</v>
      </c>
      <c r="GV138">
        <f>ROUND((GT138),2)</f>
        <v>0</v>
      </c>
      <c r="GW138">
        <v>1</v>
      </c>
      <c r="GX138" t="e">
        <f t="shared" si="249"/>
        <v>#REF!</v>
      </c>
      <c r="HA138">
        <v>0</v>
      </c>
      <c r="HB138">
        <v>0</v>
      </c>
      <c r="HC138">
        <f t="shared" si="250"/>
        <v>0</v>
      </c>
      <c r="HE138" t="s">
        <v>6</v>
      </c>
      <c r="HF138" t="s">
        <v>6</v>
      </c>
      <c r="HM138" t="s">
        <v>6</v>
      </c>
      <c r="HN138" t="s">
        <v>141</v>
      </c>
      <c r="HO138" t="s">
        <v>142</v>
      </c>
      <c r="HP138" t="s">
        <v>139</v>
      </c>
      <c r="HQ138" t="s">
        <v>139</v>
      </c>
      <c r="IF138">
        <v>-1</v>
      </c>
      <c r="IK138">
        <v>0</v>
      </c>
    </row>
    <row r="139" spans="1:245" x14ac:dyDescent="0.25">
      <c r="A139">
        <v>18</v>
      </c>
      <c r="B139">
        <v>1</v>
      </c>
      <c r="C139">
        <v>216</v>
      </c>
      <c r="E139" t="s">
        <v>381</v>
      </c>
      <c r="F139" t="e">
        <f>'Техническое задание 18.1 '!#REF!</f>
        <v>#REF!</v>
      </c>
      <c r="G139" t="s">
        <v>383</v>
      </c>
      <c r="H139" t="s">
        <v>384</v>
      </c>
      <c r="I139" t="e">
        <f>I138*J139</f>
        <v>#REF!</v>
      </c>
      <c r="J139" s="66">
        <f>'4.Ведомость_списания'!F161</f>
        <v>0.95</v>
      </c>
      <c r="K139">
        <v>0.95</v>
      </c>
      <c r="O139" t="e">
        <f t="shared" si="220"/>
        <v>#REF!</v>
      </c>
      <c r="P139" t="e">
        <f t="shared" si="221"/>
        <v>#REF!</v>
      </c>
      <c r="Q139" t="e">
        <f t="shared" si="222"/>
        <v>#REF!</v>
      </c>
      <c r="R139" t="e">
        <f t="shared" si="223"/>
        <v>#REF!</v>
      </c>
      <c r="S139" t="e">
        <f t="shared" si="224"/>
        <v>#REF!</v>
      </c>
      <c r="T139" t="e">
        <f t="shared" si="225"/>
        <v>#REF!</v>
      </c>
      <c r="U139" t="e">
        <f t="shared" si="226"/>
        <v>#REF!</v>
      </c>
      <c r="V139" t="e">
        <f t="shared" si="227"/>
        <v>#REF!</v>
      </c>
      <c r="W139" t="e">
        <f t="shared" si="228"/>
        <v>#REF!</v>
      </c>
      <c r="X139" t="e">
        <f t="shared" si="229"/>
        <v>#REF!</v>
      </c>
      <c r="Y139" t="e">
        <f t="shared" si="230"/>
        <v>#REF!</v>
      </c>
      <c r="AA139">
        <v>66440962</v>
      </c>
      <c r="AB139" t="e">
        <f t="shared" si="231"/>
        <v>#REF!</v>
      </c>
      <c r="AC139" t="e">
        <f>ROUND((ES139),2)</f>
        <v>#REF!</v>
      </c>
      <c r="AD139">
        <f>ROUND((((ET139)-(EU139))+AE139),2)</f>
        <v>0</v>
      </c>
      <c r="AE139">
        <f>ROUND((EU139),2)</f>
        <v>0</v>
      </c>
      <c r="AF139">
        <f>ROUND((EV139),2)</f>
        <v>0</v>
      </c>
      <c r="AG139">
        <f t="shared" si="232"/>
        <v>0</v>
      </c>
      <c r="AH139">
        <f>(EW139)</f>
        <v>0</v>
      </c>
      <c r="AI139">
        <f>(EX139)</f>
        <v>0</v>
      </c>
      <c r="AJ139">
        <f t="shared" si="233"/>
        <v>0</v>
      </c>
      <c r="AK139">
        <v>1</v>
      </c>
      <c r="AL139" s="31" t="e">
        <f>'Техническое задание 18.1 '!#REF!</f>
        <v>#REF!</v>
      </c>
      <c r="AM139">
        <v>0</v>
      </c>
      <c r="AN139">
        <v>0</v>
      </c>
      <c r="AO139">
        <v>0</v>
      </c>
      <c r="AP139">
        <v>0</v>
      </c>
      <c r="AQ139">
        <v>0</v>
      </c>
      <c r="AR139">
        <v>0</v>
      </c>
      <c r="AS139">
        <v>0</v>
      </c>
      <c r="AT139">
        <v>103</v>
      </c>
      <c r="AU139">
        <v>59</v>
      </c>
      <c r="AV139">
        <v>1</v>
      </c>
      <c r="AW139">
        <v>1</v>
      </c>
      <c r="AZ139">
        <v>1</v>
      </c>
      <c r="BA139">
        <v>1</v>
      </c>
      <c r="BB139">
        <v>1</v>
      </c>
      <c r="BC139" t="e">
        <f>'Техническое задание 18.1 '!#REF!</f>
        <v>#REF!</v>
      </c>
      <c r="BD139" t="s">
        <v>6</v>
      </c>
      <c r="BE139" t="s">
        <v>6</v>
      </c>
      <c r="BF139" t="s">
        <v>6</v>
      </c>
      <c r="BG139" t="s">
        <v>6</v>
      </c>
      <c r="BH139">
        <v>3</v>
      </c>
      <c r="BI139">
        <v>1</v>
      </c>
      <c r="BJ139" t="s">
        <v>385</v>
      </c>
      <c r="BM139">
        <v>46001</v>
      </c>
      <c r="BN139">
        <v>0</v>
      </c>
      <c r="BO139" t="s">
        <v>6</v>
      </c>
      <c r="BP139">
        <v>0</v>
      </c>
      <c r="BQ139">
        <v>2</v>
      </c>
      <c r="BR139">
        <v>0</v>
      </c>
      <c r="BS139">
        <v>1</v>
      </c>
      <c r="BT139">
        <v>1</v>
      </c>
      <c r="BU139">
        <v>1</v>
      </c>
      <c r="BV139">
        <v>1</v>
      </c>
      <c r="BW139">
        <v>1</v>
      </c>
      <c r="BX139">
        <v>1</v>
      </c>
      <c r="BY139" t="s">
        <v>6</v>
      </c>
      <c r="BZ139">
        <v>103</v>
      </c>
      <c r="CA139">
        <v>59</v>
      </c>
      <c r="CB139" t="s">
        <v>6</v>
      </c>
      <c r="CE139">
        <v>0</v>
      </c>
      <c r="CF139">
        <v>0</v>
      </c>
      <c r="CG139">
        <v>0</v>
      </c>
      <c r="CM139">
        <v>0</v>
      </c>
      <c r="CN139" t="s">
        <v>6</v>
      </c>
      <c r="CO139">
        <v>0</v>
      </c>
      <c r="CP139" t="e">
        <f t="shared" si="234"/>
        <v>#REF!</v>
      </c>
      <c r="CQ139" t="e">
        <f t="shared" si="252"/>
        <v>#REF!</v>
      </c>
      <c r="CR139">
        <f t="shared" si="253"/>
        <v>0</v>
      </c>
      <c r="CS139">
        <f t="shared" si="235"/>
        <v>0</v>
      </c>
      <c r="CT139">
        <f t="shared" si="236"/>
        <v>0</v>
      </c>
      <c r="CU139">
        <f t="shared" si="237"/>
        <v>0</v>
      </c>
      <c r="CV139">
        <f t="shared" si="238"/>
        <v>0</v>
      </c>
      <c r="CW139">
        <f t="shared" si="239"/>
        <v>0</v>
      </c>
      <c r="CX139">
        <f t="shared" si="240"/>
        <v>0</v>
      </c>
      <c r="CY139" t="e">
        <f t="shared" si="241"/>
        <v>#REF!</v>
      </c>
      <c r="CZ139" t="e">
        <f t="shared" si="242"/>
        <v>#REF!</v>
      </c>
      <c r="DC139" t="s">
        <v>6</v>
      </c>
      <c r="DD139" t="s">
        <v>6</v>
      </c>
      <c r="DE139" t="s">
        <v>6</v>
      </c>
      <c r="DF139" t="s">
        <v>6</v>
      </c>
      <c r="DG139" t="s">
        <v>6</v>
      </c>
      <c r="DH139" t="s">
        <v>6</v>
      </c>
      <c r="DI139" t="s">
        <v>6</v>
      </c>
      <c r="DJ139" t="s">
        <v>6</v>
      </c>
      <c r="DK139" t="s">
        <v>6</v>
      </c>
      <c r="DL139" t="s">
        <v>6</v>
      </c>
      <c r="DM139" t="s">
        <v>6</v>
      </c>
      <c r="DN139">
        <v>0</v>
      </c>
      <c r="DO139">
        <v>0</v>
      </c>
      <c r="DP139">
        <v>1</v>
      </c>
      <c r="DQ139">
        <v>1</v>
      </c>
      <c r="DU139">
        <v>1013</v>
      </c>
      <c r="DV139" t="s">
        <v>384</v>
      </c>
      <c r="DW139" t="e">
        <f>'Техническое задание 18.1 '!#REF!</f>
        <v>#REF!</v>
      </c>
      <c r="DX139">
        <v>1</v>
      </c>
      <c r="DZ139" t="s">
        <v>6</v>
      </c>
      <c r="EA139" t="s">
        <v>6</v>
      </c>
      <c r="EB139" t="s">
        <v>6</v>
      </c>
      <c r="EC139" t="s">
        <v>6</v>
      </c>
      <c r="EE139">
        <v>66434399</v>
      </c>
      <c r="EF139">
        <v>2</v>
      </c>
      <c r="EG139" t="s">
        <v>80</v>
      </c>
      <c r="EH139">
        <v>40</v>
      </c>
      <c r="EI139" t="s">
        <v>138</v>
      </c>
      <c r="EJ139">
        <v>1</v>
      </c>
      <c r="EK139">
        <v>46001</v>
      </c>
      <c r="EL139" t="s">
        <v>139</v>
      </c>
      <c r="EM139" t="s">
        <v>140</v>
      </c>
      <c r="EO139" t="s">
        <v>6</v>
      </c>
      <c r="EQ139">
        <v>0</v>
      </c>
      <c r="ER139">
        <v>1</v>
      </c>
      <c r="ES139" s="31" t="e">
        <f>'Техническое задание 18.1 '!#REF!</f>
        <v>#REF!</v>
      </c>
      <c r="ET139">
        <v>0</v>
      </c>
      <c r="EU139">
        <v>0</v>
      </c>
      <c r="EV139">
        <v>0</v>
      </c>
      <c r="EW139">
        <v>0</v>
      </c>
      <c r="EX139">
        <v>0</v>
      </c>
      <c r="FQ139">
        <v>0</v>
      </c>
      <c r="FR139">
        <f t="shared" si="243"/>
        <v>0</v>
      </c>
      <c r="FS139">
        <v>0</v>
      </c>
      <c r="FX139">
        <v>103</v>
      </c>
      <c r="FY139">
        <v>59</v>
      </c>
      <c r="GA139" t="s">
        <v>6</v>
      </c>
      <c r="GD139">
        <v>1</v>
      </c>
      <c r="GF139">
        <v>933151182</v>
      </c>
      <c r="GG139">
        <v>2</v>
      </c>
      <c r="GH139">
        <v>1</v>
      </c>
      <c r="GI139">
        <v>4</v>
      </c>
      <c r="GJ139">
        <v>0</v>
      </c>
      <c r="GK139">
        <v>0</v>
      </c>
      <c r="GL139">
        <f t="shared" si="244"/>
        <v>0</v>
      </c>
      <c r="GM139" t="e">
        <f t="shared" si="245"/>
        <v>#REF!</v>
      </c>
      <c r="GN139" t="e">
        <f t="shared" si="246"/>
        <v>#REF!</v>
      </c>
      <c r="GO139">
        <f t="shared" si="247"/>
        <v>0</v>
      </c>
      <c r="GP139">
        <f t="shared" si="248"/>
        <v>0</v>
      </c>
      <c r="GR139">
        <v>0</v>
      </c>
      <c r="GS139">
        <v>3</v>
      </c>
      <c r="GT139">
        <v>0</v>
      </c>
      <c r="GU139" t="s">
        <v>6</v>
      </c>
      <c r="GV139">
        <f>ROUND((GT139),2)</f>
        <v>0</v>
      </c>
      <c r="GW139">
        <v>1</v>
      </c>
      <c r="GX139" t="e">
        <f t="shared" si="249"/>
        <v>#REF!</v>
      </c>
      <c r="HA139">
        <v>0</v>
      </c>
      <c r="HB139">
        <v>0</v>
      </c>
      <c r="HC139">
        <f t="shared" si="250"/>
        <v>0</v>
      </c>
      <c r="HE139" t="s">
        <v>6</v>
      </c>
      <c r="HF139" t="s">
        <v>6</v>
      </c>
      <c r="HM139" t="s">
        <v>6</v>
      </c>
      <c r="HN139" t="s">
        <v>141</v>
      </c>
      <c r="HO139" t="s">
        <v>142</v>
      </c>
      <c r="HP139" t="s">
        <v>139</v>
      </c>
      <c r="HQ139" t="s">
        <v>139</v>
      </c>
      <c r="IF139">
        <v>-1</v>
      </c>
      <c r="IK139">
        <v>0</v>
      </c>
    </row>
    <row r="140" spans="1:245" x14ac:dyDescent="0.25">
      <c r="A140">
        <v>17</v>
      </c>
      <c r="B140">
        <v>1</v>
      </c>
      <c r="C140">
        <f>ROW(SmtRes!A218)</f>
        <v>218</v>
      </c>
      <c r="D140">
        <f>ROW(EtalonRes!A190)</f>
        <v>190</v>
      </c>
      <c r="E140" t="s">
        <v>386</v>
      </c>
      <c r="F140" t="s">
        <v>387</v>
      </c>
      <c r="G140" t="s">
        <v>388</v>
      </c>
      <c r="H140" t="s">
        <v>379</v>
      </c>
      <c r="I140" t="e">
        <f>'Техническое задание 18.1 '!#REF!</f>
        <v>#REF!</v>
      </c>
      <c r="J140">
        <v>0</v>
      </c>
      <c r="K140">
        <v>-43.02</v>
      </c>
      <c r="O140" t="e">
        <f t="shared" si="220"/>
        <v>#REF!</v>
      </c>
      <c r="P140" t="e">
        <f t="shared" si="221"/>
        <v>#REF!</v>
      </c>
      <c r="Q140" t="e">
        <f t="shared" si="222"/>
        <v>#REF!</v>
      </c>
      <c r="R140" t="e">
        <f t="shared" si="223"/>
        <v>#REF!</v>
      </c>
      <c r="S140" t="e">
        <f t="shared" si="224"/>
        <v>#REF!</v>
      </c>
      <c r="T140" t="e">
        <f t="shared" si="225"/>
        <v>#REF!</v>
      </c>
      <c r="U140" t="e">
        <f t="shared" si="226"/>
        <v>#REF!</v>
      </c>
      <c r="V140" t="e">
        <f t="shared" si="227"/>
        <v>#REF!</v>
      </c>
      <c r="W140" t="e">
        <f t="shared" si="228"/>
        <v>#REF!</v>
      </c>
      <c r="X140" t="e">
        <f t="shared" si="229"/>
        <v>#REF!</v>
      </c>
      <c r="Y140" t="e">
        <f t="shared" si="230"/>
        <v>#REF!</v>
      </c>
      <c r="AA140">
        <v>66440962</v>
      </c>
      <c r="AB140" t="e">
        <f t="shared" si="231"/>
        <v>#REF!</v>
      </c>
      <c r="AC140">
        <f>ROUND(((ES140*ROUND(11,7))),2)</f>
        <v>0</v>
      </c>
      <c r="AD140">
        <f>ROUND(((((ET140*ROUND(11,7)))-((EU140*ROUND(11,7))))+AE140),2)</f>
        <v>0</v>
      </c>
      <c r="AE140">
        <f>ROUND(((EU140*ROUND(11,7))),2)</f>
        <v>0</v>
      </c>
      <c r="AF140" t="e">
        <f>ROUND(((EV140*ROUND(11,7))),2)</f>
        <v>#REF!</v>
      </c>
      <c r="AG140">
        <f t="shared" si="232"/>
        <v>0</v>
      </c>
      <c r="AH140" t="e">
        <f>((EW140*ROUND(11,7)))</f>
        <v>#REF!</v>
      </c>
      <c r="AI140">
        <f>((EX140*ROUND(11,7)))</f>
        <v>0</v>
      </c>
      <c r="AJ140">
        <f t="shared" si="233"/>
        <v>0</v>
      </c>
      <c r="AK140" t="e">
        <f>AL140+AM140+AO140</f>
        <v>#REF!</v>
      </c>
      <c r="AL140">
        <v>0</v>
      </c>
      <c r="AM140">
        <v>0</v>
      </c>
      <c r="AN140">
        <v>0</v>
      </c>
      <c r="AO140" s="31" t="e">
        <f>'Техническое задание 18.1 '!#REF!</f>
        <v>#REF!</v>
      </c>
      <c r="AP140">
        <v>0</v>
      </c>
      <c r="AQ140" t="e">
        <f>'Техническое задание 18.1 '!#REF!</f>
        <v>#REF!</v>
      </c>
      <c r="AR140">
        <v>0</v>
      </c>
      <c r="AS140">
        <v>0</v>
      </c>
      <c r="AT140">
        <v>103</v>
      </c>
      <c r="AU140">
        <v>59</v>
      </c>
      <c r="AV140">
        <v>1</v>
      </c>
      <c r="AW140">
        <v>1</v>
      </c>
      <c r="AZ140">
        <v>1</v>
      </c>
      <c r="BA140" t="e">
        <f>'Техническое задание 18.1 '!#REF!</f>
        <v>#REF!</v>
      </c>
      <c r="BB140">
        <v>13.26</v>
      </c>
      <c r="BC140">
        <v>9.11</v>
      </c>
      <c r="BD140" t="s">
        <v>6</v>
      </c>
      <c r="BE140" t="s">
        <v>6</v>
      </c>
      <c r="BF140" t="s">
        <v>6</v>
      </c>
      <c r="BG140" t="s">
        <v>6</v>
      </c>
      <c r="BH140">
        <v>0</v>
      </c>
      <c r="BI140">
        <v>1</v>
      </c>
      <c r="BJ140" t="s">
        <v>389</v>
      </c>
      <c r="BM140">
        <v>46001</v>
      </c>
      <c r="BN140">
        <v>0</v>
      </c>
      <c r="BO140" t="s">
        <v>6</v>
      </c>
      <c r="BP140">
        <v>0</v>
      </c>
      <c r="BQ140">
        <v>2</v>
      </c>
      <c r="BR140">
        <v>0</v>
      </c>
      <c r="BS140">
        <v>33.39</v>
      </c>
      <c r="BT140">
        <v>1</v>
      </c>
      <c r="BU140">
        <v>1</v>
      </c>
      <c r="BV140">
        <v>1</v>
      </c>
      <c r="BW140">
        <v>1</v>
      </c>
      <c r="BX140">
        <v>1</v>
      </c>
      <c r="BY140" t="s">
        <v>6</v>
      </c>
      <c r="BZ140">
        <v>103</v>
      </c>
      <c r="CA140">
        <v>59</v>
      </c>
      <c r="CB140" t="s">
        <v>6</v>
      </c>
      <c r="CE140">
        <v>0</v>
      </c>
      <c r="CF140">
        <v>0</v>
      </c>
      <c r="CG140">
        <v>0</v>
      </c>
      <c r="CM140">
        <v>0</v>
      </c>
      <c r="CN140" t="s">
        <v>6</v>
      </c>
      <c r="CO140">
        <v>0</v>
      </c>
      <c r="CP140" t="e">
        <f t="shared" si="234"/>
        <v>#REF!</v>
      </c>
      <c r="CQ140">
        <f t="shared" si="252"/>
        <v>0</v>
      </c>
      <c r="CR140">
        <f t="shared" si="253"/>
        <v>0</v>
      </c>
      <c r="CS140">
        <f t="shared" si="235"/>
        <v>0</v>
      </c>
      <c r="CT140" t="e">
        <f t="shared" si="236"/>
        <v>#REF!</v>
      </c>
      <c r="CU140">
        <f t="shared" si="237"/>
        <v>0</v>
      </c>
      <c r="CV140" t="e">
        <f t="shared" si="238"/>
        <v>#REF!</v>
      </c>
      <c r="CW140">
        <f t="shared" si="239"/>
        <v>0</v>
      </c>
      <c r="CX140">
        <f t="shared" si="240"/>
        <v>0</v>
      </c>
      <c r="CY140" t="e">
        <f t="shared" si="241"/>
        <v>#REF!</v>
      </c>
      <c r="CZ140" t="e">
        <f t="shared" si="242"/>
        <v>#REF!</v>
      </c>
      <c r="DC140" t="s">
        <v>6</v>
      </c>
      <c r="DD140" t="s">
        <v>390</v>
      </c>
      <c r="DE140" t="s">
        <v>390</v>
      </c>
      <c r="DF140" t="s">
        <v>390</v>
      </c>
      <c r="DG140" t="s">
        <v>390</v>
      </c>
      <c r="DH140" t="s">
        <v>6</v>
      </c>
      <c r="DI140" t="s">
        <v>390</v>
      </c>
      <c r="DJ140" t="s">
        <v>390</v>
      </c>
      <c r="DK140" t="s">
        <v>6</v>
      </c>
      <c r="DL140" t="s">
        <v>6</v>
      </c>
      <c r="DM140" t="s">
        <v>6</v>
      </c>
      <c r="DN140">
        <v>0</v>
      </c>
      <c r="DO140">
        <v>0</v>
      </c>
      <c r="DP140">
        <v>1</v>
      </c>
      <c r="DQ140">
        <v>1</v>
      </c>
      <c r="DU140">
        <v>1013</v>
      </c>
      <c r="DV140" t="s">
        <v>379</v>
      </c>
      <c r="DW140" t="e">
        <f>'Техническое задание 18.1 '!#REF!</f>
        <v>#REF!</v>
      </c>
      <c r="DX140">
        <v>1</v>
      </c>
      <c r="DZ140" t="s">
        <v>6</v>
      </c>
      <c r="EA140" t="s">
        <v>6</v>
      </c>
      <c r="EB140" t="s">
        <v>6</v>
      </c>
      <c r="EC140" t="s">
        <v>6</v>
      </c>
      <c r="EE140">
        <v>66434399</v>
      </c>
      <c r="EF140">
        <v>2</v>
      </c>
      <c r="EG140" t="s">
        <v>80</v>
      </c>
      <c r="EH140">
        <v>40</v>
      </c>
      <c r="EI140" t="s">
        <v>138</v>
      </c>
      <c r="EJ140">
        <v>1</v>
      </c>
      <c r="EK140">
        <v>46001</v>
      </c>
      <c r="EL140" t="s">
        <v>139</v>
      </c>
      <c r="EM140" t="s">
        <v>140</v>
      </c>
      <c r="EO140" t="s">
        <v>6</v>
      </c>
      <c r="EQ140">
        <v>131072</v>
      </c>
      <c r="ER140" t="e">
        <f>ES140+ET140+EV140</f>
        <v>#REF!</v>
      </c>
      <c r="ES140">
        <v>0</v>
      </c>
      <c r="ET140">
        <v>0</v>
      </c>
      <c r="EU140">
        <v>0</v>
      </c>
      <c r="EV140" s="31" t="e">
        <f>'Техническое задание 18.1 '!#REF!</f>
        <v>#REF!</v>
      </c>
      <c r="EW140" t="e">
        <f>'Техническое задание 18.1 '!#REF!</f>
        <v>#REF!</v>
      </c>
      <c r="EX140">
        <v>0</v>
      </c>
      <c r="EY140">
        <v>0</v>
      </c>
      <c r="FQ140">
        <v>0</v>
      </c>
      <c r="FR140">
        <f t="shared" si="243"/>
        <v>0</v>
      </c>
      <c r="FS140">
        <v>0</v>
      </c>
      <c r="FX140">
        <v>103</v>
      </c>
      <c r="FY140">
        <v>59</v>
      </c>
      <c r="GA140" t="s">
        <v>6</v>
      </c>
      <c r="GD140">
        <v>1</v>
      </c>
      <c r="GF140">
        <v>1394467915</v>
      </c>
      <c r="GG140">
        <v>2</v>
      </c>
      <c r="GH140">
        <v>1</v>
      </c>
      <c r="GI140">
        <v>4</v>
      </c>
      <c r="GJ140">
        <v>0</v>
      </c>
      <c r="GK140">
        <v>0</v>
      </c>
      <c r="GL140">
        <f t="shared" si="244"/>
        <v>0</v>
      </c>
      <c r="GM140" t="e">
        <f t="shared" si="245"/>
        <v>#REF!</v>
      </c>
      <c r="GN140" t="e">
        <f t="shared" si="246"/>
        <v>#REF!</v>
      </c>
      <c r="GO140">
        <f t="shared" si="247"/>
        <v>0</v>
      </c>
      <c r="GP140">
        <f t="shared" si="248"/>
        <v>0</v>
      </c>
      <c r="GR140">
        <v>0</v>
      </c>
      <c r="GS140">
        <v>3</v>
      </c>
      <c r="GT140">
        <v>0</v>
      </c>
      <c r="GU140" t="s">
        <v>390</v>
      </c>
      <c r="GV140">
        <f>ROUND(((GT140*ROUND(11,7))),2)</f>
        <v>0</v>
      </c>
      <c r="GW140">
        <v>1</v>
      </c>
      <c r="GX140" t="e">
        <f t="shared" si="249"/>
        <v>#REF!</v>
      </c>
      <c r="HA140">
        <v>0</v>
      </c>
      <c r="HB140">
        <v>0</v>
      </c>
      <c r="HC140">
        <f t="shared" si="250"/>
        <v>0</v>
      </c>
      <c r="HE140" t="s">
        <v>6</v>
      </c>
      <c r="HF140" t="s">
        <v>6</v>
      </c>
      <c r="HM140" t="s">
        <v>6</v>
      </c>
      <c r="HN140" t="s">
        <v>141</v>
      </c>
      <c r="HO140" t="s">
        <v>142</v>
      </c>
      <c r="HP140" t="s">
        <v>139</v>
      </c>
      <c r="HQ140" t="s">
        <v>139</v>
      </c>
      <c r="IF140">
        <v>-1</v>
      </c>
      <c r="IK140">
        <v>0</v>
      </c>
    </row>
    <row r="141" spans="1:245" x14ac:dyDescent="0.25">
      <c r="A141">
        <v>18</v>
      </c>
      <c r="B141">
        <v>1</v>
      </c>
      <c r="C141">
        <v>218</v>
      </c>
      <c r="E141" t="s">
        <v>391</v>
      </c>
      <c r="F141" t="e">
        <f>'Техническое задание 18.1 '!#REF!</f>
        <v>#REF!</v>
      </c>
      <c r="G141" t="s">
        <v>383</v>
      </c>
      <c r="H141" t="s">
        <v>384</v>
      </c>
      <c r="I141" t="e">
        <f>I140*J141</f>
        <v>#REF!</v>
      </c>
      <c r="J141" s="66">
        <f>'4.Ведомость_списания'!F163</f>
        <v>0.43999999999999995</v>
      </c>
      <c r="K141">
        <v>0.04</v>
      </c>
      <c r="O141" t="e">
        <f t="shared" si="220"/>
        <v>#REF!</v>
      </c>
      <c r="P141" t="e">
        <f t="shared" si="221"/>
        <v>#REF!</v>
      </c>
      <c r="Q141" t="e">
        <f t="shared" si="222"/>
        <v>#REF!</v>
      </c>
      <c r="R141" t="e">
        <f t="shared" si="223"/>
        <v>#REF!</v>
      </c>
      <c r="S141" t="e">
        <f t="shared" si="224"/>
        <v>#REF!</v>
      </c>
      <c r="T141" t="e">
        <f t="shared" si="225"/>
        <v>#REF!</v>
      </c>
      <c r="U141" t="e">
        <f t="shared" si="226"/>
        <v>#REF!</v>
      </c>
      <c r="V141" t="e">
        <f t="shared" si="227"/>
        <v>#REF!</v>
      </c>
      <c r="W141" t="e">
        <f t="shared" si="228"/>
        <v>#REF!</v>
      </c>
      <c r="X141" t="e">
        <f t="shared" si="229"/>
        <v>#REF!</v>
      </c>
      <c r="Y141" t="e">
        <f t="shared" si="230"/>
        <v>#REF!</v>
      </c>
      <c r="AA141">
        <v>66440962</v>
      </c>
      <c r="AB141" t="e">
        <f t="shared" si="231"/>
        <v>#REF!</v>
      </c>
      <c r="AC141" t="e">
        <f t="shared" ref="AC141:AC149" si="254">ROUND((ES141),2)</f>
        <v>#REF!</v>
      </c>
      <c r="AD141">
        <f t="shared" ref="AD141:AD149" si="255">ROUND((((ET141)-(EU141))+AE141),2)</f>
        <v>0</v>
      </c>
      <c r="AE141">
        <f t="shared" ref="AE141:AE149" si="256">ROUND((EU141),2)</f>
        <v>0</v>
      </c>
      <c r="AF141">
        <f t="shared" ref="AF141:AF149" si="257">ROUND((EV141),2)</f>
        <v>0</v>
      </c>
      <c r="AG141">
        <f t="shared" si="232"/>
        <v>0</v>
      </c>
      <c r="AH141">
        <f t="shared" ref="AH141:AH149" si="258">(EW141)</f>
        <v>0</v>
      </c>
      <c r="AI141">
        <f t="shared" ref="AI141:AI149" si="259">(EX141)</f>
        <v>0</v>
      </c>
      <c r="AJ141">
        <f t="shared" si="233"/>
        <v>0</v>
      </c>
      <c r="AK141">
        <v>1</v>
      </c>
      <c r="AL141" s="31" t="e">
        <f>'Техническое задание 18.1 '!#REF!</f>
        <v>#REF!</v>
      </c>
      <c r="AM141">
        <v>0</v>
      </c>
      <c r="AN141">
        <v>0</v>
      </c>
      <c r="AO141">
        <v>0</v>
      </c>
      <c r="AP141">
        <v>0</v>
      </c>
      <c r="AQ141">
        <v>0</v>
      </c>
      <c r="AR141">
        <v>0</v>
      </c>
      <c r="AS141">
        <v>0</v>
      </c>
      <c r="AT141">
        <v>103</v>
      </c>
      <c r="AU141">
        <v>59</v>
      </c>
      <c r="AV141">
        <v>1</v>
      </c>
      <c r="AW141">
        <v>1</v>
      </c>
      <c r="AZ141">
        <v>1</v>
      </c>
      <c r="BA141">
        <v>1</v>
      </c>
      <c r="BB141">
        <v>1</v>
      </c>
      <c r="BC141" t="e">
        <f>'Техническое задание 18.1 '!#REF!</f>
        <v>#REF!</v>
      </c>
      <c r="BD141" t="s">
        <v>6</v>
      </c>
      <c r="BE141" t="s">
        <v>6</v>
      </c>
      <c r="BF141" t="s">
        <v>6</v>
      </c>
      <c r="BG141" t="s">
        <v>6</v>
      </c>
      <c r="BH141">
        <v>3</v>
      </c>
      <c r="BI141">
        <v>1</v>
      </c>
      <c r="BJ141" t="s">
        <v>385</v>
      </c>
      <c r="BM141">
        <v>46001</v>
      </c>
      <c r="BN141">
        <v>0</v>
      </c>
      <c r="BO141" t="s">
        <v>6</v>
      </c>
      <c r="BP141">
        <v>0</v>
      </c>
      <c r="BQ141">
        <v>2</v>
      </c>
      <c r="BR141">
        <v>0</v>
      </c>
      <c r="BS141">
        <v>1</v>
      </c>
      <c r="BT141">
        <v>1</v>
      </c>
      <c r="BU141">
        <v>1</v>
      </c>
      <c r="BV141">
        <v>1</v>
      </c>
      <c r="BW141">
        <v>1</v>
      </c>
      <c r="BX141">
        <v>1</v>
      </c>
      <c r="BY141" t="s">
        <v>6</v>
      </c>
      <c r="BZ141">
        <v>103</v>
      </c>
      <c r="CA141">
        <v>59</v>
      </c>
      <c r="CB141" t="s">
        <v>6</v>
      </c>
      <c r="CE141">
        <v>0</v>
      </c>
      <c r="CF141">
        <v>0</v>
      </c>
      <c r="CG141">
        <v>0</v>
      </c>
      <c r="CM141">
        <v>0</v>
      </c>
      <c r="CN141" t="s">
        <v>6</v>
      </c>
      <c r="CO141">
        <v>0</v>
      </c>
      <c r="CP141" t="e">
        <f t="shared" si="234"/>
        <v>#REF!</v>
      </c>
      <c r="CQ141" t="e">
        <f t="shared" si="252"/>
        <v>#REF!</v>
      </c>
      <c r="CR141">
        <f t="shared" si="253"/>
        <v>0</v>
      </c>
      <c r="CS141">
        <f t="shared" si="235"/>
        <v>0</v>
      </c>
      <c r="CT141">
        <f t="shared" si="236"/>
        <v>0</v>
      </c>
      <c r="CU141">
        <f t="shared" si="237"/>
        <v>0</v>
      </c>
      <c r="CV141">
        <f t="shared" si="238"/>
        <v>0</v>
      </c>
      <c r="CW141">
        <f t="shared" si="239"/>
        <v>0</v>
      </c>
      <c r="CX141">
        <f t="shared" si="240"/>
        <v>0</v>
      </c>
      <c r="CY141" t="e">
        <f t="shared" si="241"/>
        <v>#REF!</v>
      </c>
      <c r="CZ141" t="e">
        <f t="shared" si="242"/>
        <v>#REF!</v>
      </c>
      <c r="DC141" t="s">
        <v>6</v>
      </c>
      <c r="DD141" t="s">
        <v>6</v>
      </c>
      <c r="DE141" t="s">
        <v>6</v>
      </c>
      <c r="DF141" t="s">
        <v>6</v>
      </c>
      <c r="DG141" t="s">
        <v>6</v>
      </c>
      <c r="DH141" t="s">
        <v>6</v>
      </c>
      <c r="DI141" t="s">
        <v>6</v>
      </c>
      <c r="DJ141" t="s">
        <v>6</v>
      </c>
      <c r="DK141" t="s">
        <v>6</v>
      </c>
      <c r="DL141" t="s">
        <v>6</v>
      </c>
      <c r="DM141" t="s">
        <v>6</v>
      </c>
      <c r="DN141">
        <v>0</v>
      </c>
      <c r="DO141">
        <v>0</v>
      </c>
      <c r="DP141">
        <v>1</v>
      </c>
      <c r="DQ141">
        <v>1</v>
      </c>
      <c r="DU141">
        <v>1013</v>
      </c>
      <c r="DV141" t="s">
        <v>384</v>
      </c>
      <c r="DW141" t="e">
        <f>'Техническое задание 18.1 '!#REF!</f>
        <v>#REF!</v>
      </c>
      <c r="DX141">
        <v>1</v>
      </c>
      <c r="DZ141" t="s">
        <v>6</v>
      </c>
      <c r="EA141" t="s">
        <v>6</v>
      </c>
      <c r="EB141" t="s">
        <v>6</v>
      </c>
      <c r="EC141" t="s">
        <v>6</v>
      </c>
      <c r="EE141">
        <v>66434399</v>
      </c>
      <c r="EF141">
        <v>2</v>
      </c>
      <c r="EG141" t="s">
        <v>80</v>
      </c>
      <c r="EH141">
        <v>40</v>
      </c>
      <c r="EI141" t="s">
        <v>138</v>
      </c>
      <c r="EJ141">
        <v>1</v>
      </c>
      <c r="EK141">
        <v>46001</v>
      </c>
      <c r="EL141" t="s">
        <v>139</v>
      </c>
      <c r="EM141" t="s">
        <v>140</v>
      </c>
      <c r="EO141" t="s">
        <v>6</v>
      </c>
      <c r="EQ141">
        <v>0</v>
      </c>
      <c r="ER141">
        <v>1</v>
      </c>
      <c r="ES141" s="31" t="e">
        <f>'Техническое задание 18.1 '!#REF!</f>
        <v>#REF!</v>
      </c>
      <c r="ET141">
        <v>0</v>
      </c>
      <c r="EU141">
        <v>0</v>
      </c>
      <c r="EV141">
        <v>0</v>
      </c>
      <c r="EW141">
        <v>0</v>
      </c>
      <c r="EX141">
        <v>0</v>
      </c>
      <c r="FQ141">
        <v>0</v>
      </c>
      <c r="FR141">
        <f t="shared" si="243"/>
        <v>0</v>
      </c>
      <c r="FS141">
        <v>0</v>
      </c>
      <c r="FX141">
        <v>103</v>
      </c>
      <c r="FY141">
        <v>59</v>
      </c>
      <c r="GA141" t="s">
        <v>6</v>
      </c>
      <c r="GD141">
        <v>1</v>
      </c>
      <c r="GF141">
        <v>933151182</v>
      </c>
      <c r="GG141">
        <v>2</v>
      </c>
      <c r="GH141">
        <v>1</v>
      </c>
      <c r="GI141">
        <v>4</v>
      </c>
      <c r="GJ141">
        <v>0</v>
      </c>
      <c r="GK141">
        <v>0</v>
      </c>
      <c r="GL141">
        <f t="shared" si="244"/>
        <v>0</v>
      </c>
      <c r="GM141" t="e">
        <f t="shared" si="245"/>
        <v>#REF!</v>
      </c>
      <c r="GN141" t="e">
        <f t="shared" si="246"/>
        <v>#REF!</v>
      </c>
      <c r="GO141">
        <f t="shared" si="247"/>
        <v>0</v>
      </c>
      <c r="GP141">
        <f t="shared" si="248"/>
        <v>0</v>
      </c>
      <c r="GR141">
        <v>0</v>
      </c>
      <c r="GS141">
        <v>3</v>
      </c>
      <c r="GT141">
        <v>0</v>
      </c>
      <c r="GU141" t="s">
        <v>6</v>
      </c>
      <c r="GV141">
        <f t="shared" ref="GV141:GV149" si="260">ROUND((GT141),2)</f>
        <v>0</v>
      </c>
      <c r="GW141">
        <v>1</v>
      </c>
      <c r="GX141" t="e">
        <f t="shared" si="249"/>
        <v>#REF!</v>
      </c>
      <c r="HA141">
        <v>0</v>
      </c>
      <c r="HB141">
        <v>0</v>
      </c>
      <c r="HC141">
        <f t="shared" si="250"/>
        <v>0</v>
      </c>
      <c r="HE141" t="s">
        <v>6</v>
      </c>
      <c r="HF141" t="s">
        <v>6</v>
      </c>
      <c r="HM141" t="s">
        <v>390</v>
      </c>
      <c r="HN141" t="s">
        <v>141</v>
      </c>
      <c r="HO141" t="s">
        <v>142</v>
      </c>
      <c r="HP141" t="s">
        <v>139</v>
      </c>
      <c r="HQ141" t="s">
        <v>139</v>
      </c>
      <c r="IF141">
        <v>-1</v>
      </c>
      <c r="IK141">
        <v>0</v>
      </c>
    </row>
    <row r="142" spans="1:245" x14ac:dyDescent="0.25">
      <c r="A142">
        <v>17</v>
      </c>
      <c r="B142">
        <v>1</v>
      </c>
      <c r="C142">
        <f>ROW(SmtRes!A228)</f>
        <v>228</v>
      </c>
      <c r="D142">
        <f>ROW(EtalonRes!A196)</f>
        <v>196</v>
      </c>
      <c r="E142" t="s">
        <v>392</v>
      </c>
      <c r="F142" t="s">
        <v>393</v>
      </c>
      <c r="G142" t="s">
        <v>394</v>
      </c>
      <c r="H142" t="s">
        <v>147</v>
      </c>
      <c r="I142" t="e">
        <f>'Техническое задание 18.1 '!#REF!</f>
        <v>#REF!</v>
      </c>
      <c r="J142">
        <v>0</v>
      </c>
      <c r="K142">
        <v>3.5329999999999999</v>
      </c>
      <c r="O142" t="e">
        <f t="shared" si="220"/>
        <v>#REF!</v>
      </c>
      <c r="P142" t="e">
        <f t="shared" si="221"/>
        <v>#REF!</v>
      </c>
      <c r="Q142" t="e">
        <f t="shared" si="222"/>
        <v>#REF!</v>
      </c>
      <c r="R142" t="e">
        <f t="shared" si="223"/>
        <v>#REF!</v>
      </c>
      <c r="S142" t="e">
        <f t="shared" si="224"/>
        <v>#REF!</v>
      </c>
      <c r="T142" t="e">
        <f t="shared" si="225"/>
        <v>#REF!</v>
      </c>
      <c r="U142" t="e">
        <f t="shared" si="226"/>
        <v>#REF!</v>
      </c>
      <c r="V142" t="e">
        <f t="shared" si="227"/>
        <v>#REF!</v>
      </c>
      <c r="W142" t="e">
        <f t="shared" si="228"/>
        <v>#REF!</v>
      </c>
      <c r="X142" t="e">
        <f t="shared" si="229"/>
        <v>#REF!</v>
      </c>
      <c r="Y142" t="e">
        <f t="shared" si="230"/>
        <v>#REF!</v>
      </c>
      <c r="AA142">
        <v>66440962</v>
      </c>
      <c r="AB142" t="e">
        <f t="shared" si="231"/>
        <v>#REF!</v>
      </c>
      <c r="AC142" t="e">
        <f t="shared" si="254"/>
        <v>#REF!</v>
      </c>
      <c r="AD142" t="e">
        <f t="shared" si="255"/>
        <v>#REF!</v>
      </c>
      <c r="AE142" t="e">
        <f t="shared" si="256"/>
        <v>#REF!</v>
      </c>
      <c r="AF142" t="e">
        <f t="shared" si="257"/>
        <v>#REF!</v>
      </c>
      <c r="AG142">
        <f t="shared" si="232"/>
        <v>0</v>
      </c>
      <c r="AH142" t="e">
        <f t="shared" si="258"/>
        <v>#REF!</v>
      </c>
      <c r="AI142">
        <f t="shared" si="259"/>
        <v>0.94</v>
      </c>
      <c r="AJ142">
        <f t="shared" si="233"/>
        <v>0</v>
      </c>
      <c r="AK142" t="e">
        <f>AL142+AM142+AO142</f>
        <v>#REF!</v>
      </c>
      <c r="AL142" s="31" t="e">
        <f>'Техническое задание 18.1 '!#REF!</f>
        <v>#REF!</v>
      </c>
      <c r="AM142" s="31" t="e">
        <f>'Техническое задание 18.1 '!#REF!</f>
        <v>#REF!</v>
      </c>
      <c r="AN142" s="31" t="e">
        <f>'Техническое задание 18.1 '!#REF!</f>
        <v>#REF!</v>
      </c>
      <c r="AO142" s="31" t="e">
        <f>'Техническое задание 18.1 '!#REF!</f>
        <v>#REF!</v>
      </c>
      <c r="AP142">
        <v>0</v>
      </c>
      <c r="AQ142" t="e">
        <f>'Техническое задание 18.1 '!#REF!</f>
        <v>#REF!</v>
      </c>
      <c r="AR142">
        <v>0.94</v>
      </c>
      <c r="AS142">
        <v>0</v>
      </c>
      <c r="AT142">
        <v>110</v>
      </c>
      <c r="AU142">
        <v>73</v>
      </c>
      <c r="AV142">
        <v>1</v>
      </c>
      <c r="AW142">
        <v>1</v>
      </c>
      <c r="AZ142">
        <v>1</v>
      </c>
      <c r="BA142" t="e">
        <f>'Техническое задание 18.1 '!#REF!</f>
        <v>#REF!</v>
      </c>
      <c r="BB142" t="e">
        <f>'Техническое задание 18.1 '!#REF!</f>
        <v>#REF!</v>
      </c>
      <c r="BC142" t="e">
        <f>'Техническое задание 18.1 '!#REF!</f>
        <v>#REF!</v>
      </c>
      <c r="BD142" t="s">
        <v>6</v>
      </c>
      <c r="BE142" t="s">
        <v>6</v>
      </c>
      <c r="BF142" t="s">
        <v>6</v>
      </c>
      <c r="BG142" t="s">
        <v>6</v>
      </c>
      <c r="BH142">
        <v>0</v>
      </c>
      <c r="BI142">
        <v>1</v>
      </c>
      <c r="BJ142" t="s">
        <v>395</v>
      </c>
      <c r="BM142">
        <v>7001</v>
      </c>
      <c r="BN142">
        <v>0</v>
      </c>
      <c r="BO142" t="s">
        <v>6</v>
      </c>
      <c r="BP142">
        <v>0</v>
      </c>
      <c r="BQ142">
        <v>2</v>
      </c>
      <c r="BR142">
        <v>0</v>
      </c>
      <c r="BS142" t="e">
        <f>'Техническое задание 18.1 '!#REF!</f>
        <v>#REF!</v>
      </c>
      <c r="BT142">
        <v>1</v>
      </c>
      <c r="BU142">
        <v>1</v>
      </c>
      <c r="BV142">
        <v>1</v>
      </c>
      <c r="BW142">
        <v>1</v>
      </c>
      <c r="BX142">
        <v>1</v>
      </c>
      <c r="BY142" t="s">
        <v>6</v>
      </c>
      <c r="BZ142">
        <v>110</v>
      </c>
      <c r="CA142">
        <v>73</v>
      </c>
      <c r="CB142" t="s">
        <v>6</v>
      </c>
      <c r="CE142">
        <v>0</v>
      </c>
      <c r="CF142">
        <v>0</v>
      </c>
      <c r="CG142">
        <v>0</v>
      </c>
      <c r="CM142">
        <v>0</v>
      </c>
      <c r="CN142" t="s">
        <v>6</v>
      </c>
      <c r="CO142">
        <v>0</v>
      </c>
      <c r="CP142" t="e">
        <f t="shared" si="234"/>
        <v>#REF!</v>
      </c>
      <c r="CQ142" t="e">
        <f t="shared" si="252"/>
        <v>#REF!</v>
      </c>
      <c r="CR142" t="e">
        <f t="shared" si="253"/>
        <v>#REF!</v>
      </c>
      <c r="CS142" t="e">
        <f t="shared" si="235"/>
        <v>#REF!</v>
      </c>
      <c r="CT142" t="e">
        <f t="shared" si="236"/>
        <v>#REF!</v>
      </c>
      <c r="CU142">
        <f t="shared" si="237"/>
        <v>0</v>
      </c>
      <c r="CV142" t="e">
        <f t="shared" si="238"/>
        <v>#REF!</v>
      </c>
      <c r="CW142">
        <f t="shared" si="239"/>
        <v>0.94</v>
      </c>
      <c r="CX142">
        <f t="shared" si="240"/>
        <v>0</v>
      </c>
      <c r="CY142" t="e">
        <f t="shared" si="241"/>
        <v>#REF!</v>
      </c>
      <c r="CZ142" t="e">
        <f t="shared" si="242"/>
        <v>#REF!</v>
      </c>
      <c r="DC142" t="s">
        <v>6</v>
      </c>
      <c r="DD142" t="s">
        <v>6</v>
      </c>
      <c r="DE142" t="s">
        <v>6</v>
      </c>
      <c r="DF142" t="s">
        <v>6</v>
      </c>
      <c r="DG142" t="s">
        <v>6</v>
      </c>
      <c r="DH142" t="s">
        <v>6</v>
      </c>
      <c r="DI142" t="s">
        <v>6</v>
      </c>
      <c r="DJ142" t="s">
        <v>6</v>
      </c>
      <c r="DK142" t="s">
        <v>6</v>
      </c>
      <c r="DL142" t="s">
        <v>6</v>
      </c>
      <c r="DM142" t="s">
        <v>6</v>
      </c>
      <c r="DN142">
        <v>0</v>
      </c>
      <c r="DO142">
        <v>0</v>
      </c>
      <c r="DP142">
        <v>1</v>
      </c>
      <c r="DQ142">
        <v>1</v>
      </c>
      <c r="DU142">
        <v>1009</v>
      </c>
      <c r="DV142" t="s">
        <v>147</v>
      </c>
      <c r="DW142" t="e">
        <f>'Техническое задание 18.1 '!#REF!</f>
        <v>#REF!</v>
      </c>
      <c r="DX142">
        <v>1000</v>
      </c>
      <c r="DZ142" t="s">
        <v>6</v>
      </c>
      <c r="EA142" t="s">
        <v>6</v>
      </c>
      <c r="EB142" t="s">
        <v>6</v>
      </c>
      <c r="EC142" t="s">
        <v>6</v>
      </c>
      <c r="EE142">
        <v>66434290</v>
      </c>
      <c r="EF142">
        <v>2</v>
      </c>
      <c r="EG142" t="s">
        <v>80</v>
      </c>
      <c r="EH142">
        <v>7</v>
      </c>
      <c r="EI142" t="s">
        <v>171</v>
      </c>
      <c r="EJ142">
        <v>1</v>
      </c>
      <c r="EK142">
        <v>7001</v>
      </c>
      <c r="EL142" t="s">
        <v>171</v>
      </c>
      <c r="EM142" t="s">
        <v>173</v>
      </c>
      <c r="EO142" t="s">
        <v>6</v>
      </c>
      <c r="EQ142">
        <v>131072</v>
      </c>
      <c r="ER142" t="e">
        <f>ES142+ET142+EV142</f>
        <v>#REF!</v>
      </c>
      <c r="ES142" s="31" t="e">
        <f>'Техническое задание 18.1 '!#REF!</f>
        <v>#REF!</v>
      </c>
      <c r="ET142" s="31" t="e">
        <f>'Техническое задание 18.1 '!#REF!</f>
        <v>#REF!</v>
      </c>
      <c r="EU142" s="31" t="e">
        <f>'Техническое задание 18.1 '!#REF!</f>
        <v>#REF!</v>
      </c>
      <c r="EV142" s="31" t="e">
        <f>'Техническое задание 18.1 '!#REF!</f>
        <v>#REF!</v>
      </c>
      <c r="EW142" t="e">
        <f>'Техническое задание 18.1 '!#REF!</f>
        <v>#REF!</v>
      </c>
      <c r="EX142">
        <v>0.94</v>
      </c>
      <c r="EY142">
        <v>0</v>
      </c>
      <c r="FQ142">
        <v>0</v>
      </c>
      <c r="FR142">
        <f t="shared" si="243"/>
        <v>0</v>
      </c>
      <c r="FS142">
        <v>0</v>
      </c>
      <c r="FX142">
        <v>110</v>
      </c>
      <c r="FY142">
        <v>73</v>
      </c>
      <c r="GA142" t="s">
        <v>6</v>
      </c>
      <c r="GD142">
        <v>1</v>
      </c>
      <c r="GF142">
        <v>-1621685897</v>
      </c>
      <c r="GG142">
        <v>2</v>
      </c>
      <c r="GH142">
        <v>1</v>
      </c>
      <c r="GI142">
        <v>4</v>
      </c>
      <c r="GJ142">
        <v>0</v>
      </c>
      <c r="GK142">
        <v>0</v>
      </c>
      <c r="GL142">
        <f t="shared" si="244"/>
        <v>0</v>
      </c>
      <c r="GM142" t="e">
        <f t="shared" si="245"/>
        <v>#REF!</v>
      </c>
      <c r="GN142" t="e">
        <f t="shared" si="246"/>
        <v>#REF!</v>
      </c>
      <c r="GO142">
        <f t="shared" si="247"/>
        <v>0</v>
      </c>
      <c r="GP142">
        <f t="shared" si="248"/>
        <v>0</v>
      </c>
      <c r="GR142">
        <v>0</v>
      </c>
      <c r="GS142">
        <v>3</v>
      </c>
      <c r="GT142">
        <v>0</v>
      </c>
      <c r="GU142" t="s">
        <v>6</v>
      </c>
      <c r="GV142">
        <f t="shared" si="260"/>
        <v>0</v>
      </c>
      <c r="GW142">
        <v>1</v>
      </c>
      <c r="GX142" t="e">
        <f t="shared" si="249"/>
        <v>#REF!</v>
      </c>
      <c r="HA142">
        <v>0</v>
      </c>
      <c r="HB142">
        <v>0</v>
      </c>
      <c r="HC142">
        <f t="shared" si="250"/>
        <v>0</v>
      </c>
      <c r="HE142" t="s">
        <v>6</v>
      </c>
      <c r="HF142" t="s">
        <v>6</v>
      </c>
      <c r="HM142" t="s">
        <v>6</v>
      </c>
      <c r="HN142" t="s">
        <v>188</v>
      </c>
      <c r="HO142" t="s">
        <v>189</v>
      </c>
      <c r="HP142" t="s">
        <v>171</v>
      </c>
      <c r="HQ142" t="s">
        <v>171</v>
      </c>
      <c r="IF142">
        <v>-1</v>
      </c>
      <c r="IK142">
        <v>0</v>
      </c>
    </row>
    <row r="143" spans="1:245" x14ac:dyDescent="0.25">
      <c r="A143">
        <v>18</v>
      </c>
      <c r="B143">
        <v>1</v>
      </c>
      <c r="C143">
        <v>225</v>
      </c>
      <c r="E143" t="s">
        <v>396</v>
      </c>
      <c r="F143" t="e">
        <f>'Техническое задание 18.1 '!#REF!</f>
        <v>#REF!</v>
      </c>
      <c r="G143" t="s">
        <v>398</v>
      </c>
      <c r="H143" t="s">
        <v>147</v>
      </c>
      <c r="I143" t="e">
        <f>I142*J143</f>
        <v>#REF!</v>
      </c>
      <c r="J143">
        <v>-1</v>
      </c>
      <c r="K143">
        <v>-1</v>
      </c>
      <c r="O143" t="e">
        <f t="shared" si="220"/>
        <v>#REF!</v>
      </c>
      <c r="P143" t="e">
        <f t="shared" si="221"/>
        <v>#REF!</v>
      </c>
      <c r="Q143" t="e">
        <f t="shared" si="222"/>
        <v>#REF!</v>
      </c>
      <c r="R143" t="e">
        <f t="shared" si="223"/>
        <v>#REF!</v>
      </c>
      <c r="S143" t="e">
        <f t="shared" si="224"/>
        <v>#REF!</v>
      </c>
      <c r="T143" t="e">
        <f t="shared" si="225"/>
        <v>#REF!</v>
      </c>
      <c r="U143" t="e">
        <f t="shared" si="226"/>
        <v>#REF!</v>
      </c>
      <c r="V143" t="e">
        <f t="shared" si="227"/>
        <v>#REF!</v>
      </c>
      <c r="W143" t="e">
        <f t="shared" si="228"/>
        <v>#REF!</v>
      </c>
      <c r="X143" t="e">
        <f t="shared" si="229"/>
        <v>#REF!</v>
      </c>
      <c r="Y143" t="e">
        <f t="shared" si="230"/>
        <v>#REF!</v>
      </c>
      <c r="AA143">
        <v>66440962</v>
      </c>
      <c r="AB143" t="e">
        <f t="shared" si="231"/>
        <v>#REF!</v>
      </c>
      <c r="AC143" t="e">
        <f t="shared" si="254"/>
        <v>#REF!</v>
      </c>
      <c r="AD143">
        <f t="shared" si="255"/>
        <v>0</v>
      </c>
      <c r="AE143">
        <f t="shared" si="256"/>
        <v>0</v>
      </c>
      <c r="AF143">
        <f t="shared" si="257"/>
        <v>0</v>
      </c>
      <c r="AG143">
        <f t="shared" si="232"/>
        <v>0</v>
      </c>
      <c r="AH143">
        <f t="shared" si="258"/>
        <v>0</v>
      </c>
      <c r="AI143">
        <f t="shared" si="259"/>
        <v>0</v>
      </c>
      <c r="AJ143">
        <f t="shared" si="233"/>
        <v>0</v>
      </c>
      <c r="AK143">
        <v>10045</v>
      </c>
      <c r="AL143" s="31" t="e">
        <f>'Техническое задание 18.1 '!#REF!</f>
        <v>#REF!</v>
      </c>
      <c r="AM143">
        <v>0</v>
      </c>
      <c r="AN143">
        <v>0</v>
      </c>
      <c r="AO143">
        <v>0</v>
      </c>
      <c r="AP143">
        <v>0</v>
      </c>
      <c r="AQ143">
        <v>0</v>
      </c>
      <c r="AR143">
        <v>0</v>
      </c>
      <c r="AS143">
        <v>0</v>
      </c>
      <c r="AT143">
        <v>110</v>
      </c>
      <c r="AU143">
        <v>73</v>
      </c>
      <c r="AV143">
        <v>1</v>
      </c>
      <c r="AW143">
        <v>1</v>
      </c>
      <c r="AZ143">
        <v>1</v>
      </c>
      <c r="BA143">
        <v>1</v>
      </c>
      <c r="BB143">
        <v>1</v>
      </c>
      <c r="BC143" t="e">
        <f>'Техническое задание 18.1 '!#REF!</f>
        <v>#REF!</v>
      </c>
      <c r="BD143" t="s">
        <v>6</v>
      </c>
      <c r="BE143" t="s">
        <v>6</v>
      </c>
      <c r="BF143" t="s">
        <v>6</v>
      </c>
      <c r="BG143" t="s">
        <v>6</v>
      </c>
      <c r="BH143">
        <v>3</v>
      </c>
      <c r="BI143">
        <v>1</v>
      </c>
      <c r="BJ143" t="s">
        <v>399</v>
      </c>
      <c r="BM143">
        <v>7001</v>
      </c>
      <c r="BN143">
        <v>0</v>
      </c>
      <c r="BO143" t="s">
        <v>6</v>
      </c>
      <c r="BP143">
        <v>0</v>
      </c>
      <c r="BQ143">
        <v>2</v>
      </c>
      <c r="BR143">
        <v>1</v>
      </c>
      <c r="BS143">
        <v>1</v>
      </c>
      <c r="BT143">
        <v>1</v>
      </c>
      <c r="BU143">
        <v>1</v>
      </c>
      <c r="BV143">
        <v>1</v>
      </c>
      <c r="BW143">
        <v>1</v>
      </c>
      <c r="BX143">
        <v>1</v>
      </c>
      <c r="BY143" t="s">
        <v>6</v>
      </c>
      <c r="BZ143">
        <v>110</v>
      </c>
      <c r="CA143">
        <v>73</v>
      </c>
      <c r="CB143" t="s">
        <v>6</v>
      </c>
      <c r="CE143">
        <v>0</v>
      </c>
      <c r="CF143">
        <v>0</v>
      </c>
      <c r="CG143">
        <v>0</v>
      </c>
      <c r="CM143">
        <v>0</v>
      </c>
      <c r="CN143" t="s">
        <v>6</v>
      </c>
      <c r="CO143">
        <v>0</v>
      </c>
      <c r="CP143" t="e">
        <f t="shared" si="234"/>
        <v>#REF!</v>
      </c>
      <c r="CQ143" t="e">
        <f t="shared" si="252"/>
        <v>#REF!</v>
      </c>
      <c r="CR143">
        <f t="shared" si="253"/>
        <v>0</v>
      </c>
      <c r="CS143">
        <f t="shared" si="235"/>
        <v>0</v>
      </c>
      <c r="CT143">
        <f t="shared" si="236"/>
        <v>0</v>
      </c>
      <c r="CU143">
        <f t="shared" si="237"/>
        <v>0</v>
      </c>
      <c r="CV143">
        <f t="shared" si="238"/>
        <v>0</v>
      </c>
      <c r="CW143">
        <f t="shared" si="239"/>
        <v>0</v>
      </c>
      <c r="CX143">
        <f t="shared" si="240"/>
        <v>0</v>
      </c>
      <c r="CY143" t="e">
        <f t="shared" si="241"/>
        <v>#REF!</v>
      </c>
      <c r="CZ143" t="e">
        <f t="shared" si="242"/>
        <v>#REF!</v>
      </c>
      <c r="DC143" t="s">
        <v>6</v>
      </c>
      <c r="DD143" t="s">
        <v>6</v>
      </c>
      <c r="DE143" t="s">
        <v>6</v>
      </c>
      <c r="DF143" t="s">
        <v>6</v>
      </c>
      <c r="DG143" t="s">
        <v>6</v>
      </c>
      <c r="DH143" t="s">
        <v>6</v>
      </c>
      <c r="DI143" t="s">
        <v>6</v>
      </c>
      <c r="DJ143" t="s">
        <v>6</v>
      </c>
      <c r="DK143" t="s">
        <v>6</v>
      </c>
      <c r="DL143" t="s">
        <v>6</v>
      </c>
      <c r="DM143" t="s">
        <v>6</v>
      </c>
      <c r="DN143">
        <v>0</v>
      </c>
      <c r="DO143">
        <v>0</v>
      </c>
      <c r="DP143">
        <v>1</v>
      </c>
      <c r="DQ143">
        <v>1</v>
      </c>
      <c r="DU143">
        <v>1009</v>
      </c>
      <c r="DV143" t="s">
        <v>147</v>
      </c>
      <c r="DW143" t="e">
        <f>'Техническое задание 18.1 '!#REF!</f>
        <v>#REF!</v>
      </c>
      <c r="DX143">
        <v>1000</v>
      </c>
      <c r="DZ143" t="s">
        <v>6</v>
      </c>
      <c r="EA143" t="s">
        <v>6</v>
      </c>
      <c r="EB143" t="s">
        <v>6</v>
      </c>
      <c r="EC143" t="s">
        <v>6</v>
      </c>
      <c r="EE143">
        <v>66434290</v>
      </c>
      <c r="EF143">
        <v>2</v>
      </c>
      <c r="EG143" t="s">
        <v>80</v>
      </c>
      <c r="EH143">
        <v>7</v>
      </c>
      <c r="EI143" t="s">
        <v>171</v>
      </c>
      <c r="EJ143">
        <v>1</v>
      </c>
      <c r="EK143">
        <v>7001</v>
      </c>
      <c r="EL143" t="s">
        <v>171</v>
      </c>
      <c r="EM143" t="s">
        <v>173</v>
      </c>
      <c r="EO143" t="s">
        <v>6</v>
      </c>
      <c r="EQ143">
        <v>0</v>
      </c>
      <c r="ER143">
        <v>10045</v>
      </c>
      <c r="ES143" s="31" t="e">
        <f>'Техническое задание 18.1 '!#REF!</f>
        <v>#REF!</v>
      </c>
      <c r="ET143">
        <v>0</v>
      </c>
      <c r="EU143">
        <v>0</v>
      </c>
      <c r="EV143">
        <v>0</v>
      </c>
      <c r="EW143">
        <v>0</v>
      </c>
      <c r="EX143">
        <v>0</v>
      </c>
      <c r="FQ143">
        <v>0</v>
      </c>
      <c r="FR143">
        <f t="shared" si="243"/>
        <v>0</v>
      </c>
      <c r="FS143">
        <v>0</v>
      </c>
      <c r="FX143">
        <v>110</v>
      </c>
      <c r="FY143">
        <v>73</v>
      </c>
      <c r="GA143" t="s">
        <v>6</v>
      </c>
      <c r="GD143">
        <v>1</v>
      </c>
      <c r="GF143">
        <v>630163152</v>
      </c>
      <c r="GG143">
        <v>2</v>
      </c>
      <c r="GH143">
        <v>1</v>
      </c>
      <c r="GI143">
        <v>4</v>
      </c>
      <c r="GJ143">
        <v>0</v>
      </c>
      <c r="GK143">
        <v>0</v>
      </c>
      <c r="GL143">
        <f t="shared" si="244"/>
        <v>0</v>
      </c>
      <c r="GM143" t="e">
        <f t="shared" si="245"/>
        <v>#REF!</v>
      </c>
      <c r="GN143" t="e">
        <f t="shared" si="246"/>
        <v>#REF!</v>
      </c>
      <c r="GO143">
        <f t="shared" si="247"/>
        <v>0</v>
      </c>
      <c r="GP143">
        <f t="shared" si="248"/>
        <v>0</v>
      </c>
      <c r="GR143">
        <v>0</v>
      </c>
      <c r="GS143">
        <v>3</v>
      </c>
      <c r="GT143">
        <v>0</v>
      </c>
      <c r="GU143" t="s">
        <v>6</v>
      </c>
      <c r="GV143">
        <f t="shared" si="260"/>
        <v>0</v>
      </c>
      <c r="GW143">
        <v>1</v>
      </c>
      <c r="GX143" t="e">
        <f t="shared" si="249"/>
        <v>#REF!</v>
      </c>
      <c r="HA143">
        <v>0</v>
      </c>
      <c r="HB143">
        <v>0</v>
      </c>
      <c r="HC143">
        <f t="shared" si="250"/>
        <v>0</v>
      </c>
      <c r="HE143" t="s">
        <v>6</v>
      </c>
      <c r="HF143" t="s">
        <v>6</v>
      </c>
      <c r="HM143" t="s">
        <v>6</v>
      </c>
      <c r="HN143" t="s">
        <v>188</v>
      </c>
      <c r="HO143" t="s">
        <v>189</v>
      </c>
      <c r="HP143" t="s">
        <v>171</v>
      </c>
      <c r="HQ143" t="s">
        <v>171</v>
      </c>
      <c r="IF143">
        <v>-1</v>
      </c>
      <c r="IK143">
        <v>0</v>
      </c>
    </row>
    <row r="144" spans="1:245" x14ac:dyDescent="0.25">
      <c r="A144">
        <v>18</v>
      </c>
      <c r="B144">
        <v>1</v>
      </c>
      <c r="C144">
        <v>227</v>
      </c>
      <c r="E144" t="s">
        <v>400</v>
      </c>
      <c r="F144" t="e">
        <f>'Техническое задание 18.1 '!#REF!</f>
        <v>#REF!</v>
      </c>
      <c r="G144" t="s">
        <v>401</v>
      </c>
      <c r="H144" t="s">
        <v>147</v>
      </c>
      <c r="I144" t="e">
        <f>I142*J144</f>
        <v>#REF!</v>
      </c>
      <c r="J144" s="66">
        <f>'4.Ведомость_списания'!F166</f>
        <v>0.57391452023775824</v>
      </c>
      <c r="K144">
        <v>0.57391451999999998</v>
      </c>
      <c r="O144" t="e">
        <f t="shared" si="220"/>
        <v>#REF!</v>
      </c>
      <c r="P144" t="e">
        <f t="shared" si="221"/>
        <v>#REF!</v>
      </c>
      <c r="Q144" t="e">
        <f t="shared" si="222"/>
        <v>#REF!</v>
      </c>
      <c r="R144" t="e">
        <f t="shared" si="223"/>
        <v>#REF!</v>
      </c>
      <c r="S144" t="e">
        <f t="shared" si="224"/>
        <v>#REF!</v>
      </c>
      <c r="T144" t="e">
        <f t="shared" si="225"/>
        <v>#REF!</v>
      </c>
      <c r="U144" t="e">
        <f t="shared" si="226"/>
        <v>#REF!</v>
      </c>
      <c r="V144" t="e">
        <f t="shared" si="227"/>
        <v>#REF!</v>
      </c>
      <c r="W144" t="e">
        <f t="shared" si="228"/>
        <v>#REF!</v>
      </c>
      <c r="X144" t="e">
        <f t="shared" si="229"/>
        <v>#REF!</v>
      </c>
      <c r="Y144" t="e">
        <f t="shared" si="230"/>
        <v>#REF!</v>
      </c>
      <c r="AA144">
        <v>66440962</v>
      </c>
      <c r="AB144" t="e">
        <f t="shared" si="231"/>
        <v>#REF!</v>
      </c>
      <c r="AC144" t="e">
        <f t="shared" si="254"/>
        <v>#REF!</v>
      </c>
      <c r="AD144">
        <f t="shared" si="255"/>
        <v>0</v>
      </c>
      <c r="AE144">
        <f t="shared" si="256"/>
        <v>0</v>
      </c>
      <c r="AF144">
        <f t="shared" si="257"/>
        <v>0</v>
      </c>
      <c r="AG144">
        <f t="shared" si="232"/>
        <v>0</v>
      </c>
      <c r="AH144">
        <f t="shared" si="258"/>
        <v>0</v>
      </c>
      <c r="AI144">
        <f t="shared" si="259"/>
        <v>0</v>
      </c>
      <c r="AJ144">
        <f t="shared" si="233"/>
        <v>0</v>
      </c>
      <c r="AK144">
        <v>89251.23</v>
      </c>
      <c r="AL144" s="31" t="e">
        <f>'Техническое задание 18.1 '!#REF!</f>
        <v>#REF!</v>
      </c>
      <c r="AM144">
        <v>0</v>
      </c>
      <c r="AN144">
        <v>0</v>
      </c>
      <c r="AO144">
        <v>0</v>
      </c>
      <c r="AP144">
        <v>0</v>
      </c>
      <c r="AQ144">
        <v>0</v>
      </c>
      <c r="AR144">
        <v>0</v>
      </c>
      <c r="AS144">
        <v>0</v>
      </c>
      <c r="AT144">
        <v>93</v>
      </c>
      <c r="AU144">
        <v>62</v>
      </c>
      <c r="AV144">
        <v>1</v>
      </c>
      <c r="AW144">
        <v>1</v>
      </c>
      <c r="AZ144">
        <v>1</v>
      </c>
      <c r="BA144">
        <v>1</v>
      </c>
      <c r="BB144">
        <v>1</v>
      </c>
      <c r="BC144" t="e">
        <f>'Техническое задание 18.1 '!#REF!</f>
        <v>#REF!</v>
      </c>
      <c r="BD144" t="s">
        <v>6</v>
      </c>
      <c r="BE144" t="s">
        <v>6</v>
      </c>
      <c r="BF144" t="s">
        <v>6</v>
      </c>
      <c r="BG144" t="s">
        <v>6</v>
      </c>
      <c r="BH144">
        <v>3</v>
      </c>
      <c r="BI144">
        <v>1</v>
      </c>
      <c r="BJ144" t="s">
        <v>338</v>
      </c>
      <c r="BM144">
        <v>9001</v>
      </c>
      <c r="BN144">
        <v>0</v>
      </c>
      <c r="BO144" t="s">
        <v>6</v>
      </c>
      <c r="BP144">
        <v>0</v>
      </c>
      <c r="BQ144">
        <v>2</v>
      </c>
      <c r="BR144">
        <v>0</v>
      </c>
      <c r="BS144">
        <v>1</v>
      </c>
      <c r="BT144">
        <v>1</v>
      </c>
      <c r="BU144">
        <v>1</v>
      </c>
      <c r="BV144">
        <v>1</v>
      </c>
      <c r="BW144">
        <v>1</v>
      </c>
      <c r="BX144">
        <v>1</v>
      </c>
      <c r="BY144" t="s">
        <v>6</v>
      </c>
      <c r="BZ144">
        <v>93</v>
      </c>
      <c r="CA144">
        <v>62</v>
      </c>
      <c r="CB144" t="s">
        <v>6</v>
      </c>
      <c r="CE144">
        <v>0</v>
      </c>
      <c r="CF144">
        <v>0</v>
      </c>
      <c r="CG144">
        <v>0</v>
      </c>
      <c r="CM144">
        <v>0</v>
      </c>
      <c r="CN144" t="s">
        <v>6</v>
      </c>
      <c r="CO144">
        <v>0</v>
      </c>
      <c r="CP144" t="e">
        <f t="shared" si="234"/>
        <v>#REF!</v>
      </c>
      <c r="CQ144" t="e">
        <f>AC144</f>
        <v>#REF!</v>
      </c>
      <c r="CR144">
        <f>AD144</f>
        <v>0</v>
      </c>
      <c r="CS144">
        <f t="shared" si="235"/>
        <v>0</v>
      </c>
      <c r="CT144">
        <f t="shared" si="236"/>
        <v>0</v>
      </c>
      <c r="CU144">
        <f t="shared" si="237"/>
        <v>0</v>
      </c>
      <c r="CV144">
        <f t="shared" si="238"/>
        <v>0</v>
      </c>
      <c r="CW144">
        <f t="shared" si="239"/>
        <v>0</v>
      </c>
      <c r="CX144">
        <f t="shared" si="240"/>
        <v>0</v>
      </c>
      <c r="CY144" t="e">
        <f t="shared" si="241"/>
        <v>#REF!</v>
      </c>
      <c r="CZ144" t="e">
        <f t="shared" si="242"/>
        <v>#REF!</v>
      </c>
      <c r="DC144" t="s">
        <v>6</v>
      </c>
      <c r="DD144" t="s">
        <v>6</v>
      </c>
      <c r="DE144" t="s">
        <v>6</v>
      </c>
      <c r="DF144" t="s">
        <v>6</v>
      </c>
      <c r="DG144" t="s">
        <v>6</v>
      </c>
      <c r="DH144" t="s">
        <v>6</v>
      </c>
      <c r="DI144" t="s">
        <v>6</v>
      </c>
      <c r="DJ144" t="s">
        <v>6</v>
      </c>
      <c r="DK144" t="s">
        <v>6</v>
      </c>
      <c r="DL144" t="s">
        <v>6</v>
      </c>
      <c r="DM144" t="s">
        <v>6</v>
      </c>
      <c r="DN144">
        <v>0</v>
      </c>
      <c r="DO144">
        <v>0</v>
      </c>
      <c r="DP144">
        <v>1</v>
      </c>
      <c r="DQ144">
        <v>1</v>
      </c>
      <c r="DU144">
        <v>1009</v>
      </c>
      <c r="DV144" t="s">
        <v>147</v>
      </c>
      <c r="DW144" t="e">
        <f>'Техническое задание 18.1 '!#REF!</f>
        <v>#REF!</v>
      </c>
      <c r="DX144">
        <v>1000</v>
      </c>
      <c r="DZ144" t="s">
        <v>6</v>
      </c>
      <c r="EA144" t="s">
        <v>6</v>
      </c>
      <c r="EB144" t="s">
        <v>6</v>
      </c>
      <c r="EC144" t="s">
        <v>6</v>
      </c>
      <c r="EE144">
        <v>66434310</v>
      </c>
      <c r="EF144">
        <v>2</v>
      </c>
      <c r="EG144" t="s">
        <v>80</v>
      </c>
      <c r="EH144">
        <v>9</v>
      </c>
      <c r="EI144" t="s">
        <v>332</v>
      </c>
      <c r="EJ144">
        <v>1</v>
      </c>
      <c r="EK144">
        <v>9001</v>
      </c>
      <c r="EL144" t="s">
        <v>332</v>
      </c>
      <c r="EM144" t="s">
        <v>333</v>
      </c>
      <c r="EO144" t="s">
        <v>6</v>
      </c>
      <c r="EQ144">
        <v>0</v>
      </c>
      <c r="ER144">
        <v>89251.23</v>
      </c>
      <c r="ES144" s="31" t="e">
        <f>'Техническое задание 18.1 '!#REF!</f>
        <v>#REF!</v>
      </c>
      <c r="ET144">
        <v>0</v>
      </c>
      <c r="EU144">
        <v>0</v>
      </c>
      <c r="EV144">
        <v>0</v>
      </c>
      <c r="EW144">
        <v>0</v>
      </c>
      <c r="EX144">
        <v>0</v>
      </c>
      <c r="EZ144">
        <v>5</v>
      </c>
      <c r="FC144">
        <v>0</v>
      </c>
      <c r="FD144">
        <v>18</v>
      </c>
      <c r="FF144">
        <v>85179.64</v>
      </c>
      <c r="FQ144">
        <v>0</v>
      </c>
      <c r="FR144">
        <f t="shared" si="243"/>
        <v>0</v>
      </c>
      <c r="FS144">
        <v>0</v>
      </c>
      <c r="FX144">
        <v>93</v>
      </c>
      <c r="FY144">
        <v>62</v>
      </c>
      <c r="GA144" t="s">
        <v>342</v>
      </c>
      <c r="GD144">
        <v>1</v>
      </c>
      <c r="GF144">
        <v>-1903543480</v>
      </c>
      <c r="GG144">
        <v>2</v>
      </c>
      <c r="GH144">
        <v>3</v>
      </c>
      <c r="GI144">
        <v>4</v>
      </c>
      <c r="GJ144">
        <v>0</v>
      </c>
      <c r="GK144">
        <v>0</v>
      </c>
      <c r="GL144">
        <f t="shared" si="244"/>
        <v>0</v>
      </c>
      <c r="GM144" t="e">
        <f t="shared" si="245"/>
        <v>#REF!</v>
      </c>
      <c r="GN144" t="e">
        <f t="shared" si="246"/>
        <v>#REF!</v>
      </c>
      <c r="GO144">
        <f t="shared" si="247"/>
        <v>0</v>
      </c>
      <c r="GP144">
        <f t="shared" si="248"/>
        <v>0</v>
      </c>
      <c r="GR144">
        <v>1</v>
      </c>
      <c r="GS144">
        <v>1</v>
      </c>
      <c r="GT144">
        <v>0</v>
      </c>
      <c r="GU144" t="s">
        <v>6</v>
      </c>
      <c r="GV144">
        <f t="shared" si="260"/>
        <v>0</v>
      </c>
      <c r="GW144">
        <v>1</v>
      </c>
      <c r="GX144" t="e">
        <f t="shared" si="249"/>
        <v>#REF!</v>
      </c>
      <c r="HA144">
        <v>0</v>
      </c>
      <c r="HB144">
        <v>0</v>
      </c>
      <c r="HC144">
        <f t="shared" si="250"/>
        <v>0</v>
      </c>
      <c r="HE144" t="s">
        <v>58</v>
      </c>
      <c r="HF144" t="s">
        <v>265</v>
      </c>
      <c r="HG144" t="e">
        <f>ROUND(AC144*I144,0)</f>
        <v>#REF!</v>
      </c>
      <c r="HM144" t="s">
        <v>6</v>
      </c>
      <c r="HN144" t="s">
        <v>334</v>
      </c>
      <c r="HO144" t="s">
        <v>335</v>
      </c>
      <c r="HP144" t="s">
        <v>332</v>
      </c>
      <c r="HQ144" t="s">
        <v>332</v>
      </c>
      <c r="IF144">
        <v>-1</v>
      </c>
      <c r="IK144">
        <v>0</v>
      </c>
    </row>
    <row r="145" spans="1:245" x14ac:dyDescent="0.25">
      <c r="A145">
        <v>18</v>
      </c>
      <c r="B145">
        <v>1</v>
      </c>
      <c r="C145">
        <v>228</v>
      </c>
      <c r="E145" t="s">
        <v>402</v>
      </c>
      <c r="F145" t="e">
        <f>'Техническое задание 18.1 '!#REF!</f>
        <v>#REF!</v>
      </c>
      <c r="G145" t="s">
        <v>403</v>
      </c>
      <c r="H145" t="s">
        <v>147</v>
      </c>
      <c r="I145" t="e">
        <f>I142*J145</f>
        <v>#REF!</v>
      </c>
      <c r="J145" s="66">
        <f>'4.Ведомость_списания'!F167</f>
        <v>0.42618171525615628</v>
      </c>
      <c r="K145">
        <v>0.42618171999999999</v>
      </c>
      <c r="O145" t="e">
        <f t="shared" si="220"/>
        <v>#REF!</v>
      </c>
      <c r="P145" t="e">
        <f t="shared" si="221"/>
        <v>#REF!</v>
      </c>
      <c r="Q145" t="e">
        <f t="shared" si="222"/>
        <v>#REF!</v>
      </c>
      <c r="R145" t="e">
        <f t="shared" si="223"/>
        <v>#REF!</v>
      </c>
      <c r="S145" t="e">
        <f t="shared" si="224"/>
        <v>#REF!</v>
      </c>
      <c r="T145" t="e">
        <f t="shared" si="225"/>
        <v>#REF!</v>
      </c>
      <c r="U145" t="e">
        <f t="shared" si="226"/>
        <v>#REF!</v>
      </c>
      <c r="V145" t="e">
        <f t="shared" si="227"/>
        <v>#REF!</v>
      </c>
      <c r="W145" t="e">
        <f t="shared" si="228"/>
        <v>#REF!</v>
      </c>
      <c r="X145" t="e">
        <f t="shared" si="229"/>
        <v>#REF!</v>
      </c>
      <c r="Y145" t="e">
        <f t="shared" si="230"/>
        <v>#REF!</v>
      </c>
      <c r="AA145">
        <v>66440962</v>
      </c>
      <c r="AB145" t="e">
        <f t="shared" si="231"/>
        <v>#REF!</v>
      </c>
      <c r="AC145" t="e">
        <f t="shared" si="254"/>
        <v>#REF!</v>
      </c>
      <c r="AD145">
        <f t="shared" si="255"/>
        <v>0</v>
      </c>
      <c r="AE145">
        <f t="shared" si="256"/>
        <v>0</v>
      </c>
      <c r="AF145">
        <f t="shared" si="257"/>
        <v>0</v>
      </c>
      <c r="AG145">
        <f t="shared" si="232"/>
        <v>0</v>
      </c>
      <c r="AH145">
        <f t="shared" si="258"/>
        <v>0</v>
      </c>
      <c r="AI145">
        <f t="shared" si="259"/>
        <v>0</v>
      </c>
      <c r="AJ145">
        <f t="shared" si="233"/>
        <v>0</v>
      </c>
      <c r="AK145">
        <v>95541.49</v>
      </c>
      <c r="AL145" s="31" t="e">
        <f>'Техническое задание 18.1 '!#REF!</f>
        <v>#REF!</v>
      </c>
      <c r="AM145">
        <v>0</v>
      </c>
      <c r="AN145">
        <v>0</v>
      </c>
      <c r="AO145">
        <v>0</v>
      </c>
      <c r="AP145">
        <v>0</v>
      </c>
      <c r="AQ145">
        <v>0</v>
      </c>
      <c r="AR145">
        <v>0</v>
      </c>
      <c r="AS145">
        <v>0</v>
      </c>
      <c r="AT145">
        <v>93</v>
      </c>
      <c r="AU145">
        <v>62</v>
      </c>
      <c r="AV145">
        <v>1</v>
      </c>
      <c r="AW145">
        <v>1</v>
      </c>
      <c r="AZ145">
        <v>1</v>
      </c>
      <c r="BA145">
        <v>1</v>
      </c>
      <c r="BB145">
        <v>1</v>
      </c>
      <c r="BC145" t="e">
        <f>'Техническое задание 18.1 '!#REF!</f>
        <v>#REF!</v>
      </c>
      <c r="BD145" t="s">
        <v>6</v>
      </c>
      <c r="BE145" t="s">
        <v>6</v>
      </c>
      <c r="BF145" t="s">
        <v>6</v>
      </c>
      <c r="BG145" t="s">
        <v>6</v>
      </c>
      <c r="BH145">
        <v>3</v>
      </c>
      <c r="BI145">
        <v>1</v>
      </c>
      <c r="BJ145" t="s">
        <v>338</v>
      </c>
      <c r="BM145">
        <v>9001</v>
      </c>
      <c r="BN145">
        <v>0</v>
      </c>
      <c r="BO145" t="s">
        <v>6</v>
      </c>
      <c r="BP145">
        <v>0</v>
      </c>
      <c r="BQ145">
        <v>2</v>
      </c>
      <c r="BR145">
        <v>0</v>
      </c>
      <c r="BS145">
        <v>1</v>
      </c>
      <c r="BT145">
        <v>1</v>
      </c>
      <c r="BU145">
        <v>1</v>
      </c>
      <c r="BV145">
        <v>1</v>
      </c>
      <c r="BW145">
        <v>1</v>
      </c>
      <c r="BX145">
        <v>1</v>
      </c>
      <c r="BY145" t="s">
        <v>6</v>
      </c>
      <c r="BZ145">
        <v>93</v>
      </c>
      <c r="CA145">
        <v>62</v>
      </c>
      <c r="CB145" t="s">
        <v>6</v>
      </c>
      <c r="CE145">
        <v>0</v>
      </c>
      <c r="CF145">
        <v>0</v>
      </c>
      <c r="CG145">
        <v>0</v>
      </c>
      <c r="CM145">
        <v>0</v>
      </c>
      <c r="CN145" t="s">
        <v>6</v>
      </c>
      <c r="CO145">
        <v>0</v>
      </c>
      <c r="CP145" t="e">
        <f t="shared" si="234"/>
        <v>#REF!</v>
      </c>
      <c r="CQ145" t="e">
        <f>AC145</f>
        <v>#REF!</v>
      </c>
      <c r="CR145">
        <f>AD145</f>
        <v>0</v>
      </c>
      <c r="CS145">
        <f t="shared" si="235"/>
        <v>0</v>
      </c>
      <c r="CT145">
        <f t="shared" si="236"/>
        <v>0</v>
      </c>
      <c r="CU145">
        <f t="shared" si="237"/>
        <v>0</v>
      </c>
      <c r="CV145">
        <f t="shared" si="238"/>
        <v>0</v>
      </c>
      <c r="CW145">
        <f t="shared" si="239"/>
        <v>0</v>
      </c>
      <c r="CX145">
        <f t="shared" si="240"/>
        <v>0</v>
      </c>
      <c r="CY145" t="e">
        <f t="shared" si="241"/>
        <v>#REF!</v>
      </c>
      <c r="CZ145" t="e">
        <f t="shared" si="242"/>
        <v>#REF!</v>
      </c>
      <c r="DC145" t="s">
        <v>6</v>
      </c>
      <c r="DD145" t="s">
        <v>6</v>
      </c>
      <c r="DE145" t="s">
        <v>6</v>
      </c>
      <c r="DF145" t="s">
        <v>6</v>
      </c>
      <c r="DG145" t="s">
        <v>6</v>
      </c>
      <c r="DH145" t="s">
        <v>6</v>
      </c>
      <c r="DI145" t="s">
        <v>6</v>
      </c>
      <c r="DJ145" t="s">
        <v>6</v>
      </c>
      <c r="DK145" t="s">
        <v>6</v>
      </c>
      <c r="DL145" t="s">
        <v>6</v>
      </c>
      <c r="DM145" t="s">
        <v>6</v>
      </c>
      <c r="DN145">
        <v>0</v>
      </c>
      <c r="DO145">
        <v>0</v>
      </c>
      <c r="DP145">
        <v>1</v>
      </c>
      <c r="DQ145">
        <v>1</v>
      </c>
      <c r="DU145">
        <v>1009</v>
      </c>
      <c r="DV145" t="s">
        <v>147</v>
      </c>
      <c r="DW145" t="e">
        <f>'Техническое задание 18.1 '!#REF!</f>
        <v>#REF!</v>
      </c>
      <c r="DX145">
        <v>1000</v>
      </c>
      <c r="DZ145" t="s">
        <v>6</v>
      </c>
      <c r="EA145" t="s">
        <v>6</v>
      </c>
      <c r="EB145" t="s">
        <v>6</v>
      </c>
      <c r="EC145" t="s">
        <v>6</v>
      </c>
      <c r="EE145">
        <v>66434310</v>
      </c>
      <c r="EF145">
        <v>2</v>
      </c>
      <c r="EG145" t="s">
        <v>80</v>
      </c>
      <c r="EH145">
        <v>9</v>
      </c>
      <c r="EI145" t="s">
        <v>332</v>
      </c>
      <c r="EJ145">
        <v>1</v>
      </c>
      <c r="EK145">
        <v>9001</v>
      </c>
      <c r="EL145" t="s">
        <v>332</v>
      </c>
      <c r="EM145" t="s">
        <v>333</v>
      </c>
      <c r="EO145" t="s">
        <v>6</v>
      </c>
      <c r="EQ145">
        <v>0</v>
      </c>
      <c r="ER145">
        <v>95541.49</v>
      </c>
      <c r="ES145" s="31" t="e">
        <f>'Техническое задание 18.1 '!#REF!</f>
        <v>#REF!</v>
      </c>
      <c r="ET145">
        <v>0</v>
      </c>
      <c r="EU145">
        <v>0</v>
      </c>
      <c r="EV145">
        <v>0</v>
      </c>
      <c r="EW145">
        <v>0</v>
      </c>
      <c r="EX145">
        <v>0</v>
      </c>
      <c r="EZ145">
        <v>5</v>
      </c>
      <c r="FC145">
        <v>0</v>
      </c>
      <c r="FD145">
        <v>18</v>
      </c>
      <c r="FF145">
        <v>91182.94</v>
      </c>
      <c r="FQ145">
        <v>0</v>
      </c>
      <c r="FR145">
        <f t="shared" si="243"/>
        <v>0</v>
      </c>
      <c r="FS145">
        <v>0</v>
      </c>
      <c r="FX145">
        <v>93</v>
      </c>
      <c r="FY145">
        <v>62</v>
      </c>
      <c r="GA145" t="s">
        <v>345</v>
      </c>
      <c r="GD145">
        <v>1</v>
      </c>
      <c r="GF145">
        <v>592912286</v>
      </c>
      <c r="GG145">
        <v>2</v>
      </c>
      <c r="GH145">
        <v>3</v>
      </c>
      <c r="GI145">
        <v>4</v>
      </c>
      <c r="GJ145">
        <v>0</v>
      </c>
      <c r="GK145">
        <v>0</v>
      </c>
      <c r="GL145">
        <f t="shared" si="244"/>
        <v>0</v>
      </c>
      <c r="GM145" t="e">
        <f t="shared" si="245"/>
        <v>#REF!</v>
      </c>
      <c r="GN145" t="e">
        <f t="shared" si="246"/>
        <v>#REF!</v>
      </c>
      <c r="GO145">
        <f t="shared" si="247"/>
        <v>0</v>
      </c>
      <c r="GP145">
        <f t="shared" si="248"/>
        <v>0</v>
      </c>
      <c r="GR145">
        <v>1</v>
      </c>
      <c r="GS145">
        <v>1</v>
      </c>
      <c r="GT145">
        <v>0</v>
      </c>
      <c r="GU145" t="s">
        <v>6</v>
      </c>
      <c r="GV145">
        <f t="shared" si="260"/>
        <v>0</v>
      </c>
      <c r="GW145">
        <v>1</v>
      </c>
      <c r="GX145" t="e">
        <f t="shared" si="249"/>
        <v>#REF!</v>
      </c>
      <c r="HA145">
        <v>0</v>
      </c>
      <c r="HB145">
        <v>0</v>
      </c>
      <c r="HC145">
        <f t="shared" si="250"/>
        <v>0</v>
      </c>
      <c r="HE145" t="s">
        <v>58</v>
      </c>
      <c r="HF145" t="s">
        <v>265</v>
      </c>
      <c r="HG145" t="e">
        <f>ROUND(AC145*I145,0)</f>
        <v>#REF!</v>
      </c>
      <c r="HM145" t="s">
        <v>6</v>
      </c>
      <c r="HN145" t="s">
        <v>334</v>
      </c>
      <c r="HO145" t="s">
        <v>335</v>
      </c>
      <c r="HP145" t="s">
        <v>332</v>
      </c>
      <c r="HQ145" t="s">
        <v>332</v>
      </c>
      <c r="IF145">
        <v>-1</v>
      </c>
      <c r="IK145">
        <v>0</v>
      </c>
    </row>
    <row r="146" spans="1:245" x14ac:dyDescent="0.25">
      <c r="A146">
        <v>18</v>
      </c>
      <c r="B146">
        <v>1</v>
      </c>
      <c r="C146">
        <v>224</v>
      </c>
      <c r="E146" t="s">
        <v>404</v>
      </c>
      <c r="F146" t="e">
        <f>'Техническое задание 18.1 '!#REF!</f>
        <v>#REF!</v>
      </c>
      <c r="G146" t="s">
        <v>406</v>
      </c>
      <c r="H146" t="s">
        <v>269</v>
      </c>
      <c r="I146" t="e">
        <f>I142*J146</f>
        <v>#REF!</v>
      </c>
      <c r="J146" s="66">
        <f>'4.Ведомость_списания'!F168</f>
        <v>12.176620435890179</v>
      </c>
      <c r="K146">
        <v>12.176620440000001</v>
      </c>
      <c r="O146" t="e">
        <f t="shared" si="220"/>
        <v>#REF!</v>
      </c>
      <c r="P146" t="e">
        <f t="shared" si="221"/>
        <v>#REF!</v>
      </c>
      <c r="Q146" t="e">
        <f t="shared" si="222"/>
        <v>#REF!</v>
      </c>
      <c r="R146" t="e">
        <f t="shared" si="223"/>
        <v>#REF!</v>
      </c>
      <c r="S146" t="e">
        <f t="shared" si="224"/>
        <v>#REF!</v>
      </c>
      <c r="T146" t="e">
        <f t="shared" si="225"/>
        <v>#REF!</v>
      </c>
      <c r="U146" t="e">
        <f t="shared" si="226"/>
        <v>#REF!</v>
      </c>
      <c r="V146" t="e">
        <f t="shared" si="227"/>
        <v>#REF!</v>
      </c>
      <c r="W146" t="e">
        <f t="shared" si="228"/>
        <v>#REF!</v>
      </c>
      <c r="X146" t="e">
        <f t="shared" si="229"/>
        <v>#REF!</v>
      </c>
      <c r="Y146" t="e">
        <f t="shared" si="230"/>
        <v>#REF!</v>
      </c>
      <c r="AA146">
        <v>66440962</v>
      </c>
      <c r="AB146" t="e">
        <f t="shared" si="231"/>
        <v>#REF!</v>
      </c>
      <c r="AC146" t="e">
        <f t="shared" si="254"/>
        <v>#REF!</v>
      </c>
      <c r="AD146">
        <f t="shared" si="255"/>
        <v>0</v>
      </c>
      <c r="AE146">
        <f t="shared" si="256"/>
        <v>0</v>
      </c>
      <c r="AF146">
        <f t="shared" si="257"/>
        <v>0</v>
      </c>
      <c r="AG146">
        <f t="shared" si="232"/>
        <v>0</v>
      </c>
      <c r="AH146">
        <f t="shared" si="258"/>
        <v>0</v>
      </c>
      <c r="AI146">
        <f t="shared" si="259"/>
        <v>0</v>
      </c>
      <c r="AJ146">
        <f t="shared" si="233"/>
        <v>0</v>
      </c>
      <c r="AK146">
        <v>243</v>
      </c>
      <c r="AL146" s="31" t="e">
        <f>'Техническое задание 18.1 '!#REF!</f>
        <v>#REF!</v>
      </c>
      <c r="AM146">
        <v>0</v>
      </c>
      <c r="AN146">
        <v>0</v>
      </c>
      <c r="AO146">
        <v>0</v>
      </c>
      <c r="AP146">
        <v>0</v>
      </c>
      <c r="AQ146">
        <v>0</v>
      </c>
      <c r="AR146">
        <v>0</v>
      </c>
      <c r="AS146">
        <v>0</v>
      </c>
      <c r="AT146">
        <v>110</v>
      </c>
      <c r="AU146">
        <v>73</v>
      </c>
      <c r="AV146">
        <v>1</v>
      </c>
      <c r="AW146">
        <v>1</v>
      </c>
      <c r="AZ146">
        <v>1</v>
      </c>
      <c r="BA146">
        <v>1</v>
      </c>
      <c r="BB146">
        <v>1</v>
      </c>
      <c r="BC146" t="e">
        <f>'Техническое задание 18.1 '!#REF!</f>
        <v>#REF!</v>
      </c>
      <c r="BD146" t="s">
        <v>6</v>
      </c>
      <c r="BE146" t="s">
        <v>6</v>
      </c>
      <c r="BF146" t="s">
        <v>6</v>
      </c>
      <c r="BG146" t="s">
        <v>6</v>
      </c>
      <c r="BH146">
        <v>3</v>
      </c>
      <c r="BI146">
        <v>1</v>
      </c>
      <c r="BJ146" t="s">
        <v>407</v>
      </c>
      <c r="BM146">
        <v>7001</v>
      </c>
      <c r="BN146">
        <v>0</v>
      </c>
      <c r="BO146" t="s">
        <v>6</v>
      </c>
      <c r="BP146">
        <v>0</v>
      </c>
      <c r="BQ146">
        <v>2</v>
      </c>
      <c r="BR146">
        <v>0</v>
      </c>
      <c r="BS146">
        <v>1</v>
      </c>
      <c r="BT146">
        <v>1</v>
      </c>
      <c r="BU146">
        <v>1</v>
      </c>
      <c r="BV146">
        <v>1</v>
      </c>
      <c r="BW146">
        <v>1</v>
      </c>
      <c r="BX146">
        <v>1</v>
      </c>
      <c r="BY146" t="s">
        <v>6</v>
      </c>
      <c r="BZ146">
        <v>110</v>
      </c>
      <c r="CA146">
        <v>73</v>
      </c>
      <c r="CB146" t="s">
        <v>6</v>
      </c>
      <c r="CE146">
        <v>0</v>
      </c>
      <c r="CF146">
        <v>0</v>
      </c>
      <c r="CG146">
        <v>0</v>
      </c>
      <c r="CM146">
        <v>0</v>
      </c>
      <c r="CN146" t="s">
        <v>6</v>
      </c>
      <c r="CO146">
        <v>0</v>
      </c>
      <c r="CP146" t="e">
        <f t="shared" si="234"/>
        <v>#REF!</v>
      </c>
      <c r="CQ146" t="e">
        <f t="shared" ref="CQ146:CQ156" si="261">AC146*BC146</f>
        <v>#REF!</v>
      </c>
      <c r="CR146">
        <f t="shared" ref="CR146:CR156" si="262">AD146*BB146</f>
        <v>0</v>
      </c>
      <c r="CS146">
        <f t="shared" si="235"/>
        <v>0</v>
      </c>
      <c r="CT146">
        <f t="shared" si="236"/>
        <v>0</v>
      </c>
      <c r="CU146">
        <f t="shared" si="237"/>
        <v>0</v>
      </c>
      <c r="CV146">
        <f t="shared" si="238"/>
        <v>0</v>
      </c>
      <c r="CW146">
        <f t="shared" si="239"/>
        <v>0</v>
      </c>
      <c r="CX146">
        <f t="shared" si="240"/>
        <v>0</v>
      </c>
      <c r="CY146" t="e">
        <f t="shared" si="241"/>
        <v>#REF!</v>
      </c>
      <c r="CZ146" t="e">
        <f t="shared" si="242"/>
        <v>#REF!</v>
      </c>
      <c r="DC146" t="s">
        <v>6</v>
      </c>
      <c r="DD146" t="s">
        <v>6</v>
      </c>
      <c r="DE146" t="s">
        <v>6</v>
      </c>
      <c r="DF146" t="s">
        <v>6</v>
      </c>
      <c r="DG146" t="s">
        <v>6</v>
      </c>
      <c r="DH146" t="s">
        <v>6</v>
      </c>
      <c r="DI146" t="s">
        <v>6</v>
      </c>
      <c r="DJ146" t="s">
        <v>6</v>
      </c>
      <c r="DK146" t="s">
        <v>6</v>
      </c>
      <c r="DL146" t="s">
        <v>6</v>
      </c>
      <c r="DM146" t="s">
        <v>6</v>
      </c>
      <c r="DN146">
        <v>0</v>
      </c>
      <c r="DO146">
        <v>0</v>
      </c>
      <c r="DP146">
        <v>1</v>
      </c>
      <c r="DQ146">
        <v>1</v>
      </c>
      <c r="DU146">
        <v>1013</v>
      </c>
      <c r="DV146" t="s">
        <v>269</v>
      </c>
      <c r="DW146" t="e">
        <f>'Техническое задание 18.1 '!#REF!</f>
        <v>#REF!</v>
      </c>
      <c r="DX146">
        <v>1</v>
      </c>
      <c r="DZ146" t="s">
        <v>6</v>
      </c>
      <c r="EA146" t="s">
        <v>6</v>
      </c>
      <c r="EB146" t="s">
        <v>6</v>
      </c>
      <c r="EC146" t="s">
        <v>6</v>
      </c>
      <c r="EE146">
        <v>66434290</v>
      </c>
      <c r="EF146">
        <v>2</v>
      </c>
      <c r="EG146" t="s">
        <v>80</v>
      </c>
      <c r="EH146">
        <v>7</v>
      </c>
      <c r="EI146" t="s">
        <v>171</v>
      </c>
      <c r="EJ146">
        <v>1</v>
      </c>
      <c r="EK146">
        <v>7001</v>
      </c>
      <c r="EL146" t="s">
        <v>171</v>
      </c>
      <c r="EM146" t="s">
        <v>173</v>
      </c>
      <c r="EO146" t="s">
        <v>6</v>
      </c>
      <c r="EQ146">
        <v>0</v>
      </c>
      <c r="ER146">
        <v>243</v>
      </c>
      <c r="ES146" s="31" t="e">
        <f>'Техническое задание 18.1 '!#REF!</f>
        <v>#REF!</v>
      </c>
      <c r="ET146">
        <v>0</v>
      </c>
      <c r="EU146">
        <v>0</v>
      </c>
      <c r="EV146">
        <v>0</v>
      </c>
      <c r="EW146">
        <v>0</v>
      </c>
      <c r="EX146">
        <v>0</v>
      </c>
      <c r="FQ146">
        <v>0</v>
      </c>
      <c r="FR146">
        <f t="shared" si="243"/>
        <v>0</v>
      </c>
      <c r="FS146">
        <v>0</v>
      </c>
      <c r="FX146">
        <v>110</v>
      </c>
      <c r="FY146">
        <v>73</v>
      </c>
      <c r="GA146" t="s">
        <v>6</v>
      </c>
      <c r="GD146">
        <v>1</v>
      </c>
      <c r="GF146">
        <v>768399760</v>
      </c>
      <c r="GG146">
        <v>2</v>
      </c>
      <c r="GH146">
        <v>1</v>
      </c>
      <c r="GI146">
        <v>4</v>
      </c>
      <c r="GJ146">
        <v>0</v>
      </c>
      <c r="GK146">
        <v>0</v>
      </c>
      <c r="GL146">
        <f t="shared" si="244"/>
        <v>0</v>
      </c>
      <c r="GM146" t="e">
        <f t="shared" si="245"/>
        <v>#REF!</v>
      </c>
      <c r="GN146" t="e">
        <f t="shared" si="246"/>
        <v>#REF!</v>
      </c>
      <c r="GO146">
        <f t="shared" si="247"/>
        <v>0</v>
      </c>
      <c r="GP146">
        <f t="shared" si="248"/>
        <v>0</v>
      </c>
      <c r="GR146">
        <v>0</v>
      </c>
      <c r="GS146">
        <v>3</v>
      </c>
      <c r="GT146">
        <v>0</v>
      </c>
      <c r="GU146" t="s">
        <v>6</v>
      </c>
      <c r="GV146">
        <f t="shared" si="260"/>
        <v>0</v>
      </c>
      <c r="GW146">
        <v>1</v>
      </c>
      <c r="GX146" t="e">
        <f t="shared" si="249"/>
        <v>#REF!</v>
      </c>
      <c r="HA146">
        <v>0</v>
      </c>
      <c r="HB146">
        <v>0</v>
      </c>
      <c r="HC146">
        <f t="shared" si="250"/>
        <v>0</v>
      </c>
      <c r="HE146" t="s">
        <v>6</v>
      </c>
      <c r="HF146" t="s">
        <v>6</v>
      </c>
      <c r="HM146" t="s">
        <v>6</v>
      </c>
      <c r="HN146" t="s">
        <v>188</v>
      </c>
      <c r="HO146" t="s">
        <v>189</v>
      </c>
      <c r="HP146" t="s">
        <v>171</v>
      </c>
      <c r="HQ146" t="s">
        <v>171</v>
      </c>
      <c r="IF146">
        <v>-1</v>
      </c>
      <c r="IK146">
        <v>0</v>
      </c>
    </row>
    <row r="147" spans="1:245" x14ac:dyDescent="0.25">
      <c r="A147">
        <v>18</v>
      </c>
      <c r="B147">
        <v>1</v>
      </c>
      <c r="C147">
        <v>226</v>
      </c>
      <c r="E147" t="s">
        <v>408</v>
      </c>
      <c r="F147" t="e">
        <f>'Техническое задание 18.1 '!#REF!</f>
        <v>#REF!</v>
      </c>
      <c r="G147" t="s">
        <v>410</v>
      </c>
      <c r="H147" t="s">
        <v>132</v>
      </c>
      <c r="I147" t="e">
        <f>I142*J147</f>
        <v>#REF!</v>
      </c>
      <c r="J147" s="66">
        <f>'4.Ведомость_списания'!F169</f>
        <v>6</v>
      </c>
      <c r="K147">
        <v>6</v>
      </c>
      <c r="O147" t="e">
        <f t="shared" si="220"/>
        <v>#REF!</v>
      </c>
      <c r="P147" t="e">
        <f t="shared" si="221"/>
        <v>#REF!</v>
      </c>
      <c r="Q147" t="e">
        <f t="shared" si="222"/>
        <v>#REF!</v>
      </c>
      <c r="R147" t="e">
        <f t="shared" si="223"/>
        <v>#REF!</v>
      </c>
      <c r="S147" t="e">
        <f t="shared" si="224"/>
        <v>#REF!</v>
      </c>
      <c r="T147" t="e">
        <f t="shared" si="225"/>
        <v>#REF!</v>
      </c>
      <c r="U147" t="e">
        <f t="shared" si="226"/>
        <v>#REF!</v>
      </c>
      <c r="V147" t="e">
        <f t="shared" si="227"/>
        <v>#REF!</v>
      </c>
      <c r="W147" t="e">
        <f t="shared" si="228"/>
        <v>#REF!</v>
      </c>
      <c r="X147" t="e">
        <f t="shared" si="229"/>
        <v>#REF!</v>
      </c>
      <c r="Y147" t="e">
        <f t="shared" si="230"/>
        <v>#REF!</v>
      </c>
      <c r="AA147">
        <v>66440962</v>
      </c>
      <c r="AB147" t="e">
        <f t="shared" si="231"/>
        <v>#REF!</v>
      </c>
      <c r="AC147" t="e">
        <f t="shared" si="254"/>
        <v>#REF!</v>
      </c>
      <c r="AD147">
        <f t="shared" si="255"/>
        <v>0</v>
      </c>
      <c r="AE147">
        <f t="shared" si="256"/>
        <v>0</v>
      </c>
      <c r="AF147">
        <f t="shared" si="257"/>
        <v>0</v>
      </c>
      <c r="AG147">
        <f t="shared" si="232"/>
        <v>0</v>
      </c>
      <c r="AH147">
        <f t="shared" si="258"/>
        <v>0</v>
      </c>
      <c r="AI147">
        <f t="shared" si="259"/>
        <v>0</v>
      </c>
      <c r="AJ147">
        <f t="shared" si="233"/>
        <v>0</v>
      </c>
      <c r="AK147">
        <v>9.5</v>
      </c>
      <c r="AL147" s="31" t="e">
        <f>'Техническое задание 18.1 '!#REF!</f>
        <v>#REF!</v>
      </c>
      <c r="AM147">
        <v>0</v>
      </c>
      <c r="AN147">
        <v>0</v>
      </c>
      <c r="AO147">
        <v>0</v>
      </c>
      <c r="AP147">
        <v>0</v>
      </c>
      <c r="AQ147">
        <v>0</v>
      </c>
      <c r="AR147">
        <v>0</v>
      </c>
      <c r="AS147">
        <v>0</v>
      </c>
      <c r="AT147">
        <v>110</v>
      </c>
      <c r="AU147">
        <v>73</v>
      </c>
      <c r="AV147">
        <v>1</v>
      </c>
      <c r="AW147">
        <v>1</v>
      </c>
      <c r="AZ147">
        <v>1</v>
      </c>
      <c r="BA147">
        <v>1</v>
      </c>
      <c r="BB147">
        <v>1</v>
      </c>
      <c r="BC147" t="e">
        <f>'Техническое задание 18.1 '!#REF!</f>
        <v>#REF!</v>
      </c>
      <c r="BD147" t="s">
        <v>6</v>
      </c>
      <c r="BE147" t="s">
        <v>6</v>
      </c>
      <c r="BF147" t="s">
        <v>6</v>
      </c>
      <c r="BG147" t="s">
        <v>6</v>
      </c>
      <c r="BH147">
        <v>3</v>
      </c>
      <c r="BI147">
        <v>1</v>
      </c>
      <c r="BJ147" t="s">
        <v>411</v>
      </c>
      <c r="BM147">
        <v>7001</v>
      </c>
      <c r="BN147">
        <v>0</v>
      </c>
      <c r="BO147" t="s">
        <v>6</v>
      </c>
      <c r="BP147">
        <v>0</v>
      </c>
      <c r="BQ147">
        <v>2</v>
      </c>
      <c r="BR147">
        <v>0</v>
      </c>
      <c r="BS147">
        <v>1</v>
      </c>
      <c r="BT147">
        <v>1</v>
      </c>
      <c r="BU147">
        <v>1</v>
      </c>
      <c r="BV147">
        <v>1</v>
      </c>
      <c r="BW147">
        <v>1</v>
      </c>
      <c r="BX147">
        <v>1</v>
      </c>
      <c r="BY147" t="s">
        <v>6</v>
      </c>
      <c r="BZ147">
        <v>110</v>
      </c>
      <c r="CA147">
        <v>73</v>
      </c>
      <c r="CB147" t="s">
        <v>6</v>
      </c>
      <c r="CE147">
        <v>0</v>
      </c>
      <c r="CF147">
        <v>0</v>
      </c>
      <c r="CG147">
        <v>0</v>
      </c>
      <c r="CM147">
        <v>0</v>
      </c>
      <c r="CN147" t="s">
        <v>6</v>
      </c>
      <c r="CO147">
        <v>0</v>
      </c>
      <c r="CP147" t="e">
        <f t="shared" si="234"/>
        <v>#REF!</v>
      </c>
      <c r="CQ147" t="e">
        <f t="shared" si="261"/>
        <v>#REF!</v>
      </c>
      <c r="CR147">
        <f t="shared" si="262"/>
        <v>0</v>
      </c>
      <c r="CS147">
        <f t="shared" si="235"/>
        <v>0</v>
      </c>
      <c r="CT147">
        <f t="shared" si="236"/>
        <v>0</v>
      </c>
      <c r="CU147">
        <f t="shared" si="237"/>
        <v>0</v>
      </c>
      <c r="CV147">
        <f t="shared" si="238"/>
        <v>0</v>
      </c>
      <c r="CW147">
        <f t="shared" si="239"/>
        <v>0</v>
      </c>
      <c r="CX147">
        <f t="shared" si="240"/>
        <v>0</v>
      </c>
      <c r="CY147" t="e">
        <f t="shared" si="241"/>
        <v>#REF!</v>
      </c>
      <c r="CZ147" t="e">
        <f t="shared" si="242"/>
        <v>#REF!</v>
      </c>
      <c r="DC147" t="s">
        <v>6</v>
      </c>
      <c r="DD147" t="s">
        <v>6</v>
      </c>
      <c r="DE147" t="s">
        <v>6</v>
      </c>
      <c r="DF147" t="s">
        <v>6</v>
      </c>
      <c r="DG147" t="s">
        <v>6</v>
      </c>
      <c r="DH147" t="s">
        <v>6</v>
      </c>
      <c r="DI147" t="s">
        <v>6</v>
      </c>
      <c r="DJ147" t="s">
        <v>6</v>
      </c>
      <c r="DK147" t="s">
        <v>6</v>
      </c>
      <c r="DL147" t="s">
        <v>6</v>
      </c>
      <c r="DM147" t="s">
        <v>6</v>
      </c>
      <c r="DN147">
        <v>0</v>
      </c>
      <c r="DO147">
        <v>0</v>
      </c>
      <c r="DP147">
        <v>1</v>
      </c>
      <c r="DQ147">
        <v>1</v>
      </c>
      <c r="DU147">
        <v>1009</v>
      </c>
      <c r="DV147" t="s">
        <v>132</v>
      </c>
      <c r="DW147" t="e">
        <f>'Техническое задание 18.1 '!#REF!</f>
        <v>#REF!</v>
      </c>
      <c r="DX147">
        <v>1</v>
      </c>
      <c r="DZ147" t="s">
        <v>6</v>
      </c>
      <c r="EA147" t="s">
        <v>6</v>
      </c>
      <c r="EB147" t="s">
        <v>6</v>
      </c>
      <c r="EC147" t="s">
        <v>6</v>
      </c>
      <c r="EE147">
        <v>66434290</v>
      </c>
      <c r="EF147">
        <v>2</v>
      </c>
      <c r="EG147" t="s">
        <v>80</v>
      </c>
      <c r="EH147">
        <v>7</v>
      </c>
      <c r="EI147" t="s">
        <v>171</v>
      </c>
      <c r="EJ147">
        <v>1</v>
      </c>
      <c r="EK147">
        <v>7001</v>
      </c>
      <c r="EL147" t="s">
        <v>171</v>
      </c>
      <c r="EM147" t="s">
        <v>173</v>
      </c>
      <c r="EO147" t="s">
        <v>6</v>
      </c>
      <c r="EQ147">
        <v>0</v>
      </c>
      <c r="ER147">
        <v>9.5</v>
      </c>
      <c r="ES147" s="31" t="e">
        <f>'Техническое задание 18.1 '!#REF!</f>
        <v>#REF!</v>
      </c>
      <c r="ET147">
        <v>0</v>
      </c>
      <c r="EU147">
        <v>0</v>
      </c>
      <c r="EV147">
        <v>0</v>
      </c>
      <c r="EW147">
        <v>0</v>
      </c>
      <c r="EX147">
        <v>0</v>
      </c>
      <c r="FQ147">
        <v>0</v>
      </c>
      <c r="FR147">
        <f t="shared" si="243"/>
        <v>0</v>
      </c>
      <c r="FS147">
        <v>0</v>
      </c>
      <c r="FX147">
        <v>110</v>
      </c>
      <c r="FY147">
        <v>73</v>
      </c>
      <c r="GA147" t="s">
        <v>6</v>
      </c>
      <c r="GD147">
        <v>1</v>
      </c>
      <c r="GF147">
        <v>1326357496</v>
      </c>
      <c r="GG147">
        <v>2</v>
      </c>
      <c r="GH147">
        <v>1</v>
      </c>
      <c r="GI147">
        <v>4</v>
      </c>
      <c r="GJ147">
        <v>0</v>
      </c>
      <c r="GK147">
        <v>0</v>
      </c>
      <c r="GL147">
        <f t="shared" si="244"/>
        <v>0</v>
      </c>
      <c r="GM147" t="e">
        <f t="shared" si="245"/>
        <v>#REF!</v>
      </c>
      <c r="GN147" t="e">
        <f t="shared" si="246"/>
        <v>#REF!</v>
      </c>
      <c r="GO147">
        <f t="shared" si="247"/>
        <v>0</v>
      </c>
      <c r="GP147">
        <f t="shared" si="248"/>
        <v>0</v>
      </c>
      <c r="GR147">
        <v>0</v>
      </c>
      <c r="GS147">
        <v>3</v>
      </c>
      <c r="GT147">
        <v>0</v>
      </c>
      <c r="GU147" t="s">
        <v>6</v>
      </c>
      <c r="GV147">
        <f t="shared" si="260"/>
        <v>0</v>
      </c>
      <c r="GW147">
        <v>1</v>
      </c>
      <c r="GX147" t="e">
        <f t="shared" si="249"/>
        <v>#REF!</v>
      </c>
      <c r="HA147">
        <v>0</v>
      </c>
      <c r="HB147">
        <v>0</v>
      </c>
      <c r="HC147">
        <f t="shared" si="250"/>
        <v>0</v>
      </c>
      <c r="HE147" t="s">
        <v>6</v>
      </c>
      <c r="HF147" t="s">
        <v>6</v>
      </c>
      <c r="HM147" t="s">
        <v>6</v>
      </c>
      <c r="HN147" t="s">
        <v>188</v>
      </c>
      <c r="HO147" t="s">
        <v>189</v>
      </c>
      <c r="HP147" t="s">
        <v>171</v>
      </c>
      <c r="HQ147" t="s">
        <v>171</v>
      </c>
      <c r="IF147">
        <v>-1</v>
      </c>
      <c r="IK147">
        <v>0</v>
      </c>
    </row>
    <row r="148" spans="1:245" x14ac:dyDescent="0.25">
      <c r="A148">
        <v>17</v>
      </c>
      <c r="B148">
        <v>1</v>
      </c>
      <c r="C148">
        <f>ROW(SmtRes!A230)</f>
        <v>230</v>
      </c>
      <c r="D148">
        <f>ROW(EtalonRes!A199)</f>
        <v>199</v>
      </c>
      <c r="E148" t="s">
        <v>412</v>
      </c>
      <c r="F148" t="s">
        <v>377</v>
      </c>
      <c r="G148" t="s">
        <v>378</v>
      </c>
      <c r="H148" t="s">
        <v>379</v>
      </c>
      <c r="I148" t="e">
        <f>'Техническое задание 18.1 '!#REF!</f>
        <v>#REF!</v>
      </c>
      <c r="J148">
        <v>0</v>
      </c>
      <c r="K148">
        <v>87.1</v>
      </c>
      <c r="O148" t="e">
        <f t="shared" si="220"/>
        <v>#REF!</v>
      </c>
      <c r="P148" t="e">
        <f t="shared" si="221"/>
        <v>#REF!</v>
      </c>
      <c r="Q148" t="e">
        <f t="shared" si="222"/>
        <v>#REF!</v>
      </c>
      <c r="R148" t="e">
        <f t="shared" si="223"/>
        <v>#REF!</v>
      </c>
      <c r="S148" t="e">
        <f t="shared" si="224"/>
        <v>#REF!</v>
      </c>
      <c r="T148" t="e">
        <f t="shared" si="225"/>
        <v>#REF!</v>
      </c>
      <c r="U148" t="e">
        <f t="shared" si="226"/>
        <v>#REF!</v>
      </c>
      <c r="V148" t="e">
        <f t="shared" si="227"/>
        <v>#REF!</v>
      </c>
      <c r="W148" t="e">
        <f t="shared" si="228"/>
        <v>#REF!</v>
      </c>
      <c r="X148" t="e">
        <f t="shared" si="229"/>
        <v>#REF!</v>
      </c>
      <c r="Y148" t="e">
        <f t="shared" si="230"/>
        <v>#REF!</v>
      </c>
      <c r="AA148">
        <v>66440962</v>
      </c>
      <c r="AB148" t="e">
        <f t="shared" si="231"/>
        <v>#REF!</v>
      </c>
      <c r="AC148">
        <f t="shared" si="254"/>
        <v>0</v>
      </c>
      <c r="AD148">
        <f t="shared" si="255"/>
        <v>0</v>
      </c>
      <c r="AE148">
        <f t="shared" si="256"/>
        <v>0</v>
      </c>
      <c r="AF148" t="e">
        <f t="shared" si="257"/>
        <v>#REF!</v>
      </c>
      <c r="AG148">
        <f t="shared" si="232"/>
        <v>0</v>
      </c>
      <c r="AH148" t="e">
        <f t="shared" si="258"/>
        <v>#REF!</v>
      </c>
      <c r="AI148">
        <f t="shared" si="259"/>
        <v>0</v>
      </c>
      <c r="AJ148">
        <f t="shared" si="233"/>
        <v>0</v>
      </c>
      <c r="AK148" t="e">
        <f>AL148+AM148+AO148</f>
        <v>#REF!</v>
      </c>
      <c r="AL148">
        <v>0</v>
      </c>
      <c r="AM148">
        <v>0</v>
      </c>
      <c r="AN148">
        <v>0</v>
      </c>
      <c r="AO148" s="31" t="e">
        <f>'Техническое задание 18.1 '!#REF!</f>
        <v>#REF!</v>
      </c>
      <c r="AP148">
        <v>0</v>
      </c>
      <c r="AQ148" t="e">
        <f>'Техническое задание 18.1 '!#REF!</f>
        <v>#REF!</v>
      </c>
      <c r="AR148">
        <v>0</v>
      </c>
      <c r="AS148">
        <v>0</v>
      </c>
      <c r="AT148">
        <v>103</v>
      </c>
      <c r="AU148">
        <v>59</v>
      </c>
      <c r="AV148">
        <v>1</v>
      </c>
      <c r="AW148">
        <v>1</v>
      </c>
      <c r="AZ148">
        <v>1</v>
      </c>
      <c r="BA148" t="e">
        <f>'Техническое задание 18.1 '!#REF!</f>
        <v>#REF!</v>
      </c>
      <c r="BB148">
        <v>13.26</v>
      </c>
      <c r="BC148">
        <v>9.11</v>
      </c>
      <c r="BD148" t="s">
        <v>6</v>
      </c>
      <c r="BE148" t="s">
        <v>6</v>
      </c>
      <c r="BF148" t="s">
        <v>6</v>
      </c>
      <c r="BG148" t="s">
        <v>6</v>
      </c>
      <c r="BH148">
        <v>0</v>
      </c>
      <c r="BI148">
        <v>1</v>
      </c>
      <c r="BJ148" t="s">
        <v>380</v>
      </c>
      <c r="BM148">
        <v>46001</v>
      </c>
      <c r="BN148">
        <v>0</v>
      </c>
      <c r="BO148" t="s">
        <v>6</v>
      </c>
      <c r="BP148">
        <v>0</v>
      </c>
      <c r="BQ148">
        <v>2</v>
      </c>
      <c r="BR148">
        <v>0</v>
      </c>
      <c r="BS148">
        <v>33.39</v>
      </c>
      <c r="BT148">
        <v>1</v>
      </c>
      <c r="BU148">
        <v>1</v>
      </c>
      <c r="BV148">
        <v>1</v>
      </c>
      <c r="BW148">
        <v>1</v>
      </c>
      <c r="BX148">
        <v>1</v>
      </c>
      <c r="BY148" t="s">
        <v>6</v>
      </c>
      <c r="BZ148">
        <v>103</v>
      </c>
      <c r="CA148">
        <v>59</v>
      </c>
      <c r="CB148" t="s">
        <v>6</v>
      </c>
      <c r="CE148">
        <v>0</v>
      </c>
      <c r="CF148">
        <v>0</v>
      </c>
      <c r="CG148">
        <v>0</v>
      </c>
      <c r="CM148">
        <v>0</v>
      </c>
      <c r="CN148" t="s">
        <v>6</v>
      </c>
      <c r="CO148">
        <v>0</v>
      </c>
      <c r="CP148" t="e">
        <f t="shared" si="234"/>
        <v>#REF!</v>
      </c>
      <c r="CQ148">
        <f t="shared" si="261"/>
        <v>0</v>
      </c>
      <c r="CR148">
        <f t="shared" si="262"/>
        <v>0</v>
      </c>
      <c r="CS148">
        <f t="shared" si="235"/>
        <v>0</v>
      </c>
      <c r="CT148" t="e">
        <f t="shared" si="236"/>
        <v>#REF!</v>
      </c>
      <c r="CU148">
        <f t="shared" si="237"/>
        <v>0</v>
      </c>
      <c r="CV148" t="e">
        <f t="shared" si="238"/>
        <v>#REF!</v>
      </c>
      <c r="CW148">
        <f t="shared" si="239"/>
        <v>0</v>
      </c>
      <c r="CX148">
        <f t="shared" si="240"/>
        <v>0</v>
      </c>
      <c r="CY148" t="e">
        <f t="shared" si="241"/>
        <v>#REF!</v>
      </c>
      <c r="CZ148" t="e">
        <f t="shared" si="242"/>
        <v>#REF!</v>
      </c>
      <c r="DC148" t="s">
        <v>6</v>
      </c>
      <c r="DD148" t="s">
        <v>6</v>
      </c>
      <c r="DE148" t="s">
        <v>6</v>
      </c>
      <c r="DF148" t="s">
        <v>6</v>
      </c>
      <c r="DG148" t="s">
        <v>6</v>
      </c>
      <c r="DH148" t="s">
        <v>6</v>
      </c>
      <c r="DI148" t="s">
        <v>6</v>
      </c>
      <c r="DJ148" t="s">
        <v>6</v>
      </c>
      <c r="DK148" t="s">
        <v>6</v>
      </c>
      <c r="DL148" t="s">
        <v>6</v>
      </c>
      <c r="DM148" t="s">
        <v>6</v>
      </c>
      <c r="DN148">
        <v>0</v>
      </c>
      <c r="DO148">
        <v>0</v>
      </c>
      <c r="DP148">
        <v>1</v>
      </c>
      <c r="DQ148">
        <v>1</v>
      </c>
      <c r="DU148">
        <v>1013</v>
      </c>
      <c r="DV148" t="s">
        <v>379</v>
      </c>
      <c r="DW148" t="e">
        <f>'Техническое задание 18.1 '!#REF!</f>
        <v>#REF!</v>
      </c>
      <c r="DX148">
        <v>1</v>
      </c>
      <c r="DZ148" t="s">
        <v>6</v>
      </c>
      <c r="EA148" t="s">
        <v>6</v>
      </c>
      <c r="EB148" t="s">
        <v>6</v>
      </c>
      <c r="EC148" t="s">
        <v>6</v>
      </c>
      <c r="EE148">
        <v>66434399</v>
      </c>
      <c r="EF148">
        <v>2</v>
      </c>
      <c r="EG148" t="s">
        <v>80</v>
      </c>
      <c r="EH148">
        <v>40</v>
      </c>
      <c r="EI148" t="s">
        <v>138</v>
      </c>
      <c r="EJ148">
        <v>1</v>
      </c>
      <c r="EK148">
        <v>46001</v>
      </c>
      <c r="EL148" t="s">
        <v>139</v>
      </c>
      <c r="EM148" t="s">
        <v>140</v>
      </c>
      <c r="EO148" t="s">
        <v>6</v>
      </c>
      <c r="EQ148">
        <v>131072</v>
      </c>
      <c r="ER148" t="e">
        <f>ES148+ET148+EV148</f>
        <v>#REF!</v>
      </c>
      <c r="ES148">
        <v>0</v>
      </c>
      <c r="ET148">
        <v>0</v>
      </c>
      <c r="EU148">
        <v>0</v>
      </c>
      <c r="EV148" s="31" t="e">
        <f>'Техническое задание 18.1 '!#REF!</f>
        <v>#REF!</v>
      </c>
      <c r="EW148" t="e">
        <f>'Техническое задание 18.1 '!#REF!</f>
        <v>#REF!</v>
      </c>
      <c r="EX148">
        <v>0</v>
      </c>
      <c r="EY148">
        <v>0</v>
      </c>
      <c r="FQ148">
        <v>0</v>
      </c>
      <c r="FR148">
        <f t="shared" si="243"/>
        <v>0</v>
      </c>
      <c r="FS148">
        <v>0</v>
      </c>
      <c r="FX148">
        <v>103</v>
      </c>
      <c r="FY148">
        <v>59</v>
      </c>
      <c r="GA148" t="s">
        <v>6</v>
      </c>
      <c r="GD148">
        <v>1</v>
      </c>
      <c r="GF148">
        <v>-1457212590</v>
      </c>
      <c r="GG148">
        <v>2</v>
      </c>
      <c r="GH148">
        <v>1</v>
      </c>
      <c r="GI148">
        <v>4</v>
      </c>
      <c r="GJ148">
        <v>0</v>
      </c>
      <c r="GK148">
        <v>0</v>
      </c>
      <c r="GL148">
        <f t="shared" si="244"/>
        <v>0</v>
      </c>
      <c r="GM148" t="e">
        <f t="shared" si="245"/>
        <v>#REF!</v>
      </c>
      <c r="GN148" t="e">
        <f t="shared" si="246"/>
        <v>#REF!</v>
      </c>
      <c r="GO148">
        <f t="shared" si="247"/>
        <v>0</v>
      </c>
      <c r="GP148">
        <f t="shared" si="248"/>
        <v>0</v>
      </c>
      <c r="GR148">
        <v>0</v>
      </c>
      <c r="GS148">
        <v>3</v>
      </c>
      <c r="GT148">
        <v>0</v>
      </c>
      <c r="GU148" t="s">
        <v>6</v>
      </c>
      <c r="GV148">
        <f t="shared" si="260"/>
        <v>0</v>
      </c>
      <c r="GW148">
        <v>1</v>
      </c>
      <c r="GX148" t="e">
        <f t="shared" si="249"/>
        <v>#REF!</v>
      </c>
      <c r="HA148">
        <v>0</v>
      </c>
      <c r="HB148">
        <v>0</v>
      </c>
      <c r="HC148">
        <f t="shared" si="250"/>
        <v>0</v>
      </c>
      <c r="HE148" t="s">
        <v>6</v>
      </c>
      <c r="HF148" t="s">
        <v>6</v>
      </c>
      <c r="HM148" t="s">
        <v>6</v>
      </c>
      <c r="HN148" t="s">
        <v>141</v>
      </c>
      <c r="HO148" t="s">
        <v>142</v>
      </c>
      <c r="HP148" t="s">
        <v>139</v>
      </c>
      <c r="HQ148" t="s">
        <v>139</v>
      </c>
      <c r="IF148">
        <v>-1</v>
      </c>
      <c r="IK148">
        <v>0</v>
      </c>
    </row>
    <row r="149" spans="1:245" x14ac:dyDescent="0.25">
      <c r="A149">
        <v>18</v>
      </c>
      <c r="B149">
        <v>1</v>
      </c>
      <c r="C149">
        <v>230</v>
      </c>
      <c r="E149" t="s">
        <v>413</v>
      </c>
      <c r="F149" t="e">
        <f>'Техническое задание 18.1 '!#REF!</f>
        <v>#REF!</v>
      </c>
      <c r="G149" t="s">
        <v>383</v>
      </c>
      <c r="H149" t="s">
        <v>384</v>
      </c>
      <c r="I149" t="e">
        <f>I148*J149</f>
        <v>#REF!</v>
      </c>
      <c r="J149" s="66">
        <f>'4.Ведомость_списания'!F171</f>
        <v>0.95000000000000007</v>
      </c>
      <c r="K149">
        <v>0.95</v>
      </c>
      <c r="O149" t="e">
        <f t="shared" si="220"/>
        <v>#REF!</v>
      </c>
      <c r="P149" t="e">
        <f t="shared" si="221"/>
        <v>#REF!</v>
      </c>
      <c r="Q149" t="e">
        <f t="shared" si="222"/>
        <v>#REF!</v>
      </c>
      <c r="R149" t="e">
        <f t="shared" si="223"/>
        <v>#REF!</v>
      </c>
      <c r="S149" t="e">
        <f t="shared" si="224"/>
        <v>#REF!</v>
      </c>
      <c r="T149" t="e">
        <f t="shared" si="225"/>
        <v>#REF!</v>
      </c>
      <c r="U149" t="e">
        <f t="shared" si="226"/>
        <v>#REF!</v>
      </c>
      <c r="V149" t="e">
        <f t="shared" si="227"/>
        <v>#REF!</v>
      </c>
      <c r="W149" t="e">
        <f t="shared" si="228"/>
        <v>#REF!</v>
      </c>
      <c r="X149" t="e">
        <f t="shared" si="229"/>
        <v>#REF!</v>
      </c>
      <c r="Y149" t="e">
        <f t="shared" si="230"/>
        <v>#REF!</v>
      </c>
      <c r="AA149">
        <v>66440962</v>
      </c>
      <c r="AB149" t="e">
        <f t="shared" si="231"/>
        <v>#REF!</v>
      </c>
      <c r="AC149" t="e">
        <f t="shared" si="254"/>
        <v>#REF!</v>
      </c>
      <c r="AD149">
        <f t="shared" si="255"/>
        <v>0</v>
      </c>
      <c r="AE149">
        <f t="shared" si="256"/>
        <v>0</v>
      </c>
      <c r="AF149">
        <f t="shared" si="257"/>
        <v>0</v>
      </c>
      <c r="AG149">
        <f t="shared" si="232"/>
        <v>0</v>
      </c>
      <c r="AH149">
        <f t="shared" si="258"/>
        <v>0</v>
      </c>
      <c r="AI149">
        <f t="shared" si="259"/>
        <v>0</v>
      </c>
      <c r="AJ149">
        <f t="shared" si="233"/>
        <v>0</v>
      </c>
      <c r="AK149">
        <v>1</v>
      </c>
      <c r="AL149" s="31" t="e">
        <f>'Техническое задание 18.1 '!#REF!</f>
        <v>#REF!</v>
      </c>
      <c r="AM149">
        <v>0</v>
      </c>
      <c r="AN149">
        <v>0</v>
      </c>
      <c r="AO149">
        <v>0</v>
      </c>
      <c r="AP149">
        <v>0</v>
      </c>
      <c r="AQ149">
        <v>0</v>
      </c>
      <c r="AR149">
        <v>0</v>
      </c>
      <c r="AS149">
        <v>0</v>
      </c>
      <c r="AT149">
        <v>103</v>
      </c>
      <c r="AU149">
        <v>59</v>
      </c>
      <c r="AV149">
        <v>1</v>
      </c>
      <c r="AW149">
        <v>1</v>
      </c>
      <c r="AZ149">
        <v>1</v>
      </c>
      <c r="BA149">
        <v>1</v>
      </c>
      <c r="BB149">
        <v>1</v>
      </c>
      <c r="BC149" t="e">
        <f>'Техническое задание 18.1 '!#REF!</f>
        <v>#REF!</v>
      </c>
      <c r="BD149" t="s">
        <v>6</v>
      </c>
      <c r="BE149" t="s">
        <v>6</v>
      </c>
      <c r="BF149" t="s">
        <v>6</v>
      </c>
      <c r="BG149" t="s">
        <v>6</v>
      </c>
      <c r="BH149">
        <v>3</v>
      </c>
      <c r="BI149">
        <v>1</v>
      </c>
      <c r="BJ149" t="s">
        <v>385</v>
      </c>
      <c r="BM149">
        <v>46001</v>
      </c>
      <c r="BN149">
        <v>0</v>
      </c>
      <c r="BO149" t="s">
        <v>6</v>
      </c>
      <c r="BP149">
        <v>0</v>
      </c>
      <c r="BQ149">
        <v>2</v>
      </c>
      <c r="BR149">
        <v>0</v>
      </c>
      <c r="BS149">
        <v>1</v>
      </c>
      <c r="BT149">
        <v>1</v>
      </c>
      <c r="BU149">
        <v>1</v>
      </c>
      <c r="BV149">
        <v>1</v>
      </c>
      <c r="BW149">
        <v>1</v>
      </c>
      <c r="BX149">
        <v>1</v>
      </c>
      <c r="BY149" t="s">
        <v>6</v>
      </c>
      <c r="BZ149">
        <v>103</v>
      </c>
      <c r="CA149">
        <v>59</v>
      </c>
      <c r="CB149" t="s">
        <v>6</v>
      </c>
      <c r="CE149">
        <v>0</v>
      </c>
      <c r="CF149">
        <v>0</v>
      </c>
      <c r="CG149">
        <v>0</v>
      </c>
      <c r="CM149">
        <v>0</v>
      </c>
      <c r="CN149" t="s">
        <v>6</v>
      </c>
      <c r="CO149">
        <v>0</v>
      </c>
      <c r="CP149" t="e">
        <f t="shared" si="234"/>
        <v>#REF!</v>
      </c>
      <c r="CQ149" t="e">
        <f t="shared" si="261"/>
        <v>#REF!</v>
      </c>
      <c r="CR149">
        <f t="shared" si="262"/>
        <v>0</v>
      </c>
      <c r="CS149">
        <f t="shared" si="235"/>
        <v>0</v>
      </c>
      <c r="CT149">
        <f t="shared" si="236"/>
        <v>0</v>
      </c>
      <c r="CU149">
        <f t="shared" si="237"/>
        <v>0</v>
      </c>
      <c r="CV149">
        <f t="shared" si="238"/>
        <v>0</v>
      </c>
      <c r="CW149">
        <f t="shared" si="239"/>
        <v>0</v>
      </c>
      <c r="CX149">
        <f t="shared" si="240"/>
        <v>0</v>
      </c>
      <c r="CY149" t="e">
        <f t="shared" si="241"/>
        <v>#REF!</v>
      </c>
      <c r="CZ149" t="e">
        <f t="shared" si="242"/>
        <v>#REF!</v>
      </c>
      <c r="DC149" t="s">
        <v>6</v>
      </c>
      <c r="DD149" t="s">
        <v>6</v>
      </c>
      <c r="DE149" t="s">
        <v>6</v>
      </c>
      <c r="DF149" t="s">
        <v>6</v>
      </c>
      <c r="DG149" t="s">
        <v>6</v>
      </c>
      <c r="DH149" t="s">
        <v>6</v>
      </c>
      <c r="DI149" t="s">
        <v>6</v>
      </c>
      <c r="DJ149" t="s">
        <v>6</v>
      </c>
      <c r="DK149" t="s">
        <v>6</v>
      </c>
      <c r="DL149" t="s">
        <v>6</v>
      </c>
      <c r="DM149" t="s">
        <v>6</v>
      </c>
      <c r="DN149">
        <v>0</v>
      </c>
      <c r="DO149">
        <v>0</v>
      </c>
      <c r="DP149">
        <v>1</v>
      </c>
      <c r="DQ149">
        <v>1</v>
      </c>
      <c r="DU149">
        <v>1013</v>
      </c>
      <c r="DV149" t="s">
        <v>384</v>
      </c>
      <c r="DW149" t="e">
        <f>'Техническое задание 18.1 '!#REF!</f>
        <v>#REF!</v>
      </c>
      <c r="DX149">
        <v>1</v>
      </c>
      <c r="DZ149" t="s">
        <v>6</v>
      </c>
      <c r="EA149" t="s">
        <v>6</v>
      </c>
      <c r="EB149" t="s">
        <v>6</v>
      </c>
      <c r="EC149" t="s">
        <v>6</v>
      </c>
      <c r="EE149">
        <v>66434399</v>
      </c>
      <c r="EF149">
        <v>2</v>
      </c>
      <c r="EG149" t="s">
        <v>80</v>
      </c>
      <c r="EH149">
        <v>40</v>
      </c>
      <c r="EI149" t="s">
        <v>138</v>
      </c>
      <c r="EJ149">
        <v>1</v>
      </c>
      <c r="EK149">
        <v>46001</v>
      </c>
      <c r="EL149" t="s">
        <v>139</v>
      </c>
      <c r="EM149" t="s">
        <v>140</v>
      </c>
      <c r="EO149" t="s">
        <v>6</v>
      </c>
      <c r="EQ149">
        <v>0</v>
      </c>
      <c r="ER149">
        <v>1</v>
      </c>
      <c r="ES149" s="31" t="e">
        <f>'Техническое задание 18.1 '!#REF!</f>
        <v>#REF!</v>
      </c>
      <c r="ET149">
        <v>0</v>
      </c>
      <c r="EU149">
        <v>0</v>
      </c>
      <c r="EV149">
        <v>0</v>
      </c>
      <c r="EW149">
        <v>0</v>
      </c>
      <c r="EX149">
        <v>0</v>
      </c>
      <c r="FQ149">
        <v>0</v>
      </c>
      <c r="FR149">
        <f t="shared" si="243"/>
        <v>0</v>
      </c>
      <c r="FS149">
        <v>0</v>
      </c>
      <c r="FX149">
        <v>103</v>
      </c>
      <c r="FY149">
        <v>59</v>
      </c>
      <c r="GA149" t="s">
        <v>6</v>
      </c>
      <c r="GD149">
        <v>1</v>
      </c>
      <c r="GF149">
        <v>933151182</v>
      </c>
      <c r="GG149">
        <v>2</v>
      </c>
      <c r="GH149">
        <v>1</v>
      </c>
      <c r="GI149">
        <v>4</v>
      </c>
      <c r="GJ149">
        <v>0</v>
      </c>
      <c r="GK149">
        <v>0</v>
      </c>
      <c r="GL149">
        <f t="shared" si="244"/>
        <v>0</v>
      </c>
      <c r="GM149" t="e">
        <f t="shared" si="245"/>
        <v>#REF!</v>
      </c>
      <c r="GN149" t="e">
        <f t="shared" si="246"/>
        <v>#REF!</v>
      </c>
      <c r="GO149">
        <f t="shared" si="247"/>
        <v>0</v>
      </c>
      <c r="GP149">
        <f t="shared" si="248"/>
        <v>0</v>
      </c>
      <c r="GR149">
        <v>0</v>
      </c>
      <c r="GS149">
        <v>3</v>
      </c>
      <c r="GT149">
        <v>0</v>
      </c>
      <c r="GU149" t="s">
        <v>6</v>
      </c>
      <c r="GV149">
        <f t="shared" si="260"/>
        <v>0</v>
      </c>
      <c r="GW149">
        <v>1</v>
      </c>
      <c r="GX149" t="e">
        <f t="shared" si="249"/>
        <v>#REF!</v>
      </c>
      <c r="HA149">
        <v>0</v>
      </c>
      <c r="HB149">
        <v>0</v>
      </c>
      <c r="HC149">
        <f t="shared" si="250"/>
        <v>0</v>
      </c>
      <c r="HE149" t="s">
        <v>6</v>
      </c>
      <c r="HF149" t="s">
        <v>6</v>
      </c>
      <c r="HM149" t="s">
        <v>6</v>
      </c>
      <c r="HN149" t="s">
        <v>141</v>
      </c>
      <c r="HO149" t="s">
        <v>142</v>
      </c>
      <c r="HP149" t="s">
        <v>139</v>
      </c>
      <c r="HQ149" t="s">
        <v>139</v>
      </c>
      <c r="IF149">
        <v>-1</v>
      </c>
      <c r="IK149">
        <v>0</v>
      </c>
    </row>
    <row r="150" spans="1:245" x14ac:dyDescent="0.25">
      <c r="A150">
        <v>17</v>
      </c>
      <c r="B150">
        <v>1</v>
      </c>
      <c r="C150">
        <f>ROW(SmtRes!A232)</f>
        <v>232</v>
      </c>
      <c r="D150">
        <f>ROW(EtalonRes!A202)</f>
        <v>202</v>
      </c>
      <c r="E150" t="s">
        <v>414</v>
      </c>
      <c r="F150" t="s">
        <v>387</v>
      </c>
      <c r="G150" t="s">
        <v>388</v>
      </c>
      <c r="H150" t="s">
        <v>379</v>
      </c>
      <c r="I150" t="e">
        <f>'Техническое задание 18.1 '!#REF!</f>
        <v>#REF!</v>
      </c>
      <c r="J150">
        <v>0</v>
      </c>
      <c r="K150">
        <v>-87.1</v>
      </c>
      <c r="O150" t="e">
        <f t="shared" si="220"/>
        <v>#REF!</v>
      </c>
      <c r="P150" t="e">
        <f t="shared" si="221"/>
        <v>#REF!</v>
      </c>
      <c r="Q150" t="e">
        <f t="shared" si="222"/>
        <v>#REF!</v>
      </c>
      <c r="R150" t="e">
        <f t="shared" si="223"/>
        <v>#REF!</v>
      </c>
      <c r="S150" t="e">
        <f t="shared" si="224"/>
        <v>#REF!</v>
      </c>
      <c r="T150" t="e">
        <f t="shared" si="225"/>
        <v>#REF!</v>
      </c>
      <c r="U150" t="e">
        <f t="shared" si="226"/>
        <v>#REF!</v>
      </c>
      <c r="V150" t="e">
        <f t="shared" si="227"/>
        <v>#REF!</v>
      </c>
      <c r="W150" t="e">
        <f t="shared" si="228"/>
        <v>#REF!</v>
      </c>
      <c r="X150" t="e">
        <f t="shared" si="229"/>
        <v>#REF!</v>
      </c>
      <c r="Y150" t="e">
        <f t="shared" si="230"/>
        <v>#REF!</v>
      </c>
      <c r="AA150">
        <v>66440962</v>
      </c>
      <c r="AB150" t="e">
        <f t="shared" si="231"/>
        <v>#REF!</v>
      </c>
      <c r="AC150">
        <f>ROUND(((ES150*ROUND(15,7))),2)</f>
        <v>0</v>
      </c>
      <c r="AD150">
        <f>ROUND(((((ET150*ROUND(15,7)))-((EU150*ROUND(15,7))))+AE150),2)</f>
        <v>0</v>
      </c>
      <c r="AE150">
        <f>ROUND(((EU150*ROUND(15,7))),2)</f>
        <v>0</v>
      </c>
      <c r="AF150" t="e">
        <f>ROUND(((EV150*ROUND(15,7))),2)</f>
        <v>#REF!</v>
      </c>
      <c r="AG150">
        <f t="shared" si="232"/>
        <v>0</v>
      </c>
      <c r="AH150" t="e">
        <f>((EW150*ROUND(15,7)))</f>
        <v>#REF!</v>
      </c>
      <c r="AI150">
        <f>((EX150*ROUND(15,7)))</f>
        <v>0</v>
      </c>
      <c r="AJ150">
        <f t="shared" si="233"/>
        <v>0</v>
      </c>
      <c r="AK150" t="e">
        <f>AL150+AM150+AO150</f>
        <v>#REF!</v>
      </c>
      <c r="AL150">
        <v>0</v>
      </c>
      <c r="AM150">
        <v>0</v>
      </c>
      <c r="AN150">
        <v>0</v>
      </c>
      <c r="AO150" s="31" t="e">
        <f>'Техническое задание 18.1 '!#REF!</f>
        <v>#REF!</v>
      </c>
      <c r="AP150">
        <v>0</v>
      </c>
      <c r="AQ150" t="e">
        <f>'Техническое задание 18.1 '!#REF!</f>
        <v>#REF!</v>
      </c>
      <c r="AR150">
        <v>0</v>
      </c>
      <c r="AS150">
        <v>0</v>
      </c>
      <c r="AT150">
        <v>103</v>
      </c>
      <c r="AU150">
        <v>59</v>
      </c>
      <c r="AV150">
        <v>1</v>
      </c>
      <c r="AW150">
        <v>1</v>
      </c>
      <c r="AZ150">
        <v>1</v>
      </c>
      <c r="BA150" t="e">
        <f>'Техническое задание 18.1 '!#REF!</f>
        <v>#REF!</v>
      </c>
      <c r="BB150">
        <v>13.26</v>
      </c>
      <c r="BC150">
        <v>9.11</v>
      </c>
      <c r="BD150" t="s">
        <v>6</v>
      </c>
      <c r="BE150" t="s">
        <v>6</v>
      </c>
      <c r="BF150" t="s">
        <v>6</v>
      </c>
      <c r="BG150" t="s">
        <v>6</v>
      </c>
      <c r="BH150">
        <v>0</v>
      </c>
      <c r="BI150">
        <v>1</v>
      </c>
      <c r="BJ150" t="s">
        <v>389</v>
      </c>
      <c r="BM150">
        <v>46001</v>
      </c>
      <c r="BN150">
        <v>0</v>
      </c>
      <c r="BO150" t="s">
        <v>6</v>
      </c>
      <c r="BP150">
        <v>0</v>
      </c>
      <c r="BQ150">
        <v>2</v>
      </c>
      <c r="BR150">
        <v>0</v>
      </c>
      <c r="BS150">
        <v>33.39</v>
      </c>
      <c r="BT150">
        <v>1</v>
      </c>
      <c r="BU150">
        <v>1</v>
      </c>
      <c r="BV150">
        <v>1</v>
      </c>
      <c r="BW150">
        <v>1</v>
      </c>
      <c r="BX150">
        <v>1</v>
      </c>
      <c r="BY150" t="s">
        <v>6</v>
      </c>
      <c r="BZ150">
        <v>103</v>
      </c>
      <c r="CA150">
        <v>59</v>
      </c>
      <c r="CB150" t="s">
        <v>6</v>
      </c>
      <c r="CE150">
        <v>0</v>
      </c>
      <c r="CF150">
        <v>0</v>
      </c>
      <c r="CG150">
        <v>0</v>
      </c>
      <c r="CM150">
        <v>0</v>
      </c>
      <c r="CN150" t="s">
        <v>6</v>
      </c>
      <c r="CO150">
        <v>0</v>
      </c>
      <c r="CP150" t="e">
        <f t="shared" si="234"/>
        <v>#REF!</v>
      </c>
      <c r="CQ150">
        <f t="shared" si="261"/>
        <v>0</v>
      </c>
      <c r="CR150">
        <f t="shared" si="262"/>
        <v>0</v>
      </c>
      <c r="CS150">
        <f t="shared" si="235"/>
        <v>0</v>
      </c>
      <c r="CT150" t="e">
        <f t="shared" si="236"/>
        <v>#REF!</v>
      </c>
      <c r="CU150">
        <f t="shared" si="237"/>
        <v>0</v>
      </c>
      <c r="CV150" t="e">
        <f t="shared" si="238"/>
        <v>#REF!</v>
      </c>
      <c r="CW150">
        <f t="shared" si="239"/>
        <v>0</v>
      </c>
      <c r="CX150">
        <f t="shared" si="240"/>
        <v>0</v>
      </c>
      <c r="CY150" t="e">
        <f t="shared" si="241"/>
        <v>#REF!</v>
      </c>
      <c r="CZ150" t="e">
        <f t="shared" si="242"/>
        <v>#REF!</v>
      </c>
      <c r="DC150" t="s">
        <v>6</v>
      </c>
      <c r="DD150" t="s">
        <v>415</v>
      </c>
      <c r="DE150" t="s">
        <v>415</v>
      </c>
      <c r="DF150" t="s">
        <v>415</v>
      </c>
      <c r="DG150" t="s">
        <v>415</v>
      </c>
      <c r="DH150" t="s">
        <v>6</v>
      </c>
      <c r="DI150" t="s">
        <v>415</v>
      </c>
      <c r="DJ150" t="s">
        <v>415</v>
      </c>
      <c r="DK150" t="s">
        <v>6</v>
      </c>
      <c r="DL150" t="s">
        <v>6</v>
      </c>
      <c r="DM150" t="s">
        <v>6</v>
      </c>
      <c r="DN150">
        <v>0</v>
      </c>
      <c r="DO150">
        <v>0</v>
      </c>
      <c r="DP150">
        <v>1</v>
      </c>
      <c r="DQ150">
        <v>1</v>
      </c>
      <c r="DU150">
        <v>1013</v>
      </c>
      <c r="DV150" t="s">
        <v>379</v>
      </c>
      <c r="DW150" t="e">
        <f>'Техническое задание 18.1 '!#REF!</f>
        <v>#REF!</v>
      </c>
      <c r="DX150">
        <v>1</v>
      </c>
      <c r="DZ150" t="s">
        <v>6</v>
      </c>
      <c r="EA150" t="s">
        <v>6</v>
      </c>
      <c r="EB150" t="s">
        <v>6</v>
      </c>
      <c r="EC150" t="s">
        <v>6</v>
      </c>
      <c r="EE150">
        <v>66434399</v>
      </c>
      <c r="EF150">
        <v>2</v>
      </c>
      <c r="EG150" t="s">
        <v>80</v>
      </c>
      <c r="EH150">
        <v>40</v>
      </c>
      <c r="EI150" t="s">
        <v>138</v>
      </c>
      <c r="EJ150">
        <v>1</v>
      </c>
      <c r="EK150">
        <v>46001</v>
      </c>
      <c r="EL150" t="s">
        <v>139</v>
      </c>
      <c r="EM150" t="s">
        <v>140</v>
      </c>
      <c r="EO150" t="s">
        <v>6</v>
      </c>
      <c r="EQ150">
        <v>131072</v>
      </c>
      <c r="ER150" t="e">
        <f>ES150+ET150+EV150</f>
        <v>#REF!</v>
      </c>
      <c r="ES150">
        <v>0</v>
      </c>
      <c r="ET150">
        <v>0</v>
      </c>
      <c r="EU150">
        <v>0</v>
      </c>
      <c r="EV150" s="31" t="e">
        <f>'Техническое задание 18.1 '!#REF!</f>
        <v>#REF!</v>
      </c>
      <c r="EW150" t="e">
        <f>'Техническое задание 18.1 '!#REF!</f>
        <v>#REF!</v>
      </c>
      <c r="EX150">
        <v>0</v>
      </c>
      <c r="EY150">
        <v>0</v>
      </c>
      <c r="FQ150">
        <v>0</v>
      </c>
      <c r="FR150">
        <f t="shared" si="243"/>
        <v>0</v>
      </c>
      <c r="FS150">
        <v>0</v>
      </c>
      <c r="FX150">
        <v>103</v>
      </c>
      <c r="FY150">
        <v>59</v>
      </c>
      <c r="GA150" t="s">
        <v>6</v>
      </c>
      <c r="GD150">
        <v>1</v>
      </c>
      <c r="GF150">
        <v>1394467915</v>
      </c>
      <c r="GG150">
        <v>2</v>
      </c>
      <c r="GH150">
        <v>1</v>
      </c>
      <c r="GI150">
        <v>4</v>
      </c>
      <c r="GJ150">
        <v>0</v>
      </c>
      <c r="GK150">
        <v>0</v>
      </c>
      <c r="GL150">
        <f t="shared" si="244"/>
        <v>0</v>
      </c>
      <c r="GM150" t="e">
        <f t="shared" si="245"/>
        <v>#REF!</v>
      </c>
      <c r="GN150" t="e">
        <f t="shared" si="246"/>
        <v>#REF!</v>
      </c>
      <c r="GO150">
        <f t="shared" si="247"/>
        <v>0</v>
      </c>
      <c r="GP150">
        <f t="shared" si="248"/>
        <v>0</v>
      </c>
      <c r="GR150">
        <v>0</v>
      </c>
      <c r="GS150">
        <v>3</v>
      </c>
      <c r="GT150">
        <v>0</v>
      </c>
      <c r="GU150" t="s">
        <v>415</v>
      </c>
      <c r="GV150">
        <f>ROUND(((GT150*ROUND(15,7))),2)</f>
        <v>0</v>
      </c>
      <c r="GW150">
        <v>1</v>
      </c>
      <c r="GX150" t="e">
        <f t="shared" si="249"/>
        <v>#REF!</v>
      </c>
      <c r="HA150">
        <v>0</v>
      </c>
      <c r="HB150">
        <v>0</v>
      </c>
      <c r="HC150">
        <f t="shared" si="250"/>
        <v>0</v>
      </c>
      <c r="HE150" t="s">
        <v>6</v>
      </c>
      <c r="HF150" t="s">
        <v>6</v>
      </c>
      <c r="HM150" t="s">
        <v>6</v>
      </c>
      <c r="HN150" t="s">
        <v>141</v>
      </c>
      <c r="HO150" t="s">
        <v>142</v>
      </c>
      <c r="HP150" t="s">
        <v>139</v>
      </c>
      <c r="HQ150" t="s">
        <v>139</v>
      </c>
      <c r="IF150">
        <v>-1</v>
      </c>
      <c r="IK150">
        <v>0</v>
      </c>
    </row>
    <row r="151" spans="1:245" x14ac:dyDescent="0.25">
      <c r="A151">
        <v>18</v>
      </c>
      <c r="B151">
        <v>1</v>
      </c>
      <c r="C151">
        <v>232</v>
      </c>
      <c r="E151" t="s">
        <v>416</v>
      </c>
      <c r="F151" t="e">
        <f>'Техническое задание 18.1 '!#REF!</f>
        <v>#REF!</v>
      </c>
      <c r="G151" t="s">
        <v>383</v>
      </c>
      <c r="H151" t="s">
        <v>384</v>
      </c>
      <c r="I151" t="e">
        <f>I150*J151</f>
        <v>#REF!</v>
      </c>
      <c r="J151" s="66">
        <f>'4.Ведомость_списания'!F173</f>
        <v>0.6</v>
      </c>
      <c r="K151">
        <v>0.04</v>
      </c>
      <c r="O151" t="e">
        <f t="shared" si="220"/>
        <v>#REF!</v>
      </c>
      <c r="P151" t="e">
        <f t="shared" si="221"/>
        <v>#REF!</v>
      </c>
      <c r="Q151" t="e">
        <f t="shared" si="222"/>
        <v>#REF!</v>
      </c>
      <c r="R151" t="e">
        <f t="shared" si="223"/>
        <v>#REF!</v>
      </c>
      <c r="S151" t="e">
        <f t="shared" si="224"/>
        <v>#REF!</v>
      </c>
      <c r="T151" t="e">
        <f t="shared" si="225"/>
        <v>#REF!</v>
      </c>
      <c r="U151" t="e">
        <f t="shared" si="226"/>
        <v>#REF!</v>
      </c>
      <c r="V151" t="e">
        <f t="shared" si="227"/>
        <v>#REF!</v>
      </c>
      <c r="W151" t="e">
        <f t="shared" si="228"/>
        <v>#REF!</v>
      </c>
      <c r="X151" t="e">
        <f t="shared" si="229"/>
        <v>#REF!</v>
      </c>
      <c r="Y151" t="e">
        <f t="shared" si="230"/>
        <v>#REF!</v>
      </c>
      <c r="AA151">
        <v>66440962</v>
      </c>
      <c r="AB151" t="e">
        <f t="shared" si="231"/>
        <v>#REF!</v>
      </c>
      <c r="AC151" t="e">
        <f t="shared" ref="AC151:AC160" si="263">ROUND((ES151),2)</f>
        <v>#REF!</v>
      </c>
      <c r="AD151">
        <f t="shared" ref="AD151:AD160" si="264">ROUND((((ET151)-(EU151))+AE151),2)</f>
        <v>0</v>
      </c>
      <c r="AE151">
        <f t="shared" ref="AE151:AE160" si="265">ROUND((EU151),2)</f>
        <v>0</v>
      </c>
      <c r="AF151">
        <f t="shared" ref="AF151:AF160" si="266">ROUND((EV151),2)</f>
        <v>0</v>
      </c>
      <c r="AG151">
        <f t="shared" si="232"/>
        <v>0</v>
      </c>
      <c r="AH151">
        <f t="shared" ref="AH151:AH160" si="267">(EW151)</f>
        <v>0</v>
      </c>
      <c r="AI151">
        <f t="shared" ref="AI151:AI160" si="268">(EX151)</f>
        <v>0</v>
      </c>
      <c r="AJ151">
        <f t="shared" si="233"/>
        <v>0</v>
      </c>
      <c r="AK151">
        <v>1</v>
      </c>
      <c r="AL151" s="31" t="e">
        <f>'Техническое задание 18.1 '!#REF!</f>
        <v>#REF!</v>
      </c>
      <c r="AM151">
        <v>0</v>
      </c>
      <c r="AN151">
        <v>0</v>
      </c>
      <c r="AO151">
        <v>0</v>
      </c>
      <c r="AP151">
        <v>0</v>
      </c>
      <c r="AQ151">
        <v>0</v>
      </c>
      <c r="AR151">
        <v>0</v>
      </c>
      <c r="AS151">
        <v>0</v>
      </c>
      <c r="AT151">
        <v>103</v>
      </c>
      <c r="AU151">
        <v>59</v>
      </c>
      <c r="AV151">
        <v>1</v>
      </c>
      <c r="AW151">
        <v>1</v>
      </c>
      <c r="AZ151">
        <v>1</v>
      </c>
      <c r="BA151">
        <v>1</v>
      </c>
      <c r="BB151">
        <v>1</v>
      </c>
      <c r="BC151" t="e">
        <f>'Техническое задание 18.1 '!#REF!</f>
        <v>#REF!</v>
      </c>
      <c r="BD151" t="s">
        <v>6</v>
      </c>
      <c r="BE151" t="s">
        <v>6</v>
      </c>
      <c r="BF151" t="s">
        <v>6</v>
      </c>
      <c r="BG151" t="s">
        <v>6</v>
      </c>
      <c r="BH151">
        <v>3</v>
      </c>
      <c r="BI151">
        <v>1</v>
      </c>
      <c r="BJ151" t="s">
        <v>385</v>
      </c>
      <c r="BM151">
        <v>46001</v>
      </c>
      <c r="BN151">
        <v>0</v>
      </c>
      <c r="BO151" t="s">
        <v>6</v>
      </c>
      <c r="BP151">
        <v>0</v>
      </c>
      <c r="BQ151">
        <v>2</v>
      </c>
      <c r="BR151">
        <v>0</v>
      </c>
      <c r="BS151">
        <v>1</v>
      </c>
      <c r="BT151">
        <v>1</v>
      </c>
      <c r="BU151">
        <v>1</v>
      </c>
      <c r="BV151">
        <v>1</v>
      </c>
      <c r="BW151">
        <v>1</v>
      </c>
      <c r="BX151">
        <v>1</v>
      </c>
      <c r="BY151" t="s">
        <v>6</v>
      </c>
      <c r="BZ151">
        <v>103</v>
      </c>
      <c r="CA151">
        <v>59</v>
      </c>
      <c r="CB151" t="s">
        <v>6</v>
      </c>
      <c r="CE151">
        <v>0</v>
      </c>
      <c r="CF151">
        <v>0</v>
      </c>
      <c r="CG151">
        <v>0</v>
      </c>
      <c r="CM151">
        <v>0</v>
      </c>
      <c r="CN151" t="s">
        <v>6</v>
      </c>
      <c r="CO151">
        <v>0</v>
      </c>
      <c r="CP151" t="e">
        <f t="shared" si="234"/>
        <v>#REF!</v>
      </c>
      <c r="CQ151" t="e">
        <f t="shared" si="261"/>
        <v>#REF!</v>
      </c>
      <c r="CR151">
        <f t="shared" si="262"/>
        <v>0</v>
      </c>
      <c r="CS151">
        <f t="shared" si="235"/>
        <v>0</v>
      </c>
      <c r="CT151">
        <f t="shared" si="236"/>
        <v>0</v>
      </c>
      <c r="CU151">
        <f t="shared" si="237"/>
        <v>0</v>
      </c>
      <c r="CV151">
        <f t="shared" si="238"/>
        <v>0</v>
      </c>
      <c r="CW151">
        <f t="shared" si="239"/>
        <v>0</v>
      </c>
      <c r="CX151">
        <f t="shared" si="240"/>
        <v>0</v>
      </c>
      <c r="CY151" t="e">
        <f t="shared" si="241"/>
        <v>#REF!</v>
      </c>
      <c r="CZ151" t="e">
        <f t="shared" si="242"/>
        <v>#REF!</v>
      </c>
      <c r="DC151" t="s">
        <v>6</v>
      </c>
      <c r="DD151" t="s">
        <v>6</v>
      </c>
      <c r="DE151" t="s">
        <v>6</v>
      </c>
      <c r="DF151" t="s">
        <v>6</v>
      </c>
      <c r="DG151" t="s">
        <v>6</v>
      </c>
      <c r="DH151" t="s">
        <v>6</v>
      </c>
      <c r="DI151" t="s">
        <v>6</v>
      </c>
      <c r="DJ151" t="s">
        <v>6</v>
      </c>
      <c r="DK151" t="s">
        <v>6</v>
      </c>
      <c r="DL151" t="s">
        <v>6</v>
      </c>
      <c r="DM151" t="s">
        <v>6</v>
      </c>
      <c r="DN151">
        <v>0</v>
      </c>
      <c r="DO151">
        <v>0</v>
      </c>
      <c r="DP151">
        <v>1</v>
      </c>
      <c r="DQ151">
        <v>1</v>
      </c>
      <c r="DU151">
        <v>1013</v>
      </c>
      <c r="DV151" t="s">
        <v>384</v>
      </c>
      <c r="DW151" t="e">
        <f>'Техническое задание 18.1 '!#REF!</f>
        <v>#REF!</v>
      </c>
      <c r="DX151">
        <v>1</v>
      </c>
      <c r="DZ151" t="s">
        <v>6</v>
      </c>
      <c r="EA151" t="s">
        <v>6</v>
      </c>
      <c r="EB151" t="s">
        <v>6</v>
      </c>
      <c r="EC151" t="s">
        <v>6</v>
      </c>
      <c r="EE151">
        <v>66434399</v>
      </c>
      <c r="EF151">
        <v>2</v>
      </c>
      <c r="EG151" t="s">
        <v>80</v>
      </c>
      <c r="EH151">
        <v>40</v>
      </c>
      <c r="EI151" t="s">
        <v>138</v>
      </c>
      <c r="EJ151">
        <v>1</v>
      </c>
      <c r="EK151">
        <v>46001</v>
      </c>
      <c r="EL151" t="s">
        <v>139</v>
      </c>
      <c r="EM151" t="s">
        <v>140</v>
      </c>
      <c r="EO151" t="s">
        <v>6</v>
      </c>
      <c r="EQ151">
        <v>0</v>
      </c>
      <c r="ER151">
        <v>1</v>
      </c>
      <c r="ES151" s="31" t="e">
        <f>'Техническое задание 18.1 '!#REF!</f>
        <v>#REF!</v>
      </c>
      <c r="ET151">
        <v>0</v>
      </c>
      <c r="EU151">
        <v>0</v>
      </c>
      <c r="EV151">
        <v>0</v>
      </c>
      <c r="EW151">
        <v>0</v>
      </c>
      <c r="EX151">
        <v>0</v>
      </c>
      <c r="FQ151">
        <v>0</v>
      </c>
      <c r="FR151">
        <f t="shared" si="243"/>
        <v>0</v>
      </c>
      <c r="FS151">
        <v>0</v>
      </c>
      <c r="FX151">
        <v>103</v>
      </c>
      <c r="FY151">
        <v>59</v>
      </c>
      <c r="GA151" t="s">
        <v>6</v>
      </c>
      <c r="GD151">
        <v>1</v>
      </c>
      <c r="GF151">
        <v>933151182</v>
      </c>
      <c r="GG151">
        <v>2</v>
      </c>
      <c r="GH151">
        <v>1</v>
      </c>
      <c r="GI151">
        <v>4</v>
      </c>
      <c r="GJ151">
        <v>0</v>
      </c>
      <c r="GK151">
        <v>0</v>
      </c>
      <c r="GL151">
        <f t="shared" si="244"/>
        <v>0</v>
      </c>
      <c r="GM151" t="e">
        <f t="shared" si="245"/>
        <v>#REF!</v>
      </c>
      <c r="GN151" t="e">
        <f t="shared" si="246"/>
        <v>#REF!</v>
      </c>
      <c r="GO151">
        <f t="shared" si="247"/>
        <v>0</v>
      </c>
      <c r="GP151">
        <f t="shared" si="248"/>
        <v>0</v>
      </c>
      <c r="GR151">
        <v>0</v>
      </c>
      <c r="GS151">
        <v>3</v>
      </c>
      <c r="GT151">
        <v>0</v>
      </c>
      <c r="GU151" t="s">
        <v>6</v>
      </c>
      <c r="GV151">
        <f t="shared" ref="GV151:GV160" si="269">ROUND((GT151),2)</f>
        <v>0</v>
      </c>
      <c r="GW151">
        <v>1</v>
      </c>
      <c r="GX151" t="e">
        <f t="shared" si="249"/>
        <v>#REF!</v>
      </c>
      <c r="HA151">
        <v>0</v>
      </c>
      <c r="HB151">
        <v>0</v>
      </c>
      <c r="HC151">
        <f t="shared" si="250"/>
        <v>0</v>
      </c>
      <c r="HE151" t="s">
        <v>6</v>
      </c>
      <c r="HF151" t="s">
        <v>6</v>
      </c>
      <c r="HM151" t="s">
        <v>415</v>
      </c>
      <c r="HN151" t="s">
        <v>141</v>
      </c>
      <c r="HO151" t="s">
        <v>142</v>
      </c>
      <c r="HP151" t="s">
        <v>139</v>
      </c>
      <c r="HQ151" t="s">
        <v>139</v>
      </c>
      <c r="IF151">
        <v>-1</v>
      </c>
      <c r="IK151">
        <v>0</v>
      </c>
    </row>
    <row r="152" spans="1:245" x14ac:dyDescent="0.25">
      <c r="A152">
        <v>17</v>
      </c>
      <c r="B152">
        <v>1</v>
      </c>
      <c r="C152">
        <f>ROW(SmtRes!A241)</f>
        <v>241</v>
      </c>
      <c r="D152">
        <f>ROW(EtalonRes!A208)</f>
        <v>208</v>
      </c>
      <c r="E152" t="s">
        <v>417</v>
      </c>
      <c r="F152" t="s">
        <v>393</v>
      </c>
      <c r="G152" t="s">
        <v>418</v>
      </c>
      <c r="H152" t="s">
        <v>147</v>
      </c>
      <c r="I152" t="e">
        <f>'Техническое задание 18.1 '!#REF!</f>
        <v>#REF!</v>
      </c>
      <c r="J152">
        <v>0</v>
      </c>
      <c r="K152">
        <v>0.66</v>
      </c>
      <c r="O152" t="e">
        <f t="shared" si="220"/>
        <v>#REF!</v>
      </c>
      <c r="P152" t="e">
        <f t="shared" si="221"/>
        <v>#REF!</v>
      </c>
      <c r="Q152" t="e">
        <f t="shared" si="222"/>
        <v>#REF!</v>
      </c>
      <c r="R152" t="e">
        <f t="shared" si="223"/>
        <v>#REF!</v>
      </c>
      <c r="S152" t="e">
        <f t="shared" si="224"/>
        <v>#REF!</v>
      </c>
      <c r="T152" t="e">
        <f t="shared" si="225"/>
        <v>#REF!</v>
      </c>
      <c r="U152" t="e">
        <f t="shared" si="226"/>
        <v>#REF!</v>
      </c>
      <c r="V152" t="e">
        <f t="shared" si="227"/>
        <v>#REF!</v>
      </c>
      <c r="W152" t="e">
        <f t="shared" si="228"/>
        <v>#REF!</v>
      </c>
      <c r="X152" t="e">
        <f t="shared" si="229"/>
        <v>#REF!</v>
      </c>
      <c r="Y152" t="e">
        <f t="shared" si="230"/>
        <v>#REF!</v>
      </c>
      <c r="AA152">
        <v>66440962</v>
      </c>
      <c r="AB152" t="e">
        <f t="shared" si="231"/>
        <v>#REF!</v>
      </c>
      <c r="AC152" t="e">
        <f t="shared" si="263"/>
        <v>#REF!</v>
      </c>
      <c r="AD152" t="e">
        <f t="shared" si="264"/>
        <v>#REF!</v>
      </c>
      <c r="AE152" t="e">
        <f t="shared" si="265"/>
        <v>#REF!</v>
      </c>
      <c r="AF152" t="e">
        <f t="shared" si="266"/>
        <v>#REF!</v>
      </c>
      <c r="AG152">
        <f t="shared" si="232"/>
        <v>0</v>
      </c>
      <c r="AH152" t="e">
        <f t="shared" si="267"/>
        <v>#REF!</v>
      </c>
      <c r="AI152">
        <f t="shared" si="268"/>
        <v>0.94</v>
      </c>
      <c r="AJ152">
        <f t="shared" si="233"/>
        <v>0</v>
      </c>
      <c r="AK152" t="e">
        <f>AL152+AM152+AO152</f>
        <v>#REF!</v>
      </c>
      <c r="AL152" s="31" t="e">
        <f>'Техническое задание 18.1 '!#REF!</f>
        <v>#REF!</v>
      </c>
      <c r="AM152" s="31" t="e">
        <f>'Техническое задание 18.1 '!#REF!</f>
        <v>#REF!</v>
      </c>
      <c r="AN152" s="31" t="e">
        <f>'Техническое задание 18.1 '!#REF!</f>
        <v>#REF!</v>
      </c>
      <c r="AO152" s="31" t="e">
        <f>'Техническое задание 18.1 '!#REF!</f>
        <v>#REF!</v>
      </c>
      <c r="AP152">
        <v>0</v>
      </c>
      <c r="AQ152" t="e">
        <f>'Техническое задание 18.1 '!#REF!</f>
        <v>#REF!</v>
      </c>
      <c r="AR152">
        <v>0.94</v>
      </c>
      <c r="AS152">
        <v>0</v>
      </c>
      <c r="AT152">
        <v>110</v>
      </c>
      <c r="AU152">
        <v>73</v>
      </c>
      <c r="AV152">
        <v>1</v>
      </c>
      <c r="AW152">
        <v>1</v>
      </c>
      <c r="AZ152">
        <v>1</v>
      </c>
      <c r="BA152" t="e">
        <f>'Техническое задание 18.1 '!#REF!</f>
        <v>#REF!</v>
      </c>
      <c r="BB152" t="e">
        <f>'Техническое задание 18.1 '!#REF!</f>
        <v>#REF!</v>
      </c>
      <c r="BC152" t="e">
        <f>'Техническое задание 18.1 '!#REF!</f>
        <v>#REF!</v>
      </c>
      <c r="BD152" t="s">
        <v>6</v>
      </c>
      <c r="BE152" t="s">
        <v>6</v>
      </c>
      <c r="BF152" t="s">
        <v>6</v>
      </c>
      <c r="BG152" t="s">
        <v>6</v>
      </c>
      <c r="BH152">
        <v>0</v>
      </c>
      <c r="BI152">
        <v>1</v>
      </c>
      <c r="BJ152" t="s">
        <v>395</v>
      </c>
      <c r="BM152">
        <v>7001</v>
      </c>
      <c r="BN152">
        <v>0</v>
      </c>
      <c r="BO152" t="s">
        <v>6</v>
      </c>
      <c r="BP152">
        <v>0</v>
      </c>
      <c r="BQ152">
        <v>2</v>
      </c>
      <c r="BR152">
        <v>0</v>
      </c>
      <c r="BS152" t="e">
        <f>'Техническое задание 18.1 '!#REF!</f>
        <v>#REF!</v>
      </c>
      <c r="BT152">
        <v>1</v>
      </c>
      <c r="BU152">
        <v>1</v>
      </c>
      <c r="BV152">
        <v>1</v>
      </c>
      <c r="BW152">
        <v>1</v>
      </c>
      <c r="BX152">
        <v>1</v>
      </c>
      <c r="BY152" t="s">
        <v>6</v>
      </c>
      <c r="BZ152">
        <v>110</v>
      </c>
      <c r="CA152">
        <v>73</v>
      </c>
      <c r="CB152" t="s">
        <v>6</v>
      </c>
      <c r="CE152">
        <v>0</v>
      </c>
      <c r="CF152">
        <v>0</v>
      </c>
      <c r="CG152">
        <v>0</v>
      </c>
      <c r="CM152">
        <v>0</v>
      </c>
      <c r="CN152" t="s">
        <v>6</v>
      </c>
      <c r="CO152">
        <v>0</v>
      </c>
      <c r="CP152" t="e">
        <f t="shared" si="234"/>
        <v>#REF!</v>
      </c>
      <c r="CQ152" t="e">
        <f t="shared" si="261"/>
        <v>#REF!</v>
      </c>
      <c r="CR152" t="e">
        <f t="shared" si="262"/>
        <v>#REF!</v>
      </c>
      <c r="CS152" t="e">
        <f t="shared" si="235"/>
        <v>#REF!</v>
      </c>
      <c r="CT152" t="e">
        <f t="shared" si="236"/>
        <v>#REF!</v>
      </c>
      <c r="CU152">
        <f t="shared" si="237"/>
        <v>0</v>
      </c>
      <c r="CV152" t="e">
        <f t="shared" si="238"/>
        <v>#REF!</v>
      </c>
      <c r="CW152">
        <f t="shared" si="239"/>
        <v>0.94</v>
      </c>
      <c r="CX152">
        <f t="shared" si="240"/>
        <v>0</v>
      </c>
      <c r="CY152" t="e">
        <f t="shared" si="241"/>
        <v>#REF!</v>
      </c>
      <c r="CZ152" t="e">
        <f t="shared" si="242"/>
        <v>#REF!</v>
      </c>
      <c r="DC152" t="s">
        <v>6</v>
      </c>
      <c r="DD152" t="s">
        <v>6</v>
      </c>
      <c r="DE152" t="s">
        <v>6</v>
      </c>
      <c r="DF152" t="s">
        <v>6</v>
      </c>
      <c r="DG152" t="s">
        <v>6</v>
      </c>
      <c r="DH152" t="s">
        <v>6</v>
      </c>
      <c r="DI152" t="s">
        <v>6</v>
      </c>
      <c r="DJ152" t="s">
        <v>6</v>
      </c>
      <c r="DK152" t="s">
        <v>6</v>
      </c>
      <c r="DL152" t="s">
        <v>6</v>
      </c>
      <c r="DM152" t="s">
        <v>6</v>
      </c>
      <c r="DN152">
        <v>0</v>
      </c>
      <c r="DO152">
        <v>0</v>
      </c>
      <c r="DP152">
        <v>1</v>
      </c>
      <c r="DQ152">
        <v>1</v>
      </c>
      <c r="DU152">
        <v>1009</v>
      </c>
      <c r="DV152" t="s">
        <v>147</v>
      </c>
      <c r="DW152" t="e">
        <f>'Техническое задание 18.1 '!#REF!</f>
        <v>#REF!</v>
      </c>
      <c r="DX152">
        <v>1000</v>
      </c>
      <c r="DZ152" t="s">
        <v>6</v>
      </c>
      <c r="EA152" t="s">
        <v>6</v>
      </c>
      <c r="EB152" t="s">
        <v>6</v>
      </c>
      <c r="EC152" t="s">
        <v>6</v>
      </c>
      <c r="EE152">
        <v>66434290</v>
      </c>
      <c r="EF152">
        <v>2</v>
      </c>
      <c r="EG152" t="s">
        <v>80</v>
      </c>
      <c r="EH152">
        <v>7</v>
      </c>
      <c r="EI152" t="s">
        <v>171</v>
      </c>
      <c r="EJ152">
        <v>1</v>
      </c>
      <c r="EK152">
        <v>7001</v>
      </c>
      <c r="EL152" t="s">
        <v>171</v>
      </c>
      <c r="EM152" t="s">
        <v>173</v>
      </c>
      <c r="EO152" t="s">
        <v>6</v>
      </c>
      <c r="EQ152">
        <v>131072</v>
      </c>
      <c r="ER152" t="e">
        <f>ES152+ET152+EV152</f>
        <v>#REF!</v>
      </c>
      <c r="ES152" s="31" t="e">
        <f>'Техническое задание 18.1 '!#REF!</f>
        <v>#REF!</v>
      </c>
      <c r="ET152" s="31" t="e">
        <f>'Техническое задание 18.1 '!#REF!</f>
        <v>#REF!</v>
      </c>
      <c r="EU152" s="31" t="e">
        <f>'Техническое задание 18.1 '!#REF!</f>
        <v>#REF!</v>
      </c>
      <c r="EV152" s="31" t="e">
        <f>'Техническое задание 18.1 '!#REF!</f>
        <v>#REF!</v>
      </c>
      <c r="EW152" t="e">
        <f>'Техническое задание 18.1 '!#REF!</f>
        <v>#REF!</v>
      </c>
      <c r="EX152">
        <v>0.94</v>
      </c>
      <c r="EY152">
        <v>0</v>
      </c>
      <c r="FQ152">
        <v>0</v>
      </c>
      <c r="FR152">
        <f t="shared" si="243"/>
        <v>0</v>
      </c>
      <c r="FS152">
        <v>0</v>
      </c>
      <c r="FX152">
        <v>110</v>
      </c>
      <c r="FY152">
        <v>73</v>
      </c>
      <c r="GA152" t="s">
        <v>6</v>
      </c>
      <c r="GD152">
        <v>1</v>
      </c>
      <c r="GF152">
        <v>1610925382</v>
      </c>
      <c r="GG152">
        <v>2</v>
      </c>
      <c r="GH152">
        <v>1</v>
      </c>
      <c r="GI152">
        <v>4</v>
      </c>
      <c r="GJ152">
        <v>0</v>
      </c>
      <c r="GK152">
        <v>0</v>
      </c>
      <c r="GL152">
        <f t="shared" si="244"/>
        <v>0</v>
      </c>
      <c r="GM152" t="e">
        <f t="shared" si="245"/>
        <v>#REF!</v>
      </c>
      <c r="GN152" t="e">
        <f t="shared" si="246"/>
        <v>#REF!</v>
      </c>
      <c r="GO152">
        <f t="shared" si="247"/>
        <v>0</v>
      </c>
      <c r="GP152">
        <f t="shared" si="248"/>
        <v>0</v>
      </c>
      <c r="GR152">
        <v>0</v>
      </c>
      <c r="GS152">
        <v>3</v>
      </c>
      <c r="GT152">
        <v>0</v>
      </c>
      <c r="GU152" t="s">
        <v>6</v>
      </c>
      <c r="GV152">
        <f t="shared" si="269"/>
        <v>0</v>
      </c>
      <c r="GW152">
        <v>1</v>
      </c>
      <c r="GX152" t="e">
        <f t="shared" si="249"/>
        <v>#REF!</v>
      </c>
      <c r="HA152">
        <v>0</v>
      </c>
      <c r="HB152">
        <v>0</v>
      </c>
      <c r="HC152">
        <f t="shared" si="250"/>
        <v>0</v>
      </c>
      <c r="HE152" t="s">
        <v>6</v>
      </c>
      <c r="HF152" t="s">
        <v>6</v>
      </c>
      <c r="HM152" t="s">
        <v>6</v>
      </c>
      <c r="HN152" t="s">
        <v>188</v>
      </c>
      <c r="HO152" t="s">
        <v>189</v>
      </c>
      <c r="HP152" t="s">
        <v>171</v>
      </c>
      <c r="HQ152" t="s">
        <v>171</v>
      </c>
      <c r="IF152">
        <v>-1</v>
      </c>
      <c r="IK152">
        <v>0</v>
      </c>
    </row>
    <row r="153" spans="1:245" x14ac:dyDescent="0.25">
      <c r="A153">
        <v>18</v>
      </c>
      <c r="B153">
        <v>1</v>
      </c>
      <c r="C153">
        <v>239</v>
      </c>
      <c r="E153" t="s">
        <v>419</v>
      </c>
      <c r="F153" t="e">
        <f>'Техническое задание 18.1 '!#REF!</f>
        <v>#REF!</v>
      </c>
      <c r="G153" t="s">
        <v>398</v>
      </c>
      <c r="H153" t="s">
        <v>147</v>
      </c>
      <c r="I153" t="e">
        <f>I152*J153</f>
        <v>#REF!</v>
      </c>
      <c r="J153">
        <v>-1</v>
      </c>
      <c r="K153">
        <v>-1</v>
      </c>
      <c r="O153" t="e">
        <f t="shared" si="220"/>
        <v>#REF!</v>
      </c>
      <c r="P153" t="e">
        <f t="shared" si="221"/>
        <v>#REF!</v>
      </c>
      <c r="Q153" t="e">
        <f t="shared" si="222"/>
        <v>#REF!</v>
      </c>
      <c r="R153" t="e">
        <f t="shared" si="223"/>
        <v>#REF!</v>
      </c>
      <c r="S153" t="e">
        <f t="shared" si="224"/>
        <v>#REF!</v>
      </c>
      <c r="T153" t="e">
        <f t="shared" si="225"/>
        <v>#REF!</v>
      </c>
      <c r="U153" t="e">
        <f t="shared" si="226"/>
        <v>#REF!</v>
      </c>
      <c r="V153" t="e">
        <f t="shared" si="227"/>
        <v>#REF!</v>
      </c>
      <c r="W153" t="e">
        <f t="shared" si="228"/>
        <v>#REF!</v>
      </c>
      <c r="X153" t="e">
        <f t="shared" si="229"/>
        <v>#REF!</v>
      </c>
      <c r="Y153" t="e">
        <f t="shared" si="230"/>
        <v>#REF!</v>
      </c>
      <c r="AA153">
        <v>66440962</v>
      </c>
      <c r="AB153" t="e">
        <f t="shared" si="231"/>
        <v>#REF!</v>
      </c>
      <c r="AC153" t="e">
        <f t="shared" si="263"/>
        <v>#REF!</v>
      </c>
      <c r="AD153">
        <f t="shared" si="264"/>
        <v>0</v>
      </c>
      <c r="AE153">
        <f t="shared" si="265"/>
        <v>0</v>
      </c>
      <c r="AF153">
        <f t="shared" si="266"/>
        <v>0</v>
      </c>
      <c r="AG153">
        <f t="shared" si="232"/>
        <v>0</v>
      </c>
      <c r="AH153">
        <f t="shared" si="267"/>
        <v>0</v>
      </c>
      <c r="AI153">
        <f t="shared" si="268"/>
        <v>0</v>
      </c>
      <c r="AJ153">
        <f t="shared" si="233"/>
        <v>0</v>
      </c>
      <c r="AK153">
        <v>10045</v>
      </c>
      <c r="AL153" s="31" t="e">
        <f>'Техническое задание 18.1 '!#REF!</f>
        <v>#REF!</v>
      </c>
      <c r="AM153">
        <v>0</v>
      </c>
      <c r="AN153">
        <v>0</v>
      </c>
      <c r="AO153">
        <v>0</v>
      </c>
      <c r="AP153">
        <v>0</v>
      </c>
      <c r="AQ153">
        <v>0</v>
      </c>
      <c r="AR153">
        <v>0</v>
      </c>
      <c r="AS153">
        <v>0</v>
      </c>
      <c r="AT153">
        <v>110</v>
      </c>
      <c r="AU153">
        <v>73</v>
      </c>
      <c r="AV153">
        <v>1</v>
      </c>
      <c r="AW153">
        <v>1</v>
      </c>
      <c r="AZ153">
        <v>1</v>
      </c>
      <c r="BA153">
        <v>1</v>
      </c>
      <c r="BB153">
        <v>1</v>
      </c>
      <c r="BC153" t="e">
        <f>'Техническое задание 18.1 '!#REF!</f>
        <v>#REF!</v>
      </c>
      <c r="BD153" t="s">
        <v>6</v>
      </c>
      <c r="BE153" t="s">
        <v>6</v>
      </c>
      <c r="BF153" t="s">
        <v>6</v>
      </c>
      <c r="BG153" t="s">
        <v>6</v>
      </c>
      <c r="BH153">
        <v>3</v>
      </c>
      <c r="BI153">
        <v>1</v>
      </c>
      <c r="BJ153" t="s">
        <v>399</v>
      </c>
      <c r="BM153">
        <v>7001</v>
      </c>
      <c r="BN153">
        <v>0</v>
      </c>
      <c r="BO153" t="s">
        <v>6</v>
      </c>
      <c r="BP153">
        <v>0</v>
      </c>
      <c r="BQ153">
        <v>2</v>
      </c>
      <c r="BR153">
        <v>1</v>
      </c>
      <c r="BS153">
        <v>1</v>
      </c>
      <c r="BT153">
        <v>1</v>
      </c>
      <c r="BU153">
        <v>1</v>
      </c>
      <c r="BV153">
        <v>1</v>
      </c>
      <c r="BW153">
        <v>1</v>
      </c>
      <c r="BX153">
        <v>1</v>
      </c>
      <c r="BY153" t="s">
        <v>6</v>
      </c>
      <c r="BZ153">
        <v>110</v>
      </c>
      <c r="CA153">
        <v>73</v>
      </c>
      <c r="CB153" t="s">
        <v>6</v>
      </c>
      <c r="CE153">
        <v>0</v>
      </c>
      <c r="CF153">
        <v>0</v>
      </c>
      <c r="CG153">
        <v>0</v>
      </c>
      <c r="CM153">
        <v>0</v>
      </c>
      <c r="CN153" t="s">
        <v>6</v>
      </c>
      <c r="CO153">
        <v>0</v>
      </c>
      <c r="CP153" t="e">
        <f t="shared" si="234"/>
        <v>#REF!</v>
      </c>
      <c r="CQ153" t="e">
        <f t="shared" si="261"/>
        <v>#REF!</v>
      </c>
      <c r="CR153">
        <f t="shared" si="262"/>
        <v>0</v>
      </c>
      <c r="CS153">
        <f t="shared" si="235"/>
        <v>0</v>
      </c>
      <c r="CT153">
        <f t="shared" si="236"/>
        <v>0</v>
      </c>
      <c r="CU153">
        <f t="shared" si="237"/>
        <v>0</v>
      </c>
      <c r="CV153">
        <f t="shared" si="238"/>
        <v>0</v>
      </c>
      <c r="CW153">
        <f t="shared" si="239"/>
        <v>0</v>
      </c>
      <c r="CX153">
        <f t="shared" si="240"/>
        <v>0</v>
      </c>
      <c r="CY153" t="e">
        <f t="shared" si="241"/>
        <v>#REF!</v>
      </c>
      <c r="CZ153" t="e">
        <f t="shared" si="242"/>
        <v>#REF!</v>
      </c>
      <c r="DC153" t="s">
        <v>6</v>
      </c>
      <c r="DD153" t="s">
        <v>6</v>
      </c>
      <c r="DE153" t="s">
        <v>6</v>
      </c>
      <c r="DF153" t="s">
        <v>6</v>
      </c>
      <c r="DG153" t="s">
        <v>6</v>
      </c>
      <c r="DH153" t="s">
        <v>6</v>
      </c>
      <c r="DI153" t="s">
        <v>6</v>
      </c>
      <c r="DJ153" t="s">
        <v>6</v>
      </c>
      <c r="DK153" t="s">
        <v>6</v>
      </c>
      <c r="DL153" t="s">
        <v>6</v>
      </c>
      <c r="DM153" t="s">
        <v>6</v>
      </c>
      <c r="DN153">
        <v>0</v>
      </c>
      <c r="DO153">
        <v>0</v>
      </c>
      <c r="DP153">
        <v>1</v>
      </c>
      <c r="DQ153">
        <v>1</v>
      </c>
      <c r="DU153">
        <v>1009</v>
      </c>
      <c r="DV153" t="s">
        <v>147</v>
      </c>
      <c r="DW153" t="e">
        <f>'Техническое задание 18.1 '!#REF!</f>
        <v>#REF!</v>
      </c>
      <c r="DX153">
        <v>1000</v>
      </c>
      <c r="DZ153" t="s">
        <v>6</v>
      </c>
      <c r="EA153" t="s">
        <v>6</v>
      </c>
      <c r="EB153" t="s">
        <v>6</v>
      </c>
      <c r="EC153" t="s">
        <v>6</v>
      </c>
      <c r="EE153">
        <v>66434290</v>
      </c>
      <c r="EF153">
        <v>2</v>
      </c>
      <c r="EG153" t="s">
        <v>80</v>
      </c>
      <c r="EH153">
        <v>7</v>
      </c>
      <c r="EI153" t="s">
        <v>171</v>
      </c>
      <c r="EJ153">
        <v>1</v>
      </c>
      <c r="EK153">
        <v>7001</v>
      </c>
      <c r="EL153" t="s">
        <v>171</v>
      </c>
      <c r="EM153" t="s">
        <v>173</v>
      </c>
      <c r="EO153" t="s">
        <v>6</v>
      </c>
      <c r="EQ153">
        <v>0</v>
      </c>
      <c r="ER153">
        <v>10045</v>
      </c>
      <c r="ES153" s="31" t="e">
        <f>'Техническое задание 18.1 '!#REF!</f>
        <v>#REF!</v>
      </c>
      <c r="ET153">
        <v>0</v>
      </c>
      <c r="EU153">
        <v>0</v>
      </c>
      <c r="EV153">
        <v>0</v>
      </c>
      <c r="EW153">
        <v>0</v>
      </c>
      <c r="EX153">
        <v>0</v>
      </c>
      <c r="FQ153">
        <v>0</v>
      </c>
      <c r="FR153">
        <f t="shared" si="243"/>
        <v>0</v>
      </c>
      <c r="FS153">
        <v>0</v>
      </c>
      <c r="FX153">
        <v>110</v>
      </c>
      <c r="FY153">
        <v>73</v>
      </c>
      <c r="GA153" t="s">
        <v>6</v>
      </c>
      <c r="GD153">
        <v>1</v>
      </c>
      <c r="GF153">
        <v>630163152</v>
      </c>
      <c r="GG153">
        <v>2</v>
      </c>
      <c r="GH153">
        <v>1</v>
      </c>
      <c r="GI153">
        <v>4</v>
      </c>
      <c r="GJ153">
        <v>0</v>
      </c>
      <c r="GK153">
        <v>0</v>
      </c>
      <c r="GL153">
        <f t="shared" si="244"/>
        <v>0</v>
      </c>
      <c r="GM153" t="e">
        <f t="shared" si="245"/>
        <v>#REF!</v>
      </c>
      <c r="GN153" t="e">
        <f t="shared" si="246"/>
        <v>#REF!</v>
      </c>
      <c r="GO153">
        <f t="shared" si="247"/>
        <v>0</v>
      </c>
      <c r="GP153">
        <f t="shared" si="248"/>
        <v>0</v>
      </c>
      <c r="GR153">
        <v>0</v>
      </c>
      <c r="GS153">
        <v>3</v>
      </c>
      <c r="GT153">
        <v>0</v>
      </c>
      <c r="GU153" t="s">
        <v>6</v>
      </c>
      <c r="GV153">
        <f t="shared" si="269"/>
        <v>0</v>
      </c>
      <c r="GW153">
        <v>1</v>
      </c>
      <c r="GX153" t="e">
        <f t="shared" si="249"/>
        <v>#REF!</v>
      </c>
      <c r="HA153">
        <v>0</v>
      </c>
      <c r="HB153">
        <v>0</v>
      </c>
      <c r="HC153">
        <f t="shared" si="250"/>
        <v>0</v>
      </c>
      <c r="HE153" t="s">
        <v>6</v>
      </c>
      <c r="HF153" t="s">
        <v>6</v>
      </c>
      <c r="HM153" t="s">
        <v>6</v>
      </c>
      <c r="HN153" t="s">
        <v>188</v>
      </c>
      <c r="HO153" t="s">
        <v>189</v>
      </c>
      <c r="HP153" t="s">
        <v>171</v>
      </c>
      <c r="HQ153" t="s">
        <v>171</v>
      </c>
      <c r="IF153">
        <v>-1</v>
      </c>
      <c r="IK153">
        <v>0</v>
      </c>
    </row>
    <row r="154" spans="1:245" x14ac:dyDescent="0.25">
      <c r="A154">
        <v>18</v>
      </c>
      <c r="B154">
        <v>1</v>
      </c>
      <c r="C154">
        <v>237</v>
      </c>
      <c r="E154" t="s">
        <v>420</v>
      </c>
      <c r="F154" t="e">
        <f>'Техническое задание 18.1 '!#REF!</f>
        <v>#REF!</v>
      </c>
      <c r="G154" t="s">
        <v>422</v>
      </c>
      <c r="H154" t="s">
        <v>147</v>
      </c>
      <c r="I154" t="e">
        <f>I152*J154</f>
        <v>#REF!</v>
      </c>
      <c r="J154">
        <v>-0.04</v>
      </c>
      <c r="K154">
        <v>-0.04</v>
      </c>
      <c r="O154" t="e">
        <f t="shared" si="220"/>
        <v>#REF!</v>
      </c>
      <c r="P154" t="e">
        <f t="shared" si="221"/>
        <v>#REF!</v>
      </c>
      <c r="Q154" t="e">
        <f t="shared" si="222"/>
        <v>#REF!</v>
      </c>
      <c r="R154" t="e">
        <f t="shared" si="223"/>
        <v>#REF!</v>
      </c>
      <c r="S154" t="e">
        <f t="shared" si="224"/>
        <v>#REF!</v>
      </c>
      <c r="T154" t="e">
        <f t="shared" si="225"/>
        <v>#REF!</v>
      </c>
      <c r="U154" t="e">
        <f t="shared" si="226"/>
        <v>#REF!</v>
      </c>
      <c r="V154" t="e">
        <f t="shared" si="227"/>
        <v>#REF!</v>
      </c>
      <c r="W154" t="e">
        <f t="shared" si="228"/>
        <v>#REF!</v>
      </c>
      <c r="X154" t="e">
        <f t="shared" si="229"/>
        <v>#REF!</v>
      </c>
      <c r="Y154" t="e">
        <f t="shared" si="230"/>
        <v>#REF!</v>
      </c>
      <c r="AA154">
        <v>66440962</v>
      </c>
      <c r="AB154" t="e">
        <f t="shared" si="231"/>
        <v>#REF!</v>
      </c>
      <c r="AC154" t="e">
        <f t="shared" si="263"/>
        <v>#REF!</v>
      </c>
      <c r="AD154">
        <f t="shared" si="264"/>
        <v>0</v>
      </c>
      <c r="AE154">
        <f t="shared" si="265"/>
        <v>0</v>
      </c>
      <c r="AF154">
        <f t="shared" si="266"/>
        <v>0</v>
      </c>
      <c r="AG154">
        <f t="shared" si="232"/>
        <v>0</v>
      </c>
      <c r="AH154">
        <f t="shared" si="267"/>
        <v>0</v>
      </c>
      <c r="AI154">
        <f t="shared" si="268"/>
        <v>0</v>
      </c>
      <c r="AJ154">
        <f t="shared" si="233"/>
        <v>0</v>
      </c>
      <c r="AK154">
        <v>9424</v>
      </c>
      <c r="AL154" s="31" t="e">
        <f>'Техническое задание 18.1 '!#REF!</f>
        <v>#REF!</v>
      </c>
      <c r="AM154">
        <v>0</v>
      </c>
      <c r="AN154">
        <v>0</v>
      </c>
      <c r="AO154">
        <v>0</v>
      </c>
      <c r="AP154">
        <v>0</v>
      </c>
      <c r="AQ154">
        <v>0</v>
      </c>
      <c r="AR154">
        <v>0</v>
      </c>
      <c r="AS154">
        <v>0</v>
      </c>
      <c r="AT154">
        <v>110</v>
      </c>
      <c r="AU154">
        <v>73</v>
      </c>
      <c r="AV154">
        <v>1</v>
      </c>
      <c r="AW154">
        <v>1</v>
      </c>
      <c r="AZ154">
        <v>1</v>
      </c>
      <c r="BA154">
        <v>1</v>
      </c>
      <c r="BB154">
        <v>1</v>
      </c>
      <c r="BC154" t="e">
        <f>'Техническое задание 18.1 '!#REF!</f>
        <v>#REF!</v>
      </c>
      <c r="BD154" t="s">
        <v>6</v>
      </c>
      <c r="BE154" t="s">
        <v>6</v>
      </c>
      <c r="BF154" t="s">
        <v>6</v>
      </c>
      <c r="BG154" t="s">
        <v>6</v>
      </c>
      <c r="BH154">
        <v>3</v>
      </c>
      <c r="BI154">
        <v>1</v>
      </c>
      <c r="BJ154" t="s">
        <v>423</v>
      </c>
      <c r="BM154">
        <v>7001</v>
      </c>
      <c r="BN154">
        <v>0</v>
      </c>
      <c r="BO154" t="s">
        <v>6</v>
      </c>
      <c r="BP154">
        <v>0</v>
      </c>
      <c r="BQ154">
        <v>2</v>
      </c>
      <c r="BR154">
        <v>1</v>
      </c>
      <c r="BS154">
        <v>1</v>
      </c>
      <c r="BT154">
        <v>1</v>
      </c>
      <c r="BU154">
        <v>1</v>
      </c>
      <c r="BV154">
        <v>1</v>
      </c>
      <c r="BW154">
        <v>1</v>
      </c>
      <c r="BX154">
        <v>1</v>
      </c>
      <c r="BY154" t="s">
        <v>6</v>
      </c>
      <c r="BZ154">
        <v>110</v>
      </c>
      <c r="CA154">
        <v>73</v>
      </c>
      <c r="CB154" t="s">
        <v>6</v>
      </c>
      <c r="CE154">
        <v>0</v>
      </c>
      <c r="CF154">
        <v>0</v>
      </c>
      <c r="CG154">
        <v>0</v>
      </c>
      <c r="CM154">
        <v>0</v>
      </c>
      <c r="CN154" t="s">
        <v>6</v>
      </c>
      <c r="CO154">
        <v>0</v>
      </c>
      <c r="CP154" t="e">
        <f t="shared" si="234"/>
        <v>#REF!</v>
      </c>
      <c r="CQ154" t="e">
        <f t="shared" si="261"/>
        <v>#REF!</v>
      </c>
      <c r="CR154">
        <f t="shared" si="262"/>
        <v>0</v>
      </c>
      <c r="CS154">
        <f t="shared" si="235"/>
        <v>0</v>
      </c>
      <c r="CT154">
        <f t="shared" si="236"/>
        <v>0</v>
      </c>
      <c r="CU154">
        <f t="shared" si="237"/>
        <v>0</v>
      </c>
      <c r="CV154">
        <f t="shared" si="238"/>
        <v>0</v>
      </c>
      <c r="CW154">
        <f t="shared" si="239"/>
        <v>0</v>
      </c>
      <c r="CX154">
        <f t="shared" si="240"/>
        <v>0</v>
      </c>
      <c r="CY154" t="e">
        <f t="shared" si="241"/>
        <v>#REF!</v>
      </c>
      <c r="CZ154" t="e">
        <f t="shared" si="242"/>
        <v>#REF!</v>
      </c>
      <c r="DC154" t="s">
        <v>6</v>
      </c>
      <c r="DD154" t="s">
        <v>6</v>
      </c>
      <c r="DE154" t="s">
        <v>6</v>
      </c>
      <c r="DF154" t="s">
        <v>6</v>
      </c>
      <c r="DG154" t="s">
        <v>6</v>
      </c>
      <c r="DH154" t="s">
        <v>6</v>
      </c>
      <c r="DI154" t="s">
        <v>6</v>
      </c>
      <c r="DJ154" t="s">
        <v>6</v>
      </c>
      <c r="DK154" t="s">
        <v>6</v>
      </c>
      <c r="DL154" t="s">
        <v>6</v>
      </c>
      <c r="DM154" t="s">
        <v>6</v>
      </c>
      <c r="DN154">
        <v>0</v>
      </c>
      <c r="DO154">
        <v>0</v>
      </c>
      <c r="DP154">
        <v>1</v>
      </c>
      <c r="DQ154">
        <v>1</v>
      </c>
      <c r="DU154">
        <v>1009</v>
      </c>
      <c r="DV154" t="s">
        <v>147</v>
      </c>
      <c r="DW154" t="e">
        <f>'Техническое задание 18.1 '!#REF!</f>
        <v>#REF!</v>
      </c>
      <c r="DX154">
        <v>1000</v>
      </c>
      <c r="DZ154" t="s">
        <v>6</v>
      </c>
      <c r="EA154" t="s">
        <v>6</v>
      </c>
      <c r="EB154" t="s">
        <v>6</v>
      </c>
      <c r="EC154" t="s">
        <v>6</v>
      </c>
      <c r="EE154">
        <v>66434290</v>
      </c>
      <c r="EF154">
        <v>2</v>
      </c>
      <c r="EG154" t="s">
        <v>80</v>
      </c>
      <c r="EH154">
        <v>7</v>
      </c>
      <c r="EI154" t="s">
        <v>171</v>
      </c>
      <c r="EJ154">
        <v>1</v>
      </c>
      <c r="EK154">
        <v>7001</v>
      </c>
      <c r="EL154" t="s">
        <v>171</v>
      </c>
      <c r="EM154" t="s">
        <v>173</v>
      </c>
      <c r="EO154" t="s">
        <v>6</v>
      </c>
      <c r="EQ154">
        <v>32768</v>
      </c>
      <c r="ER154">
        <v>9424</v>
      </c>
      <c r="ES154" s="31" t="e">
        <f>'Техническое задание 18.1 '!#REF!</f>
        <v>#REF!</v>
      </c>
      <c r="ET154">
        <v>0</v>
      </c>
      <c r="EU154">
        <v>0</v>
      </c>
      <c r="EV154">
        <v>0</v>
      </c>
      <c r="EW154">
        <v>0</v>
      </c>
      <c r="EX154">
        <v>0</v>
      </c>
      <c r="FQ154">
        <v>0</v>
      </c>
      <c r="FR154">
        <f t="shared" si="243"/>
        <v>0</v>
      </c>
      <c r="FS154">
        <v>0</v>
      </c>
      <c r="FX154">
        <v>110</v>
      </c>
      <c r="FY154">
        <v>73</v>
      </c>
      <c r="GA154" t="s">
        <v>6</v>
      </c>
      <c r="GD154">
        <v>1</v>
      </c>
      <c r="GF154">
        <v>761442094</v>
      </c>
      <c r="GG154">
        <v>2</v>
      </c>
      <c r="GH154">
        <v>1</v>
      </c>
      <c r="GI154">
        <v>4</v>
      </c>
      <c r="GJ154">
        <v>0</v>
      </c>
      <c r="GK154">
        <v>0</v>
      </c>
      <c r="GL154">
        <f t="shared" si="244"/>
        <v>0</v>
      </c>
      <c r="GM154" t="e">
        <f t="shared" si="245"/>
        <v>#REF!</v>
      </c>
      <c r="GN154" t="e">
        <f t="shared" si="246"/>
        <v>#REF!</v>
      </c>
      <c r="GO154">
        <f t="shared" si="247"/>
        <v>0</v>
      </c>
      <c r="GP154">
        <f t="shared" si="248"/>
        <v>0</v>
      </c>
      <c r="GR154">
        <v>0</v>
      </c>
      <c r="GS154">
        <v>3</v>
      </c>
      <c r="GT154">
        <v>0</v>
      </c>
      <c r="GU154" t="s">
        <v>6</v>
      </c>
      <c r="GV154">
        <f t="shared" si="269"/>
        <v>0</v>
      </c>
      <c r="GW154">
        <v>1</v>
      </c>
      <c r="GX154" t="e">
        <f t="shared" si="249"/>
        <v>#REF!</v>
      </c>
      <c r="HA154">
        <v>0</v>
      </c>
      <c r="HB154">
        <v>0</v>
      </c>
      <c r="HC154">
        <f t="shared" si="250"/>
        <v>0</v>
      </c>
      <c r="HE154" t="s">
        <v>6</v>
      </c>
      <c r="HF154" t="s">
        <v>6</v>
      </c>
      <c r="HM154" t="s">
        <v>6</v>
      </c>
      <c r="HN154" t="s">
        <v>188</v>
      </c>
      <c r="HO154" t="s">
        <v>189</v>
      </c>
      <c r="HP154" t="s">
        <v>171</v>
      </c>
      <c r="HQ154" t="s">
        <v>171</v>
      </c>
      <c r="IF154">
        <v>-1</v>
      </c>
      <c r="IK154">
        <v>0</v>
      </c>
    </row>
    <row r="155" spans="1:245" x14ac:dyDescent="0.25">
      <c r="A155">
        <v>18</v>
      </c>
      <c r="B155">
        <v>1</v>
      </c>
      <c r="C155">
        <v>240</v>
      </c>
      <c r="E155" t="s">
        <v>424</v>
      </c>
      <c r="F155" t="e">
        <f>'Техническое задание 18.1 '!#REF!</f>
        <v>#REF!</v>
      </c>
      <c r="G155" t="s">
        <v>410</v>
      </c>
      <c r="H155" t="s">
        <v>132</v>
      </c>
      <c r="I155" t="e">
        <f>I152*J155</f>
        <v>#REF!</v>
      </c>
      <c r="J155" s="66">
        <f>'4.Ведомость_списания'!F175</f>
        <v>6</v>
      </c>
      <c r="K155">
        <v>6</v>
      </c>
      <c r="O155" t="e">
        <f t="shared" si="220"/>
        <v>#REF!</v>
      </c>
      <c r="P155" t="e">
        <f t="shared" si="221"/>
        <v>#REF!</v>
      </c>
      <c r="Q155" t="e">
        <f t="shared" si="222"/>
        <v>#REF!</v>
      </c>
      <c r="R155" t="e">
        <f t="shared" si="223"/>
        <v>#REF!</v>
      </c>
      <c r="S155" t="e">
        <f t="shared" si="224"/>
        <v>#REF!</v>
      </c>
      <c r="T155" t="e">
        <f t="shared" si="225"/>
        <v>#REF!</v>
      </c>
      <c r="U155" t="e">
        <f t="shared" si="226"/>
        <v>#REF!</v>
      </c>
      <c r="V155" t="e">
        <f t="shared" si="227"/>
        <v>#REF!</v>
      </c>
      <c r="W155" t="e">
        <f t="shared" si="228"/>
        <v>#REF!</v>
      </c>
      <c r="X155" t="e">
        <f t="shared" si="229"/>
        <v>#REF!</v>
      </c>
      <c r="Y155" t="e">
        <f t="shared" si="230"/>
        <v>#REF!</v>
      </c>
      <c r="AA155">
        <v>66440962</v>
      </c>
      <c r="AB155" t="e">
        <f t="shared" si="231"/>
        <v>#REF!</v>
      </c>
      <c r="AC155" t="e">
        <f t="shared" si="263"/>
        <v>#REF!</v>
      </c>
      <c r="AD155">
        <f t="shared" si="264"/>
        <v>0</v>
      </c>
      <c r="AE155">
        <f t="shared" si="265"/>
        <v>0</v>
      </c>
      <c r="AF155">
        <f t="shared" si="266"/>
        <v>0</v>
      </c>
      <c r="AG155">
        <f t="shared" si="232"/>
        <v>0</v>
      </c>
      <c r="AH155">
        <f t="shared" si="267"/>
        <v>0</v>
      </c>
      <c r="AI155">
        <f t="shared" si="268"/>
        <v>0</v>
      </c>
      <c r="AJ155">
        <f t="shared" si="233"/>
        <v>0</v>
      </c>
      <c r="AK155">
        <v>9.5</v>
      </c>
      <c r="AL155" s="31" t="e">
        <f>'Техническое задание 18.1 '!#REF!</f>
        <v>#REF!</v>
      </c>
      <c r="AM155">
        <v>0</v>
      </c>
      <c r="AN155">
        <v>0</v>
      </c>
      <c r="AO155">
        <v>0</v>
      </c>
      <c r="AP155">
        <v>0</v>
      </c>
      <c r="AQ155">
        <v>0</v>
      </c>
      <c r="AR155">
        <v>0</v>
      </c>
      <c r="AS155">
        <v>0</v>
      </c>
      <c r="AT155">
        <v>110</v>
      </c>
      <c r="AU155">
        <v>73</v>
      </c>
      <c r="AV155">
        <v>1</v>
      </c>
      <c r="AW155">
        <v>1</v>
      </c>
      <c r="AZ155">
        <v>1</v>
      </c>
      <c r="BA155">
        <v>1</v>
      </c>
      <c r="BB155">
        <v>1</v>
      </c>
      <c r="BC155" t="e">
        <f>'Техническое задание 18.1 '!#REF!</f>
        <v>#REF!</v>
      </c>
      <c r="BD155" t="s">
        <v>6</v>
      </c>
      <c r="BE155" t="s">
        <v>6</v>
      </c>
      <c r="BF155" t="s">
        <v>6</v>
      </c>
      <c r="BG155" t="s">
        <v>6</v>
      </c>
      <c r="BH155">
        <v>3</v>
      </c>
      <c r="BI155">
        <v>1</v>
      </c>
      <c r="BJ155" t="s">
        <v>411</v>
      </c>
      <c r="BM155">
        <v>7001</v>
      </c>
      <c r="BN155">
        <v>0</v>
      </c>
      <c r="BO155" t="s">
        <v>6</v>
      </c>
      <c r="BP155">
        <v>0</v>
      </c>
      <c r="BQ155">
        <v>2</v>
      </c>
      <c r="BR155">
        <v>0</v>
      </c>
      <c r="BS155">
        <v>1</v>
      </c>
      <c r="BT155">
        <v>1</v>
      </c>
      <c r="BU155">
        <v>1</v>
      </c>
      <c r="BV155">
        <v>1</v>
      </c>
      <c r="BW155">
        <v>1</v>
      </c>
      <c r="BX155">
        <v>1</v>
      </c>
      <c r="BY155" t="s">
        <v>6</v>
      </c>
      <c r="BZ155">
        <v>110</v>
      </c>
      <c r="CA155">
        <v>73</v>
      </c>
      <c r="CB155" t="s">
        <v>6</v>
      </c>
      <c r="CE155">
        <v>0</v>
      </c>
      <c r="CF155">
        <v>0</v>
      </c>
      <c r="CG155">
        <v>0</v>
      </c>
      <c r="CM155">
        <v>0</v>
      </c>
      <c r="CN155" t="s">
        <v>6</v>
      </c>
      <c r="CO155">
        <v>0</v>
      </c>
      <c r="CP155" t="e">
        <f t="shared" si="234"/>
        <v>#REF!</v>
      </c>
      <c r="CQ155" t="e">
        <f t="shared" si="261"/>
        <v>#REF!</v>
      </c>
      <c r="CR155">
        <f t="shared" si="262"/>
        <v>0</v>
      </c>
      <c r="CS155">
        <f t="shared" si="235"/>
        <v>0</v>
      </c>
      <c r="CT155">
        <f t="shared" si="236"/>
        <v>0</v>
      </c>
      <c r="CU155">
        <f t="shared" si="237"/>
        <v>0</v>
      </c>
      <c r="CV155">
        <f t="shared" si="238"/>
        <v>0</v>
      </c>
      <c r="CW155">
        <f t="shared" si="239"/>
        <v>0</v>
      </c>
      <c r="CX155">
        <f t="shared" si="240"/>
        <v>0</v>
      </c>
      <c r="CY155" t="e">
        <f t="shared" si="241"/>
        <v>#REF!</v>
      </c>
      <c r="CZ155" t="e">
        <f t="shared" si="242"/>
        <v>#REF!</v>
      </c>
      <c r="DC155" t="s">
        <v>6</v>
      </c>
      <c r="DD155" t="s">
        <v>6</v>
      </c>
      <c r="DE155" t="s">
        <v>6</v>
      </c>
      <c r="DF155" t="s">
        <v>6</v>
      </c>
      <c r="DG155" t="s">
        <v>6</v>
      </c>
      <c r="DH155" t="s">
        <v>6</v>
      </c>
      <c r="DI155" t="s">
        <v>6</v>
      </c>
      <c r="DJ155" t="s">
        <v>6</v>
      </c>
      <c r="DK155" t="s">
        <v>6</v>
      </c>
      <c r="DL155" t="s">
        <v>6</v>
      </c>
      <c r="DM155" t="s">
        <v>6</v>
      </c>
      <c r="DN155">
        <v>0</v>
      </c>
      <c r="DO155">
        <v>0</v>
      </c>
      <c r="DP155">
        <v>1</v>
      </c>
      <c r="DQ155">
        <v>1</v>
      </c>
      <c r="DU155">
        <v>1009</v>
      </c>
      <c r="DV155" t="s">
        <v>132</v>
      </c>
      <c r="DW155" t="e">
        <f>'Техническое задание 18.1 '!#REF!</f>
        <v>#REF!</v>
      </c>
      <c r="DX155">
        <v>1</v>
      </c>
      <c r="DZ155" t="s">
        <v>6</v>
      </c>
      <c r="EA155" t="s">
        <v>6</v>
      </c>
      <c r="EB155" t="s">
        <v>6</v>
      </c>
      <c r="EC155" t="s">
        <v>6</v>
      </c>
      <c r="EE155">
        <v>66434290</v>
      </c>
      <c r="EF155">
        <v>2</v>
      </c>
      <c r="EG155" t="s">
        <v>80</v>
      </c>
      <c r="EH155">
        <v>7</v>
      </c>
      <c r="EI155" t="s">
        <v>171</v>
      </c>
      <c r="EJ155">
        <v>1</v>
      </c>
      <c r="EK155">
        <v>7001</v>
      </c>
      <c r="EL155" t="s">
        <v>171</v>
      </c>
      <c r="EM155" t="s">
        <v>173</v>
      </c>
      <c r="EO155" t="s">
        <v>6</v>
      </c>
      <c r="EQ155">
        <v>0</v>
      </c>
      <c r="ER155">
        <v>9.5</v>
      </c>
      <c r="ES155" s="31" t="e">
        <f>'Техническое задание 18.1 '!#REF!</f>
        <v>#REF!</v>
      </c>
      <c r="ET155">
        <v>0</v>
      </c>
      <c r="EU155">
        <v>0</v>
      </c>
      <c r="EV155">
        <v>0</v>
      </c>
      <c r="EW155">
        <v>0</v>
      </c>
      <c r="EX155">
        <v>0</v>
      </c>
      <c r="FQ155">
        <v>0</v>
      </c>
      <c r="FR155">
        <f t="shared" si="243"/>
        <v>0</v>
      </c>
      <c r="FS155">
        <v>0</v>
      </c>
      <c r="FX155">
        <v>110</v>
      </c>
      <c r="FY155">
        <v>73</v>
      </c>
      <c r="GA155" t="s">
        <v>6</v>
      </c>
      <c r="GD155">
        <v>1</v>
      </c>
      <c r="GF155">
        <v>1326357496</v>
      </c>
      <c r="GG155">
        <v>2</v>
      </c>
      <c r="GH155">
        <v>1</v>
      </c>
      <c r="GI155">
        <v>4</v>
      </c>
      <c r="GJ155">
        <v>0</v>
      </c>
      <c r="GK155">
        <v>0</v>
      </c>
      <c r="GL155">
        <f t="shared" si="244"/>
        <v>0</v>
      </c>
      <c r="GM155" t="e">
        <f t="shared" si="245"/>
        <v>#REF!</v>
      </c>
      <c r="GN155" t="e">
        <f t="shared" si="246"/>
        <v>#REF!</v>
      </c>
      <c r="GO155">
        <f t="shared" si="247"/>
        <v>0</v>
      </c>
      <c r="GP155">
        <f t="shared" si="248"/>
        <v>0</v>
      </c>
      <c r="GR155">
        <v>0</v>
      </c>
      <c r="GS155">
        <v>3</v>
      </c>
      <c r="GT155">
        <v>0</v>
      </c>
      <c r="GU155" t="s">
        <v>6</v>
      </c>
      <c r="GV155">
        <f t="shared" si="269"/>
        <v>0</v>
      </c>
      <c r="GW155">
        <v>1</v>
      </c>
      <c r="GX155" t="e">
        <f t="shared" si="249"/>
        <v>#REF!</v>
      </c>
      <c r="HA155">
        <v>0</v>
      </c>
      <c r="HB155">
        <v>0</v>
      </c>
      <c r="HC155">
        <f t="shared" si="250"/>
        <v>0</v>
      </c>
      <c r="HE155" t="s">
        <v>6</v>
      </c>
      <c r="HF155" t="s">
        <v>6</v>
      </c>
      <c r="HM155" t="s">
        <v>6</v>
      </c>
      <c r="HN155" t="s">
        <v>188</v>
      </c>
      <c r="HO155" t="s">
        <v>189</v>
      </c>
      <c r="HP155" t="s">
        <v>171</v>
      </c>
      <c r="HQ155" t="s">
        <v>171</v>
      </c>
      <c r="IF155">
        <v>-1</v>
      </c>
      <c r="IK155">
        <v>0</v>
      </c>
    </row>
    <row r="156" spans="1:245" x14ac:dyDescent="0.25">
      <c r="A156">
        <v>18</v>
      </c>
      <c r="B156">
        <v>1</v>
      </c>
      <c r="C156">
        <v>238</v>
      </c>
      <c r="E156" t="s">
        <v>425</v>
      </c>
      <c r="F156" t="e">
        <f>'Техническое задание 18.1 '!#REF!</f>
        <v>#REF!</v>
      </c>
      <c r="G156" t="s">
        <v>426</v>
      </c>
      <c r="H156" t="s">
        <v>269</v>
      </c>
      <c r="I156" t="e">
        <f>I152*J156</f>
        <v>#REF!</v>
      </c>
      <c r="J156" s="66">
        <f>'4.Ведомость_списания'!F176</f>
        <v>131.96969696969697</v>
      </c>
      <c r="K156">
        <v>131.969697</v>
      </c>
      <c r="O156" t="e">
        <f t="shared" si="220"/>
        <v>#REF!</v>
      </c>
      <c r="P156" t="e">
        <f t="shared" si="221"/>
        <v>#REF!</v>
      </c>
      <c r="Q156" t="e">
        <f t="shared" si="222"/>
        <v>#REF!</v>
      </c>
      <c r="R156" t="e">
        <f t="shared" si="223"/>
        <v>#REF!</v>
      </c>
      <c r="S156" t="e">
        <f t="shared" si="224"/>
        <v>#REF!</v>
      </c>
      <c r="T156" t="e">
        <f t="shared" si="225"/>
        <v>#REF!</v>
      </c>
      <c r="U156" t="e">
        <f t="shared" si="226"/>
        <v>#REF!</v>
      </c>
      <c r="V156" t="e">
        <f t="shared" si="227"/>
        <v>#REF!</v>
      </c>
      <c r="W156" t="e">
        <f t="shared" si="228"/>
        <v>#REF!</v>
      </c>
      <c r="X156" t="e">
        <f t="shared" si="229"/>
        <v>#REF!</v>
      </c>
      <c r="Y156" t="e">
        <f t="shared" si="230"/>
        <v>#REF!</v>
      </c>
      <c r="AA156">
        <v>66440962</v>
      </c>
      <c r="AB156" t="e">
        <f t="shared" si="231"/>
        <v>#REF!</v>
      </c>
      <c r="AC156" t="e">
        <f t="shared" si="263"/>
        <v>#REF!</v>
      </c>
      <c r="AD156">
        <f t="shared" si="264"/>
        <v>0</v>
      </c>
      <c r="AE156">
        <f t="shared" si="265"/>
        <v>0</v>
      </c>
      <c r="AF156">
        <f t="shared" si="266"/>
        <v>0</v>
      </c>
      <c r="AG156">
        <f t="shared" si="232"/>
        <v>0</v>
      </c>
      <c r="AH156">
        <f t="shared" si="267"/>
        <v>0</v>
      </c>
      <c r="AI156">
        <f t="shared" si="268"/>
        <v>0</v>
      </c>
      <c r="AJ156">
        <f t="shared" si="233"/>
        <v>0</v>
      </c>
      <c r="AK156">
        <v>243</v>
      </c>
      <c r="AL156" s="31" t="e">
        <f>'Техническое задание 18.1 '!#REF!</f>
        <v>#REF!</v>
      </c>
      <c r="AM156">
        <v>0</v>
      </c>
      <c r="AN156">
        <v>0</v>
      </c>
      <c r="AO156">
        <v>0</v>
      </c>
      <c r="AP156">
        <v>0</v>
      </c>
      <c r="AQ156">
        <v>0</v>
      </c>
      <c r="AR156">
        <v>0</v>
      </c>
      <c r="AS156">
        <v>0</v>
      </c>
      <c r="AT156">
        <v>110</v>
      </c>
      <c r="AU156">
        <v>73</v>
      </c>
      <c r="AV156">
        <v>1</v>
      </c>
      <c r="AW156">
        <v>1</v>
      </c>
      <c r="AZ156">
        <v>1</v>
      </c>
      <c r="BA156">
        <v>1</v>
      </c>
      <c r="BB156">
        <v>1</v>
      </c>
      <c r="BC156" t="e">
        <f>'Техническое задание 18.1 '!#REF!</f>
        <v>#REF!</v>
      </c>
      <c r="BD156" t="s">
        <v>6</v>
      </c>
      <c r="BE156" t="s">
        <v>6</v>
      </c>
      <c r="BF156" t="s">
        <v>6</v>
      </c>
      <c r="BG156" t="s">
        <v>6</v>
      </c>
      <c r="BH156">
        <v>3</v>
      </c>
      <c r="BI156">
        <v>1</v>
      </c>
      <c r="BJ156" t="s">
        <v>407</v>
      </c>
      <c r="BM156">
        <v>7001</v>
      </c>
      <c r="BN156">
        <v>0</v>
      </c>
      <c r="BO156" t="s">
        <v>6</v>
      </c>
      <c r="BP156">
        <v>0</v>
      </c>
      <c r="BQ156">
        <v>2</v>
      </c>
      <c r="BR156">
        <v>0</v>
      </c>
      <c r="BS156">
        <v>1</v>
      </c>
      <c r="BT156">
        <v>1</v>
      </c>
      <c r="BU156">
        <v>1</v>
      </c>
      <c r="BV156">
        <v>1</v>
      </c>
      <c r="BW156">
        <v>1</v>
      </c>
      <c r="BX156">
        <v>1</v>
      </c>
      <c r="BY156" t="s">
        <v>6</v>
      </c>
      <c r="BZ156">
        <v>110</v>
      </c>
      <c r="CA156">
        <v>73</v>
      </c>
      <c r="CB156" t="s">
        <v>6</v>
      </c>
      <c r="CE156">
        <v>0</v>
      </c>
      <c r="CF156">
        <v>0</v>
      </c>
      <c r="CG156">
        <v>0</v>
      </c>
      <c r="CM156">
        <v>0</v>
      </c>
      <c r="CN156" t="s">
        <v>6</v>
      </c>
      <c r="CO156">
        <v>0</v>
      </c>
      <c r="CP156" t="e">
        <f t="shared" si="234"/>
        <v>#REF!</v>
      </c>
      <c r="CQ156" t="e">
        <f t="shared" si="261"/>
        <v>#REF!</v>
      </c>
      <c r="CR156">
        <f t="shared" si="262"/>
        <v>0</v>
      </c>
      <c r="CS156">
        <f t="shared" si="235"/>
        <v>0</v>
      </c>
      <c r="CT156">
        <f t="shared" si="236"/>
        <v>0</v>
      </c>
      <c r="CU156">
        <f t="shared" si="237"/>
        <v>0</v>
      </c>
      <c r="CV156">
        <f t="shared" si="238"/>
        <v>0</v>
      </c>
      <c r="CW156">
        <f t="shared" si="239"/>
        <v>0</v>
      </c>
      <c r="CX156">
        <f t="shared" si="240"/>
        <v>0</v>
      </c>
      <c r="CY156" t="e">
        <f t="shared" si="241"/>
        <v>#REF!</v>
      </c>
      <c r="CZ156" t="e">
        <f t="shared" si="242"/>
        <v>#REF!</v>
      </c>
      <c r="DC156" t="s">
        <v>6</v>
      </c>
      <c r="DD156" t="s">
        <v>6</v>
      </c>
      <c r="DE156" t="s">
        <v>6</v>
      </c>
      <c r="DF156" t="s">
        <v>6</v>
      </c>
      <c r="DG156" t="s">
        <v>6</v>
      </c>
      <c r="DH156" t="s">
        <v>6</v>
      </c>
      <c r="DI156" t="s">
        <v>6</v>
      </c>
      <c r="DJ156" t="s">
        <v>6</v>
      </c>
      <c r="DK156" t="s">
        <v>6</v>
      </c>
      <c r="DL156" t="s">
        <v>6</v>
      </c>
      <c r="DM156" t="s">
        <v>6</v>
      </c>
      <c r="DN156">
        <v>0</v>
      </c>
      <c r="DO156">
        <v>0</v>
      </c>
      <c r="DP156">
        <v>1</v>
      </c>
      <c r="DQ156">
        <v>1</v>
      </c>
      <c r="DU156">
        <v>1013</v>
      </c>
      <c r="DV156" t="s">
        <v>269</v>
      </c>
      <c r="DW156" t="e">
        <f>'Техническое задание 18.1 '!#REF!</f>
        <v>#REF!</v>
      </c>
      <c r="DX156">
        <v>1</v>
      </c>
      <c r="DZ156" t="s">
        <v>6</v>
      </c>
      <c r="EA156" t="s">
        <v>6</v>
      </c>
      <c r="EB156" t="s">
        <v>6</v>
      </c>
      <c r="EC156" t="s">
        <v>6</v>
      </c>
      <c r="EE156">
        <v>66434290</v>
      </c>
      <c r="EF156">
        <v>2</v>
      </c>
      <c r="EG156" t="s">
        <v>80</v>
      </c>
      <c r="EH156">
        <v>7</v>
      </c>
      <c r="EI156" t="s">
        <v>171</v>
      </c>
      <c r="EJ156">
        <v>1</v>
      </c>
      <c r="EK156">
        <v>7001</v>
      </c>
      <c r="EL156" t="s">
        <v>171</v>
      </c>
      <c r="EM156" t="s">
        <v>173</v>
      </c>
      <c r="EO156" t="s">
        <v>6</v>
      </c>
      <c r="EQ156">
        <v>0</v>
      </c>
      <c r="ER156">
        <v>243</v>
      </c>
      <c r="ES156" s="31" t="e">
        <f>'Техническое задание 18.1 '!#REF!</f>
        <v>#REF!</v>
      </c>
      <c r="ET156">
        <v>0</v>
      </c>
      <c r="EU156">
        <v>0</v>
      </c>
      <c r="EV156">
        <v>0</v>
      </c>
      <c r="EW156">
        <v>0</v>
      </c>
      <c r="EX156">
        <v>0</v>
      </c>
      <c r="FQ156">
        <v>0</v>
      </c>
      <c r="FR156">
        <f t="shared" si="243"/>
        <v>0</v>
      </c>
      <c r="FS156">
        <v>0</v>
      </c>
      <c r="FX156">
        <v>110</v>
      </c>
      <c r="FY156">
        <v>73</v>
      </c>
      <c r="GA156" t="s">
        <v>6</v>
      </c>
      <c r="GD156">
        <v>1</v>
      </c>
      <c r="GF156">
        <v>-1400397171</v>
      </c>
      <c r="GG156">
        <v>2</v>
      </c>
      <c r="GH156">
        <v>1</v>
      </c>
      <c r="GI156">
        <v>4</v>
      </c>
      <c r="GJ156">
        <v>0</v>
      </c>
      <c r="GK156">
        <v>0</v>
      </c>
      <c r="GL156">
        <f t="shared" si="244"/>
        <v>0</v>
      </c>
      <c r="GM156" t="e">
        <f t="shared" si="245"/>
        <v>#REF!</v>
      </c>
      <c r="GN156" t="e">
        <f t="shared" si="246"/>
        <v>#REF!</v>
      </c>
      <c r="GO156">
        <f t="shared" si="247"/>
        <v>0</v>
      </c>
      <c r="GP156">
        <f t="shared" si="248"/>
        <v>0</v>
      </c>
      <c r="GR156">
        <v>0</v>
      </c>
      <c r="GS156">
        <v>3</v>
      </c>
      <c r="GT156">
        <v>0</v>
      </c>
      <c r="GU156" t="s">
        <v>6</v>
      </c>
      <c r="GV156">
        <f t="shared" si="269"/>
        <v>0</v>
      </c>
      <c r="GW156">
        <v>1</v>
      </c>
      <c r="GX156" t="e">
        <f t="shared" si="249"/>
        <v>#REF!</v>
      </c>
      <c r="HA156">
        <v>0</v>
      </c>
      <c r="HB156">
        <v>0</v>
      </c>
      <c r="HC156">
        <f t="shared" si="250"/>
        <v>0</v>
      </c>
      <c r="HE156" t="s">
        <v>6</v>
      </c>
      <c r="HF156" t="s">
        <v>6</v>
      </c>
      <c r="HM156" t="s">
        <v>6</v>
      </c>
      <c r="HN156" t="s">
        <v>188</v>
      </c>
      <c r="HO156" t="s">
        <v>189</v>
      </c>
      <c r="HP156" t="s">
        <v>171</v>
      </c>
      <c r="HQ156" t="s">
        <v>171</v>
      </c>
      <c r="IF156">
        <v>-1</v>
      </c>
      <c r="IK156">
        <v>0</v>
      </c>
    </row>
    <row r="157" spans="1:245" x14ac:dyDescent="0.25">
      <c r="A157">
        <v>18</v>
      </c>
      <c r="B157">
        <v>1</v>
      </c>
      <c r="C157">
        <v>241</v>
      </c>
      <c r="E157" t="s">
        <v>427</v>
      </c>
      <c r="F157" t="e">
        <f>'Техническое задание 18.1 '!#REF!</f>
        <v>#REF!</v>
      </c>
      <c r="G157" t="s">
        <v>428</v>
      </c>
      <c r="H157" t="s">
        <v>147</v>
      </c>
      <c r="I157" t="e">
        <f>I152*J157</f>
        <v>#REF!</v>
      </c>
      <c r="J157" s="66">
        <f>'4.Ведомость_списания'!F177</f>
        <v>1</v>
      </c>
      <c r="K157">
        <v>1</v>
      </c>
      <c r="O157" t="e">
        <f t="shared" si="220"/>
        <v>#REF!</v>
      </c>
      <c r="P157" t="e">
        <f t="shared" si="221"/>
        <v>#REF!</v>
      </c>
      <c r="Q157" t="e">
        <f t="shared" si="222"/>
        <v>#REF!</v>
      </c>
      <c r="R157" t="e">
        <f t="shared" si="223"/>
        <v>#REF!</v>
      </c>
      <c r="S157" t="e">
        <f t="shared" si="224"/>
        <v>#REF!</v>
      </c>
      <c r="T157" t="e">
        <f t="shared" si="225"/>
        <v>#REF!</v>
      </c>
      <c r="U157" t="e">
        <f t="shared" si="226"/>
        <v>#REF!</v>
      </c>
      <c r="V157" t="e">
        <f t="shared" si="227"/>
        <v>#REF!</v>
      </c>
      <c r="W157" t="e">
        <f t="shared" si="228"/>
        <v>#REF!</v>
      </c>
      <c r="X157" t="e">
        <f t="shared" si="229"/>
        <v>#REF!</v>
      </c>
      <c r="Y157" t="e">
        <f t="shared" si="230"/>
        <v>#REF!</v>
      </c>
      <c r="AA157">
        <v>66440962</v>
      </c>
      <c r="AB157" t="e">
        <f t="shared" ref="AB157:AB160" si="270">ROUND((AC157+AD157+AF157),2)</f>
        <v>#REF!</v>
      </c>
      <c r="AC157" t="e">
        <f t="shared" si="263"/>
        <v>#REF!</v>
      </c>
      <c r="AD157">
        <f t="shared" si="264"/>
        <v>0</v>
      </c>
      <c r="AE157">
        <f t="shared" si="265"/>
        <v>0</v>
      </c>
      <c r="AF157">
        <f t="shared" si="266"/>
        <v>0</v>
      </c>
      <c r="AG157">
        <f t="shared" si="232"/>
        <v>0</v>
      </c>
      <c r="AH157">
        <f t="shared" si="267"/>
        <v>0</v>
      </c>
      <c r="AI157">
        <f t="shared" si="268"/>
        <v>0</v>
      </c>
      <c r="AJ157">
        <f t="shared" si="233"/>
        <v>0</v>
      </c>
      <c r="AK157">
        <v>89251.23</v>
      </c>
      <c r="AL157" s="31" t="e">
        <f>'Техническое задание 18.1 '!#REF!</f>
        <v>#REF!</v>
      </c>
      <c r="AM157">
        <v>0</v>
      </c>
      <c r="AN157">
        <v>0</v>
      </c>
      <c r="AO157">
        <v>0</v>
      </c>
      <c r="AP157">
        <v>0</v>
      </c>
      <c r="AQ157">
        <v>0</v>
      </c>
      <c r="AR157">
        <v>0</v>
      </c>
      <c r="AS157">
        <v>0</v>
      </c>
      <c r="AT157">
        <v>93</v>
      </c>
      <c r="AU157">
        <v>62</v>
      </c>
      <c r="AV157">
        <v>1</v>
      </c>
      <c r="AW157">
        <v>1</v>
      </c>
      <c r="AZ157">
        <v>1</v>
      </c>
      <c r="BA157">
        <v>1</v>
      </c>
      <c r="BB157">
        <v>1</v>
      </c>
      <c r="BC157" t="e">
        <f>'Техническое задание 18.1 '!#REF!</f>
        <v>#REF!</v>
      </c>
      <c r="BD157" t="s">
        <v>6</v>
      </c>
      <c r="BE157" t="s">
        <v>6</v>
      </c>
      <c r="BF157" t="s">
        <v>6</v>
      </c>
      <c r="BG157" t="s">
        <v>6</v>
      </c>
      <c r="BH157">
        <v>3</v>
      </c>
      <c r="BI157">
        <v>1</v>
      </c>
      <c r="BJ157" t="s">
        <v>338</v>
      </c>
      <c r="BM157">
        <v>9001</v>
      </c>
      <c r="BN157">
        <v>0</v>
      </c>
      <c r="BO157" t="s">
        <v>6</v>
      </c>
      <c r="BP157">
        <v>0</v>
      </c>
      <c r="BQ157">
        <v>2</v>
      </c>
      <c r="BR157">
        <v>0</v>
      </c>
      <c r="BS157">
        <v>1</v>
      </c>
      <c r="BT157">
        <v>1</v>
      </c>
      <c r="BU157">
        <v>1</v>
      </c>
      <c r="BV157">
        <v>1</v>
      </c>
      <c r="BW157">
        <v>1</v>
      </c>
      <c r="BX157">
        <v>1</v>
      </c>
      <c r="BY157" t="s">
        <v>6</v>
      </c>
      <c r="BZ157">
        <v>93</v>
      </c>
      <c r="CA157">
        <v>62</v>
      </c>
      <c r="CB157" t="s">
        <v>6</v>
      </c>
      <c r="CE157">
        <v>0</v>
      </c>
      <c r="CF157">
        <v>0</v>
      </c>
      <c r="CG157">
        <v>0</v>
      </c>
      <c r="CM157">
        <v>0</v>
      </c>
      <c r="CN157" t="s">
        <v>6</v>
      </c>
      <c r="CO157">
        <v>0</v>
      </c>
      <c r="CP157" t="e">
        <f t="shared" si="234"/>
        <v>#REF!</v>
      </c>
      <c r="CQ157" t="e">
        <f>AC157</f>
        <v>#REF!</v>
      </c>
      <c r="CR157">
        <f>AD157</f>
        <v>0</v>
      </c>
      <c r="CS157">
        <f t="shared" si="235"/>
        <v>0</v>
      </c>
      <c r="CT157">
        <f t="shared" si="236"/>
        <v>0</v>
      </c>
      <c r="CU157">
        <f t="shared" si="237"/>
        <v>0</v>
      </c>
      <c r="CV157">
        <f t="shared" si="238"/>
        <v>0</v>
      </c>
      <c r="CW157">
        <f t="shared" si="239"/>
        <v>0</v>
      </c>
      <c r="CX157">
        <f t="shared" si="240"/>
        <v>0</v>
      </c>
      <c r="CY157" t="e">
        <f t="shared" si="241"/>
        <v>#REF!</v>
      </c>
      <c r="CZ157" t="e">
        <f t="shared" si="242"/>
        <v>#REF!</v>
      </c>
      <c r="DC157" t="s">
        <v>6</v>
      </c>
      <c r="DD157" t="s">
        <v>6</v>
      </c>
      <c r="DE157" t="s">
        <v>6</v>
      </c>
      <c r="DF157" t="s">
        <v>6</v>
      </c>
      <c r="DG157" t="s">
        <v>6</v>
      </c>
      <c r="DH157" t="s">
        <v>6</v>
      </c>
      <c r="DI157" t="s">
        <v>6</v>
      </c>
      <c r="DJ157" t="s">
        <v>6</v>
      </c>
      <c r="DK157" t="s">
        <v>6</v>
      </c>
      <c r="DL157" t="s">
        <v>6</v>
      </c>
      <c r="DM157" t="s">
        <v>6</v>
      </c>
      <c r="DN157">
        <v>0</v>
      </c>
      <c r="DO157">
        <v>0</v>
      </c>
      <c r="DP157">
        <v>1</v>
      </c>
      <c r="DQ157">
        <v>1</v>
      </c>
      <c r="DU157">
        <v>1009</v>
      </c>
      <c r="DV157" t="s">
        <v>147</v>
      </c>
      <c r="DW157" t="e">
        <f>'Техническое задание 18.1 '!#REF!</f>
        <v>#REF!</v>
      </c>
      <c r="DX157">
        <v>1000</v>
      </c>
      <c r="DZ157" t="s">
        <v>6</v>
      </c>
      <c r="EA157" t="s">
        <v>6</v>
      </c>
      <c r="EB157" t="s">
        <v>6</v>
      </c>
      <c r="EC157" t="s">
        <v>6</v>
      </c>
      <c r="EE157">
        <v>66434310</v>
      </c>
      <c r="EF157">
        <v>2</v>
      </c>
      <c r="EG157" t="s">
        <v>80</v>
      </c>
      <c r="EH157">
        <v>9</v>
      </c>
      <c r="EI157" t="s">
        <v>332</v>
      </c>
      <c r="EJ157">
        <v>1</v>
      </c>
      <c r="EK157">
        <v>9001</v>
      </c>
      <c r="EL157" t="s">
        <v>332</v>
      </c>
      <c r="EM157" t="s">
        <v>333</v>
      </c>
      <c r="EO157" t="s">
        <v>6</v>
      </c>
      <c r="EQ157">
        <v>0</v>
      </c>
      <c r="ER157">
        <v>89251.23</v>
      </c>
      <c r="ES157" s="31" t="e">
        <f>'Техническое задание 18.1 '!#REF!</f>
        <v>#REF!</v>
      </c>
      <c r="ET157">
        <v>0</v>
      </c>
      <c r="EU157">
        <v>0</v>
      </c>
      <c r="EV157">
        <v>0</v>
      </c>
      <c r="EW157">
        <v>0</v>
      </c>
      <c r="EX157">
        <v>0</v>
      </c>
      <c r="EZ157">
        <v>5</v>
      </c>
      <c r="FC157">
        <v>0</v>
      </c>
      <c r="FD157">
        <v>18</v>
      </c>
      <c r="FF157">
        <v>85179.64</v>
      </c>
      <c r="FQ157">
        <v>0</v>
      </c>
      <c r="FR157">
        <f t="shared" si="243"/>
        <v>0</v>
      </c>
      <c r="FS157">
        <v>0</v>
      </c>
      <c r="FX157">
        <v>93</v>
      </c>
      <c r="FY157">
        <v>62</v>
      </c>
      <c r="GA157" t="s">
        <v>342</v>
      </c>
      <c r="GD157">
        <v>1</v>
      </c>
      <c r="GF157">
        <v>-910693773</v>
      </c>
      <c r="GG157">
        <v>2</v>
      </c>
      <c r="GH157">
        <v>3</v>
      </c>
      <c r="GI157">
        <v>4</v>
      </c>
      <c r="GJ157">
        <v>0</v>
      </c>
      <c r="GK157">
        <v>0</v>
      </c>
      <c r="GL157">
        <f t="shared" si="244"/>
        <v>0</v>
      </c>
      <c r="GM157" t="e">
        <f t="shared" si="245"/>
        <v>#REF!</v>
      </c>
      <c r="GN157" t="e">
        <f t="shared" ref="GN157:GN160" si="271">IF(OR(BI157=0,BI157=1),GM157-GX157,0)</f>
        <v>#REF!</v>
      </c>
      <c r="GO157">
        <f t="shared" si="247"/>
        <v>0</v>
      </c>
      <c r="GP157">
        <f t="shared" si="248"/>
        <v>0</v>
      </c>
      <c r="GR157">
        <v>1</v>
      </c>
      <c r="GS157">
        <v>1</v>
      </c>
      <c r="GT157">
        <v>0</v>
      </c>
      <c r="GU157" t="s">
        <v>6</v>
      </c>
      <c r="GV157">
        <f t="shared" si="269"/>
        <v>0</v>
      </c>
      <c r="GW157">
        <v>1</v>
      </c>
      <c r="GX157" t="e">
        <f t="shared" si="249"/>
        <v>#REF!</v>
      </c>
      <c r="HA157">
        <v>0</v>
      </c>
      <c r="HB157">
        <v>0</v>
      </c>
      <c r="HC157">
        <f t="shared" si="250"/>
        <v>0</v>
      </c>
      <c r="HE157" t="s">
        <v>58</v>
      </c>
      <c r="HF157" t="s">
        <v>265</v>
      </c>
      <c r="HG157" t="e">
        <f>ROUND(AC157*I157,0)</f>
        <v>#REF!</v>
      </c>
      <c r="HM157" t="s">
        <v>6</v>
      </c>
      <c r="HN157" t="s">
        <v>334</v>
      </c>
      <c r="HO157" t="s">
        <v>335</v>
      </c>
      <c r="HP157" t="s">
        <v>332</v>
      </c>
      <c r="HQ157" t="s">
        <v>332</v>
      </c>
      <c r="IF157">
        <v>-1</v>
      </c>
      <c r="IK157">
        <v>0</v>
      </c>
    </row>
    <row r="158" spans="1:245" x14ac:dyDescent="0.25">
      <c r="A158">
        <v>17</v>
      </c>
      <c r="B158">
        <v>1</v>
      </c>
      <c r="C158">
        <f>ROW(SmtRes!A248)</f>
        <v>248</v>
      </c>
      <c r="D158">
        <f>ROW(EtalonRes!A214)</f>
        <v>214</v>
      </c>
      <c r="E158" t="s">
        <v>429</v>
      </c>
      <c r="F158" t="s">
        <v>393</v>
      </c>
      <c r="G158" t="s">
        <v>430</v>
      </c>
      <c r="H158" t="s">
        <v>147</v>
      </c>
      <c r="I158" t="e">
        <f>'Техническое задание 18.1 '!#REF!</f>
        <v>#REF!</v>
      </c>
      <c r="J158">
        <v>0</v>
      </c>
      <c r="K158">
        <v>4.3499999999999996</v>
      </c>
      <c r="O158" t="e">
        <f t="shared" si="220"/>
        <v>#REF!</v>
      </c>
      <c r="P158" t="e">
        <f t="shared" si="221"/>
        <v>#REF!</v>
      </c>
      <c r="Q158" t="e">
        <f t="shared" si="222"/>
        <v>#REF!</v>
      </c>
      <c r="R158" t="e">
        <f t="shared" si="223"/>
        <v>#REF!</v>
      </c>
      <c r="S158" t="e">
        <f t="shared" si="224"/>
        <v>#REF!</v>
      </c>
      <c r="T158" t="e">
        <f t="shared" si="225"/>
        <v>#REF!</v>
      </c>
      <c r="U158" t="e">
        <f t="shared" si="226"/>
        <v>#REF!</v>
      </c>
      <c r="V158" t="e">
        <f t="shared" si="227"/>
        <v>#REF!</v>
      </c>
      <c r="W158" t="e">
        <f t="shared" si="228"/>
        <v>#REF!</v>
      </c>
      <c r="X158" t="e">
        <f t="shared" si="229"/>
        <v>#REF!</v>
      </c>
      <c r="Y158" t="e">
        <f t="shared" si="230"/>
        <v>#REF!</v>
      </c>
      <c r="AA158">
        <v>66440962</v>
      </c>
      <c r="AB158" t="e">
        <f t="shared" si="270"/>
        <v>#REF!</v>
      </c>
      <c r="AC158" t="e">
        <f t="shared" si="263"/>
        <v>#REF!</v>
      </c>
      <c r="AD158" t="e">
        <f t="shared" si="264"/>
        <v>#REF!</v>
      </c>
      <c r="AE158" t="e">
        <f t="shared" si="265"/>
        <v>#REF!</v>
      </c>
      <c r="AF158" t="e">
        <f t="shared" si="266"/>
        <v>#REF!</v>
      </c>
      <c r="AG158">
        <f t="shared" si="232"/>
        <v>0</v>
      </c>
      <c r="AH158" t="e">
        <f t="shared" si="267"/>
        <v>#REF!</v>
      </c>
      <c r="AI158">
        <f t="shared" si="268"/>
        <v>0.94</v>
      </c>
      <c r="AJ158">
        <f t="shared" si="233"/>
        <v>0</v>
      </c>
      <c r="AK158" t="e">
        <f>AL158+AM158+AO158</f>
        <v>#REF!</v>
      </c>
      <c r="AL158" s="31" t="e">
        <f>'Техническое задание 18.1 '!#REF!</f>
        <v>#REF!</v>
      </c>
      <c r="AM158" s="31" t="e">
        <f>'Техническое задание 18.1 '!#REF!</f>
        <v>#REF!</v>
      </c>
      <c r="AN158" s="31" t="e">
        <f>'Техническое задание 18.1 '!#REF!</f>
        <v>#REF!</v>
      </c>
      <c r="AO158" s="31" t="e">
        <f>'Техническое задание 18.1 '!#REF!</f>
        <v>#REF!</v>
      </c>
      <c r="AP158">
        <v>0</v>
      </c>
      <c r="AQ158" t="e">
        <f>'Техническое задание 18.1 '!#REF!</f>
        <v>#REF!</v>
      </c>
      <c r="AR158">
        <v>0.94</v>
      </c>
      <c r="AS158">
        <v>0</v>
      </c>
      <c r="AT158">
        <v>110</v>
      </c>
      <c r="AU158">
        <v>73</v>
      </c>
      <c r="AV158">
        <v>1</v>
      </c>
      <c r="AW158">
        <v>1</v>
      </c>
      <c r="AZ158">
        <v>1</v>
      </c>
      <c r="BA158" t="e">
        <f>'Техническое задание 18.1 '!#REF!</f>
        <v>#REF!</v>
      </c>
      <c r="BB158" t="e">
        <f>'Техническое задание 18.1 '!#REF!</f>
        <v>#REF!</v>
      </c>
      <c r="BC158" t="e">
        <f>'Техническое задание 18.1 '!#REF!</f>
        <v>#REF!</v>
      </c>
      <c r="BD158" t="s">
        <v>6</v>
      </c>
      <c r="BE158" t="s">
        <v>6</v>
      </c>
      <c r="BF158" t="s">
        <v>6</v>
      </c>
      <c r="BG158" t="s">
        <v>6</v>
      </c>
      <c r="BH158">
        <v>0</v>
      </c>
      <c r="BI158">
        <v>1</v>
      </c>
      <c r="BJ158" t="s">
        <v>395</v>
      </c>
      <c r="BM158">
        <v>7001</v>
      </c>
      <c r="BN158">
        <v>0</v>
      </c>
      <c r="BO158" t="s">
        <v>6</v>
      </c>
      <c r="BP158">
        <v>0</v>
      </c>
      <c r="BQ158">
        <v>2</v>
      </c>
      <c r="BR158">
        <v>0</v>
      </c>
      <c r="BS158" t="e">
        <f>'Техническое задание 18.1 '!#REF!</f>
        <v>#REF!</v>
      </c>
      <c r="BT158">
        <v>1</v>
      </c>
      <c r="BU158">
        <v>1</v>
      </c>
      <c r="BV158">
        <v>1</v>
      </c>
      <c r="BW158">
        <v>1</v>
      </c>
      <c r="BX158">
        <v>1</v>
      </c>
      <c r="BY158" t="s">
        <v>6</v>
      </c>
      <c r="BZ158">
        <v>110</v>
      </c>
      <c r="CA158">
        <v>73</v>
      </c>
      <c r="CB158" t="s">
        <v>6</v>
      </c>
      <c r="CE158">
        <v>0</v>
      </c>
      <c r="CF158">
        <v>0</v>
      </c>
      <c r="CG158">
        <v>0</v>
      </c>
      <c r="CM158">
        <v>0</v>
      </c>
      <c r="CN158" t="s">
        <v>6</v>
      </c>
      <c r="CO158">
        <v>0</v>
      </c>
      <c r="CP158" t="e">
        <f t="shared" si="234"/>
        <v>#REF!</v>
      </c>
      <c r="CQ158" t="e">
        <f>AC158*BC158</f>
        <v>#REF!</v>
      </c>
      <c r="CR158" t="e">
        <f>AD158*BB158</f>
        <v>#REF!</v>
      </c>
      <c r="CS158" t="e">
        <f t="shared" si="235"/>
        <v>#REF!</v>
      </c>
      <c r="CT158" t="e">
        <f t="shared" si="236"/>
        <v>#REF!</v>
      </c>
      <c r="CU158">
        <f t="shared" si="237"/>
        <v>0</v>
      </c>
      <c r="CV158" t="e">
        <f t="shared" si="238"/>
        <v>#REF!</v>
      </c>
      <c r="CW158">
        <f t="shared" si="239"/>
        <v>0.94</v>
      </c>
      <c r="CX158">
        <f t="shared" si="240"/>
        <v>0</v>
      </c>
      <c r="CY158" t="e">
        <f t="shared" si="241"/>
        <v>#REF!</v>
      </c>
      <c r="CZ158" t="e">
        <f t="shared" si="242"/>
        <v>#REF!</v>
      </c>
      <c r="DC158" t="s">
        <v>6</v>
      </c>
      <c r="DD158" t="s">
        <v>6</v>
      </c>
      <c r="DE158" t="s">
        <v>6</v>
      </c>
      <c r="DF158" t="s">
        <v>6</v>
      </c>
      <c r="DG158" t="s">
        <v>6</v>
      </c>
      <c r="DH158" t="s">
        <v>6</v>
      </c>
      <c r="DI158" t="s">
        <v>6</v>
      </c>
      <c r="DJ158" t="s">
        <v>6</v>
      </c>
      <c r="DK158" t="s">
        <v>6</v>
      </c>
      <c r="DL158" t="s">
        <v>6</v>
      </c>
      <c r="DM158" t="s">
        <v>6</v>
      </c>
      <c r="DN158">
        <v>0</v>
      </c>
      <c r="DO158">
        <v>0</v>
      </c>
      <c r="DP158">
        <v>1</v>
      </c>
      <c r="DQ158">
        <v>1</v>
      </c>
      <c r="DU158">
        <v>1009</v>
      </c>
      <c r="DV158" t="s">
        <v>147</v>
      </c>
      <c r="DW158" t="e">
        <f>'Техническое задание 18.1 '!#REF!</f>
        <v>#REF!</v>
      </c>
      <c r="DX158">
        <v>1000</v>
      </c>
      <c r="DZ158" t="s">
        <v>6</v>
      </c>
      <c r="EA158" t="s">
        <v>6</v>
      </c>
      <c r="EB158" t="s">
        <v>6</v>
      </c>
      <c r="EC158" t="s">
        <v>6</v>
      </c>
      <c r="EE158">
        <v>66434290</v>
      </c>
      <c r="EF158">
        <v>2</v>
      </c>
      <c r="EG158" t="s">
        <v>80</v>
      </c>
      <c r="EH158">
        <v>7</v>
      </c>
      <c r="EI158" t="s">
        <v>171</v>
      </c>
      <c r="EJ158">
        <v>1</v>
      </c>
      <c r="EK158">
        <v>7001</v>
      </c>
      <c r="EL158" t="s">
        <v>171</v>
      </c>
      <c r="EM158" t="s">
        <v>173</v>
      </c>
      <c r="EO158" t="s">
        <v>6</v>
      </c>
      <c r="EQ158">
        <v>131072</v>
      </c>
      <c r="ER158" t="e">
        <f>ES158+ET158+EV158</f>
        <v>#REF!</v>
      </c>
      <c r="ES158" s="31" t="e">
        <f>'Техническое задание 18.1 '!#REF!</f>
        <v>#REF!</v>
      </c>
      <c r="ET158" s="31" t="e">
        <f>'Техническое задание 18.1 '!#REF!</f>
        <v>#REF!</v>
      </c>
      <c r="EU158" s="31" t="e">
        <f>'Техническое задание 18.1 '!#REF!</f>
        <v>#REF!</v>
      </c>
      <c r="EV158" s="31" t="e">
        <f>'Техническое задание 18.1 '!#REF!</f>
        <v>#REF!</v>
      </c>
      <c r="EW158" t="e">
        <f>'Техническое задание 18.1 '!#REF!</f>
        <v>#REF!</v>
      </c>
      <c r="EX158">
        <v>0.94</v>
      </c>
      <c r="EY158">
        <v>0</v>
      </c>
      <c r="FQ158">
        <v>0</v>
      </c>
      <c r="FR158">
        <f t="shared" si="243"/>
        <v>0</v>
      </c>
      <c r="FS158">
        <v>0</v>
      </c>
      <c r="FX158">
        <v>110</v>
      </c>
      <c r="FY158">
        <v>73</v>
      </c>
      <c r="GA158" t="s">
        <v>6</v>
      </c>
      <c r="GD158">
        <v>1</v>
      </c>
      <c r="GF158">
        <v>590723508</v>
      </c>
      <c r="GG158">
        <v>2</v>
      </c>
      <c r="GH158">
        <v>1</v>
      </c>
      <c r="GI158">
        <v>4</v>
      </c>
      <c r="GJ158">
        <v>0</v>
      </c>
      <c r="GK158">
        <v>0</v>
      </c>
      <c r="GL158">
        <f t="shared" si="244"/>
        <v>0</v>
      </c>
      <c r="GM158" t="e">
        <f t="shared" si="245"/>
        <v>#REF!</v>
      </c>
      <c r="GN158" t="e">
        <f t="shared" si="271"/>
        <v>#REF!</v>
      </c>
      <c r="GO158">
        <f t="shared" si="247"/>
        <v>0</v>
      </c>
      <c r="GP158">
        <f t="shared" si="248"/>
        <v>0</v>
      </c>
      <c r="GR158">
        <v>0</v>
      </c>
      <c r="GS158">
        <v>3</v>
      </c>
      <c r="GT158">
        <v>0</v>
      </c>
      <c r="GU158" t="s">
        <v>6</v>
      </c>
      <c r="GV158">
        <f t="shared" si="269"/>
        <v>0</v>
      </c>
      <c r="GW158">
        <v>1</v>
      </c>
      <c r="GX158" t="e">
        <f t="shared" si="249"/>
        <v>#REF!</v>
      </c>
      <c r="HA158">
        <v>0</v>
      </c>
      <c r="HB158">
        <v>0</v>
      </c>
      <c r="HC158">
        <f t="shared" si="250"/>
        <v>0</v>
      </c>
      <c r="HE158" t="s">
        <v>6</v>
      </c>
      <c r="HF158" t="s">
        <v>6</v>
      </c>
      <c r="HM158" t="s">
        <v>6</v>
      </c>
      <c r="HN158" t="s">
        <v>188</v>
      </c>
      <c r="HO158" t="s">
        <v>189</v>
      </c>
      <c r="HP158" t="s">
        <v>171</v>
      </c>
      <c r="HQ158" t="s">
        <v>171</v>
      </c>
      <c r="IF158">
        <v>-1</v>
      </c>
      <c r="IK158">
        <v>0</v>
      </c>
    </row>
    <row r="159" spans="1:245" x14ac:dyDescent="0.25">
      <c r="A159">
        <v>18</v>
      </c>
      <c r="B159">
        <v>1</v>
      </c>
      <c r="C159">
        <v>247</v>
      </c>
      <c r="E159" t="s">
        <v>431</v>
      </c>
      <c r="F159" t="e">
        <f>'Техническое задание 18.1 '!#REF!</f>
        <v>#REF!</v>
      </c>
      <c r="G159" t="s">
        <v>398</v>
      </c>
      <c r="H159" t="s">
        <v>147</v>
      </c>
      <c r="I159" t="e">
        <f>I158*J159</f>
        <v>#REF!</v>
      </c>
      <c r="J159">
        <v>-1</v>
      </c>
      <c r="K159">
        <v>-1</v>
      </c>
      <c r="O159" t="e">
        <f t="shared" si="220"/>
        <v>#REF!</v>
      </c>
      <c r="P159" t="e">
        <f t="shared" si="221"/>
        <v>#REF!</v>
      </c>
      <c r="Q159" t="e">
        <f t="shared" si="222"/>
        <v>#REF!</v>
      </c>
      <c r="R159" t="e">
        <f t="shared" si="223"/>
        <v>#REF!</v>
      </c>
      <c r="S159" t="e">
        <f t="shared" si="224"/>
        <v>#REF!</v>
      </c>
      <c r="T159" t="e">
        <f t="shared" si="225"/>
        <v>#REF!</v>
      </c>
      <c r="U159" t="e">
        <f t="shared" si="226"/>
        <v>#REF!</v>
      </c>
      <c r="V159" t="e">
        <f t="shared" si="227"/>
        <v>#REF!</v>
      </c>
      <c r="W159" t="e">
        <f t="shared" si="228"/>
        <v>#REF!</v>
      </c>
      <c r="X159" t="e">
        <f t="shared" si="229"/>
        <v>#REF!</v>
      </c>
      <c r="Y159" t="e">
        <f t="shared" si="230"/>
        <v>#REF!</v>
      </c>
      <c r="AA159">
        <v>66440962</v>
      </c>
      <c r="AB159" t="e">
        <f t="shared" si="270"/>
        <v>#REF!</v>
      </c>
      <c r="AC159" t="e">
        <f t="shared" si="263"/>
        <v>#REF!</v>
      </c>
      <c r="AD159">
        <f t="shared" si="264"/>
        <v>0</v>
      </c>
      <c r="AE159">
        <f t="shared" si="265"/>
        <v>0</v>
      </c>
      <c r="AF159">
        <f t="shared" si="266"/>
        <v>0</v>
      </c>
      <c r="AG159">
        <f t="shared" si="232"/>
        <v>0</v>
      </c>
      <c r="AH159">
        <f t="shared" si="267"/>
        <v>0</v>
      </c>
      <c r="AI159">
        <f t="shared" si="268"/>
        <v>0</v>
      </c>
      <c r="AJ159">
        <f t="shared" si="233"/>
        <v>0</v>
      </c>
      <c r="AK159">
        <v>10045</v>
      </c>
      <c r="AL159" s="31" t="e">
        <f>'Техническое задание 18.1 '!#REF!</f>
        <v>#REF!</v>
      </c>
      <c r="AM159">
        <v>0</v>
      </c>
      <c r="AN159">
        <v>0</v>
      </c>
      <c r="AO159">
        <v>0</v>
      </c>
      <c r="AP159">
        <v>0</v>
      </c>
      <c r="AQ159">
        <v>0</v>
      </c>
      <c r="AR159">
        <v>0</v>
      </c>
      <c r="AS159">
        <v>0</v>
      </c>
      <c r="AT159">
        <v>110</v>
      </c>
      <c r="AU159">
        <v>73</v>
      </c>
      <c r="AV159">
        <v>1</v>
      </c>
      <c r="AW159">
        <v>1</v>
      </c>
      <c r="AZ159">
        <v>1</v>
      </c>
      <c r="BA159">
        <v>1</v>
      </c>
      <c r="BB159">
        <v>1</v>
      </c>
      <c r="BC159" t="e">
        <f>'Техническое задание 18.1 '!#REF!</f>
        <v>#REF!</v>
      </c>
      <c r="BD159" t="s">
        <v>6</v>
      </c>
      <c r="BE159" t="s">
        <v>6</v>
      </c>
      <c r="BF159" t="s">
        <v>6</v>
      </c>
      <c r="BG159" t="s">
        <v>6</v>
      </c>
      <c r="BH159">
        <v>3</v>
      </c>
      <c r="BI159">
        <v>1</v>
      </c>
      <c r="BJ159" t="s">
        <v>399</v>
      </c>
      <c r="BM159">
        <v>7001</v>
      </c>
      <c r="BN159">
        <v>0</v>
      </c>
      <c r="BO159" t="s">
        <v>6</v>
      </c>
      <c r="BP159">
        <v>0</v>
      </c>
      <c r="BQ159">
        <v>2</v>
      </c>
      <c r="BR159">
        <v>1</v>
      </c>
      <c r="BS159">
        <v>1</v>
      </c>
      <c r="BT159">
        <v>1</v>
      </c>
      <c r="BU159">
        <v>1</v>
      </c>
      <c r="BV159">
        <v>1</v>
      </c>
      <c r="BW159">
        <v>1</v>
      </c>
      <c r="BX159">
        <v>1</v>
      </c>
      <c r="BY159" t="s">
        <v>6</v>
      </c>
      <c r="BZ159">
        <v>110</v>
      </c>
      <c r="CA159">
        <v>73</v>
      </c>
      <c r="CB159" t="s">
        <v>6</v>
      </c>
      <c r="CE159">
        <v>0</v>
      </c>
      <c r="CF159">
        <v>0</v>
      </c>
      <c r="CG159">
        <v>0</v>
      </c>
      <c r="CM159">
        <v>0</v>
      </c>
      <c r="CN159" t="s">
        <v>6</v>
      </c>
      <c r="CO159">
        <v>0</v>
      </c>
      <c r="CP159" t="e">
        <f t="shared" si="234"/>
        <v>#REF!</v>
      </c>
      <c r="CQ159" t="e">
        <f>AC159*BC159</f>
        <v>#REF!</v>
      </c>
      <c r="CR159">
        <f>AD159*BB159</f>
        <v>0</v>
      </c>
      <c r="CS159">
        <f t="shared" si="235"/>
        <v>0</v>
      </c>
      <c r="CT159">
        <f t="shared" si="236"/>
        <v>0</v>
      </c>
      <c r="CU159">
        <f t="shared" si="237"/>
        <v>0</v>
      </c>
      <c r="CV159">
        <f t="shared" si="238"/>
        <v>0</v>
      </c>
      <c r="CW159">
        <f t="shared" si="239"/>
        <v>0</v>
      </c>
      <c r="CX159">
        <f t="shared" si="240"/>
        <v>0</v>
      </c>
      <c r="CY159" t="e">
        <f t="shared" si="241"/>
        <v>#REF!</v>
      </c>
      <c r="CZ159" t="e">
        <f t="shared" si="242"/>
        <v>#REF!</v>
      </c>
      <c r="DC159" t="s">
        <v>6</v>
      </c>
      <c r="DD159" t="s">
        <v>6</v>
      </c>
      <c r="DE159" t="s">
        <v>6</v>
      </c>
      <c r="DF159" t="s">
        <v>6</v>
      </c>
      <c r="DG159" t="s">
        <v>6</v>
      </c>
      <c r="DH159" t="s">
        <v>6</v>
      </c>
      <c r="DI159" t="s">
        <v>6</v>
      </c>
      <c r="DJ159" t="s">
        <v>6</v>
      </c>
      <c r="DK159" t="s">
        <v>6</v>
      </c>
      <c r="DL159" t="s">
        <v>6</v>
      </c>
      <c r="DM159" t="s">
        <v>6</v>
      </c>
      <c r="DN159">
        <v>0</v>
      </c>
      <c r="DO159">
        <v>0</v>
      </c>
      <c r="DP159">
        <v>1</v>
      </c>
      <c r="DQ159">
        <v>1</v>
      </c>
      <c r="DU159">
        <v>1009</v>
      </c>
      <c r="DV159" t="s">
        <v>147</v>
      </c>
      <c r="DW159" t="e">
        <f>'Техническое задание 18.1 '!#REF!</f>
        <v>#REF!</v>
      </c>
      <c r="DX159">
        <v>1000</v>
      </c>
      <c r="DZ159" t="s">
        <v>6</v>
      </c>
      <c r="EA159" t="s">
        <v>6</v>
      </c>
      <c r="EB159" t="s">
        <v>6</v>
      </c>
      <c r="EC159" t="s">
        <v>6</v>
      </c>
      <c r="EE159">
        <v>66434290</v>
      </c>
      <c r="EF159">
        <v>2</v>
      </c>
      <c r="EG159" t="s">
        <v>80</v>
      </c>
      <c r="EH159">
        <v>7</v>
      </c>
      <c r="EI159" t="s">
        <v>171</v>
      </c>
      <c r="EJ159">
        <v>1</v>
      </c>
      <c r="EK159">
        <v>7001</v>
      </c>
      <c r="EL159" t="s">
        <v>171</v>
      </c>
      <c r="EM159" t="s">
        <v>173</v>
      </c>
      <c r="EO159" t="s">
        <v>6</v>
      </c>
      <c r="EQ159">
        <v>0</v>
      </c>
      <c r="ER159">
        <v>10045</v>
      </c>
      <c r="ES159" s="31" t="e">
        <f>'Техническое задание 18.1 '!#REF!</f>
        <v>#REF!</v>
      </c>
      <c r="ET159">
        <v>0</v>
      </c>
      <c r="EU159">
        <v>0</v>
      </c>
      <c r="EV159">
        <v>0</v>
      </c>
      <c r="EW159">
        <v>0</v>
      </c>
      <c r="EX159">
        <v>0</v>
      </c>
      <c r="FQ159">
        <v>0</v>
      </c>
      <c r="FR159">
        <f t="shared" si="243"/>
        <v>0</v>
      </c>
      <c r="FS159">
        <v>0</v>
      </c>
      <c r="FX159">
        <v>110</v>
      </c>
      <c r="FY159">
        <v>73</v>
      </c>
      <c r="GA159" t="s">
        <v>6</v>
      </c>
      <c r="GD159">
        <v>1</v>
      </c>
      <c r="GF159">
        <v>-881243507</v>
      </c>
      <c r="GG159">
        <v>2</v>
      </c>
      <c r="GH159">
        <v>1</v>
      </c>
      <c r="GI159">
        <v>4</v>
      </c>
      <c r="GJ159">
        <v>0</v>
      </c>
      <c r="GK159">
        <v>0</v>
      </c>
      <c r="GL159">
        <f t="shared" si="244"/>
        <v>0</v>
      </c>
      <c r="GM159" t="e">
        <f t="shared" si="245"/>
        <v>#REF!</v>
      </c>
      <c r="GN159" t="e">
        <f t="shared" si="271"/>
        <v>#REF!</v>
      </c>
      <c r="GO159">
        <f t="shared" si="247"/>
        <v>0</v>
      </c>
      <c r="GP159">
        <f t="shared" si="248"/>
        <v>0</v>
      </c>
      <c r="GR159">
        <v>0</v>
      </c>
      <c r="GS159">
        <v>3</v>
      </c>
      <c r="GT159">
        <v>0</v>
      </c>
      <c r="GU159" t="s">
        <v>6</v>
      </c>
      <c r="GV159">
        <f t="shared" si="269"/>
        <v>0</v>
      </c>
      <c r="GW159">
        <v>1</v>
      </c>
      <c r="GX159" t="e">
        <f t="shared" si="249"/>
        <v>#REF!</v>
      </c>
      <c r="HA159">
        <v>0</v>
      </c>
      <c r="HB159">
        <v>0</v>
      </c>
      <c r="HC159">
        <f t="shared" si="250"/>
        <v>0</v>
      </c>
      <c r="HE159" t="s">
        <v>6</v>
      </c>
      <c r="HF159" t="s">
        <v>6</v>
      </c>
      <c r="HM159" t="s">
        <v>6</v>
      </c>
      <c r="HN159" t="s">
        <v>188</v>
      </c>
      <c r="HO159" t="s">
        <v>189</v>
      </c>
      <c r="HP159" t="s">
        <v>171</v>
      </c>
      <c r="HQ159" t="s">
        <v>171</v>
      </c>
      <c r="IF159">
        <v>-1</v>
      </c>
      <c r="IK159">
        <v>0</v>
      </c>
    </row>
    <row r="160" spans="1:245" x14ac:dyDescent="0.25">
      <c r="A160">
        <v>18</v>
      </c>
      <c r="B160">
        <v>1</v>
      </c>
      <c r="C160">
        <v>248</v>
      </c>
      <c r="E160" t="s">
        <v>432</v>
      </c>
      <c r="F160" t="e">
        <f>'Техническое задание 18.1 '!#REF!</f>
        <v>#REF!</v>
      </c>
      <c r="G160" t="s">
        <v>433</v>
      </c>
      <c r="H160" t="s">
        <v>147</v>
      </c>
      <c r="I160" t="e">
        <f>I158*J160</f>
        <v>#REF!</v>
      </c>
      <c r="J160" s="66">
        <f>'4.Ведомость_списания'!F180</f>
        <v>1</v>
      </c>
      <c r="K160">
        <v>1</v>
      </c>
      <c r="O160" t="e">
        <f t="shared" si="220"/>
        <v>#REF!</v>
      </c>
      <c r="P160" t="e">
        <f t="shared" si="221"/>
        <v>#REF!</v>
      </c>
      <c r="Q160" t="e">
        <f t="shared" si="222"/>
        <v>#REF!</v>
      </c>
      <c r="R160" t="e">
        <f t="shared" si="223"/>
        <v>#REF!</v>
      </c>
      <c r="S160" t="e">
        <f t="shared" si="224"/>
        <v>#REF!</v>
      </c>
      <c r="T160" t="e">
        <f t="shared" si="225"/>
        <v>#REF!</v>
      </c>
      <c r="U160" t="e">
        <f t="shared" si="226"/>
        <v>#REF!</v>
      </c>
      <c r="V160" t="e">
        <f t="shared" si="227"/>
        <v>#REF!</v>
      </c>
      <c r="W160" t="e">
        <f t="shared" si="228"/>
        <v>#REF!</v>
      </c>
      <c r="X160" t="e">
        <f t="shared" si="229"/>
        <v>#REF!</v>
      </c>
      <c r="Y160" t="e">
        <f t="shared" si="230"/>
        <v>#REF!</v>
      </c>
      <c r="AA160">
        <v>66440962</v>
      </c>
      <c r="AB160" t="e">
        <f t="shared" si="270"/>
        <v>#REF!</v>
      </c>
      <c r="AC160" t="e">
        <f t="shared" si="263"/>
        <v>#REF!</v>
      </c>
      <c r="AD160">
        <f t="shared" si="264"/>
        <v>0</v>
      </c>
      <c r="AE160">
        <f t="shared" si="265"/>
        <v>0</v>
      </c>
      <c r="AF160">
        <f t="shared" si="266"/>
        <v>0</v>
      </c>
      <c r="AG160">
        <f t="shared" si="232"/>
        <v>0</v>
      </c>
      <c r="AH160">
        <f t="shared" si="267"/>
        <v>0</v>
      </c>
      <c r="AI160">
        <f t="shared" si="268"/>
        <v>0</v>
      </c>
      <c r="AJ160">
        <f t="shared" si="233"/>
        <v>0</v>
      </c>
      <c r="AK160">
        <v>116796.73</v>
      </c>
      <c r="AL160" s="31" t="e">
        <f>'Техническое задание 18.1 '!#REF!</f>
        <v>#REF!</v>
      </c>
      <c r="AM160">
        <v>0</v>
      </c>
      <c r="AN160">
        <v>0</v>
      </c>
      <c r="AO160">
        <v>0</v>
      </c>
      <c r="AP160">
        <v>0</v>
      </c>
      <c r="AQ160">
        <v>0</v>
      </c>
      <c r="AR160">
        <v>0</v>
      </c>
      <c r="AS160">
        <v>0</v>
      </c>
      <c r="AT160">
        <v>93</v>
      </c>
      <c r="AU160">
        <v>62</v>
      </c>
      <c r="AV160">
        <v>1</v>
      </c>
      <c r="AW160">
        <v>1</v>
      </c>
      <c r="AZ160">
        <v>1</v>
      </c>
      <c r="BA160">
        <v>1</v>
      </c>
      <c r="BB160">
        <v>1</v>
      </c>
      <c r="BC160" t="e">
        <f>'Техническое задание 18.1 '!#REF!</f>
        <v>#REF!</v>
      </c>
      <c r="BD160" t="s">
        <v>6</v>
      </c>
      <c r="BE160" t="s">
        <v>6</v>
      </c>
      <c r="BF160" t="s">
        <v>6</v>
      </c>
      <c r="BG160" t="s">
        <v>6</v>
      </c>
      <c r="BH160">
        <v>3</v>
      </c>
      <c r="BI160">
        <v>1</v>
      </c>
      <c r="BJ160" t="s">
        <v>338</v>
      </c>
      <c r="BM160">
        <v>9001</v>
      </c>
      <c r="BN160">
        <v>0</v>
      </c>
      <c r="BO160" t="s">
        <v>6</v>
      </c>
      <c r="BP160">
        <v>0</v>
      </c>
      <c r="BQ160">
        <v>2</v>
      </c>
      <c r="BR160">
        <v>0</v>
      </c>
      <c r="BS160">
        <v>1</v>
      </c>
      <c r="BT160">
        <v>1</v>
      </c>
      <c r="BU160">
        <v>1</v>
      </c>
      <c r="BV160">
        <v>1</v>
      </c>
      <c r="BW160">
        <v>1</v>
      </c>
      <c r="BX160">
        <v>1</v>
      </c>
      <c r="BY160" t="s">
        <v>6</v>
      </c>
      <c r="BZ160">
        <v>93</v>
      </c>
      <c r="CA160">
        <v>62</v>
      </c>
      <c r="CB160" t="s">
        <v>6</v>
      </c>
      <c r="CE160">
        <v>0</v>
      </c>
      <c r="CF160">
        <v>0</v>
      </c>
      <c r="CG160">
        <v>0</v>
      </c>
      <c r="CM160">
        <v>0</v>
      </c>
      <c r="CN160" t="s">
        <v>6</v>
      </c>
      <c r="CO160">
        <v>0</v>
      </c>
      <c r="CP160" t="e">
        <f t="shared" si="234"/>
        <v>#REF!</v>
      </c>
      <c r="CQ160" t="e">
        <f>AC160</f>
        <v>#REF!</v>
      </c>
      <c r="CR160">
        <f>AD160</f>
        <v>0</v>
      </c>
      <c r="CS160">
        <f t="shared" si="235"/>
        <v>0</v>
      </c>
      <c r="CT160">
        <f t="shared" si="236"/>
        <v>0</v>
      </c>
      <c r="CU160">
        <f t="shared" si="237"/>
        <v>0</v>
      </c>
      <c r="CV160">
        <f t="shared" si="238"/>
        <v>0</v>
      </c>
      <c r="CW160">
        <f t="shared" si="239"/>
        <v>0</v>
      </c>
      <c r="CX160">
        <f t="shared" si="240"/>
        <v>0</v>
      </c>
      <c r="CY160" t="e">
        <f t="shared" si="241"/>
        <v>#REF!</v>
      </c>
      <c r="CZ160" t="e">
        <f t="shared" si="242"/>
        <v>#REF!</v>
      </c>
      <c r="DC160" t="s">
        <v>6</v>
      </c>
      <c r="DD160" t="s">
        <v>6</v>
      </c>
      <c r="DE160" t="s">
        <v>6</v>
      </c>
      <c r="DF160" t="s">
        <v>6</v>
      </c>
      <c r="DG160" t="s">
        <v>6</v>
      </c>
      <c r="DH160" t="s">
        <v>6</v>
      </c>
      <c r="DI160" t="s">
        <v>6</v>
      </c>
      <c r="DJ160" t="s">
        <v>6</v>
      </c>
      <c r="DK160" t="s">
        <v>6</v>
      </c>
      <c r="DL160" t="s">
        <v>6</v>
      </c>
      <c r="DM160" t="s">
        <v>6</v>
      </c>
      <c r="DN160">
        <v>0</v>
      </c>
      <c r="DO160">
        <v>0</v>
      </c>
      <c r="DP160">
        <v>1</v>
      </c>
      <c r="DQ160">
        <v>1</v>
      </c>
      <c r="DU160">
        <v>1009</v>
      </c>
      <c r="DV160" t="s">
        <v>147</v>
      </c>
      <c r="DW160" t="e">
        <f>'Техническое задание 18.1 '!#REF!</f>
        <v>#REF!</v>
      </c>
      <c r="DX160">
        <v>1000</v>
      </c>
      <c r="DZ160" t="s">
        <v>6</v>
      </c>
      <c r="EA160" t="s">
        <v>6</v>
      </c>
      <c r="EB160" t="s">
        <v>6</v>
      </c>
      <c r="EC160" t="s">
        <v>6</v>
      </c>
      <c r="EE160">
        <v>66434310</v>
      </c>
      <c r="EF160">
        <v>2</v>
      </c>
      <c r="EG160" t="s">
        <v>80</v>
      </c>
      <c r="EH160">
        <v>9</v>
      </c>
      <c r="EI160" t="s">
        <v>332</v>
      </c>
      <c r="EJ160">
        <v>1</v>
      </c>
      <c r="EK160">
        <v>9001</v>
      </c>
      <c r="EL160" t="s">
        <v>332</v>
      </c>
      <c r="EM160" t="s">
        <v>333</v>
      </c>
      <c r="EO160" t="s">
        <v>6</v>
      </c>
      <c r="EQ160">
        <v>0</v>
      </c>
      <c r="ER160">
        <v>116796.73</v>
      </c>
      <c r="ES160" s="31" t="e">
        <f>'Техническое задание 18.1 '!#REF!</f>
        <v>#REF!</v>
      </c>
      <c r="ET160">
        <v>0</v>
      </c>
      <c r="EU160">
        <v>0</v>
      </c>
      <c r="EV160">
        <v>0</v>
      </c>
      <c r="EW160">
        <v>0</v>
      </c>
      <c r="EX160">
        <v>0</v>
      </c>
      <c r="EZ160">
        <v>5</v>
      </c>
      <c r="FC160">
        <v>0</v>
      </c>
      <c r="FD160">
        <v>18</v>
      </c>
      <c r="FF160">
        <v>111468.54</v>
      </c>
      <c r="FQ160">
        <v>0</v>
      </c>
      <c r="FR160">
        <f t="shared" si="243"/>
        <v>0</v>
      </c>
      <c r="FS160">
        <v>0</v>
      </c>
      <c r="FX160">
        <v>93</v>
      </c>
      <c r="FY160">
        <v>62</v>
      </c>
      <c r="GA160" t="s">
        <v>434</v>
      </c>
      <c r="GD160">
        <v>1</v>
      </c>
      <c r="GF160">
        <v>-967873980</v>
      </c>
      <c r="GG160">
        <v>2</v>
      </c>
      <c r="GH160">
        <v>3</v>
      </c>
      <c r="GI160">
        <v>4</v>
      </c>
      <c r="GJ160">
        <v>0</v>
      </c>
      <c r="GK160">
        <v>0</v>
      </c>
      <c r="GL160">
        <f t="shared" si="244"/>
        <v>0</v>
      </c>
      <c r="GM160" t="e">
        <f t="shared" si="245"/>
        <v>#REF!</v>
      </c>
      <c r="GN160" t="e">
        <f t="shared" si="271"/>
        <v>#REF!</v>
      </c>
      <c r="GO160">
        <f t="shared" si="247"/>
        <v>0</v>
      </c>
      <c r="GP160">
        <f t="shared" si="248"/>
        <v>0</v>
      </c>
      <c r="GR160">
        <v>1</v>
      </c>
      <c r="GS160">
        <v>1</v>
      </c>
      <c r="GT160">
        <v>0</v>
      </c>
      <c r="GU160" t="s">
        <v>6</v>
      </c>
      <c r="GV160">
        <f t="shared" si="269"/>
        <v>0</v>
      </c>
      <c r="GW160">
        <v>1</v>
      </c>
      <c r="GX160" t="e">
        <f t="shared" si="249"/>
        <v>#REF!</v>
      </c>
      <c r="HA160">
        <v>0</v>
      </c>
      <c r="HB160">
        <v>0</v>
      </c>
      <c r="HC160">
        <f t="shared" si="250"/>
        <v>0</v>
      </c>
      <c r="HE160" t="s">
        <v>58</v>
      </c>
      <c r="HF160" t="s">
        <v>265</v>
      </c>
      <c r="HG160" t="e">
        <f>ROUND(AC160*I160,0)</f>
        <v>#REF!</v>
      </c>
      <c r="HM160" t="s">
        <v>6</v>
      </c>
      <c r="HN160" t="s">
        <v>334</v>
      </c>
      <c r="HO160" t="s">
        <v>335</v>
      </c>
      <c r="HP160" t="s">
        <v>332</v>
      </c>
      <c r="HQ160" t="s">
        <v>332</v>
      </c>
      <c r="IF160">
        <v>-1</v>
      </c>
      <c r="IK160">
        <v>0</v>
      </c>
    </row>
    <row r="161" spans="1:245" x14ac:dyDescent="0.25">
      <c r="A161">
        <v>19</v>
      </c>
      <c r="B161">
        <v>1</v>
      </c>
      <c r="F161" t="s">
        <v>6</v>
      </c>
      <c r="G161" t="s">
        <v>435</v>
      </c>
      <c r="H161" t="s">
        <v>6</v>
      </c>
      <c r="AA161">
        <v>1</v>
      </c>
      <c r="IF161">
        <v>-1</v>
      </c>
      <c r="IK161">
        <v>0</v>
      </c>
    </row>
    <row r="162" spans="1:245" x14ac:dyDescent="0.25">
      <c r="A162">
        <v>17</v>
      </c>
      <c r="B162">
        <v>1</v>
      </c>
      <c r="C162">
        <f>ROW(SmtRes!A258)</f>
        <v>258</v>
      </c>
      <c r="D162">
        <f>ROW(EtalonRes!A220)</f>
        <v>220</v>
      </c>
      <c r="E162" t="s">
        <v>436</v>
      </c>
      <c r="F162" t="s">
        <v>393</v>
      </c>
      <c r="G162" t="s">
        <v>437</v>
      </c>
      <c r="H162" t="s">
        <v>147</v>
      </c>
      <c r="I162" t="e">
        <f>'Техническое задание 18.1 '!#REF!</f>
        <v>#REF!</v>
      </c>
      <c r="J162">
        <v>0</v>
      </c>
      <c r="K162">
        <v>0.64</v>
      </c>
      <c r="O162" t="e">
        <f t="shared" ref="O162:O196" si="272">ROUND(CP162,0)</f>
        <v>#REF!</v>
      </c>
      <c r="P162" t="e">
        <f t="shared" ref="P162:P196" si="273">ROUND(CQ162*I162,0)</f>
        <v>#REF!</v>
      </c>
      <c r="Q162" t="e">
        <f t="shared" ref="Q162:Q196" si="274">ROUND(CR162*I162,0)</f>
        <v>#REF!</v>
      </c>
      <c r="R162" t="e">
        <f t="shared" ref="R162:R196" si="275">ROUND(CS162*I162,0)</f>
        <v>#REF!</v>
      </c>
      <c r="S162" t="e">
        <f t="shared" ref="S162:S196" si="276">ROUND(CT162*I162,0)</f>
        <v>#REF!</v>
      </c>
      <c r="T162" t="e">
        <f t="shared" ref="T162:T196" si="277">ROUND(CU162*I162,0)</f>
        <v>#REF!</v>
      </c>
      <c r="U162" t="e">
        <f t="shared" ref="U162:U196" si="278">ROUND(CV162*I162,7)</f>
        <v>#REF!</v>
      </c>
      <c r="V162" t="e">
        <f t="shared" ref="V162:V196" si="279">ROUND(CW162*I162,7)</f>
        <v>#REF!</v>
      </c>
      <c r="W162" t="e">
        <f t="shared" ref="W162:W196" si="280">ROUND(CX162*I162,0)</f>
        <v>#REF!</v>
      </c>
      <c r="X162" t="e">
        <f t="shared" ref="X162:X196" si="281">ROUND(CY162,0)</f>
        <v>#REF!</v>
      </c>
      <c r="Y162" t="e">
        <f t="shared" ref="Y162:Y196" si="282">ROUND(CZ162,0)</f>
        <v>#REF!</v>
      </c>
      <c r="AA162">
        <v>66440962</v>
      </c>
      <c r="AB162" t="e">
        <f t="shared" ref="AB162:AB196" si="283">ROUND((AC162+AD162+AF162),2)</f>
        <v>#REF!</v>
      </c>
      <c r="AC162" t="e">
        <f t="shared" ref="AC162:AC176" si="284">ROUND((ES162),2)</f>
        <v>#REF!</v>
      </c>
      <c r="AD162" t="e">
        <f t="shared" ref="AD162:AD176" si="285">ROUND((((ET162)-(EU162))+AE162),2)</f>
        <v>#REF!</v>
      </c>
      <c r="AE162" t="e">
        <f t="shared" ref="AE162:AE176" si="286">ROUND((EU162),2)</f>
        <v>#REF!</v>
      </c>
      <c r="AF162" t="e">
        <f t="shared" ref="AF162:AF176" si="287">ROUND((EV162),2)</f>
        <v>#REF!</v>
      </c>
      <c r="AG162">
        <f t="shared" ref="AG162:AG196" si="288">ROUND((AP162),2)</f>
        <v>0</v>
      </c>
      <c r="AH162" t="e">
        <f t="shared" ref="AH162:AH176" si="289">(EW162)</f>
        <v>#REF!</v>
      </c>
      <c r="AI162">
        <f t="shared" ref="AI162:AI176" si="290">(EX162)</f>
        <v>0.94</v>
      </c>
      <c r="AJ162">
        <f t="shared" ref="AJ162:AJ196" si="291">(AS162)</f>
        <v>0</v>
      </c>
      <c r="AK162" t="e">
        <f>AL162+AM162+AO162</f>
        <v>#REF!</v>
      </c>
      <c r="AL162" s="31" t="e">
        <f>'Техническое задание 18.1 '!#REF!</f>
        <v>#REF!</v>
      </c>
      <c r="AM162" s="31" t="e">
        <f>'Техническое задание 18.1 '!#REF!</f>
        <v>#REF!</v>
      </c>
      <c r="AN162" s="31" t="e">
        <f>'Техническое задание 18.1 '!#REF!</f>
        <v>#REF!</v>
      </c>
      <c r="AO162" s="31" t="e">
        <f>'Техническое задание 18.1 '!#REF!</f>
        <v>#REF!</v>
      </c>
      <c r="AP162">
        <v>0</v>
      </c>
      <c r="AQ162" t="e">
        <f>'Техническое задание 18.1 '!#REF!</f>
        <v>#REF!</v>
      </c>
      <c r="AR162">
        <v>0.94</v>
      </c>
      <c r="AS162">
        <v>0</v>
      </c>
      <c r="AT162">
        <v>110</v>
      </c>
      <c r="AU162">
        <v>73</v>
      </c>
      <c r="AV162">
        <v>1</v>
      </c>
      <c r="AW162">
        <v>1</v>
      </c>
      <c r="AZ162">
        <v>1</v>
      </c>
      <c r="BA162" t="e">
        <f>'Техническое задание 18.1 '!#REF!</f>
        <v>#REF!</v>
      </c>
      <c r="BB162" t="e">
        <f>'Техническое задание 18.1 '!#REF!</f>
        <v>#REF!</v>
      </c>
      <c r="BC162" t="e">
        <f>'Техническое задание 18.1 '!#REF!</f>
        <v>#REF!</v>
      </c>
      <c r="BD162" t="s">
        <v>6</v>
      </c>
      <c r="BE162" t="s">
        <v>6</v>
      </c>
      <c r="BF162" t="s">
        <v>6</v>
      </c>
      <c r="BG162" t="s">
        <v>6</v>
      </c>
      <c r="BH162">
        <v>0</v>
      </c>
      <c r="BI162">
        <v>1</v>
      </c>
      <c r="BJ162" t="s">
        <v>395</v>
      </c>
      <c r="BM162">
        <v>7001</v>
      </c>
      <c r="BN162">
        <v>0</v>
      </c>
      <c r="BO162" t="s">
        <v>6</v>
      </c>
      <c r="BP162">
        <v>0</v>
      </c>
      <c r="BQ162">
        <v>2</v>
      </c>
      <c r="BR162">
        <v>0</v>
      </c>
      <c r="BS162" t="e">
        <f>'Техническое задание 18.1 '!#REF!</f>
        <v>#REF!</v>
      </c>
      <c r="BT162">
        <v>1</v>
      </c>
      <c r="BU162">
        <v>1</v>
      </c>
      <c r="BV162">
        <v>1</v>
      </c>
      <c r="BW162">
        <v>1</v>
      </c>
      <c r="BX162">
        <v>1</v>
      </c>
      <c r="BY162" t="s">
        <v>6</v>
      </c>
      <c r="BZ162">
        <v>110</v>
      </c>
      <c r="CA162">
        <v>73</v>
      </c>
      <c r="CB162" t="s">
        <v>6</v>
      </c>
      <c r="CE162">
        <v>0</v>
      </c>
      <c r="CF162">
        <v>0</v>
      </c>
      <c r="CG162">
        <v>0</v>
      </c>
      <c r="CM162">
        <v>0</v>
      </c>
      <c r="CN162" t="s">
        <v>6</v>
      </c>
      <c r="CO162">
        <v>0</v>
      </c>
      <c r="CP162" t="e">
        <f t="shared" ref="CP162:CP196" si="292">(P162+Q162+S162)</f>
        <v>#REF!</v>
      </c>
      <c r="CQ162" t="e">
        <f>AC162*BC162</f>
        <v>#REF!</v>
      </c>
      <c r="CR162" t="e">
        <f>AD162*BB162</f>
        <v>#REF!</v>
      </c>
      <c r="CS162" t="e">
        <f t="shared" ref="CS162:CS196" si="293">AE162*BS162</f>
        <v>#REF!</v>
      </c>
      <c r="CT162" t="e">
        <f t="shared" ref="CT162:CT196" si="294">AF162*BA162</f>
        <v>#REF!</v>
      </c>
      <c r="CU162">
        <f t="shared" ref="CU162:CU196" si="295">AG162</f>
        <v>0</v>
      </c>
      <c r="CV162" t="e">
        <f t="shared" ref="CV162:CV196" si="296">AH162</f>
        <v>#REF!</v>
      </c>
      <c r="CW162">
        <f t="shared" ref="CW162:CW196" si="297">AI162</f>
        <v>0.94</v>
      </c>
      <c r="CX162">
        <f t="shared" ref="CX162:CX196" si="298">AJ162</f>
        <v>0</v>
      </c>
      <c r="CY162" t="e">
        <f t="shared" ref="CY162:CY196" si="299">(((S162+R162)*AT162)/100)</f>
        <v>#REF!</v>
      </c>
      <c r="CZ162" t="e">
        <f t="shared" ref="CZ162:CZ196" si="300">(((S162+R162)*AU162)/100)</f>
        <v>#REF!</v>
      </c>
      <c r="DC162" t="s">
        <v>6</v>
      </c>
      <c r="DD162" t="s">
        <v>6</v>
      </c>
      <c r="DE162" t="s">
        <v>6</v>
      </c>
      <c r="DF162" t="s">
        <v>6</v>
      </c>
      <c r="DG162" t="s">
        <v>6</v>
      </c>
      <c r="DH162" t="s">
        <v>6</v>
      </c>
      <c r="DI162" t="s">
        <v>6</v>
      </c>
      <c r="DJ162" t="s">
        <v>6</v>
      </c>
      <c r="DK162" t="s">
        <v>6</v>
      </c>
      <c r="DL162" t="s">
        <v>6</v>
      </c>
      <c r="DM162" t="s">
        <v>6</v>
      </c>
      <c r="DN162">
        <v>0</v>
      </c>
      <c r="DO162">
        <v>0</v>
      </c>
      <c r="DP162">
        <v>1</v>
      </c>
      <c r="DQ162">
        <v>1</v>
      </c>
      <c r="DU162">
        <v>1009</v>
      </c>
      <c r="DV162" t="s">
        <v>147</v>
      </c>
      <c r="DW162" t="e">
        <f>'Техническое задание 18.1 '!#REF!</f>
        <v>#REF!</v>
      </c>
      <c r="DX162">
        <v>1000</v>
      </c>
      <c r="DZ162" t="s">
        <v>6</v>
      </c>
      <c r="EA162" t="s">
        <v>6</v>
      </c>
      <c r="EB162" t="s">
        <v>6</v>
      </c>
      <c r="EC162" t="s">
        <v>6</v>
      </c>
      <c r="EE162">
        <v>66434290</v>
      </c>
      <c r="EF162">
        <v>2</v>
      </c>
      <c r="EG162" t="s">
        <v>80</v>
      </c>
      <c r="EH162">
        <v>7</v>
      </c>
      <c r="EI162" t="s">
        <v>171</v>
      </c>
      <c r="EJ162">
        <v>1</v>
      </c>
      <c r="EK162">
        <v>7001</v>
      </c>
      <c r="EL162" t="s">
        <v>171</v>
      </c>
      <c r="EM162" t="s">
        <v>173</v>
      </c>
      <c r="EO162" t="s">
        <v>6</v>
      </c>
      <c r="EQ162">
        <v>131072</v>
      </c>
      <c r="ER162" t="e">
        <f>ES162+ET162+EV162</f>
        <v>#REF!</v>
      </c>
      <c r="ES162" s="31" t="e">
        <f>'Техническое задание 18.1 '!#REF!</f>
        <v>#REF!</v>
      </c>
      <c r="ET162" s="31" t="e">
        <f>'Техническое задание 18.1 '!#REF!</f>
        <v>#REF!</v>
      </c>
      <c r="EU162" s="31" t="e">
        <f>'Техническое задание 18.1 '!#REF!</f>
        <v>#REF!</v>
      </c>
      <c r="EV162" s="31" t="e">
        <f>'Техническое задание 18.1 '!#REF!</f>
        <v>#REF!</v>
      </c>
      <c r="EW162" t="e">
        <f>'Техническое задание 18.1 '!#REF!</f>
        <v>#REF!</v>
      </c>
      <c r="EX162">
        <v>0.94</v>
      </c>
      <c r="EY162">
        <v>0</v>
      </c>
      <c r="FQ162">
        <v>0</v>
      </c>
      <c r="FR162">
        <f t="shared" ref="FR162:FR196" si="301">ROUND(IF(BI162=3,GM162,0),0)</f>
        <v>0</v>
      </c>
      <c r="FS162">
        <v>0</v>
      </c>
      <c r="FX162">
        <v>110</v>
      </c>
      <c r="FY162">
        <v>73</v>
      </c>
      <c r="GA162" t="s">
        <v>6</v>
      </c>
      <c r="GD162">
        <v>1</v>
      </c>
      <c r="GF162">
        <v>-1076131730</v>
      </c>
      <c r="GG162">
        <v>2</v>
      </c>
      <c r="GH162">
        <v>1</v>
      </c>
      <c r="GI162">
        <v>4</v>
      </c>
      <c r="GJ162">
        <v>0</v>
      </c>
      <c r="GK162">
        <v>0</v>
      </c>
      <c r="GL162">
        <f t="shared" ref="GL162:GL196" si="302">ROUND(IF(AND(BH162=3,BI162=3,FS162&lt;&gt;0),P162,0),0)</f>
        <v>0</v>
      </c>
      <c r="GM162" t="e">
        <f t="shared" ref="GM162:GM196" si="303">ROUND(O162+X162+Y162,0)+GX162</f>
        <v>#REF!</v>
      </c>
      <c r="GN162" t="e">
        <f t="shared" ref="GN162:GN196" si="304">IF(OR(BI162=0,BI162=1),GM162-GX162,0)</f>
        <v>#REF!</v>
      </c>
      <c r="GO162">
        <f t="shared" ref="GO162:GO196" si="305">IF(BI162=2,GM162-GX162,0)</f>
        <v>0</v>
      </c>
      <c r="GP162">
        <f t="shared" ref="GP162:GP196" si="306">IF(BI162=4,GM162-GX162,0)</f>
        <v>0</v>
      </c>
      <c r="GR162">
        <v>0</v>
      </c>
      <c r="GS162">
        <v>0</v>
      </c>
      <c r="GT162">
        <v>0</v>
      </c>
      <c r="GU162" t="s">
        <v>6</v>
      </c>
      <c r="GV162">
        <f t="shared" ref="GV162:GV176" si="307">ROUND((GT162),2)</f>
        <v>0</v>
      </c>
      <c r="GW162">
        <v>1</v>
      </c>
      <c r="GX162" t="e">
        <f t="shared" ref="GX162:GX196" si="308">ROUND(HC162*I162,0)</f>
        <v>#REF!</v>
      </c>
      <c r="HA162">
        <v>0</v>
      </c>
      <c r="HB162">
        <v>0</v>
      </c>
      <c r="HC162">
        <f t="shared" ref="HC162:HC196" si="309">GV162*GW162</f>
        <v>0</v>
      </c>
      <c r="HE162" t="s">
        <v>6</v>
      </c>
      <c r="HF162" t="s">
        <v>6</v>
      </c>
      <c r="HM162" t="s">
        <v>6</v>
      </c>
      <c r="HN162" t="s">
        <v>188</v>
      </c>
      <c r="HO162" t="s">
        <v>189</v>
      </c>
      <c r="HP162" t="s">
        <v>171</v>
      </c>
      <c r="HQ162" t="s">
        <v>171</v>
      </c>
      <c r="IF162">
        <v>-1</v>
      </c>
      <c r="IK162">
        <v>0</v>
      </c>
    </row>
    <row r="163" spans="1:245" x14ac:dyDescent="0.25">
      <c r="A163">
        <v>18</v>
      </c>
      <c r="B163">
        <v>1</v>
      </c>
      <c r="C163">
        <v>256</v>
      </c>
      <c r="E163" t="s">
        <v>438</v>
      </c>
      <c r="F163" t="e">
        <f>'Техническое задание 18.1 '!#REF!</f>
        <v>#REF!</v>
      </c>
      <c r="G163" t="s">
        <v>398</v>
      </c>
      <c r="H163" t="s">
        <v>147</v>
      </c>
      <c r="I163" t="e">
        <f>I162*J163</f>
        <v>#REF!</v>
      </c>
      <c r="J163">
        <v>-1</v>
      </c>
      <c r="K163">
        <v>-1</v>
      </c>
      <c r="O163" t="e">
        <f t="shared" si="272"/>
        <v>#REF!</v>
      </c>
      <c r="P163" t="e">
        <f t="shared" si="273"/>
        <v>#REF!</v>
      </c>
      <c r="Q163" t="e">
        <f t="shared" si="274"/>
        <v>#REF!</v>
      </c>
      <c r="R163" t="e">
        <f t="shared" si="275"/>
        <v>#REF!</v>
      </c>
      <c r="S163" t="e">
        <f t="shared" si="276"/>
        <v>#REF!</v>
      </c>
      <c r="T163" t="e">
        <f t="shared" si="277"/>
        <v>#REF!</v>
      </c>
      <c r="U163" t="e">
        <f t="shared" si="278"/>
        <v>#REF!</v>
      </c>
      <c r="V163" t="e">
        <f t="shared" si="279"/>
        <v>#REF!</v>
      </c>
      <c r="W163" t="e">
        <f t="shared" si="280"/>
        <v>#REF!</v>
      </c>
      <c r="X163" t="e">
        <f t="shared" si="281"/>
        <v>#REF!</v>
      </c>
      <c r="Y163" t="e">
        <f t="shared" si="282"/>
        <v>#REF!</v>
      </c>
      <c r="AA163">
        <v>66440962</v>
      </c>
      <c r="AB163" t="e">
        <f t="shared" si="283"/>
        <v>#REF!</v>
      </c>
      <c r="AC163" t="e">
        <f t="shared" si="284"/>
        <v>#REF!</v>
      </c>
      <c r="AD163">
        <f t="shared" si="285"/>
        <v>0</v>
      </c>
      <c r="AE163">
        <f t="shared" si="286"/>
        <v>0</v>
      </c>
      <c r="AF163">
        <f t="shared" si="287"/>
        <v>0</v>
      </c>
      <c r="AG163">
        <f t="shared" si="288"/>
        <v>0</v>
      </c>
      <c r="AH163">
        <f t="shared" si="289"/>
        <v>0</v>
      </c>
      <c r="AI163">
        <f t="shared" si="290"/>
        <v>0</v>
      </c>
      <c r="AJ163">
        <f t="shared" si="291"/>
        <v>0</v>
      </c>
      <c r="AK163">
        <v>10045</v>
      </c>
      <c r="AL163" s="31" t="e">
        <f>'Техническое задание 18.1 '!#REF!</f>
        <v>#REF!</v>
      </c>
      <c r="AM163">
        <v>0</v>
      </c>
      <c r="AN163">
        <v>0</v>
      </c>
      <c r="AO163">
        <v>0</v>
      </c>
      <c r="AP163">
        <v>0</v>
      </c>
      <c r="AQ163">
        <v>0</v>
      </c>
      <c r="AR163">
        <v>0</v>
      </c>
      <c r="AS163">
        <v>0</v>
      </c>
      <c r="AT163">
        <v>110</v>
      </c>
      <c r="AU163">
        <v>73</v>
      </c>
      <c r="AV163">
        <v>1</v>
      </c>
      <c r="AW163">
        <v>1</v>
      </c>
      <c r="AZ163">
        <v>1</v>
      </c>
      <c r="BA163">
        <v>1</v>
      </c>
      <c r="BB163">
        <v>1</v>
      </c>
      <c r="BC163" t="e">
        <f>'Техническое задание 18.1 '!#REF!</f>
        <v>#REF!</v>
      </c>
      <c r="BD163" t="s">
        <v>6</v>
      </c>
      <c r="BE163" t="s">
        <v>6</v>
      </c>
      <c r="BF163" t="s">
        <v>6</v>
      </c>
      <c r="BG163" t="s">
        <v>6</v>
      </c>
      <c r="BH163">
        <v>3</v>
      </c>
      <c r="BI163">
        <v>1</v>
      </c>
      <c r="BJ163" t="s">
        <v>399</v>
      </c>
      <c r="BM163">
        <v>7001</v>
      </c>
      <c r="BN163">
        <v>0</v>
      </c>
      <c r="BO163" t="s">
        <v>6</v>
      </c>
      <c r="BP163">
        <v>0</v>
      </c>
      <c r="BQ163">
        <v>2</v>
      </c>
      <c r="BR163">
        <v>1</v>
      </c>
      <c r="BS163">
        <v>1</v>
      </c>
      <c r="BT163">
        <v>1</v>
      </c>
      <c r="BU163">
        <v>1</v>
      </c>
      <c r="BV163">
        <v>1</v>
      </c>
      <c r="BW163">
        <v>1</v>
      </c>
      <c r="BX163">
        <v>1</v>
      </c>
      <c r="BY163" t="s">
        <v>6</v>
      </c>
      <c r="BZ163">
        <v>110</v>
      </c>
      <c r="CA163">
        <v>73</v>
      </c>
      <c r="CB163" t="s">
        <v>6</v>
      </c>
      <c r="CE163">
        <v>0</v>
      </c>
      <c r="CF163">
        <v>0</v>
      </c>
      <c r="CG163">
        <v>0</v>
      </c>
      <c r="CM163">
        <v>0</v>
      </c>
      <c r="CN163" t="s">
        <v>6</v>
      </c>
      <c r="CO163">
        <v>0</v>
      </c>
      <c r="CP163" t="e">
        <f t="shared" si="292"/>
        <v>#REF!</v>
      </c>
      <c r="CQ163" t="e">
        <f>AC163*BC163</f>
        <v>#REF!</v>
      </c>
      <c r="CR163">
        <f>AD163*BB163</f>
        <v>0</v>
      </c>
      <c r="CS163">
        <f t="shared" si="293"/>
        <v>0</v>
      </c>
      <c r="CT163">
        <f t="shared" si="294"/>
        <v>0</v>
      </c>
      <c r="CU163">
        <f t="shared" si="295"/>
        <v>0</v>
      </c>
      <c r="CV163">
        <f t="shared" si="296"/>
        <v>0</v>
      </c>
      <c r="CW163">
        <f t="shared" si="297"/>
        <v>0</v>
      </c>
      <c r="CX163">
        <f t="shared" si="298"/>
        <v>0</v>
      </c>
      <c r="CY163" t="e">
        <f t="shared" si="299"/>
        <v>#REF!</v>
      </c>
      <c r="CZ163" t="e">
        <f t="shared" si="300"/>
        <v>#REF!</v>
      </c>
      <c r="DC163" t="s">
        <v>6</v>
      </c>
      <c r="DD163" t="s">
        <v>6</v>
      </c>
      <c r="DE163" t="s">
        <v>6</v>
      </c>
      <c r="DF163" t="s">
        <v>6</v>
      </c>
      <c r="DG163" t="s">
        <v>6</v>
      </c>
      <c r="DH163" t="s">
        <v>6</v>
      </c>
      <c r="DI163" t="s">
        <v>6</v>
      </c>
      <c r="DJ163" t="s">
        <v>6</v>
      </c>
      <c r="DK163" t="s">
        <v>6</v>
      </c>
      <c r="DL163" t="s">
        <v>6</v>
      </c>
      <c r="DM163" t="s">
        <v>6</v>
      </c>
      <c r="DN163">
        <v>0</v>
      </c>
      <c r="DO163">
        <v>0</v>
      </c>
      <c r="DP163">
        <v>1</v>
      </c>
      <c r="DQ163">
        <v>1</v>
      </c>
      <c r="DU163">
        <v>1009</v>
      </c>
      <c r="DV163" t="s">
        <v>147</v>
      </c>
      <c r="DW163" t="e">
        <f>'Техническое задание 18.1 '!#REF!</f>
        <v>#REF!</v>
      </c>
      <c r="DX163">
        <v>1000</v>
      </c>
      <c r="DZ163" t="s">
        <v>6</v>
      </c>
      <c r="EA163" t="s">
        <v>6</v>
      </c>
      <c r="EB163" t="s">
        <v>6</v>
      </c>
      <c r="EC163" t="s">
        <v>6</v>
      </c>
      <c r="EE163">
        <v>66434290</v>
      </c>
      <c r="EF163">
        <v>2</v>
      </c>
      <c r="EG163" t="s">
        <v>80</v>
      </c>
      <c r="EH163">
        <v>7</v>
      </c>
      <c r="EI163" t="s">
        <v>171</v>
      </c>
      <c r="EJ163">
        <v>1</v>
      </c>
      <c r="EK163">
        <v>7001</v>
      </c>
      <c r="EL163" t="s">
        <v>171</v>
      </c>
      <c r="EM163" t="s">
        <v>173</v>
      </c>
      <c r="EO163" t="s">
        <v>6</v>
      </c>
      <c r="EQ163">
        <v>32768</v>
      </c>
      <c r="ER163">
        <v>10045</v>
      </c>
      <c r="ES163" s="31" t="e">
        <f>'Техническое задание 18.1 '!#REF!</f>
        <v>#REF!</v>
      </c>
      <c r="ET163">
        <v>0</v>
      </c>
      <c r="EU163">
        <v>0</v>
      </c>
      <c r="EV163">
        <v>0</v>
      </c>
      <c r="EW163">
        <v>0</v>
      </c>
      <c r="EX163">
        <v>0</v>
      </c>
      <c r="FQ163">
        <v>0</v>
      </c>
      <c r="FR163">
        <f t="shared" si="301"/>
        <v>0</v>
      </c>
      <c r="FS163">
        <v>0</v>
      </c>
      <c r="FX163">
        <v>110</v>
      </c>
      <c r="FY163">
        <v>73</v>
      </c>
      <c r="GA163" t="s">
        <v>6</v>
      </c>
      <c r="GD163">
        <v>1</v>
      </c>
      <c r="GF163">
        <v>630163152</v>
      </c>
      <c r="GG163">
        <v>2</v>
      </c>
      <c r="GH163">
        <v>1</v>
      </c>
      <c r="GI163">
        <v>4</v>
      </c>
      <c r="GJ163">
        <v>0</v>
      </c>
      <c r="GK163">
        <v>0</v>
      </c>
      <c r="GL163">
        <f t="shared" si="302"/>
        <v>0</v>
      </c>
      <c r="GM163" t="e">
        <f t="shared" si="303"/>
        <v>#REF!</v>
      </c>
      <c r="GN163" t="e">
        <f t="shared" si="304"/>
        <v>#REF!</v>
      </c>
      <c r="GO163">
        <f t="shared" si="305"/>
        <v>0</v>
      </c>
      <c r="GP163">
        <f t="shared" si="306"/>
        <v>0</v>
      </c>
      <c r="GR163">
        <v>0</v>
      </c>
      <c r="GS163">
        <v>3</v>
      </c>
      <c r="GT163">
        <v>0</v>
      </c>
      <c r="GU163" t="s">
        <v>6</v>
      </c>
      <c r="GV163">
        <f t="shared" si="307"/>
        <v>0</v>
      </c>
      <c r="GW163">
        <v>1</v>
      </c>
      <c r="GX163" t="e">
        <f t="shared" si="308"/>
        <v>#REF!</v>
      </c>
      <c r="HA163">
        <v>0</v>
      </c>
      <c r="HB163">
        <v>0</v>
      </c>
      <c r="HC163">
        <f t="shared" si="309"/>
        <v>0</v>
      </c>
      <c r="HE163" t="s">
        <v>6</v>
      </c>
      <c r="HF163" t="s">
        <v>6</v>
      </c>
      <c r="HM163" t="s">
        <v>6</v>
      </c>
      <c r="HN163" t="s">
        <v>188</v>
      </c>
      <c r="HO163" t="s">
        <v>189</v>
      </c>
      <c r="HP163" t="s">
        <v>171</v>
      </c>
      <c r="HQ163" t="s">
        <v>171</v>
      </c>
      <c r="IF163">
        <v>-1</v>
      </c>
      <c r="IK163">
        <v>0</v>
      </c>
    </row>
    <row r="164" spans="1:245" x14ac:dyDescent="0.25">
      <c r="A164">
        <v>18</v>
      </c>
      <c r="B164">
        <v>1</v>
      </c>
      <c r="C164">
        <v>253</v>
      </c>
      <c r="E164" t="s">
        <v>439</v>
      </c>
      <c r="F164" t="e">
        <f>'Техническое задание 18.1 '!#REF!</f>
        <v>#REF!</v>
      </c>
      <c r="G164" t="s">
        <v>422</v>
      </c>
      <c r="H164" t="s">
        <v>147</v>
      </c>
      <c r="I164" t="e">
        <f>I162*J164</f>
        <v>#REF!</v>
      </c>
      <c r="J164">
        <v>-0.04</v>
      </c>
      <c r="K164">
        <v>-0.04</v>
      </c>
      <c r="O164" t="e">
        <f t="shared" si="272"/>
        <v>#REF!</v>
      </c>
      <c r="P164" t="e">
        <f t="shared" si="273"/>
        <v>#REF!</v>
      </c>
      <c r="Q164" t="e">
        <f t="shared" si="274"/>
        <v>#REF!</v>
      </c>
      <c r="R164" t="e">
        <f t="shared" si="275"/>
        <v>#REF!</v>
      </c>
      <c r="S164" t="e">
        <f t="shared" si="276"/>
        <v>#REF!</v>
      </c>
      <c r="T164" t="e">
        <f t="shared" si="277"/>
        <v>#REF!</v>
      </c>
      <c r="U164" t="e">
        <f t="shared" si="278"/>
        <v>#REF!</v>
      </c>
      <c r="V164" t="e">
        <f t="shared" si="279"/>
        <v>#REF!</v>
      </c>
      <c r="W164" t="e">
        <f t="shared" si="280"/>
        <v>#REF!</v>
      </c>
      <c r="X164" t="e">
        <f t="shared" si="281"/>
        <v>#REF!</v>
      </c>
      <c r="Y164" t="e">
        <f t="shared" si="282"/>
        <v>#REF!</v>
      </c>
      <c r="AA164">
        <v>66440962</v>
      </c>
      <c r="AB164" t="e">
        <f t="shared" si="283"/>
        <v>#REF!</v>
      </c>
      <c r="AC164" t="e">
        <f t="shared" si="284"/>
        <v>#REF!</v>
      </c>
      <c r="AD164">
        <f t="shared" si="285"/>
        <v>0</v>
      </c>
      <c r="AE164">
        <f t="shared" si="286"/>
        <v>0</v>
      </c>
      <c r="AF164">
        <f t="shared" si="287"/>
        <v>0</v>
      </c>
      <c r="AG164">
        <f t="shared" si="288"/>
        <v>0</v>
      </c>
      <c r="AH164">
        <f t="shared" si="289"/>
        <v>0</v>
      </c>
      <c r="AI164">
        <f t="shared" si="290"/>
        <v>0</v>
      </c>
      <c r="AJ164">
        <f t="shared" si="291"/>
        <v>0</v>
      </c>
      <c r="AK164">
        <v>9424</v>
      </c>
      <c r="AL164" s="31" t="e">
        <f>'Техническое задание 18.1 '!#REF!</f>
        <v>#REF!</v>
      </c>
      <c r="AM164">
        <v>0</v>
      </c>
      <c r="AN164">
        <v>0</v>
      </c>
      <c r="AO164">
        <v>0</v>
      </c>
      <c r="AP164">
        <v>0</v>
      </c>
      <c r="AQ164">
        <v>0</v>
      </c>
      <c r="AR164">
        <v>0</v>
      </c>
      <c r="AS164">
        <v>0</v>
      </c>
      <c r="AT164">
        <v>110</v>
      </c>
      <c r="AU164">
        <v>73</v>
      </c>
      <c r="AV164">
        <v>1</v>
      </c>
      <c r="AW164">
        <v>1</v>
      </c>
      <c r="AZ164">
        <v>1</v>
      </c>
      <c r="BA164">
        <v>1</v>
      </c>
      <c r="BB164">
        <v>1</v>
      </c>
      <c r="BC164" t="e">
        <f>'Техническое задание 18.1 '!#REF!</f>
        <v>#REF!</v>
      </c>
      <c r="BD164" t="s">
        <v>6</v>
      </c>
      <c r="BE164" t="s">
        <v>6</v>
      </c>
      <c r="BF164" t="s">
        <v>6</v>
      </c>
      <c r="BG164" t="s">
        <v>6</v>
      </c>
      <c r="BH164">
        <v>3</v>
      </c>
      <c r="BI164">
        <v>1</v>
      </c>
      <c r="BJ164" t="s">
        <v>423</v>
      </c>
      <c r="BM164">
        <v>7001</v>
      </c>
      <c r="BN164">
        <v>0</v>
      </c>
      <c r="BO164" t="s">
        <v>6</v>
      </c>
      <c r="BP164">
        <v>0</v>
      </c>
      <c r="BQ164">
        <v>2</v>
      </c>
      <c r="BR164">
        <v>1</v>
      </c>
      <c r="BS164">
        <v>1</v>
      </c>
      <c r="BT164">
        <v>1</v>
      </c>
      <c r="BU164">
        <v>1</v>
      </c>
      <c r="BV164">
        <v>1</v>
      </c>
      <c r="BW164">
        <v>1</v>
      </c>
      <c r="BX164">
        <v>1</v>
      </c>
      <c r="BY164" t="s">
        <v>6</v>
      </c>
      <c r="BZ164">
        <v>110</v>
      </c>
      <c r="CA164">
        <v>73</v>
      </c>
      <c r="CB164" t="s">
        <v>6</v>
      </c>
      <c r="CE164">
        <v>0</v>
      </c>
      <c r="CF164">
        <v>0</v>
      </c>
      <c r="CG164">
        <v>0</v>
      </c>
      <c r="CM164">
        <v>0</v>
      </c>
      <c r="CN164" t="s">
        <v>6</v>
      </c>
      <c r="CO164">
        <v>0</v>
      </c>
      <c r="CP164" t="e">
        <f t="shared" si="292"/>
        <v>#REF!</v>
      </c>
      <c r="CQ164" t="e">
        <f>AC164*BC164</f>
        <v>#REF!</v>
      </c>
      <c r="CR164">
        <f>AD164*BB164</f>
        <v>0</v>
      </c>
      <c r="CS164">
        <f t="shared" si="293"/>
        <v>0</v>
      </c>
      <c r="CT164">
        <f t="shared" si="294"/>
        <v>0</v>
      </c>
      <c r="CU164">
        <f t="shared" si="295"/>
        <v>0</v>
      </c>
      <c r="CV164">
        <f t="shared" si="296"/>
        <v>0</v>
      </c>
      <c r="CW164">
        <f t="shared" si="297"/>
        <v>0</v>
      </c>
      <c r="CX164">
        <f t="shared" si="298"/>
        <v>0</v>
      </c>
      <c r="CY164" t="e">
        <f t="shared" si="299"/>
        <v>#REF!</v>
      </c>
      <c r="CZ164" t="e">
        <f t="shared" si="300"/>
        <v>#REF!</v>
      </c>
      <c r="DC164" t="s">
        <v>6</v>
      </c>
      <c r="DD164" t="s">
        <v>6</v>
      </c>
      <c r="DE164" t="s">
        <v>6</v>
      </c>
      <c r="DF164" t="s">
        <v>6</v>
      </c>
      <c r="DG164" t="s">
        <v>6</v>
      </c>
      <c r="DH164" t="s">
        <v>6</v>
      </c>
      <c r="DI164" t="s">
        <v>6</v>
      </c>
      <c r="DJ164" t="s">
        <v>6</v>
      </c>
      <c r="DK164" t="s">
        <v>6</v>
      </c>
      <c r="DL164" t="s">
        <v>6</v>
      </c>
      <c r="DM164" t="s">
        <v>6</v>
      </c>
      <c r="DN164">
        <v>0</v>
      </c>
      <c r="DO164">
        <v>0</v>
      </c>
      <c r="DP164">
        <v>1</v>
      </c>
      <c r="DQ164">
        <v>1</v>
      </c>
      <c r="DU164">
        <v>1009</v>
      </c>
      <c r="DV164" t="s">
        <v>147</v>
      </c>
      <c r="DW164" t="e">
        <f>'Техническое задание 18.1 '!#REF!</f>
        <v>#REF!</v>
      </c>
      <c r="DX164">
        <v>1000</v>
      </c>
      <c r="DZ164" t="s">
        <v>6</v>
      </c>
      <c r="EA164" t="s">
        <v>6</v>
      </c>
      <c r="EB164" t="s">
        <v>6</v>
      </c>
      <c r="EC164" t="s">
        <v>6</v>
      </c>
      <c r="EE164">
        <v>66434290</v>
      </c>
      <c r="EF164">
        <v>2</v>
      </c>
      <c r="EG164" t="s">
        <v>80</v>
      </c>
      <c r="EH164">
        <v>7</v>
      </c>
      <c r="EI164" t="s">
        <v>171</v>
      </c>
      <c r="EJ164">
        <v>1</v>
      </c>
      <c r="EK164">
        <v>7001</v>
      </c>
      <c r="EL164" t="s">
        <v>171</v>
      </c>
      <c r="EM164" t="s">
        <v>173</v>
      </c>
      <c r="EO164" t="s">
        <v>6</v>
      </c>
      <c r="EQ164">
        <v>32768</v>
      </c>
      <c r="ER164">
        <v>9424</v>
      </c>
      <c r="ES164" s="31" t="e">
        <f>'Техническое задание 18.1 '!#REF!</f>
        <v>#REF!</v>
      </c>
      <c r="ET164">
        <v>0</v>
      </c>
      <c r="EU164">
        <v>0</v>
      </c>
      <c r="EV164">
        <v>0</v>
      </c>
      <c r="EW164">
        <v>0</v>
      </c>
      <c r="EX164">
        <v>0</v>
      </c>
      <c r="FQ164">
        <v>0</v>
      </c>
      <c r="FR164">
        <f t="shared" si="301"/>
        <v>0</v>
      </c>
      <c r="FS164">
        <v>0</v>
      </c>
      <c r="FX164">
        <v>110</v>
      </c>
      <c r="FY164">
        <v>73</v>
      </c>
      <c r="GA164" t="s">
        <v>6</v>
      </c>
      <c r="GD164">
        <v>1</v>
      </c>
      <c r="GF164">
        <v>761442094</v>
      </c>
      <c r="GG164">
        <v>2</v>
      </c>
      <c r="GH164">
        <v>1</v>
      </c>
      <c r="GI164">
        <v>4</v>
      </c>
      <c r="GJ164">
        <v>0</v>
      </c>
      <c r="GK164">
        <v>0</v>
      </c>
      <c r="GL164">
        <f t="shared" si="302"/>
        <v>0</v>
      </c>
      <c r="GM164" t="e">
        <f t="shared" si="303"/>
        <v>#REF!</v>
      </c>
      <c r="GN164" t="e">
        <f t="shared" si="304"/>
        <v>#REF!</v>
      </c>
      <c r="GO164">
        <f t="shared" si="305"/>
        <v>0</v>
      </c>
      <c r="GP164">
        <f t="shared" si="306"/>
        <v>0</v>
      </c>
      <c r="GR164">
        <v>0</v>
      </c>
      <c r="GS164">
        <v>0</v>
      </c>
      <c r="GT164">
        <v>0</v>
      </c>
      <c r="GU164" t="s">
        <v>6</v>
      </c>
      <c r="GV164">
        <f t="shared" si="307"/>
        <v>0</v>
      </c>
      <c r="GW164">
        <v>1</v>
      </c>
      <c r="GX164" t="e">
        <f t="shared" si="308"/>
        <v>#REF!</v>
      </c>
      <c r="HA164">
        <v>0</v>
      </c>
      <c r="HB164">
        <v>0</v>
      </c>
      <c r="HC164">
        <f t="shared" si="309"/>
        <v>0</v>
      </c>
      <c r="HE164" t="s">
        <v>6</v>
      </c>
      <c r="HF164" t="s">
        <v>6</v>
      </c>
      <c r="HM164" t="s">
        <v>6</v>
      </c>
      <c r="HN164" t="s">
        <v>188</v>
      </c>
      <c r="HO164" t="s">
        <v>189</v>
      </c>
      <c r="HP164" t="s">
        <v>171</v>
      </c>
      <c r="HQ164" t="s">
        <v>171</v>
      </c>
      <c r="IF164">
        <v>-1</v>
      </c>
      <c r="IK164">
        <v>0</v>
      </c>
    </row>
    <row r="165" spans="1:245" x14ac:dyDescent="0.25">
      <c r="A165">
        <v>18</v>
      </c>
      <c r="B165">
        <v>1</v>
      </c>
      <c r="C165">
        <v>257</v>
      </c>
      <c r="E165" t="s">
        <v>440</v>
      </c>
      <c r="F165" t="e">
        <f>'Техническое задание 18.1 '!#REF!</f>
        <v>#REF!</v>
      </c>
      <c r="G165" t="s">
        <v>441</v>
      </c>
      <c r="H165" t="s">
        <v>147</v>
      </c>
      <c r="I165" t="e">
        <f>I162*J165</f>
        <v>#REF!</v>
      </c>
      <c r="J165" s="66">
        <f>'4.Ведомость_списания'!F183</f>
        <v>0.52187499999999998</v>
      </c>
      <c r="K165">
        <v>0.52187499999999998</v>
      </c>
      <c r="O165" t="e">
        <f t="shared" si="272"/>
        <v>#REF!</v>
      </c>
      <c r="P165" t="e">
        <f t="shared" si="273"/>
        <v>#REF!</v>
      </c>
      <c r="Q165" t="e">
        <f t="shared" si="274"/>
        <v>#REF!</v>
      </c>
      <c r="R165" t="e">
        <f t="shared" si="275"/>
        <v>#REF!</v>
      </c>
      <c r="S165" t="e">
        <f t="shared" si="276"/>
        <v>#REF!</v>
      </c>
      <c r="T165" t="e">
        <f t="shared" si="277"/>
        <v>#REF!</v>
      </c>
      <c r="U165" t="e">
        <f t="shared" si="278"/>
        <v>#REF!</v>
      </c>
      <c r="V165" t="e">
        <f t="shared" si="279"/>
        <v>#REF!</v>
      </c>
      <c r="W165" t="e">
        <f t="shared" si="280"/>
        <v>#REF!</v>
      </c>
      <c r="X165" t="e">
        <f t="shared" si="281"/>
        <v>#REF!</v>
      </c>
      <c r="Y165" t="e">
        <f t="shared" si="282"/>
        <v>#REF!</v>
      </c>
      <c r="AA165">
        <v>66440962</v>
      </c>
      <c r="AB165" t="e">
        <f t="shared" si="283"/>
        <v>#REF!</v>
      </c>
      <c r="AC165" t="e">
        <f t="shared" si="284"/>
        <v>#REF!</v>
      </c>
      <c r="AD165">
        <f t="shared" si="285"/>
        <v>0</v>
      </c>
      <c r="AE165">
        <f t="shared" si="286"/>
        <v>0</v>
      </c>
      <c r="AF165">
        <f t="shared" si="287"/>
        <v>0</v>
      </c>
      <c r="AG165">
        <f t="shared" si="288"/>
        <v>0</v>
      </c>
      <c r="AH165">
        <f t="shared" si="289"/>
        <v>0</v>
      </c>
      <c r="AI165">
        <f t="shared" si="290"/>
        <v>0</v>
      </c>
      <c r="AJ165">
        <f t="shared" si="291"/>
        <v>0</v>
      </c>
      <c r="AK165">
        <v>89251.23</v>
      </c>
      <c r="AL165" s="31" t="e">
        <f>'Техническое задание 18.1 '!#REF!</f>
        <v>#REF!</v>
      </c>
      <c r="AM165">
        <v>0</v>
      </c>
      <c r="AN165">
        <v>0</v>
      </c>
      <c r="AO165">
        <v>0</v>
      </c>
      <c r="AP165">
        <v>0</v>
      </c>
      <c r="AQ165">
        <v>0</v>
      </c>
      <c r="AR165">
        <v>0</v>
      </c>
      <c r="AS165">
        <v>0</v>
      </c>
      <c r="AT165">
        <v>93</v>
      </c>
      <c r="AU165">
        <v>62</v>
      </c>
      <c r="AV165">
        <v>1</v>
      </c>
      <c r="AW165">
        <v>1</v>
      </c>
      <c r="AZ165">
        <v>1</v>
      </c>
      <c r="BA165">
        <v>1</v>
      </c>
      <c r="BB165">
        <v>1</v>
      </c>
      <c r="BC165" t="e">
        <f>'Техническое задание 18.1 '!#REF!</f>
        <v>#REF!</v>
      </c>
      <c r="BD165" t="s">
        <v>6</v>
      </c>
      <c r="BE165" t="s">
        <v>6</v>
      </c>
      <c r="BF165" t="s">
        <v>6</v>
      </c>
      <c r="BG165" t="s">
        <v>6</v>
      </c>
      <c r="BH165">
        <v>3</v>
      </c>
      <c r="BI165">
        <v>1</v>
      </c>
      <c r="BJ165" t="s">
        <v>338</v>
      </c>
      <c r="BM165">
        <v>9001</v>
      </c>
      <c r="BN165">
        <v>0</v>
      </c>
      <c r="BO165" t="s">
        <v>6</v>
      </c>
      <c r="BP165">
        <v>0</v>
      </c>
      <c r="BQ165">
        <v>2</v>
      </c>
      <c r="BR165">
        <v>0</v>
      </c>
      <c r="BS165">
        <v>1</v>
      </c>
      <c r="BT165">
        <v>1</v>
      </c>
      <c r="BU165">
        <v>1</v>
      </c>
      <c r="BV165">
        <v>1</v>
      </c>
      <c r="BW165">
        <v>1</v>
      </c>
      <c r="BX165">
        <v>1</v>
      </c>
      <c r="BY165" t="s">
        <v>6</v>
      </c>
      <c r="BZ165">
        <v>93</v>
      </c>
      <c r="CA165">
        <v>62</v>
      </c>
      <c r="CB165" t="s">
        <v>6</v>
      </c>
      <c r="CE165">
        <v>0</v>
      </c>
      <c r="CF165">
        <v>0</v>
      </c>
      <c r="CG165">
        <v>0</v>
      </c>
      <c r="CM165">
        <v>0</v>
      </c>
      <c r="CN165" t="s">
        <v>6</v>
      </c>
      <c r="CO165">
        <v>0</v>
      </c>
      <c r="CP165" t="e">
        <f t="shared" si="292"/>
        <v>#REF!</v>
      </c>
      <c r="CQ165" t="e">
        <f>AC165</f>
        <v>#REF!</v>
      </c>
      <c r="CR165">
        <f>AD165</f>
        <v>0</v>
      </c>
      <c r="CS165">
        <f t="shared" si="293"/>
        <v>0</v>
      </c>
      <c r="CT165">
        <f t="shared" si="294"/>
        <v>0</v>
      </c>
      <c r="CU165">
        <f t="shared" si="295"/>
        <v>0</v>
      </c>
      <c r="CV165">
        <f t="shared" si="296"/>
        <v>0</v>
      </c>
      <c r="CW165">
        <f t="shared" si="297"/>
        <v>0</v>
      </c>
      <c r="CX165">
        <f t="shared" si="298"/>
        <v>0</v>
      </c>
      <c r="CY165" t="e">
        <f t="shared" si="299"/>
        <v>#REF!</v>
      </c>
      <c r="CZ165" t="e">
        <f t="shared" si="300"/>
        <v>#REF!</v>
      </c>
      <c r="DC165" t="s">
        <v>6</v>
      </c>
      <c r="DD165" t="s">
        <v>6</v>
      </c>
      <c r="DE165" t="s">
        <v>6</v>
      </c>
      <c r="DF165" t="s">
        <v>6</v>
      </c>
      <c r="DG165" t="s">
        <v>6</v>
      </c>
      <c r="DH165" t="s">
        <v>6</v>
      </c>
      <c r="DI165" t="s">
        <v>6</v>
      </c>
      <c r="DJ165" t="s">
        <v>6</v>
      </c>
      <c r="DK165" t="s">
        <v>6</v>
      </c>
      <c r="DL165" t="s">
        <v>6</v>
      </c>
      <c r="DM165" t="s">
        <v>6</v>
      </c>
      <c r="DN165">
        <v>0</v>
      </c>
      <c r="DO165">
        <v>0</v>
      </c>
      <c r="DP165">
        <v>1</v>
      </c>
      <c r="DQ165">
        <v>1</v>
      </c>
      <c r="DU165">
        <v>1009</v>
      </c>
      <c r="DV165" t="s">
        <v>147</v>
      </c>
      <c r="DW165" t="e">
        <f>'Техническое задание 18.1 '!#REF!</f>
        <v>#REF!</v>
      </c>
      <c r="DX165">
        <v>1000</v>
      </c>
      <c r="DZ165" t="s">
        <v>6</v>
      </c>
      <c r="EA165" t="s">
        <v>6</v>
      </c>
      <c r="EB165" t="s">
        <v>6</v>
      </c>
      <c r="EC165" t="s">
        <v>6</v>
      </c>
      <c r="EE165">
        <v>66434310</v>
      </c>
      <c r="EF165">
        <v>2</v>
      </c>
      <c r="EG165" t="s">
        <v>80</v>
      </c>
      <c r="EH165">
        <v>9</v>
      </c>
      <c r="EI165" t="s">
        <v>332</v>
      </c>
      <c r="EJ165">
        <v>1</v>
      </c>
      <c r="EK165">
        <v>9001</v>
      </c>
      <c r="EL165" t="s">
        <v>332</v>
      </c>
      <c r="EM165" t="s">
        <v>333</v>
      </c>
      <c r="EO165" t="s">
        <v>6</v>
      </c>
      <c r="EQ165">
        <v>0</v>
      </c>
      <c r="ER165">
        <v>89251.23</v>
      </c>
      <c r="ES165" s="31" t="e">
        <f>'Техническое задание 18.1 '!#REF!</f>
        <v>#REF!</v>
      </c>
      <c r="ET165">
        <v>0</v>
      </c>
      <c r="EU165">
        <v>0</v>
      </c>
      <c r="EV165">
        <v>0</v>
      </c>
      <c r="EW165">
        <v>0</v>
      </c>
      <c r="EX165">
        <v>0</v>
      </c>
      <c r="EZ165">
        <v>5</v>
      </c>
      <c r="FC165">
        <v>0</v>
      </c>
      <c r="FD165">
        <v>18</v>
      </c>
      <c r="FF165">
        <v>85179.64</v>
      </c>
      <c r="FQ165">
        <v>0</v>
      </c>
      <c r="FR165">
        <f t="shared" si="301"/>
        <v>0</v>
      </c>
      <c r="FS165">
        <v>0</v>
      </c>
      <c r="FX165">
        <v>93</v>
      </c>
      <c r="FY165">
        <v>62</v>
      </c>
      <c r="GA165" t="s">
        <v>342</v>
      </c>
      <c r="GD165">
        <v>1</v>
      </c>
      <c r="GF165">
        <v>-472867439</v>
      </c>
      <c r="GG165">
        <v>2</v>
      </c>
      <c r="GH165">
        <v>3</v>
      </c>
      <c r="GI165">
        <v>4</v>
      </c>
      <c r="GJ165">
        <v>0</v>
      </c>
      <c r="GK165">
        <v>0</v>
      </c>
      <c r="GL165">
        <f t="shared" si="302"/>
        <v>0</v>
      </c>
      <c r="GM165" t="e">
        <f t="shared" si="303"/>
        <v>#REF!</v>
      </c>
      <c r="GN165" t="e">
        <f t="shared" si="304"/>
        <v>#REF!</v>
      </c>
      <c r="GO165">
        <f t="shared" si="305"/>
        <v>0</v>
      </c>
      <c r="GP165">
        <f t="shared" si="306"/>
        <v>0</v>
      </c>
      <c r="GR165">
        <v>1</v>
      </c>
      <c r="GS165">
        <v>1</v>
      </c>
      <c r="GT165">
        <v>0</v>
      </c>
      <c r="GU165" t="s">
        <v>6</v>
      </c>
      <c r="GV165">
        <f t="shared" si="307"/>
        <v>0</v>
      </c>
      <c r="GW165">
        <v>1</v>
      </c>
      <c r="GX165" t="e">
        <f t="shared" si="308"/>
        <v>#REF!</v>
      </c>
      <c r="HA165">
        <v>0</v>
      </c>
      <c r="HB165">
        <v>0</v>
      </c>
      <c r="HC165">
        <f t="shared" si="309"/>
        <v>0</v>
      </c>
      <c r="HE165" t="s">
        <v>58</v>
      </c>
      <c r="HF165" t="s">
        <v>265</v>
      </c>
      <c r="HG165" t="e">
        <f>ROUND(AC165*I165,0)</f>
        <v>#REF!</v>
      </c>
      <c r="HM165" t="s">
        <v>6</v>
      </c>
      <c r="HN165" t="s">
        <v>334</v>
      </c>
      <c r="HO165" t="s">
        <v>335</v>
      </c>
      <c r="HP165" t="s">
        <v>332</v>
      </c>
      <c r="HQ165" t="s">
        <v>332</v>
      </c>
      <c r="IF165">
        <v>-1</v>
      </c>
      <c r="IK165">
        <v>0</v>
      </c>
    </row>
    <row r="166" spans="1:245" x14ac:dyDescent="0.25">
      <c r="A166">
        <v>18</v>
      </c>
      <c r="B166">
        <v>1</v>
      </c>
      <c r="C166">
        <v>258</v>
      </c>
      <c r="E166" t="s">
        <v>442</v>
      </c>
      <c r="F166" t="e">
        <f>'Техническое задание 18.1 '!#REF!</f>
        <v>#REF!</v>
      </c>
      <c r="G166" t="s">
        <v>443</v>
      </c>
      <c r="H166" t="s">
        <v>147</v>
      </c>
      <c r="I166" t="e">
        <f>I162*J166</f>
        <v>#REF!</v>
      </c>
      <c r="J166" s="66">
        <f>'4.Ведомость_списания'!F184</f>
        <v>0.4765625</v>
      </c>
      <c r="K166">
        <v>0.4765625</v>
      </c>
      <c r="O166" t="e">
        <f t="shared" si="272"/>
        <v>#REF!</v>
      </c>
      <c r="P166" t="e">
        <f t="shared" si="273"/>
        <v>#REF!</v>
      </c>
      <c r="Q166" t="e">
        <f t="shared" si="274"/>
        <v>#REF!</v>
      </c>
      <c r="R166" t="e">
        <f t="shared" si="275"/>
        <v>#REF!</v>
      </c>
      <c r="S166" t="e">
        <f t="shared" si="276"/>
        <v>#REF!</v>
      </c>
      <c r="T166" t="e">
        <f t="shared" si="277"/>
        <v>#REF!</v>
      </c>
      <c r="U166" t="e">
        <f t="shared" si="278"/>
        <v>#REF!</v>
      </c>
      <c r="V166" t="e">
        <f t="shared" si="279"/>
        <v>#REF!</v>
      </c>
      <c r="W166" t="e">
        <f t="shared" si="280"/>
        <v>#REF!</v>
      </c>
      <c r="X166" t="e">
        <f t="shared" si="281"/>
        <v>#REF!</v>
      </c>
      <c r="Y166" t="e">
        <f t="shared" si="282"/>
        <v>#REF!</v>
      </c>
      <c r="AA166">
        <v>66440962</v>
      </c>
      <c r="AB166" t="e">
        <f t="shared" si="283"/>
        <v>#REF!</v>
      </c>
      <c r="AC166" t="e">
        <f t="shared" si="284"/>
        <v>#REF!</v>
      </c>
      <c r="AD166">
        <f t="shared" si="285"/>
        <v>0</v>
      </c>
      <c r="AE166">
        <f t="shared" si="286"/>
        <v>0</v>
      </c>
      <c r="AF166">
        <f t="shared" si="287"/>
        <v>0</v>
      </c>
      <c r="AG166">
        <f t="shared" si="288"/>
        <v>0</v>
      </c>
      <c r="AH166">
        <f t="shared" si="289"/>
        <v>0</v>
      </c>
      <c r="AI166">
        <f t="shared" si="290"/>
        <v>0</v>
      </c>
      <c r="AJ166">
        <f t="shared" si="291"/>
        <v>0</v>
      </c>
      <c r="AK166">
        <v>95541.49</v>
      </c>
      <c r="AL166" s="31" t="e">
        <f>'Техническое задание 18.1 '!#REF!</f>
        <v>#REF!</v>
      </c>
      <c r="AM166">
        <v>0</v>
      </c>
      <c r="AN166">
        <v>0</v>
      </c>
      <c r="AO166">
        <v>0</v>
      </c>
      <c r="AP166">
        <v>0</v>
      </c>
      <c r="AQ166">
        <v>0</v>
      </c>
      <c r="AR166">
        <v>0</v>
      </c>
      <c r="AS166">
        <v>0</v>
      </c>
      <c r="AT166">
        <v>93</v>
      </c>
      <c r="AU166">
        <v>62</v>
      </c>
      <c r="AV166">
        <v>1</v>
      </c>
      <c r="AW166">
        <v>1</v>
      </c>
      <c r="AZ166">
        <v>1</v>
      </c>
      <c r="BA166">
        <v>1</v>
      </c>
      <c r="BB166">
        <v>1</v>
      </c>
      <c r="BC166" t="e">
        <f>'Техническое задание 18.1 '!#REF!</f>
        <v>#REF!</v>
      </c>
      <c r="BD166" t="s">
        <v>6</v>
      </c>
      <c r="BE166" t="s">
        <v>6</v>
      </c>
      <c r="BF166" t="s">
        <v>6</v>
      </c>
      <c r="BG166" t="s">
        <v>6</v>
      </c>
      <c r="BH166">
        <v>3</v>
      </c>
      <c r="BI166">
        <v>1</v>
      </c>
      <c r="BJ166" t="s">
        <v>338</v>
      </c>
      <c r="BM166">
        <v>9001</v>
      </c>
      <c r="BN166">
        <v>0</v>
      </c>
      <c r="BO166" t="s">
        <v>6</v>
      </c>
      <c r="BP166">
        <v>0</v>
      </c>
      <c r="BQ166">
        <v>2</v>
      </c>
      <c r="BR166">
        <v>0</v>
      </c>
      <c r="BS166">
        <v>1</v>
      </c>
      <c r="BT166">
        <v>1</v>
      </c>
      <c r="BU166">
        <v>1</v>
      </c>
      <c r="BV166">
        <v>1</v>
      </c>
      <c r="BW166">
        <v>1</v>
      </c>
      <c r="BX166">
        <v>1</v>
      </c>
      <c r="BY166" t="s">
        <v>6</v>
      </c>
      <c r="BZ166">
        <v>93</v>
      </c>
      <c r="CA166">
        <v>62</v>
      </c>
      <c r="CB166" t="s">
        <v>6</v>
      </c>
      <c r="CE166">
        <v>0</v>
      </c>
      <c r="CF166">
        <v>0</v>
      </c>
      <c r="CG166">
        <v>0</v>
      </c>
      <c r="CM166">
        <v>0</v>
      </c>
      <c r="CN166" t="s">
        <v>6</v>
      </c>
      <c r="CO166">
        <v>0</v>
      </c>
      <c r="CP166" t="e">
        <f t="shared" si="292"/>
        <v>#REF!</v>
      </c>
      <c r="CQ166" t="e">
        <f>AC166</f>
        <v>#REF!</v>
      </c>
      <c r="CR166">
        <f>AD166</f>
        <v>0</v>
      </c>
      <c r="CS166">
        <f t="shared" si="293"/>
        <v>0</v>
      </c>
      <c r="CT166">
        <f t="shared" si="294"/>
        <v>0</v>
      </c>
      <c r="CU166">
        <f t="shared" si="295"/>
        <v>0</v>
      </c>
      <c r="CV166">
        <f t="shared" si="296"/>
        <v>0</v>
      </c>
      <c r="CW166">
        <f t="shared" si="297"/>
        <v>0</v>
      </c>
      <c r="CX166">
        <f t="shared" si="298"/>
        <v>0</v>
      </c>
      <c r="CY166" t="e">
        <f t="shared" si="299"/>
        <v>#REF!</v>
      </c>
      <c r="CZ166" t="e">
        <f t="shared" si="300"/>
        <v>#REF!</v>
      </c>
      <c r="DC166" t="s">
        <v>6</v>
      </c>
      <c r="DD166" t="s">
        <v>6</v>
      </c>
      <c r="DE166" t="s">
        <v>6</v>
      </c>
      <c r="DF166" t="s">
        <v>6</v>
      </c>
      <c r="DG166" t="s">
        <v>6</v>
      </c>
      <c r="DH166" t="s">
        <v>6</v>
      </c>
      <c r="DI166" t="s">
        <v>6</v>
      </c>
      <c r="DJ166" t="s">
        <v>6</v>
      </c>
      <c r="DK166" t="s">
        <v>6</v>
      </c>
      <c r="DL166" t="s">
        <v>6</v>
      </c>
      <c r="DM166" t="s">
        <v>6</v>
      </c>
      <c r="DN166">
        <v>0</v>
      </c>
      <c r="DO166">
        <v>0</v>
      </c>
      <c r="DP166">
        <v>1</v>
      </c>
      <c r="DQ166">
        <v>1</v>
      </c>
      <c r="DU166">
        <v>1009</v>
      </c>
      <c r="DV166" t="s">
        <v>147</v>
      </c>
      <c r="DW166" t="e">
        <f>'Техническое задание 18.1 '!#REF!</f>
        <v>#REF!</v>
      </c>
      <c r="DX166">
        <v>1000</v>
      </c>
      <c r="DZ166" t="s">
        <v>6</v>
      </c>
      <c r="EA166" t="s">
        <v>6</v>
      </c>
      <c r="EB166" t="s">
        <v>6</v>
      </c>
      <c r="EC166" t="s">
        <v>6</v>
      </c>
      <c r="EE166">
        <v>66434310</v>
      </c>
      <c r="EF166">
        <v>2</v>
      </c>
      <c r="EG166" t="s">
        <v>80</v>
      </c>
      <c r="EH166">
        <v>9</v>
      </c>
      <c r="EI166" t="s">
        <v>332</v>
      </c>
      <c r="EJ166">
        <v>1</v>
      </c>
      <c r="EK166">
        <v>9001</v>
      </c>
      <c r="EL166" t="s">
        <v>332</v>
      </c>
      <c r="EM166" t="s">
        <v>333</v>
      </c>
      <c r="EO166" t="s">
        <v>6</v>
      </c>
      <c r="EQ166">
        <v>0</v>
      </c>
      <c r="ER166">
        <v>95541.49</v>
      </c>
      <c r="ES166" s="31" t="e">
        <f>'Техническое задание 18.1 '!#REF!</f>
        <v>#REF!</v>
      </c>
      <c r="ET166">
        <v>0</v>
      </c>
      <c r="EU166">
        <v>0</v>
      </c>
      <c r="EV166">
        <v>0</v>
      </c>
      <c r="EW166">
        <v>0</v>
      </c>
      <c r="EX166">
        <v>0</v>
      </c>
      <c r="EZ166">
        <v>5</v>
      </c>
      <c r="FC166">
        <v>0</v>
      </c>
      <c r="FD166">
        <v>18</v>
      </c>
      <c r="FF166">
        <v>91182.94</v>
      </c>
      <c r="FQ166">
        <v>0</v>
      </c>
      <c r="FR166">
        <f t="shared" si="301"/>
        <v>0</v>
      </c>
      <c r="FS166">
        <v>0</v>
      </c>
      <c r="FX166">
        <v>93</v>
      </c>
      <c r="FY166">
        <v>62</v>
      </c>
      <c r="GA166" t="s">
        <v>345</v>
      </c>
      <c r="GD166">
        <v>1</v>
      </c>
      <c r="GF166">
        <v>1662746535</v>
      </c>
      <c r="GG166">
        <v>2</v>
      </c>
      <c r="GH166">
        <v>3</v>
      </c>
      <c r="GI166">
        <v>4</v>
      </c>
      <c r="GJ166">
        <v>0</v>
      </c>
      <c r="GK166">
        <v>0</v>
      </c>
      <c r="GL166">
        <f t="shared" si="302"/>
        <v>0</v>
      </c>
      <c r="GM166" t="e">
        <f t="shared" si="303"/>
        <v>#REF!</v>
      </c>
      <c r="GN166" t="e">
        <f t="shared" si="304"/>
        <v>#REF!</v>
      </c>
      <c r="GO166">
        <f t="shared" si="305"/>
        <v>0</v>
      </c>
      <c r="GP166">
        <f t="shared" si="306"/>
        <v>0</v>
      </c>
      <c r="GR166">
        <v>1</v>
      </c>
      <c r="GS166">
        <v>1</v>
      </c>
      <c r="GT166">
        <v>0</v>
      </c>
      <c r="GU166" t="s">
        <v>6</v>
      </c>
      <c r="GV166">
        <f t="shared" si="307"/>
        <v>0</v>
      </c>
      <c r="GW166">
        <v>1</v>
      </c>
      <c r="GX166" t="e">
        <f t="shared" si="308"/>
        <v>#REF!</v>
      </c>
      <c r="HA166">
        <v>0</v>
      </c>
      <c r="HB166">
        <v>0</v>
      </c>
      <c r="HC166">
        <f t="shared" si="309"/>
        <v>0</v>
      </c>
      <c r="HE166" t="s">
        <v>58</v>
      </c>
      <c r="HF166" t="s">
        <v>265</v>
      </c>
      <c r="HG166" t="e">
        <f>ROUND(AC166*I166,0)</f>
        <v>#REF!</v>
      </c>
      <c r="HM166" t="s">
        <v>6</v>
      </c>
      <c r="HN166" t="s">
        <v>334</v>
      </c>
      <c r="HO166" t="s">
        <v>335</v>
      </c>
      <c r="HP166" t="s">
        <v>332</v>
      </c>
      <c r="HQ166" t="s">
        <v>332</v>
      </c>
      <c r="IF166">
        <v>-1</v>
      </c>
      <c r="IK166">
        <v>0</v>
      </c>
    </row>
    <row r="167" spans="1:245" x14ac:dyDescent="0.25">
      <c r="A167">
        <v>18</v>
      </c>
      <c r="B167">
        <v>1</v>
      </c>
      <c r="C167">
        <v>254</v>
      </c>
      <c r="E167" t="s">
        <v>444</v>
      </c>
      <c r="F167" t="e">
        <f>'Техническое задание 18.1 '!#REF!</f>
        <v>#REF!</v>
      </c>
      <c r="G167" t="s">
        <v>445</v>
      </c>
      <c r="H167" t="s">
        <v>269</v>
      </c>
      <c r="I167" t="e">
        <f>I162*J167</f>
        <v>#REF!</v>
      </c>
      <c r="J167" s="66">
        <f>'4.Ведомость_списания'!F185</f>
        <v>9</v>
      </c>
      <c r="K167">
        <v>9</v>
      </c>
      <c r="O167" t="e">
        <f t="shared" si="272"/>
        <v>#REF!</v>
      </c>
      <c r="P167" t="e">
        <f t="shared" si="273"/>
        <v>#REF!</v>
      </c>
      <c r="Q167" t="e">
        <f t="shared" si="274"/>
        <v>#REF!</v>
      </c>
      <c r="R167" t="e">
        <f t="shared" si="275"/>
        <v>#REF!</v>
      </c>
      <c r="S167" t="e">
        <f t="shared" si="276"/>
        <v>#REF!</v>
      </c>
      <c r="T167" t="e">
        <f t="shared" si="277"/>
        <v>#REF!</v>
      </c>
      <c r="U167" t="e">
        <f t="shared" si="278"/>
        <v>#REF!</v>
      </c>
      <c r="V167" t="e">
        <f t="shared" si="279"/>
        <v>#REF!</v>
      </c>
      <c r="W167" t="e">
        <f t="shared" si="280"/>
        <v>#REF!</v>
      </c>
      <c r="X167" t="e">
        <f t="shared" si="281"/>
        <v>#REF!</v>
      </c>
      <c r="Y167" t="e">
        <f t="shared" si="282"/>
        <v>#REF!</v>
      </c>
      <c r="AA167">
        <v>66440962</v>
      </c>
      <c r="AB167" t="e">
        <f t="shared" si="283"/>
        <v>#REF!</v>
      </c>
      <c r="AC167" t="e">
        <f t="shared" si="284"/>
        <v>#REF!</v>
      </c>
      <c r="AD167">
        <f t="shared" si="285"/>
        <v>0</v>
      </c>
      <c r="AE167">
        <f t="shared" si="286"/>
        <v>0</v>
      </c>
      <c r="AF167">
        <f t="shared" si="287"/>
        <v>0</v>
      </c>
      <c r="AG167">
        <f t="shared" si="288"/>
        <v>0</v>
      </c>
      <c r="AH167">
        <f t="shared" si="289"/>
        <v>0</v>
      </c>
      <c r="AI167">
        <f t="shared" si="290"/>
        <v>0</v>
      </c>
      <c r="AJ167">
        <f t="shared" si="291"/>
        <v>0</v>
      </c>
      <c r="AK167">
        <v>243</v>
      </c>
      <c r="AL167" s="31" t="e">
        <f>'Техническое задание 18.1 '!#REF!</f>
        <v>#REF!</v>
      </c>
      <c r="AM167">
        <v>0</v>
      </c>
      <c r="AN167">
        <v>0</v>
      </c>
      <c r="AO167">
        <v>0</v>
      </c>
      <c r="AP167">
        <v>0</v>
      </c>
      <c r="AQ167">
        <v>0</v>
      </c>
      <c r="AR167">
        <v>0</v>
      </c>
      <c r="AS167">
        <v>0</v>
      </c>
      <c r="AT167">
        <v>110</v>
      </c>
      <c r="AU167">
        <v>73</v>
      </c>
      <c r="AV167">
        <v>1</v>
      </c>
      <c r="AW167">
        <v>1</v>
      </c>
      <c r="AZ167">
        <v>1</v>
      </c>
      <c r="BA167">
        <v>1</v>
      </c>
      <c r="BB167">
        <v>1</v>
      </c>
      <c r="BC167" t="e">
        <f>'Техническое задание 18.1 '!#REF!</f>
        <v>#REF!</v>
      </c>
      <c r="BD167" t="s">
        <v>6</v>
      </c>
      <c r="BE167" t="s">
        <v>6</v>
      </c>
      <c r="BF167" t="s">
        <v>6</v>
      </c>
      <c r="BG167" t="s">
        <v>6</v>
      </c>
      <c r="BH167">
        <v>3</v>
      </c>
      <c r="BI167">
        <v>1</v>
      </c>
      <c r="BJ167" t="s">
        <v>407</v>
      </c>
      <c r="BM167">
        <v>7001</v>
      </c>
      <c r="BN167">
        <v>0</v>
      </c>
      <c r="BO167" t="s">
        <v>6</v>
      </c>
      <c r="BP167">
        <v>0</v>
      </c>
      <c r="BQ167">
        <v>2</v>
      </c>
      <c r="BR167">
        <v>0</v>
      </c>
      <c r="BS167">
        <v>1</v>
      </c>
      <c r="BT167">
        <v>1</v>
      </c>
      <c r="BU167">
        <v>1</v>
      </c>
      <c r="BV167">
        <v>1</v>
      </c>
      <c r="BW167">
        <v>1</v>
      </c>
      <c r="BX167">
        <v>1</v>
      </c>
      <c r="BY167" t="s">
        <v>6</v>
      </c>
      <c r="BZ167">
        <v>110</v>
      </c>
      <c r="CA167">
        <v>73</v>
      </c>
      <c r="CB167" t="s">
        <v>6</v>
      </c>
      <c r="CE167">
        <v>0</v>
      </c>
      <c r="CF167">
        <v>0</v>
      </c>
      <c r="CG167">
        <v>0</v>
      </c>
      <c r="CM167">
        <v>0</v>
      </c>
      <c r="CN167" t="s">
        <v>6</v>
      </c>
      <c r="CO167">
        <v>0</v>
      </c>
      <c r="CP167" t="e">
        <f t="shared" si="292"/>
        <v>#REF!</v>
      </c>
      <c r="CQ167" t="e">
        <f>AC167*BC167</f>
        <v>#REF!</v>
      </c>
      <c r="CR167">
        <f>AD167*BB167</f>
        <v>0</v>
      </c>
      <c r="CS167">
        <f t="shared" si="293"/>
        <v>0</v>
      </c>
      <c r="CT167">
        <f t="shared" si="294"/>
        <v>0</v>
      </c>
      <c r="CU167">
        <f t="shared" si="295"/>
        <v>0</v>
      </c>
      <c r="CV167">
        <f t="shared" si="296"/>
        <v>0</v>
      </c>
      <c r="CW167">
        <f t="shared" si="297"/>
        <v>0</v>
      </c>
      <c r="CX167">
        <f t="shared" si="298"/>
        <v>0</v>
      </c>
      <c r="CY167" t="e">
        <f t="shared" si="299"/>
        <v>#REF!</v>
      </c>
      <c r="CZ167" t="e">
        <f t="shared" si="300"/>
        <v>#REF!</v>
      </c>
      <c r="DC167" t="s">
        <v>6</v>
      </c>
      <c r="DD167" t="s">
        <v>6</v>
      </c>
      <c r="DE167" t="s">
        <v>6</v>
      </c>
      <c r="DF167" t="s">
        <v>6</v>
      </c>
      <c r="DG167" t="s">
        <v>6</v>
      </c>
      <c r="DH167" t="s">
        <v>6</v>
      </c>
      <c r="DI167" t="s">
        <v>6</v>
      </c>
      <c r="DJ167" t="s">
        <v>6</v>
      </c>
      <c r="DK167" t="s">
        <v>6</v>
      </c>
      <c r="DL167" t="s">
        <v>6</v>
      </c>
      <c r="DM167" t="s">
        <v>6</v>
      </c>
      <c r="DN167">
        <v>0</v>
      </c>
      <c r="DO167">
        <v>0</v>
      </c>
      <c r="DP167">
        <v>1</v>
      </c>
      <c r="DQ167">
        <v>1</v>
      </c>
      <c r="DU167">
        <v>1013</v>
      </c>
      <c r="DV167" t="s">
        <v>269</v>
      </c>
      <c r="DW167" t="e">
        <f>'Техническое задание 18.1 '!#REF!</f>
        <v>#REF!</v>
      </c>
      <c r="DX167">
        <v>1</v>
      </c>
      <c r="DZ167" t="s">
        <v>6</v>
      </c>
      <c r="EA167" t="s">
        <v>6</v>
      </c>
      <c r="EB167" t="s">
        <v>6</v>
      </c>
      <c r="EC167" t="s">
        <v>6</v>
      </c>
      <c r="EE167">
        <v>66434290</v>
      </c>
      <c r="EF167">
        <v>2</v>
      </c>
      <c r="EG167" t="s">
        <v>80</v>
      </c>
      <c r="EH167">
        <v>7</v>
      </c>
      <c r="EI167" t="s">
        <v>171</v>
      </c>
      <c r="EJ167">
        <v>1</v>
      </c>
      <c r="EK167">
        <v>7001</v>
      </c>
      <c r="EL167" t="s">
        <v>171</v>
      </c>
      <c r="EM167" t="s">
        <v>173</v>
      </c>
      <c r="EO167" t="s">
        <v>6</v>
      </c>
      <c r="EQ167">
        <v>0</v>
      </c>
      <c r="ER167">
        <v>243</v>
      </c>
      <c r="ES167" s="31" t="e">
        <f>'Техническое задание 18.1 '!#REF!</f>
        <v>#REF!</v>
      </c>
      <c r="ET167">
        <v>0</v>
      </c>
      <c r="EU167">
        <v>0</v>
      </c>
      <c r="EV167">
        <v>0</v>
      </c>
      <c r="EW167">
        <v>0</v>
      </c>
      <c r="EX167">
        <v>0</v>
      </c>
      <c r="FQ167">
        <v>0</v>
      </c>
      <c r="FR167">
        <f t="shared" si="301"/>
        <v>0</v>
      </c>
      <c r="FS167">
        <v>0</v>
      </c>
      <c r="FX167">
        <v>110</v>
      </c>
      <c r="FY167">
        <v>73</v>
      </c>
      <c r="GA167" t="s">
        <v>6</v>
      </c>
      <c r="GD167">
        <v>1</v>
      </c>
      <c r="GF167">
        <v>-333632296</v>
      </c>
      <c r="GG167">
        <v>2</v>
      </c>
      <c r="GH167">
        <v>1</v>
      </c>
      <c r="GI167">
        <v>4</v>
      </c>
      <c r="GJ167">
        <v>0</v>
      </c>
      <c r="GK167">
        <v>0</v>
      </c>
      <c r="GL167">
        <f t="shared" si="302"/>
        <v>0</v>
      </c>
      <c r="GM167" t="e">
        <f t="shared" si="303"/>
        <v>#REF!</v>
      </c>
      <c r="GN167" t="e">
        <f t="shared" si="304"/>
        <v>#REF!</v>
      </c>
      <c r="GO167">
        <f t="shared" si="305"/>
        <v>0</v>
      </c>
      <c r="GP167">
        <f t="shared" si="306"/>
        <v>0</v>
      </c>
      <c r="GR167">
        <v>0</v>
      </c>
      <c r="GS167">
        <v>0</v>
      </c>
      <c r="GT167">
        <v>0</v>
      </c>
      <c r="GU167" t="s">
        <v>6</v>
      </c>
      <c r="GV167">
        <f t="shared" si="307"/>
        <v>0</v>
      </c>
      <c r="GW167">
        <v>1</v>
      </c>
      <c r="GX167" t="e">
        <f t="shared" si="308"/>
        <v>#REF!</v>
      </c>
      <c r="HA167">
        <v>0</v>
      </c>
      <c r="HB167">
        <v>0</v>
      </c>
      <c r="HC167">
        <f t="shared" si="309"/>
        <v>0</v>
      </c>
      <c r="HE167" t="s">
        <v>6</v>
      </c>
      <c r="HF167" t="s">
        <v>6</v>
      </c>
      <c r="HM167" t="s">
        <v>6</v>
      </c>
      <c r="HN167" t="s">
        <v>188</v>
      </c>
      <c r="HO167" t="s">
        <v>189</v>
      </c>
      <c r="HP167" t="s">
        <v>171</v>
      </c>
      <c r="HQ167" t="s">
        <v>171</v>
      </c>
      <c r="IF167">
        <v>-1</v>
      </c>
      <c r="IK167">
        <v>0</v>
      </c>
    </row>
    <row r="168" spans="1:245" x14ac:dyDescent="0.25">
      <c r="A168">
        <v>18</v>
      </c>
      <c r="B168">
        <v>1</v>
      </c>
      <c r="C168">
        <v>255</v>
      </c>
      <c r="E168" t="s">
        <v>446</v>
      </c>
      <c r="F168" t="e">
        <f>'Техническое задание 18.1 '!#REF!</f>
        <v>#REF!</v>
      </c>
      <c r="G168" t="s">
        <v>448</v>
      </c>
      <c r="H168" t="s">
        <v>269</v>
      </c>
      <c r="I168" t="e">
        <f>I162*J168</f>
        <v>#REF!</v>
      </c>
      <c r="J168" s="66">
        <f>'4.Ведомость_списания'!F186</f>
        <v>9</v>
      </c>
      <c r="K168">
        <v>9</v>
      </c>
      <c r="O168" t="e">
        <f t="shared" si="272"/>
        <v>#REF!</v>
      </c>
      <c r="P168" t="e">
        <f t="shared" si="273"/>
        <v>#REF!</v>
      </c>
      <c r="Q168" t="e">
        <f t="shared" si="274"/>
        <v>#REF!</v>
      </c>
      <c r="R168" t="e">
        <f t="shared" si="275"/>
        <v>#REF!</v>
      </c>
      <c r="S168" t="e">
        <f t="shared" si="276"/>
        <v>#REF!</v>
      </c>
      <c r="T168" t="e">
        <f t="shared" si="277"/>
        <v>#REF!</v>
      </c>
      <c r="U168" t="e">
        <f t="shared" si="278"/>
        <v>#REF!</v>
      </c>
      <c r="V168" t="e">
        <f t="shared" si="279"/>
        <v>#REF!</v>
      </c>
      <c r="W168" t="e">
        <f t="shared" si="280"/>
        <v>#REF!</v>
      </c>
      <c r="X168" t="e">
        <f t="shared" si="281"/>
        <v>#REF!</v>
      </c>
      <c r="Y168" t="e">
        <f t="shared" si="282"/>
        <v>#REF!</v>
      </c>
      <c r="AA168">
        <v>66440962</v>
      </c>
      <c r="AB168" t="e">
        <f t="shared" si="283"/>
        <v>#REF!</v>
      </c>
      <c r="AC168" t="e">
        <f t="shared" si="284"/>
        <v>#REF!</v>
      </c>
      <c r="AD168">
        <f t="shared" si="285"/>
        <v>0</v>
      </c>
      <c r="AE168">
        <f t="shared" si="286"/>
        <v>0</v>
      </c>
      <c r="AF168">
        <f t="shared" si="287"/>
        <v>0</v>
      </c>
      <c r="AG168">
        <f t="shared" si="288"/>
        <v>0</v>
      </c>
      <c r="AH168">
        <f t="shared" si="289"/>
        <v>0</v>
      </c>
      <c r="AI168">
        <f t="shared" si="290"/>
        <v>0</v>
      </c>
      <c r="AJ168">
        <f t="shared" si="291"/>
        <v>0</v>
      </c>
      <c r="AK168">
        <v>41.14</v>
      </c>
      <c r="AL168" s="31" t="e">
        <f>'Техническое задание 18.1 '!#REF!</f>
        <v>#REF!</v>
      </c>
      <c r="AM168">
        <v>0</v>
      </c>
      <c r="AN168">
        <v>0</v>
      </c>
      <c r="AO168">
        <v>0</v>
      </c>
      <c r="AP168">
        <v>0</v>
      </c>
      <c r="AQ168">
        <v>0</v>
      </c>
      <c r="AR168">
        <v>0</v>
      </c>
      <c r="AS168">
        <v>0</v>
      </c>
      <c r="AT168">
        <v>110</v>
      </c>
      <c r="AU168">
        <v>73</v>
      </c>
      <c r="AV168">
        <v>1</v>
      </c>
      <c r="AW168">
        <v>1</v>
      </c>
      <c r="AZ168">
        <v>1</v>
      </c>
      <c r="BA168">
        <v>1</v>
      </c>
      <c r="BB168">
        <v>1</v>
      </c>
      <c r="BC168" t="e">
        <f>'Техническое задание 18.1 '!#REF!</f>
        <v>#REF!</v>
      </c>
      <c r="BD168" t="s">
        <v>6</v>
      </c>
      <c r="BE168" t="s">
        <v>6</v>
      </c>
      <c r="BF168" t="s">
        <v>6</v>
      </c>
      <c r="BG168" t="s">
        <v>6</v>
      </c>
      <c r="BH168">
        <v>3</v>
      </c>
      <c r="BI168">
        <v>1</v>
      </c>
      <c r="BJ168" t="s">
        <v>449</v>
      </c>
      <c r="BM168">
        <v>7001</v>
      </c>
      <c r="BN168">
        <v>0</v>
      </c>
      <c r="BO168" t="s">
        <v>6</v>
      </c>
      <c r="BP168">
        <v>0</v>
      </c>
      <c r="BQ168">
        <v>2</v>
      </c>
      <c r="BR168">
        <v>0</v>
      </c>
      <c r="BS168">
        <v>1</v>
      </c>
      <c r="BT168">
        <v>1</v>
      </c>
      <c r="BU168">
        <v>1</v>
      </c>
      <c r="BV168">
        <v>1</v>
      </c>
      <c r="BW168">
        <v>1</v>
      </c>
      <c r="BX168">
        <v>1</v>
      </c>
      <c r="BY168" t="s">
        <v>6</v>
      </c>
      <c r="BZ168">
        <v>110</v>
      </c>
      <c r="CA168">
        <v>73</v>
      </c>
      <c r="CB168" t="s">
        <v>6</v>
      </c>
      <c r="CE168">
        <v>0</v>
      </c>
      <c r="CF168">
        <v>0</v>
      </c>
      <c r="CG168">
        <v>0</v>
      </c>
      <c r="CM168">
        <v>0</v>
      </c>
      <c r="CN168" t="s">
        <v>6</v>
      </c>
      <c r="CO168">
        <v>0</v>
      </c>
      <c r="CP168" t="e">
        <f t="shared" si="292"/>
        <v>#REF!</v>
      </c>
      <c r="CQ168" t="e">
        <f>AC168*BC168</f>
        <v>#REF!</v>
      </c>
      <c r="CR168">
        <f>AD168*BB168</f>
        <v>0</v>
      </c>
      <c r="CS168">
        <f t="shared" si="293"/>
        <v>0</v>
      </c>
      <c r="CT168">
        <f t="shared" si="294"/>
        <v>0</v>
      </c>
      <c r="CU168">
        <f t="shared" si="295"/>
        <v>0</v>
      </c>
      <c r="CV168">
        <f t="shared" si="296"/>
        <v>0</v>
      </c>
      <c r="CW168">
        <f t="shared" si="297"/>
        <v>0</v>
      </c>
      <c r="CX168">
        <f t="shared" si="298"/>
        <v>0</v>
      </c>
      <c r="CY168" t="e">
        <f t="shared" si="299"/>
        <v>#REF!</v>
      </c>
      <c r="CZ168" t="e">
        <f t="shared" si="300"/>
        <v>#REF!</v>
      </c>
      <c r="DC168" t="s">
        <v>6</v>
      </c>
      <c r="DD168" t="s">
        <v>6</v>
      </c>
      <c r="DE168" t="s">
        <v>6</v>
      </c>
      <c r="DF168" t="s">
        <v>6</v>
      </c>
      <c r="DG168" t="s">
        <v>6</v>
      </c>
      <c r="DH168" t="s">
        <v>6</v>
      </c>
      <c r="DI168" t="s">
        <v>6</v>
      </c>
      <c r="DJ168" t="s">
        <v>6</v>
      </c>
      <c r="DK168" t="s">
        <v>6</v>
      </c>
      <c r="DL168" t="s">
        <v>6</v>
      </c>
      <c r="DM168" t="s">
        <v>6</v>
      </c>
      <c r="DN168">
        <v>0</v>
      </c>
      <c r="DO168">
        <v>0</v>
      </c>
      <c r="DP168">
        <v>1</v>
      </c>
      <c r="DQ168">
        <v>1</v>
      </c>
      <c r="DU168">
        <v>1013</v>
      </c>
      <c r="DV168" t="s">
        <v>269</v>
      </c>
      <c r="DW168" t="e">
        <f>'Техническое задание 18.1 '!#REF!</f>
        <v>#REF!</v>
      </c>
      <c r="DX168">
        <v>1</v>
      </c>
      <c r="DZ168" t="s">
        <v>6</v>
      </c>
      <c r="EA168" t="s">
        <v>6</v>
      </c>
      <c r="EB168" t="s">
        <v>6</v>
      </c>
      <c r="EC168" t="s">
        <v>6</v>
      </c>
      <c r="EE168">
        <v>66434290</v>
      </c>
      <c r="EF168">
        <v>2</v>
      </c>
      <c r="EG168" t="s">
        <v>80</v>
      </c>
      <c r="EH168">
        <v>7</v>
      </c>
      <c r="EI168" t="s">
        <v>171</v>
      </c>
      <c r="EJ168">
        <v>1</v>
      </c>
      <c r="EK168">
        <v>7001</v>
      </c>
      <c r="EL168" t="s">
        <v>171</v>
      </c>
      <c r="EM168" t="s">
        <v>173</v>
      </c>
      <c r="EO168" t="s">
        <v>6</v>
      </c>
      <c r="EQ168">
        <v>0</v>
      </c>
      <c r="ER168">
        <v>41.14</v>
      </c>
      <c r="ES168" s="31" t="e">
        <f>'Техническое задание 18.1 '!#REF!</f>
        <v>#REF!</v>
      </c>
      <c r="ET168">
        <v>0</v>
      </c>
      <c r="EU168">
        <v>0</v>
      </c>
      <c r="EV168">
        <v>0</v>
      </c>
      <c r="EW168">
        <v>0</v>
      </c>
      <c r="EX168">
        <v>0</v>
      </c>
      <c r="FQ168">
        <v>0</v>
      </c>
      <c r="FR168">
        <f t="shared" si="301"/>
        <v>0</v>
      </c>
      <c r="FS168">
        <v>0</v>
      </c>
      <c r="FX168">
        <v>110</v>
      </c>
      <c r="FY168">
        <v>73</v>
      </c>
      <c r="GA168" t="s">
        <v>6</v>
      </c>
      <c r="GD168">
        <v>1</v>
      </c>
      <c r="GF168">
        <v>-622751594</v>
      </c>
      <c r="GG168">
        <v>2</v>
      </c>
      <c r="GH168">
        <v>1</v>
      </c>
      <c r="GI168">
        <v>4</v>
      </c>
      <c r="GJ168">
        <v>0</v>
      </c>
      <c r="GK168">
        <v>0</v>
      </c>
      <c r="GL168">
        <f t="shared" si="302"/>
        <v>0</v>
      </c>
      <c r="GM168" t="e">
        <f t="shared" si="303"/>
        <v>#REF!</v>
      </c>
      <c r="GN168" t="e">
        <f t="shared" si="304"/>
        <v>#REF!</v>
      </c>
      <c r="GO168">
        <f t="shared" si="305"/>
        <v>0</v>
      </c>
      <c r="GP168">
        <f t="shared" si="306"/>
        <v>0</v>
      </c>
      <c r="GR168">
        <v>0</v>
      </c>
      <c r="GS168">
        <v>0</v>
      </c>
      <c r="GT168">
        <v>0</v>
      </c>
      <c r="GU168" t="s">
        <v>6</v>
      </c>
      <c r="GV168">
        <f t="shared" si="307"/>
        <v>0</v>
      </c>
      <c r="GW168">
        <v>1</v>
      </c>
      <c r="GX168" t="e">
        <f t="shared" si="308"/>
        <v>#REF!</v>
      </c>
      <c r="HA168">
        <v>0</v>
      </c>
      <c r="HB168">
        <v>0</v>
      </c>
      <c r="HC168">
        <f t="shared" si="309"/>
        <v>0</v>
      </c>
      <c r="HE168" t="s">
        <v>6</v>
      </c>
      <c r="HF168" t="s">
        <v>6</v>
      </c>
      <c r="HM168" t="s">
        <v>6</v>
      </c>
      <c r="HN168" t="s">
        <v>188</v>
      </c>
      <c r="HO168" t="s">
        <v>189</v>
      </c>
      <c r="HP168" t="s">
        <v>171</v>
      </c>
      <c r="HQ168" t="s">
        <v>171</v>
      </c>
      <c r="IF168">
        <v>-1</v>
      </c>
      <c r="IK168">
        <v>0</v>
      </c>
    </row>
    <row r="169" spans="1:245" x14ac:dyDescent="0.25">
      <c r="A169">
        <v>17</v>
      </c>
      <c r="B169">
        <v>1</v>
      </c>
      <c r="C169">
        <f>ROW(SmtRes!A269)</f>
        <v>269</v>
      </c>
      <c r="D169">
        <f>ROW(EtalonRes!A231)</f>
        <v>231</v>
      </c>
      <c r="E169" t="s">
        <v>450</v>
      </c>
      <c r="F169" t="s">
        <v>451</v>
      </c>
      <c r="G169" t="s">
        <v>452</v>
      </c>
      <c r="H169" t="s">
        <v>22</v>
      </c>
      <c r="I169" t="e">
        <f>'Техническое задание 18.1 '!#REF!</f>
        <v>#REF!</v>
      </c>
      <c r="J169">
        <v>0</v>
      </c>
      <c r="K169">
        <v>1.83</v>
      </c>
      <c r="O169" t="e">
        <f t="shared" si="272"/>
        <v>#REF!</v>
      </c>
      <c r="P169" t="e">
        <f t="shared" si="273"/>
        <v>#REF!</v>
      </c>
      <c r="Q169" t="e">
        <f t="shared" si="274"/>
        <v>#REF!</v>
      </c>
      <c r="R169" t="e">
        <f t="shared" si="275"/>
        <v>#REF!</v>
      </c>
      <c r="S169" t="e">
        <f t="shared" si="276"/>
        <v>#REF!</v>
      </c>
      <c r="T169" t="e">
        <f t="shared" si="277"/>
        <v>#REF!</v>
      </c>
      <c r="U169" t="e">
        <f t="shared" si="278"/>
        <v>#REF!</v>
      </c>
      <c r="V169" t="e">
        <f t="shared" si="279"/>
        <v>#REF!</v>
      </c>
      <c r="W169" t="e">
        <f t="shared" si="280"/>
        <v>#REF!</v>
      </c>
      <c r="X169" t="e">
        <f t="shared" si="281"/>
        <v>#REF!</v>
      </c>
      <c r="Y169" t="e">
        <f t="shared" si="282"/>
        <v>#REF!</v>
      </c>
      <c r="AA169">
        <v>66440962</v>
      </c>
      <c r="AB169" t="e">
        <f t="shared" si="283"/>
        <v>#REF!</v>
      </c>
      <c r="AC169" t="e">
        <f t="shared" si="284"/>
        <v>#REF!</v>
      </c>
      <c r="AD169" t="e">
        <f t="shared" si="285"/>
        <v>#REF!</v>
      </c>
      <c r="AE169" t="e">
        <f t="shared" si="286"/>
        <v>#REF!</v>
      </c>
      <c r="AF169" t="e">
        <f t="shared" si="287"/>
        <v>#REF!</v>
      </c>
      <c r="AG169">
        <f t="shared" si="288"/>
        <v>0</v>
      </c>
      <c r="AH169" t="e">
        <f t="shared" si="289"/>
        <v>#REF!</v>
      </c>
      <c r="AI169">
        <f t="shared" si="290"/>
        <v>0.4</v>
      </c>
      <c r="AJ169">
        <f t="shared" si="291"/>
        <v>0</v>
      </c>
      <c r="AK169" t="e">
        <f>AL169+AM169+AO169</f>
        <v>#REF!</v>
      </c>
      <c r="AL169" s="31" t="e">
        <f>'Техническое задание 18.1 '!#REF!</f>
        <v>#REF!</v>
      </c>
      <c r="AM169" s="31" t="e">
        <f>'Техническое задание 18.1 '!#REF!</f>
        <v>#REF!</v>
      </c>
      <c r="AN169" s="31" t="e">
        <f>'Техническое задание 18.1 '!#REF!</f>
        <v>#REF!</v>
      </c>
      <c r="AO169" s="31" t="e">
        <f>'Техническое задание 18.1 '!#REF!</f>
        <v>#REF!</v>
      </c>
      <c r="AP169">
        <v>0</v>
      </c>
      <c r="AQ169" t="e">
        <f>'Техническое задание 18.1 '!#REF!</f>
        <v>#REF!</v>
      </c>
      <c r="AR169">
        <v>0.4</v>
      </c>
      <c r="AS169">
        <v>0</v>
      </c>
      <c r="AT169">
        <v>103</v>
      </c>
      <c r="AU169">
        <v>59</v>
      </c>
      <c r="AV169">
        <v>1</v>
      </c>
      <c r="AW169">
        <v>1</v>
      </c>
      <c r="AZ169">
        <v>1</v>
      </c>
      <c r="BA169" t="e">
        <f>'Техническое задание 18.1 '!#REF!</f>
        <v>#REF!</v>
      </c>
      <c r="BB169" t="e">
        <f>'Техническое задание 18.1 '!#REF!</f>
        <v>#REF!</v>
      </c>
      <c r="BC169" t="e">
        <f>'Техническое задание 18.1 '!#REF!</f>
        <v>#REF!</v>
      </c>
      <c r="BD169" t="s">
        <v>6</v>
      </c>
      <c r="BE169" t="s">
        <v>6</v>
      </c>
      <c r="BF169" t="s">
        <v>6</v>
      </c>
      <c r="BG169" t="s">
        <v>6</v>
      </c>
      <c r="BH169">
        <v>0</v>
      </c>
      <c r="BI169">
        <v>1</v>
      </c>
      <c r="BJ169" t="s">
        <v>453</v>
      </c>
      <c r="BM169">
        <v>46001</v>
      </c>
      <c r="BN169">
        <v>0</v>
      </c>
      <c r="BO169" t="s">
        <v>6</v>
      </c>
      <c r="BP169">
        <v>0</v>
      </c>
      <c r="BQ169">
        <v>2</v>
      </c>
      <c r="BR169">
        <v>0</v>
      </c>
      <c r="BS169" t="e">
        <f>'Техническое задание 18.1 '!#REF!</f>
        <v>#REF!</v>
      </c>
      <c r="BT169">
        <v>1</v>
      </c>
      <c r="BU169">
        <v>1</v>
      </c>
      <c r="BV169">
        <v>1</v>
      </c>
      <c r="BW169">
        <v>1</v>
      </c>
      <c r="BX169">
        <v>1</v>
      </c>
      <c r="BY169" t="s">
        <v>6</v>
      </c>
      <c r="BZ169">
        <v>103</v>
      </c>
      <c r="CA169">
        <v>59</v>
      </c>
      <c r="CB169" t="s">
        <v>6</v>
      </c>
      <c r="CE169">
        <v>0</v>
      </c>
      <c r="CF169">
        <v>0</v>
      </c>
      <c r="CG169">
        <v>0</v>
      </c>
      <c r="CM169">
        <v>0</v>
      </c>
      <c r="CN169" t="s">
        <v>6</v>
      </c>
      <c r="CO169">
        <v>0</v>
      </c>
      <c r="CP169" t="e">
        <f t="shared" si="292"/>
        <v>#REF!</v>
      </c>
      <c r="CQ169" t="e">
        <f>AC169*BC169</f>
        <v>#REF!</v>
      </c>
      <c r="CR169" t="e">
        <f>AD169*BB169</f>
        <v>#REF!</v>
      </c>
      <c r="CS169" t="e">
        <f t="shared" si="293"/>
        <v>#REF!</v>
      </c>
      <c r="CT169" t="e">
        <f t="shared" si="294"/>
        <v>#REF!</v>
      </c>
      <c r="CU169">
        <f t="shared" si="295"/>
        <v>0</v>
      </c>
      <c r="CV169" t="e">
        <f t="shared" si="296"/>
        <v>#REF!</v>
      </c>
      <c r="CW169">
        <f t="shared" si="297"/>
        <v>0.4</v>
      </c>
      <c r="CX169">
        <f t="shared" si="298"/>
        <v>0</v>
      </c>
      <c r="CY169" t="e">
        <f t="shared" si="299"/>
        <v>#REF!</v>
      </c>
      <c r="CZ169" t="e">
        <f t="shared" si="300"/>
        <v>#REF!</v>
      </c>
      <c r="DC169" t="s">
        <v>6</v>
      </c>
      <c r="DD169" t="s">
        <v>6</v>
      </c>
      <c r="DE169" t="s">
        <v>6</v>
      </c>
      <c r="DF169" t="s">
        <v>6</v>
      </c>
      <c r="DG169" t="s">
        <v>6</v>
      </c>
      <c r="DH169" t="s">
        <v>6</v>
      </c>
      <c r="DI169" t="s">
        <v>6</v>
      </c>
      <c r="DJ169" t="s">
        <v>6</v>
      </c>
      <c r="DK169" t="s">
        <v>6</v>
      </c>
      <c r="DL169" t="s">
        <v>6</v>
      </c>
      <c r="DM169" t="s">
        <v>6</v>
      </c>
      <c r="DN169">
        <v>0</v>
      </c>
      <c r="DO169">
        <v>0</v>
      </c>
      <c r="DP169">
        <v>1</v>
      </c>
      <c r="DQ169">
        <v>1</v>
      </c>
      <c r="DU169">
        <v>1007</v>
      </c>
      <c r="DV169" t="s">
        <v>22</v>
      </c>
      <c r="DW169" t="e">
        <f>'Техническое задание 18.1 '!#REF!</f>
        <v>#REF!</v>
      </c>
      <c r="DX169">
        <v>1</v>
      </c>
      <c r="DZ169" t="s">
        <v>6</v>
      </c>
      <c r="EA169" t="s">
        <v>6</v>
      </c>
      <c r="EB169" t="s">
        <v>6</v>
      </c>
      <c r="EC169" t="s">
        <v>6</v>
      </c>
      <c r="EE169">
        <v>66434399</v>
      </c>
      <c r="EF169">
        <v>2</v>
      </c>
      <c r="EG169" t="s">
        <v>80</v>
      </c>
      <c r="EH169">
        <v>40</v>
      </c>
      <c r="EI169" t="s">
        <v>138</v>
      </c>
      <c r="EJ169">
        <v>1</v>
      </c>
      <c r="EK169">
        <v>46001</v>
      </c>
      <c r="EL169" t="s">
        <v>139</v>
      </c>
      <c r="EM169" t="s">
        <v>140</v>
      </c>
      <c r="EO169" t="s">
        <v>6</v>
      </c>
      <c r="EQ169">
        <v>131072</v>
      </c>
      <c r="ER169" t="e">
        <f>ES169+ET169+EV169</f>
        <v>#REF!</v>
      </c>
      <c r="ES169" s="31" t="e">
        <f>'Техническое задание 18.1 '!#REF!</f>
        <v>#REF!</v>
      </c>
      <c r="ET169" s="31" t="e">
        <f>'Техническое задание 18.1 '!#REF!</f>
        <v>#REF!</v>
      </c>
      <c r="EU169" s="31" t="e">
        <f>'Техническое задание 18.1 '!#REF!</f>
        <v>#REF!</v>
      </c>
      <c r="EV169" s="31" t="e">
        <f>'Техническое задание 18.1 '!#REF!</f>
        <v>#REF!</v>
      </c>
      <c r="EW169" t="e">
        <f>'Техническое задание 18.1 '!#REF!</f>
        <v>#REF!</v>
      </c>
      <c r="EX169">
        <v>0.4</v>
      </c>
      <c r="EY169">
        <v>0</v>
      </c>
      <c r="FQ169">
        <v>0</v>
      </c>
      <c r="FR169">
        <f t="shared" si="301"/>
        <v>0</v>
      </c>
      <c r="FS169">
        <v>0</v>
      </c>
      <c r="FX169">
        <v>103</v>
      </c>
      <c r="FY169">
        <v>59</v>
      </c>
      <c r="GA169" t="s">
        <v>6</v>
      </c>
      <c r="GD169">
        <v>1</v>
      </c>
      <c r="GF169">
        <v>782111158</v>
      </c>
      <c r="GG169">
        <v>2</v>
      </c>
      <c r="GH169">
        <v>1</v>
      </c>
      <c r="GI169">
        <v>4</v>
      </c>
      <c r="GJ169">
        <v>0</v>
      </c>
      <c r="GK169">
        <v>0</v>
      </c>
      <c r="GL169">
        <f t="shared" si="302"/>
        <v>0</v>
      </c>
      <c r="GM169" t="e">
        <f t="shared" si="303"/>
        <v>#REF!</v>
      </c>
      <c r="GN169" t="e">
        <f t="shared" si="304"/>
        <v>#REF!</v>
      </c>
      <c r="GO169">
        <f t="shared" si="305"/>
        <v>0</v>
      </c>
      <c r="GP169">
        <f t="shared" si="306"/>
        <v>0</v>
      </c>
      <c r="GR169">
        <v>0</v>
      </c>
      <c r="GS169">
        <v>0</v>
      </c>
      <c r="GT169">
        <v>0</v>
      </c>
      <c r="GU169" t="s">
        <v>6</v>
      </c>
      <c r="GV169">
        <f t="shared" si="307"/>
        <v>0</v>
      </c>
      <c r="GW169">
        <v>1</v>
      </c>
      <c r="GX169" t="e">
        <f t="shared" si="308"/>
        <v>#REF!</v>
      </c>
      <c r="HA169">
        <v>0</v>
      </c>
      <c r="HB169">
        <v>0</v>
      </c>
      <c r="HC169">
        <f t="shared" si="309"/>
        <v>0</v>
      </c>
      <c r="HE169" t="s">
        <v>6</v>
      </c>
      <c r="HF169" t="s">
        <v>6</v>
      </c>
      <c r="HM169" t="s">
        <v>6</v>
      </c>
      <c r="HN169" t="s">
        <v>141</v>
      </c>
      <c r="HO169" t="s">
        <v>142</v>
      </c>
      <c r="HP169" t="s">
        <v>139</v>
      </c>
      <c r="HQ169" t="s">
        <v>139</v>
      </c>
      <c r="IF169">
        <v>-1</v>
      </c>
      <c r="IK169">
        <v>0</v>
      </c>
    </row>
    <row r="170" spans="1:245" x14ac:dyDescent="0.25">
      <c r="A170">
        <v>18</v>
      </c>
      <c r="B170">
        <v>1</v>
      </c>
      <c r="C170">
        <v>266</v>
      </c>
      <c r="E170" t="s">
        <v>454</v>
      </c>
      <c r="F170" t="e">
        <f>'Техническое задание 18.1 '!#REF!</f>
        <v>#REF!</v>
      </c>
      <c r="G170" t="s">
        <v>456</v>
      </c>
      <c r="H170" t="s">
        <v>132</v>
      </c>
      <c r="I170" t="e">
        <f>I169*J170</f>
        <v>#REF!</v>
      </c>
      <c r="J170" s="66">
        <f>'4.Ведомость_списания'!F194</f>
        <v>1.04</v>
      </c>
      <c r="K170">
        <v>1.04</v>
      </c>
      <c r="O170" t="e">
        <f t="shared" si="272"/>
        <v>#REF!</v>
      </c>
      <c r="P170" t="e">
        <f t="shared" si="273"/>
        <v>#REF!</v>
      </c>
      <c r="Q170" t="e">
        <f t="shared" si="274"/>
        <v>#REF!</v>
      </c>
      <c r="R170" t="e">
        <f t="shared" si="275"/>
        <v>#REF!</v>
      </c>
      <c r="S170" t="e">
        <f t="shared" si="276"/>
        <v>#REF!</v>
      </c>
      <c r="T170" t="e">
        <f t="shared" si="277"/>
        <v>#REF!</v>
      </c>
      <c r="U170" t="e">
        <f t="shared" si="278"/>
        <v>#REF!</v>
      </c>
      <c r="V170" t="e">
        <f t="shared" si="279"/>
        <v>#REF!</v>
      </c>
      <c r="W170" t="e">
        <f t="shared" si="280"/>
        <v>#REF!</v>
      </c>
      <c r="X170" t="e">
        <f t="shared" si="281"/>
        <v>#REF!</v>
      </c>
      <c r="Y170" t="e">
        <f t="shared" si="282"/>
        <v>#REF!</v>
      </c>
      <c r="AA170">
        <v>66440962</v>
      </c>
      <c r="AB170" t="e">
        <f t="shared" si="283"/>
        <v>#REF!</v>
      </c>
      <c r="AC170" t="e">
        <f t="shared" si="284"/>
        <v>#REF!</v>
      </c>
      <c r="AD170">
        <f t="shared" si="285"/>
        <v>0</v>
      </c>
      <c r="AE170">
        <f t="shared" si="286"/>
        <v>0</v>
      </c>
      <c r="AF170">
        <f t="shared" si="287"/>
        <v>0</v>
      </c>
      <c r="AG170">
        <f t="shared" si="288"/>
        <v>0</v>
      </c>
      <c r="AH170">
        <f t="shared" si="289"/>
        <v>0</v>
      </c>
      <c r="AI170">
        <f t="shared" si="290"/>
        <v>0</v>
      </c>
      <c r="AJ170">
        <f t="shared" si="291"/>
        <v>0</v>
      </c>
      <c r="AK170">
        <v>10.58</v>
      </c>
      <c r="AL170" s="31" t="e">
        <f>'Техническое задание 18.1 '!#REF!</f>
        <v>#REF!</v>
      </c>
      <c r="AM170">
        <v>0</v>
      </c>
      <c r="AN170">
        <v>0</v>
      </c>
      <c r="AO170">
        <v>0</v>
      </c>
      <c r="AP170">
        <v>0</v>
      </c>
      <c r="AQ170">
        <v>0</v>
      </c>
      <c r="AR170">
        <v>0</v>
      </c>
      <c r="AS170">
        <v>0</v>
      </c>
      <c r="AT170">
        <v>103</v>
      </c>
      <c r="AU170">
        <v>59</v>
      </c>
      <c r="AV170">
        <v>1</v>
      </c>
      <c r="AW170">
        <v>1</v>
      </c>
      <c r="AZ170">
        <v>1</v>
      </c>
      <c r="BA170">
        <v>1</v>
      </c>
      <c r="BB170">
        <v>1</v>
      </c>
      <c r="BC170" t="e">
        <f>'Техническое задание 18.1 '!#REF!</f>
        <v>#REF!</v>
      </c>
      <c r="BD170" t="s">
        <v>6</v>
      </c>
      <c r="BE170" t="s">
        <v>6</v>
      </c>
      <c r="BF170" t="s">
        <v>6</v>
      </c>
      <c r="BG170" t="s">
        <v>6</v>
      </c>
      <c r="BH170">
        <v>3</v>
      </c>
      <c r="BI170">
        <v>1</v>
      </c>
      <c r="BJ170" t="s">
        <v>457</v>
      </c>
      <c r="BM170">
        <v>46001</v>
      </c>
      <c r="BN170">
        <v>0</v>
      </c>
      <c r="BO170" t="s">
        <v>6</v>
      </c>
      <c r="BP170">
        <v>0</v>
      </c>
      <c r="BQ170">
        <v>2</v>
      </c>
      <c r="BR170">
        <v>0</v>
      </c>
      <c r="BS170">
        <v>1</v>
      </c>
      <c r="BT170">
        <v>1</v>
      </c>
      <c r="BU170">
        <v>1</v>
      </c>
      <c r="BV170">
        <v>1</v>
      </c>
      <c r="BW170">
        <v>1</v>
      </c>
      <c r="BX170">
        <v>1</v>
      </c>
      <c r="BY170" t="s">
        <v>6</v>
      </c>
      <c r="BZ170">
        <v>103</v>
      </c>
      <c r="CA170">
        <v>59</v>
      </c>
      <c r="CB170" t="s">
        <v>6</v>
      </c>
      <c r="CE170">
        <v>0</v>
      </c>
      <c r="CF170">
        <v>0</v>
      </c>
      <c r="CG170">
        <v>0</v>
      </c>
      <c r="CM170">
        <v>0</v>
      </c>
      <c r="CN170" t="s">
        <v>6</v>
      </c>
      <c r="CO170">
        <v>0</v>
      </c>
      <c r="CP170" t="e">
        <f t="shared" si="292"/>
        <v>#REF!</v>
      </c>
      <c r="CQ170" t="e">
        <f>AC170*BC170</f>
        <v>#REF!</v>
      </c>
      <c r="CR170">
        <f>AD170*BB170</f>
        <v>0</v>
      </c>
      <c r="CS170">
        <f t="shared" si="293"/>
        <v>0</v>
      </c>
      <c r="CT170">
        <f t="shared" si="294"/>
        <v>0</v>
      </c>
      <c r="CU170">
        <f t="shared" si="295"/>
        <v>0</v>
      </c>
      <c r="CV170">
        <f t="shared" si="296"/>
        <v>0</v>
      </c>
      <c r="CW170">
        <f t="shared" si="297"/>
        <v>0</v>
      </c>
      <c r="CX170">
        <f t="shared" si="298"/>
        <v>0</v>
      </c>
      <c r="CY170" t="e">
        <f t="shared" si="299"/>
        <v>#REF!</v>
      </c>
      <c r="CZ170" t="e">
        <f t="shared" si="300"/>
        <v>#REF!</v>
      </c>
      <c r="DC170" t="s">
        <v>6</v>
      </c>
      <c r="DD170" t="s">
        <v>6</v>
      </c>
      <c r="DE170" t="s">
        <v>6</v>
      </c>
      <c r="DF170" t="s">
        <v>6</v>
      </c>
      <c r="DG170" t="s">
        <v>6</v>
      </c>
      <c r="DH170" t="s">
        <v>6</v>
      </c>
      <c r="DI170" t="s">
        <v>6</v>
      </c>
      <c r="DJ170" t="s">
        <v>6</v>
      </c>
      <c r="DK170" t="s">
        <v>6</v>
      </c>
      <c r="DL170" t="s">
        <v>6</v>
      </c>
      <c r="DM170" t="s">
        <v>6</v>
      </c>
      <c r="DN170">
        <v>0</v>
      </c>
      <c r="DO170">
        <v>0</v>
      </c>
      <c r="DP170">
        <v>1</v>
      </c>
      <c r="DQ170">
        <v>1</v>
      </c>
      <c r="DU170">
        <v>1009</v>
      </c>
      <c r="DV170" t="s">
        <v>132</v>
      </c>
      <c r="DW170" t="e">
        <f>'Техническое задание 18.1 '!#REF!</f>
        <v>#REF!</v>
      </c>
      <c r="DX170">
        <v>1</v>
      </c>
      <c r="DZ170" t="s">
        <v>6</v>
      </c>
      <c r="EA170" t="s">
        <v>6</v>
      </c>
      <c r="EB170" t="s">
        <v>6</v>
      </c>
      <c r="EC170" t="s">
        <v>6</v>
      </c>
      <c r="EE170">
        <v>66434399</v>
      </c>
      <c r="EF170">
        <v>2</v>
      </c>
      <c r="EG170" t="s">
        <v>80</v>
      </c>
      <c r="EH170">
        <v>40</v>
      </c>
      <c r="EI170" t="s">
        <v>138</v>
      </c>
      <c r="EJ170">
        <v>1</v>
      </c>
      <c r="EK170">
        <v>46001</v>
      </c>
      <c r="EL170" t="s">
        <v>139</v>
      </c>
      <c r="EM170" t="s">
        <v>140</v>
      </c>
      <c r="EO170" t="s">
        <v>6</v>
      </c>
      <c r="EQ170">
        <v>0</v>
      </c>
      <c r="ER170">
        <v>10.58</v>
      </c>
      <c r="ES170" s="31" t="e">
        <f>'Техническое задание 18.1 '!#REF!</f>
        <v>#REF!</v>
      </c>
      <c r="ET170">
        <v>0</v>
      </c>
      <c r="EU170">
        <v>0</v>
      </c>
      <c r="EV170">
        <v>0</v>
      </c>
      <c r="EW170">
        <v>0</v>
      </c>
      <c r="EX170">
        <v>0</v>
      </c>
      <c r="FQ170">
        <v>0</v>
      </c>
      <c r="FR170">
        <f t="shared" si="301"/>
        <v>0</v>
      </c>
      <c r="FS170">
        <v>0</v>
      </c>
      <c r="FX170">
        <v>103</v>
      </c>
      <c r="FY170">
        <v>59</v>
      </c>
      <c r="GA170" t="s">
        <v>6</v>
      </c>
      <c r="GD170">
        <v>1</v>
      </c>
      <c r="GF170">
        <v>366536052</v>
      </c>
      <c r="GG170">
        <v>2</v>
      </c>
      <c r="GH170">
        <v>1</v>
      </c>
      <c r="GI170">
        <v>4</v>
      </c>
      <c r="GJ170">
        <v>0</v>
      </c>
      <c r="GK170">
        <v>0</v>
      </c>
      <c r="GL170">
        <f t="shared" si="302"/>
        <v>0</v>
      </c>
      <c r="GM170" t="e">
        <f t="shared" si="303"/>
        <v>#REF!</v>
      </c>
      <c r="GN170" t="e">
        <f t="shared" si="304"/>
        <v>#REF!</v>
      </c>
      <c r="GO170">
        <f t="shared" si="305"/>
        <v>0</v>
      </c>
      <c r="GP170">
        <f t="shared" si="306"/>
        <v>0</v>
      </c>
      <c r="GR170">
        <v>0</v>
      </c>
      <c r="GS170">
        <v>0</v>
      </c>
      <c r="GT170">
        <v>0</v>
      </c>
      <c r="GU170" t="s">
        <v>6</v>
      </c>
      <c r="GV170">
        <f t="shared" si="307"/>
        <v>0</v>
      </c>
      <c r="GW170">
        <v>1</v>
      </c>
      <c r="GX170" t="e">
        <f t="shared" si="308"/>
        <v>#REF!</v>
      </c>
      <c r="HA170">
        <v>0</v>
      </c>
      <c r="HB170">
        <v>0</v>
      </c>
      <c r="HC170">
        <f t="shared" si="309"/>
        <v>0</v>
      </c>
      <c r="HE170" t="s">
        <v>6</v>
      </c>
      <c r="HF170" t="s">
        <v>6</v>
      </c>
      <c r="HM170" t="s">
        <v>6</v>
      </c>
      <c r="HN170" t="s">
        <v>141</v>
      </c>
      <c r="HO170" t="s">
        <v>142</v>
      </c>
      <c r="HP170" t="s">
        <v>139</v>
      </c>
      <c r="HQ170" t="s">
        <v>139</v>
      </c>
      <c r="IF170">
        <v>-1</v>
      </c>
      <c r="IK170">
        <v>0</v>
      </c>
    </row>
    <row r="171" spans="1:245" x14ac:dyDescent="0.25">
      <c r="A171">
        <v>17</v>
      </c>
      <c r="B171">
        <v>1</v>
      </c>
      <c r="C171">
        <f>ROW(SmtRes!A274)</f>
        <v>274</v>
      </c>
      <c r="D171">
        <f>ROW(EtalonRes!A236)</f>
        <v>236</v>
      </c>
      <c r="E171" t="s">
        <v>458</v>
      </c>
      <c r="F171" t="s">
        <v>459</v>
      </c>
      <c r="G171" t="s">
        <v>460</v>
      </c>
      <c r="H171" t="s">
        <v>92</v>
      </c>
      <c r="I171" t="e">
        <f>'Техническое задание 18.1 '!#REF!</f>
        <v>#REF!</v>
      </c>
      <c r="J171">
        <v>0</v>
      </c>
      <c r="K171">
        <v>62.337800000000001</v>
      </c>
      <c r="O171" t="e">
        <f t="shared" si="272"/>
        <v>#REF!</v>
      </c>
      <c r="P171" t="e">
        <f t="shared" si="273"/>
        <v>#REF!</v>
      </c>
      <c r="Q171" t="e">
        <f t="shared" si="274"/>
        <v>#REF!</v>
      </c>
      <c r="R171" t="e">
        <f t="shared" si="275"/>
        <v>#REF!</v>
      </c>
      <c r="S171" t="e">
        <f t="shared" si="276"/>
        <v>#REF!</v>
      </c>
      <c r="T171" t="e">
        <f t="shared" si="277"/>
        <v>#REF!</v>
      </c>
      <c r="U171" t="e">
        <f t="shared" si="278"/>
        <v>#REF!</v>
      </c>
      <c r="V171" t="e">
        <f t="shared" si="279"/>
        <v>#REF!</v>
      </c>
      <c r="W171" t="e">
        <f t="shared" si="280"/>
        <v>#REF!</v>
      </c>
      <c r="X171" t="e">
        <f t="shared" si="281"/>
        <v>#REF!</v>
      </c>
      <c r="Y171" t="e">
        <f t="shared" si="282"/>
        <v>#REF!</v>
      </c>
      <c r="AA171">
        <v>66440962</v>
      </c>
      <c r="AB171" t="e">
        <f t="shared" si="283"/>
        <v>#REF!</v>
      </c>
      <c r="AC171" t="e">
        <f t="shared" si="284"/>
        <v>#REF!</v>
      </c>
      <c r="AD171" t="e">
        <f t="shared" si="285"/>
        <v>#REF!</v>
      </c>
      <c r="AE171" t="e">
        <f t="shared" si="286"/>
        <v>#REF!</v>
      </c>
      <c r="AF171" t="e">
        <f t="shared" si="287"/>
        <v>#REF!</v>
      </c>
      <c r="AG171">
        <f t="shared" si="288"/>
        <v>0</v>
      </c>
      <c r="AH171" t="e">
        <f t="shared" si="289"/>
        <v>#REF!</v>
      </c>
      <c r="AI171">
        <f t="shared" si="290"/>
        <v>0.56000000000000005</v>
      </c>
      <c r="AJ171">
        <f t="shared" si="291"/>
        <v>0</v>
      </c>
      <c r="AK171" t="e">
        <f>AL171+AM171+AO171</f>
        <v>#REF!</v>
      </c>
      <c r="AL171" s="31" t="e">
        <f>'Техническое задание 18.1 '!#REF!</f>
        <v>#REF!</v>
      </c>
      <c r="AM171" s="31" t="e">
        <f>'Техническое задание 18.1 '!#REF!</f>
        <v>#REF!</v>
      </c>
      <c r="AN171" s="31" t="e">
        <f>'Техническое задание 18.1 '!#REF!</f>
        <v>#REF!</v>
      </c>
      <c r="AO171" s="31" t="e">
        <f>'Техническое задание 18.1 '!#REF!</f>
        <v>#REF!</v>
      </c>
      <c r="AP171">
        <v>0</v>
      </c>
      <c r="AQ171" t="e">
        <f>'Техническое задание 18.1 '!#REF!</f>
        <v>#REF!</v>
      </c>
      <c r="AR171">
        <v>0.56000000000000005</v>
      </c>
      <c r="AS171">
        <v>0</v>
      </c>
      <c r="AT171">
        <v>97</v>
      </c>
      <c r="AU171">
        <v>55</v>
      </c>
      <c r="AV171">
        <v>1</v>
      </c>
      <c r="AW171">
        <v>1</v>
      </c>
      <c r="AZ171">
        <v>1</v>
      </c>
      <c r="BA171" t="e">
        <f>'Техническое задание 18.1 '!#REF!</f>
        <v>#REF!</v>
      </c>
      <c r="BB171" t="e">
        <f>'Техническое задание 18.1 '!#REF!</f>
        <v>#REF!</v>
      </c>
      <c r="BC171" t="e">
        <f>'Техническое задание 18.1 '!#REF!</f>
        <v>#REF!</v>
      </c>
      <c r="BD171" t="s">
        <v>6</v>
      </c>
      <c r="BE171" t="s">
        <v>6</v>
      </c>
      <c r="BF171" t="s">
        <v>6</v>
      </c>
      <c r="BG171" t="s">
        <v>6</v>
      </c>
      <c r="BH171">
        <v>0</v>
      </c>
      <c r="BI171">
        <v>1</v>
      </c>
      <c r="BJ171" t="s">
        <v>461</v>
      </c>
      <c r="BM171">
        <v>26001</v>
      </c>
      <c r="BN171">
        <v>0</v>
      </c>
      <c r="BO171" t="s">
        <v>6</v>
      </c>
      <c r="BP171">
        <v>0</v>
      </c>
      <c r="BQ171">
        <v>2</v>
      </c>
      <c r="BR171">
        <v>0</v>
      </c>
      <c r="BS171" t="e">
        <f>'Техническое задание 18.1 '!#REF!</f>
        <v>#REF!</v>
      </c>
      <c r="BT171">
        <v>1</v>
      </c>
      <c r="BU171">
        <v>1</v>
      </c>
      <c r="BV171">
        <v>1</v>
      </c>
      <c r="BW171">
        <v>1</v>
      </c>
      <c r="BX171">
        <v>1</v>
      </c>
      <c r="BY171" t="s">
        <v>6</v>
      </c>
      <c r="BZ171">
        <v>97</v>
      </c>
      <c r="CA171">
        <v>55</v>
      </c>
      <c r="CB171" t="s">
        <v>6</v>
      </c>
      <c r="CE171">
        <v>0</v>
      </c>
      <c r="CF171">
        <v>0</v>
      </c>
      <c r="CG171">
        <v>0</v>
      </c>
      <c r="CM171">
        <v>0</v>
      </c>
      <c r="CN171" t="s">
        <v>6</v>
      </c>
      <c r="CO171">
        <v>0</v>
      </c>
      <c r="CP171" t="e">
        <f t="shared" si="292"/>
        <v>#REF!</v>
      </c>
      <c r="CQ171" t="e">
        <f>AC171*BC171</f>
        <v>#REF!</v>
      </c>
      <c r="CR171" t="e">
        <f>AD171*BB171</f>
        <v>#REF!</v>
      </c>
      <c r="CS171" t="e">
        <f t="shared" si="293"/>
        <v>#REF!</v>
      </c>
      <c r="CT171" t="e">
        <f t="shared" si="294"/>
        <v>#REF!</v>
      </c>
      <c r="CU171">
        <f t="shared" si="295"/>
        <v>0</v>
      </c>
      <c r="CV171" t="e">
        <f t="shared" si="296"/>
        <v>#REF!</v>
      </c>
      <c r="CW171">
        <f t="shared" si="297"/>
        <v>0.56000000000000005</v>
      </c>
      <c r="CX171">
        <f t="shared" si="298"/>
        <v>0</v>
      </c>
      <c r="CY171" t="e">
        <f t="shared" si="299"/>
        <v>#REF!</v>
      </c>
      <c r="CZ171" t="e">
        <f t="shared" si="300"/>
        <v>#REF!</v>
      </c>
      <c r="DC171" t="s">
        <v>6</v>
      </c>
      <c r="DD171" t="s">
        <v>6</v>
      </c>
      <c r="DE171" t="s">
        <v>6</v>
      </c>
      <c r="DF171" t="s">
        <v>6</v>
      </c>
      <c r="DG171" t="s">
        <v>6</v>
      </c>
      <c r="DH171" t="s">
        <v>6</v>
      </c>
      <c r="DI171" t="s">
        <v>6</v>
      </c>
      <c r="DJ171" t="s">
        <v>6</v>
      </c>
      <c r="DK171" t="s">
        <v>6</v>
      </c>
      <c r="DL171" t="s">
        <v>6</v>
      </c>
      <c r="DM171" t="s">
        <v>6</v>
      </c>
      <c r="DN171">
        <v>0</v>
      </c>
      <c r="DO171">
        <v>0</v>
      </c>
      <c r="DP171">
        <v>1</v>
      </c>
      <c r="DQ171">
        <v>1</v>
      </c>
      <c r="DU171">
        <v>1005</v>
      </c>
      <c r="DV171" t="s">
        <v>92</v>
      </c>
      <c r="DW171" t="e">
        <f>'Техническое задание 18.1 '!#REF!</f>
        <v>#REF!</v>
      </c>
      <c r="DX171">
        <v>100</v>
      </c>
      <c r="DZ171" t="s">
        <v>6</v>
      </c>
      <c r="EA171" t="s">
        <v>6</v>
      </c>
      <c r="EB171" t="s">
        <v>6</v>
      </c>
      <c r="EC171" t="s">
        <v>6</v>
      </c>
      <c r="EE171">
        <v>66434353</v>
      </c>
      <c r="EF171">
        <v>2</v>
      </c>
      <c r="EG171" t="s">
        <v>80</v>
      </c>
      <c r="EH171">
        <v>20</v>
      </c>
      <c r="EI171" t="s">
        <v>81</v>
      </c>
      <c r="EJ171">
        <v>1</v>
      </c>
      <c r="EK171">
        <v>26001</v>
      </c>
      <c r="EL171" t="s">
        <v>81</v>
      </c>
      <c r="EM171" t="s">
        <v>82</v>
      </c>
      <c r="EO171" t="s">
        <v>6</v>
      </c>
      <c r="EQ171">
        <v>131072</v>
      </c>
      <c r="ER171" t="e">
        <f>ES171+ET171+EV171</f>
        <v>#REF!</v>
      </c>
      <c r="ES171" s="31" t="e">
        <f>'Техническое задание 18.1 '!#REF!</f>
        <v>#REF!</v>
      </c>
      <c r="ET171" s="31" t="e">
        <f>'Техническое задание 18.1 '!#REF!</f>
        <v>#REF!</v>
      </c>
      <c r="EU171" s="31" t="e">
        <f>'Техническое задание 18.1 '!#REF!</f>
        <v>#REF!</v>
      </c>
      <c r="EV171" s="31" t="e">
        <f>'Техническое задание 18.1 '!#REF!</f>
        <v>#REF!</v>
      </c>
      <c r="EW171" t="e">
        <f>'Техническое задание 18.1 '!#REF!</f>
        <v>#REF!</v>
      </c>
      <c r="EX171">
        <v>0.56000000000000005</v>
      </c>
      <c r="EY171">
        <v>0</v>
      </c>
      <c r="FQ171">
        <v>0</v>
      </c>
      <c r="FR171">
        <f t="shared" si="301"/>
        <v>0</v>
      </c>
      <c r="FS171">
        <v>0</v>
      </c>
      <c r="FX171">
        <v>97</v>
      </c>
      <c r="FY171">
        <v>55</v>
      </c>
      <c r="GA171" t="s">
        <v>6</v>
      </c>
      <c r="GD171">
        <v>1</v>
      </c>
      <c r="GF171">
        <v>510143062</v>
      </c>
      <c r="GG171">
        <v>2</v>
      </c>
      <c r="GH171">
        <v>1</v>
      </c>
      <c r="GI171">
        <v>4</v>
      </c>
      <c r="GJ171">
        <v>0</v>
      </c>
      <c r="GK171">
        <v>0</v>
      </c>
      <c r="GL171">
        <f t="shared" si="302"/>
        <v>0</v>
      </c>
      <c r="GM171" t="e">
        <f t="shared" si="303"/>
        <v>#REF!</v>
      </c>
      <c r="GN171" t="e">
        <f t="shared" si="304"/>
        <v>#REF!</v>
      </c>
      <c r="GO171">
        <f t="shared" si="305"/>
        <v>0</v>
      </c>
      <c r="GP171">
        <f t="shared" si="306"/>
        <v>0</v>
      </c>
      <c r="GR171">
        <v>0</v>
      </c>
      <c r="GS171">
        <v>3</v>
      </c>
      <c r="GT171">
        <v>0</v>
      </c>
      <c r="GU171" t="s">
        <v>6</v>
      </c>
      <c r="GV171">
        <f t="shared" si="307"/>
        <v>0</v>
      </c>
      <c r="GW171">
        <v>1</v>
      </c>
      <c r="GX171" t="e">
        <f t="shared" si="308"/>
        <v>#REF!</v>
      </c>
      <c r="HA171">
        <v>0</v>
      </c>
      <c r="HB171">
        <v>0</v>
      </c>
      <c r="HC171">
        <f t="shared" si="309"/>
        <v>0</v>
      </c>
      <c r="HE171" t="s">
        <v>6</v>
      </c>
      <c r="HF171" t="s">
        <v>6</v>
      </c>
      <c r="HM171" t="s">
        <v>6</v>
      </c>
      <c r="HN171" t="s">
        <v>83</v>
      </c>
      <c r="HO171" t="s">
        <v>84</v>
      </c>
      <c r="HP171" t="s">
        <v>81</v>
      </c>
      <c r="HQ171" t="s">
        <v>81</v>
      </c>
      <c r="IF171">
        <v>-1</v>
      </c>
      <c r="IK171">
        <v>0</v>
      </c>
    </row>
    <row r="172" spans="1:245" x14ac:dyDescent="0.25">
      <c r="A172">
        <v>18</v>
      </c>
      <c r="B172">
        <v>1</v>
      </c>
      <c r="C172">
        <v>274</v>
      </c>
      <c r="E172" t="s">
        <v>462</v>
      </c>
      <c r="F172" t="e">
        <f>'Техническое задание 18.1 '!#REF!</f>
        <v>#REF!</v>
      </c>
      <c r="G172" t="s">
        <v>463</v>
      </c>
      <c r="H172" t="s">
        <v>464</v>
      </c>
      <c r="I172" t="e">
        <f>I171*J172</f>
        <v>#REF!</v>
      </c>
      <c r="J172" s="66">
        <f>'4.Ведомость_списания'!F197</f>
        <v>273.55954172267866</v>
      </c>
      <c r="K172">
        <v>273.559541723</v>
      </c>
      <c r="O172" t="e">
        <f t="shared" si="272"/>
        <v>#REF!</v>
      </c>
      <c r="P172" t="e">
        <f t="shared" si="273"/>
        <v>#REF!</v>
      </c>
      <c r="Q172" t="e">
        <f t="shared" si="274"/>
        <v>#REF!</v>
      </c>
      <c r="R172" t="e">
        <f t="shared" si="275"/>
        <v>#REF!</v>
      </c>
      <c r="S172" t="e">
        <f t="shared" si="276"/>
        <v>#REF!</v>
      </c>
      <c r="T172" t="e">
        <f t="shared" si="277"/>
        <v>#REF!</v>
      </c>
      <c r="U172" t="e">
        <f t="shared" si="278"/>
        <v>#REF!</v>
      </c>
      <c r="V172" t="e">
        <f t="shared" si="279"/>
        <v>#REF!</v>
      </c>
      <c r="W172" t="e">
        <f t="shared" si="280"/>
        <v>#REF!</v>
      </c>
      <c r="X172" t="e">
        <f t="shared" si="281"/>
        <v>#REF!</v>
      </c>
      <c r="Y172" t="e">
        <f t="shared" si="282"/>
        <v>#REF!</v>
      </c>
      <c r="AA172">
        <v>66440962</v>
      </c>
      <c r="AB172" t="e">
        <f t="shared" si="283"/>
        <v>#REF!</v>
      </c>
      <c r="AC172" t="e">
        <f t="shared" si="284"/>
        <v>#REF!</v>
      </c>
      <c r="AD172">
        <f t="shared" si="285"/>
        <v>0</v>
      </c>
      <c r="AE172">
        <f t="shared" si="286"/>
        <v>0</v>
      </c>
      <c r="AF172">
        <f t="shared" si="287"/>
        <v>0</v>
      </c>
      <c r="AG172">
        <f t="shared" si="288"/>
        <v>0</v>
      </c>
      <c r="AH172">
        <f t="shared" si="289"/>
        <v>0</v>
      </c>
      <c r="AI172">
        <f t="shared" si="290"/>
        <v>0</v>
      </c>
      <c r="AJ172">
        <f t="shared" si="291"/>
        <v>0</v>
      </c>
      <c r="AK172">
        <v>78.540000000000006</v>
      </c>
      <c r="AL172" s="31" t="e">
        <f>'Техническое задание 18.1 '!#REF!</f>
        <v>#REF!</v>
      </c>
      <c r="AM172">
        <v>0</v>
      </c>
      <c r="AN172">
        <v>0</v>
      </c>
      <c r="AO172">
        <v>0</v>
      </c>
      <c r="AP172">
        <v>0</v>
      </c>
      <c r="AQ172">
        <v>0</v>
      </c>
      <c r="AR172">
        <v>0</v>
      </c>
      <c r="AS172">
        <v>0</v>
      </c>
      <c r="AT172">
        <v>97</v>
      </c>
      <c r="AU172">
        <v>55</v>
      </c>
      <c r="AV172">
        <v>1</v>
      </c>
      <c r="AW172">
        <v>1</v>
      </c>
      <c r="AZ172">
        <v>1</v>
      </c>
      <c r="BA172">
        <v>1</v>
      </c>
      <c r="BB172">
        <v>1</v>
      </c>
      <c r="BC172" t="e">
        <f>'Техническое задание 18.1 '!#REF!</f>
        <v>#REF!</v>
      </c>
      <c r="BD172" t="s">
        <v>6</v>
      </c>
      <c r="BE172" t="s">
        <v>6</v>
      </c>
      <c r="BF172" t="s">
        <v>6</v>
      </c>
      <c r="BG172" t="s">
        <v>6</v>
      </c>
      <c r="BH172">
        <v>3</v>
      </c>
      <c r="BI172">
        <v>1</v>
      </c>
      <c r="BJ172" t="s">
        <v>465</v>
      </c>
      <c r="BM172">
        <v>26001</v>
      </c>
      <c r="BN172">
        <v>0</v>
      </c>
      <c r="BO172" t="s">
        <v>6</v>
      </c>
      <c r="BP172">
        <v>0</v>
      </c>
      <c r="BQ172">
        <v>2</v>
      </c>
      <c r="BR172">
        <v>0</v>
      </c>
      <c r="BS172">
        <v>1</v>
      </c>
      <c r="BT172">
        <v>1</v>
      </c>
      <c r="BU172">
        <v>1</v>
      </c>
      <c r="BV172">
        <v>1</v>
      </c>
      <c r="BW172">
        <v>1</v>
      </c>
      <c r="BX172">
        <v>1</v>
      </c>
      <c r="BY172" t="s">
        <v>6</v>
      </c>
      <c r="BZ172">
        <v>97</v>
      </c>
      <c r="CA172">
        <v>55</v>
      </c>
      <c r="CB172" t="s">
        <v>6</v>
      </c>
      <c r="CE172">
        <v>0</v>
      </c>
      <c r="CF172">
        <v>0</v>
      </c>
      <c r="CG172">
        <v>0</v>
      </c>
      <c r="CM172">
        <v>0</v>
      </c>
      <c r="CN172" t="s">
        <v>6</v>
      </c>
      <c r="CO172">
        <v>0</v>
      </c>
      <c r="CP172" t="e">
        <f t="shared" si="292"/>
        <v>#REF!</v>
      </c>
      <c r="CQ172" t="e">
        <f>AC172</f>
        <v>#REF!</v>
      </c>
      <c r="CR172">
        <f>AD172</f>
        <v>0</v>
      </c>
      <c r="CS172">
        <f t="shared" si="293"/>
        <v>0</v>
      </c>
      <c r="CT172">
        <f t="shared" si="294"/>
        <v>0</v>
      </c>
      <c r="CU172">
        <f t="shared" si="295"/>
        <v>0</v>
      </c>
      <c r="CV172">
        <f t="shared" si="296"/>
        <v>0</v>
      </c>
      <c r="CW172">
        <f t="shared" si="297"/>
        <v>0</v>
      </c>
      <c r="CX172">
        <f t="shared" si="298"/>
        <v>0</v>
      </c>
      <c r="CY172" t="e">
        <f t="shared" si="299"/>
        <v>#REF!</v>
      </c>
      <c r="CZ172" t="e">
        <f t="shared" si="300"/>
        <v>#REF!</v>
      </c>
      <c r="DC172" t="s">
        <v>6</v>
      </c>
      <c r="DD172" t="s">
        <v>6</v>
      </c>
      <c r="DE172" t="s">
        <v>6</v>
      </c>
      <c r="DF172" t="s">
        <v>6</v>
      </c>
      <c r="DG172" t="s">
        <v>6</v>
      </c>
      <c r="DH172" t="s">
        <v>6</v>
      </c>
      <c r="DI172" t="s">
        <v>6</v>
      </c>
      <c r="DJ172" t="s">
        <v>6</v>
      </c>
      <c r="DK172" t="s">
        <v>6</v>
      </c>
      <c r="DL172" t="s">
        <v>6</v>
      </c>
      <c r="DM172" t="s">
        <v>6</v>
      </c>
      <c r="DN172">
        <v>0</v>
      </c>
      <c r="DO172">
        <v>0</v>
      </c>
      <c r="DP172">
        <v>1</v>
      </c>
      <c r="DQ172">
        <v>1</v>
      </c>
      <c r="DU172">
        <v>1013</v>
      </c>
      <c r="DV172" t="s">
        <v>464</v>
      </c>
      <c r="DW172" t="e">
        <f>'Техническое задание 18.1 '!#REF!</f>
        <v>#REF!</v>
      </c>
      <c r="DX172">
        <v>1</v>
      </c>
      <c r="DZ172" t="s">
        <v>6</v>
      </c>
      <c r="EA172" t="s">
        <v>6</v>
      </c>
      <c r="EB172" t="s">
        <v>6</v>
      </c>
      <c r="EC172" t="s">
        <v>6</v>
      </c>
      <c r="EE172">
        <v>66434353</v>
      </c>
      <c r="EF172">
        <v>2</v>
      </c>
      <c r="EG172" t="s">
        <v>80</v>
      </c>
      <c r="EH172">
        <v>20</v>
      </c>
      <c r="EI172" t="s">
        <v>81</v>
      </c>
      <c r="EJ172">
        <v>1</v>
      </c>
      <c r="EK172">
        <v>26001</v>
      </c>
      <c r="EL172" t="s">
        <v>81</v>
      </c>
      <c r="EM172" t="s">
        <v>82</v>
      </c>
      <c r="EO172" t="s">
        <v>6</v>
      </c>
      <c r="EQ172">
        <v>0</v>
      </c>
      <c r="ER172">
        <v>78.540000000000006</v>
      </c>
      <c r="ES172" s="31" t="e">
        <f>'Техническое задание 18.1 '!#REF!</f>
        <v>#REF!</v>
      </c>
      <c r="ET172">
        <v>0</v>
      </c>
      <c r="EU172">
        <v>0</v>
      </c>
      <c r="EV172">
        <v>0</v>
      </c>
      <c r="EW172">
        <v>0</v>
      </c>
      <c r="EX172">
        <v>0</v>
      </c>
      <c r="EZ172">
        <v>5</v>
      </c>
      <c r="FC172">
        <v>0</v>
      </c>
      <c r="FD172">
        <v>18</v>
      </c>
      <c r="FF172">
        <v>77</v>
      </c>
      <c r="FQ172">
        <v>0</v>
      </c>
      <c r="FR172">
        <f t="shared" si="301"/>
        <v>0</v>
      </c>
      <c r="FS172">
        <v>0</v>
      </c>
      <c r="FX172">
        <v>97</v>
      </c>
      <c r="FY172">
        <v>55</v>
      </c>
      <c r="GA172" t="s">
        <v>466</v>
      </c>
      <c r="GD172">
        <v>1</v>
      </c>
      <c r="GF172">
        <v>-1088685289</v>
      </c>
      <c r="GG172">
        <v>2</v>
      </c>
      <c r="GH172">
        <v>3</v>
      </c>
      <c r="GI172">
        <v>4</v>
      </c>
      <c r="GJ172">
        <v>0</v>
      </c>
      <c r="GK172">
        <v>0</v>
      </c>
      <c r="GL172">
        <f t="shared" si="302"/>
        <v>0</v>
      </c>
      <c r="GM172" t="e">
        <f t="shared" si="303"/>
        <v>#REF!</v>
      </c>
      <c r="GN172" t="e">
        <f t="shared" si="304"/>
        <v>#REF!</v>
      </c>
      <c r="GO172">
        <f t="shared" si="305"/>
        <v>0</v>
      </c>
      <c r="GP172">
        <f t="shared" si="306"/>
        <v>0</v>
      </c>
      <c r="GR172">
        <v>1</v>
      </c>
      <c r="GS172">
        <v>1</v>
      </c>
      <c r="GT172">
        <v>0</v>
      </c>
      <c r="GU172" t="s">
        <v>6</v>
      </c>
      <c r="GV172">
        <f t="shared" si="307"/>
        <v>0</v>
      </c>
      <c r="GW172">
        <v>1</v>
      </c>
      <c r="GX172" t="e">
        <f t="shared" si="308"/>
        <v>#REF!</v>
      </c>
      <c r="HA172">
        <v>0</v>
      </c>
      <c r="HB172">
        <v>0</v>
      </c>
      <c r="HC172">
        <f t="shared" si="309"/>
        <v>0</v>
      </c>
      <c r="HE172" t="s">
        <v>33</v>
      </c>
      <c r="HF172" t="s">
        <v>34</v>
      </c>
      <c r="HG172" t="e">
        <f>ROUND(AC172*I172,0)</f>
        <v>#REF!</v>
      </c>
      <c r="HM172" t="s">
        <v>6</v>
      </c>
      <c r="HN172" t="s">
        <v>83</v>
      </c>
      <c r="HO172" t="s">
        <v>84</v>
      </c>
      <c r="HP172" t="s">
        <v>81</v>
      </c>
      <c r="HQ172" t="s">
        <v>81</v>
      </c>
      <c r="IF172">
        <v>-1</v>
      </c>
      <c r="IK172">
        <v>0</v>
      </c>
    </row>
    <row r="173" spans="1:245" x14ac:dyDescent="0.25">
      <c r="A173">
        <v>17</v>
      </c>
      <c r="B173">
        <v>1</v>
      </c>
      <c r="C173">
        <f>ROW(SmtRes!A279)</f>
        <v>279</v>
      </c>
      <c r="D173">
        <f>ROW(EtalonRes!A241)</f>
        <v>241</v>
      </c>
      <c r="E173" t="s">
        <v>467</v>
      </c>
      <c r="F173" t="s">
        <v>468</v>
      </c>
      <c r="G173" t="s">
        <v>469</v>
      </c>
      <c r="H173" t="s">
        <v>269</v>
      </c>
      <c r="I173" t="e">
        <f>'Техническое задание 18.1 '!#REF!</f>
        <v>#REF!</v>
      </c>
      <c r="J173">
        <v>0</v>
      </c>
      <c r="K173">
        <v>25.08</v>
      </c>
      <c r="O173" t="e">
        <f t="shared" si="272"/>
        <v>#REF!</v>
      </c>
      <c r="P173" t="e">
        <f t="shared" si="273"/>
        <v>#REF!</v>
      </c>
      <c r="Q173" t="e">
        <f t="shared" si="274"/>
        <v>#REF!</v>
      </c>
      <c r="R173" t="e">
        <f t="shared" si="275"/>
        <v>#REF!</v>
      </c>
      <c r="S173" t="e">
        <f t="shared" si="276"/>
        <v>#REF!</v>
      </c>
      <c r="T173" t="e">
        <f t="shared" si="277"/>
        <v>#REF!</v>
      </c>
      <c r="U173" t="e">
        <f t="shared" si="278"/>
        <v>#REF!</v>
      </c>
      <c r="V173" t="e">
        <f t="shared" si="279"/>
        <v>#REF!</v>
      </c>
      <c r="W173" t="e">
        <f t="shared" si="280"/>
        <v>#REF!</v>
      </c>
      <c r="X173" t="e">
        <f t="shared" si="281"/>
        <v>#REF!</v>
      </c>
      <c r="Y173" t="e">
        <f t="shared" si="282"/>
        <v>#REF!</v>
      </c>
      <c r="AA173">
        <v>66440962</v>
      </c>
      <c r="AB173" t="e">
        <f t="shared" si="283"/>
        <v>#REF!</v>
      </c>
      <c r="AC173">
        <f t="shared" si="284"/>
        <v>0</v>
      </c>
      <c r="AD173" t="e">
        <f t="shared" si="285"/>
        <v>#REF!</v>
      </c>
      <c r="AE173">
        <f t="shared" si="286"/>
        <v>0</v>
      </c>
      <c r="AF173" t="e">
        <f t="shared" si="287"/>
        <v>#REF!</v>
      </c>
      <c r="AG173">
        <f t="shared" si="288"/>
        <v>0</v>
      </c>
      <c r="AH173" t="e">
        <f t="shared" si="289"/>
        <v>#REF!</v>
      </c>
      <c r="AI173">
        <f t="shared" si="290"/>
        <v>0</v>
      </c>
      <c r="AJ173">
        <f t="shared" si="291"/>
        <v>0</v>
      </c>
      <c r="AK173" t="e">
        <f>AL173+AM173+AO173</f>
        <v>#REF!</v>
      </c>
      <c r="AL173">
        <v>0</v>
      </c>
      <c r="AM173" s="31" t="e">
        <f>'Техническое задание 18.1 '!#REF!</f>
        <v>#REF!</v>
      </c>
      <c r="AN173">
        <v>0</v>
      </c>
      <c r="AO173" s="31" t="e">
        <f>'Техническое задание 18.1 '!#REF!</f>
        <v>#REF!</v>
      </c>
      <c r="AP173">
        <v>0</v>
      </c>
      <c r="AQ173" t="e">
        <f>'Техническое задание 18.1 '!#REF!</f>
        <v>#REF!</v>
      </c>
      <c r="AR173">
        <v>0</v>
      </c>
      <c r="AS173">
        <v>0</v>
      </c>
      <c r="AT173">
        <v>103</v>
      </c>
      <c r="AU173">
        <v>59</v>
      </c>
      <c r="AV173">
        <v>1</v>
      </c>
      <c r="AW173">
        <v>1</v>
      </c>
      <c r="AZ173">
        <v>1</v>
      </c>
      <c r="BA173" t="e">
        <f>'Техническое задание 18.1 '!#REF!</f>
        <v>#REF!</v>
      </c>
      <c r="BB173" t="e">
        <f>'Техническое задание 18.1 '!#REF!</f>
        <v>#REF!</v>
      </c>
      <c r="BC173">
        <v>9.11</v>
      </c>
      <c r="BD173" t="s">
        <v>6</v>
      </c>
      <c r="BE173" t="s">
        <v>6</v>
      </c>
      <c r="BF173" t="s">
        <v>6</v>
      </c>
      <c r="BG173" t="s">
        <v>6</v>
      </c>
      <c r="BH173">
        <v>0</v>
      </c>
      <c r="BI173">
        <v>1</v>
      </c>
      <c r="BJ173" t="s">
        <v>470</v>
      </c>
      <c r="BM173">
        <v>46001</v>
      </c>
      <c r="BN173">
        <v>0</v>
      </c>
      <c r="BO173" t="s">
        <v>6</v>
      </c>
      <c r="BP173">
        <v>0</v>
      </c>
      <c r="BQ173">
        <v>2</v>
      </c>
      <c r="BR173">
        <v>0</v>
      </c>
      <c r="BS173">
        <v>33.39</v>
      </c>
      <c r="BT173">
        <v>1</v>
      </c>
      <c r="BU173">
        <v>1</v>
      </c>
      <c r="BV173">
        <v>1</v>
      </c>
      <c r="BW173">
        <v>1</v>
      </c>
      <c r="BX173">
        <v>1</v>
      </c>
      <c r="BY173" t="s">
        <v>6</v>
      </c>
      <c r="BZ173">
        <v>103</v>
      </c>
      <c r="CA173">
        <v>59</v>
      </c>
      <c r="CB173" t="s">
        <v>6</v>
      </c>
      <c r="CE173">
        <v>0</v>
      </c>
      <c r="CF173">
        <v>0</v>
      </c>
      <c r="CG173">
        <v>0</v>
      </c>
      <c r="CM173">
        <v>0</v>
      </c>
      <c r="CN173" t="s">
        <v>6</v>
      </c>
      <c r="CO173">
        <v>0</v>
      </c>
      <c r="CP173" t="e">
        <f t="shared" si="292"/>
        <v>#REF!</v>
      </c>
      <c r="CQ173">
        <f>AC173*BC173</f>
        <v>0</v>
      </c>
      <c r="CR173" t="e">
        <f>AD173*BB173</f>
        <v>#REF!</v>
      </c>
      <c r="CS173">
        <f t="shared" si="293"/>
        <v>0</v>
      </c>
      <c r="CT173" t="e">
        <f t="shared" si="294"/>
        <v>#REF!</v>
      </c>
      <c r="CU173">
        <f t="shared" si="295"/>
        <v>0</v>
      </c>
      <c r="CV173" t="e">
        <f t="shared" si="296"/>
        <v>#REF!</v>
      </c>
      <c r="CW173">
        <f t="shared" si="297"/>
        <v>0</v>
      </c>
      <c r="CX173">
        <f t="shared" si="298"/>
        <v>0</v>
      </c>
      <c r="CY173" t="e">
        <f t="shared" si="299"/>
        <v>#REF!</v>
      </c>
      <c r="CZ173" t="e">
        <f t="shared" si="300"/>
        <v>#REF!</v>
      </c>
      <c r="DC173" t="s">
        <v>6</v>
      </c>
      <c r="DD173" t="s">
        <v>6</v>
      </c>
      <c r="DE173" t="s">
        <v>6</v>
      </c>
      <c r="DF173" t="s">
        <v>6</v>
      </c>
      <c r="DG173" t="s">
        <v>6</v>
      </c>
      <c r="DH173" t="s">
        <v>6</v>
      </c>
      <c r="DI173" t="s">
        <v>6</v>
      </c>
      <c r="DJ173" t="s">
        <v>6</v>
      </c>
      <c r="DK173" t="s">
        <v>6</v>
      </c>
      <c r="DL173" t="s">
        <v>6</v>
      </c>
      <c r="DM173" t="s">
        <v>6</v>
      </c>
      <c r="DN173">
        <v>0</v>
      </c>
      <c r="DO173">
        <v>0</v>
      </c>
      <c r="DP173">
        <v>1</v>
      </c>
      <c r="DQ173">
        <v>1</v>
      </c>
      <c r="DU173">
        <v>1013</v>
      </c>
      <c r="DV173" t="s">
        <v>269</v>
      </c>
      <c r="DW173" t="e">
        <f>'Техническое задание 18.1 '!#REF!</f>
        <v>#REF!</v>
      </c>
      <c r="DX173">
        <v>1</v>
      </c>
      <c r="DZ173" t="s">
        <v>6</v>
      </c>
      <c r="EA173" t="s">
        <v>6</v>
      </c>
      <c r="EB173" t="s">
        <v>6</v>
      </c>
      <c r="EC173" t="s">
        <v>6</v>
      </c>
      <c r="EE173">
        <v>66434399</v>
      </c>
      <c r="EF173">
        <v>2</v>
      </c>
      <c r="EG173" t="s">
        <v>80</v>
      </c>
      <c r="EH173">
        <v>40</v>
      </c>
      <c r="EI173" t="s">
        <v>138</v>
      </c>
      <c r="EJ173">
        <v>1</v>
      </c>
      <c r="EK173">
        <v>46001</v>
      </c>
      <c r="EL173" t="s">
        <v>139</v>
      </c>
      <c r="EM173" t="s">
        <v>140</v>
      </c>
      <c r="EO173" t="s">
        <v>6</v>
      </c>
      <c r="EQ173">
        <v>131072</v>
      </c>
      <c r="ER173" t="e">
        <f>ES173+ET173+EV173</f>
        <v>#REF!</v>
      </c>
      <c r="ES173">
        <v>0</v>
      </c>
      <c r="ET173" s="31" t="e">
        <f>'Техническое задание 18.1 '!#REF!</f>
        <v>#REF!</v>
      </c>
      <c r="EU173">
        <v>0</v>
      </c>
      <c r="EV173" s="31" t="e">
        <f>'Техническое задание 18.1 '!#REF!</f>
        <v>#REF!</v>
      </c>
      <c r="EW173" t="e">
        <f>'Техническое задание 18.1 '!#REF!</f>
        <v>#REF!</v>
      </c>
      <c r="EX173">
        <v>0</v>
      </c>
      <c r="EY173">
        <v>0</v>
      </c>
      <c r="FQ173">
        <v>0</v>
      </c>
      <c r="FR173">
        <f t="shared" si="301"/>
        <v>0</v>
      </c>
      <c r="FS173">
        <v>0</v>
      </c>
      <c r="FX173">
        <v>103</v>
      </c>
      <c r="FY173">
        <v>59</v>
      </c>
      <c r="GA173" t="s">
        <v>6</v>
      </c>
      <c r="GD173">
        <v>1</v>
      </c>
      <c r="GF173">
        <v>1907069449</v>
      </c>
      <c r="GG173">
        <v>2</v>
      </c>
      <c r="GH173">
        <v>1</v>
      </c>
      <c r="GI173">
        <v>4</v>
      </c>
      <c r="GJ173">
        <v>0</v>
      </c>
      <c r="GK173">
        <v>0</v>
      </c>
      <c r="GL173">
        <f t="shared" si="302"/>
        <v>0</v>
      </c>
      <c r="GM173" t="e">
        <f t="shared" si="303"/>
        <v>#REF!</v>
      </c>
      <c r="GN173" t="e">
        <f t="shared" si="304"/>
        <v>#REF!</v>
      </c>
      <c r="GO173">
        <f t="shared" si="305"/>
        <v>0</v>
      </c>
      <c r="GP173">
        <f t="shared" si="306"/>
        <v>0</v>
      </c>
      <c r="GR173">
        <v>0</v>
      </c>
      <c r="GS173">
        <v>3</v>
      </c>
      <c r="GT173">
        <v>0</v>
      </c>
      <c r="GU173" t="s">
        <v>6</v>
      </c>
      <c r="GV173">
        <f t="shared" si="307"/>
        <v>0</v>
      </c>
      <c r="GW173">
        <v>1</v>
      </c>
      <c r="GX173" t="e">
        <f t="shared" si="308"/>
        <v>#REF!</v>
      </c>
      <c r="HA173">
        <v>0</v>
      </c>
      <c r="HB173">
        <v>0</v>
      </c>
      <c r="HC173">
        <f t="shared" si="309"/>
        <v>0</v>
      </c>
      <c r="HE173" t="s">
        <v>6</v>
      </c>
      <c r="HF173" t="s">
        <v>6</v>
      </c>
      <c r="HM173" t="s">
        <v>6</v>
      </c>
      <c r="HN173" t="s">
        <v>141</v>
      </c>
      <c r="HO173" t="s">
        <v>142</v>
      </c>
      <c r="HP173" t="s">
        <v>139</v>
      </c>
      <c r="HQ173" t="s">
        <v>139</v>
      </c>
      <c r="IF173">
        <v>-1</v>
      </c>
      <c r="IK173">
        <v>0</v>
      </c>
    </row>
    <row r="174" spans="1:245" x14ac:dyDescent="0.25">
      <c r="A174">
        <v>18</v>
      </c>
      <c r="B174">
        <v>1</v>
      </c>
      <c r="C174">
        <v>277</v>
      </c>
      <c r="E174" t="s">
        <v>471</v>
      </c>
      <c r="F174" t="e">
        <f>'Техническое задание 18.1 '!#REF!</f>
        <v>#REF!</v>
      </c>
      <c r="G174" t="s">
        <v>383</v>
      </c>
      <c r="H174" t="s">
        <v>384</v>
      </c>
      <c r="I174" t="e">
        <f>I173*J174</f>
        <v>#REF!</v>
      </c>
      <c r="J174" s="66">
        <f>'4.Ведомость_списания'!F199</f>
        <v>1.29</v>
      </c>
      <c r="K174">
        <v>1.29</v>
      </c>
      <c r="O174" t="e">
        <f t="shared" si="272"/>
        <v>#REF!</v>
      </c>
      <c r="P174" t="e">
        <f t="shared" si="273"/>
        <v>#REF!</v>
      </c>
      <c r="Q174" t="e">
        <f t="shared" si="274"/>
        <v>#REF!</v>
      </c>
      <c r="R174" t="e">
        <f t="shared" si="275"/>
        <v>#REF!</v>
      </c>
      <c r="S174" t="e">
        <f t="shared" si="276"/>
        <v>#REF!</v>
      </c>
      <c r="T174" t="e">
        <f t="shared" si="277"/>
        <v>#REF!</v>
      </c>
      <c r="U174" t="e">
        <f t="shared" si="278"/>
        <v>#REF!</v>
      </c>
      <c r="V174" t="e">
        <f t="shared" si="279"/>
        <v>#REF!</v>
      </c>
      <c r="W174" t="e">
        <f t="shared" si="280"/>
        <v>#REF!</v>
      </c>
      <c r="X174" t="e">
        <f t="shared" si="281"/>
        <v>#REF!</v>
      </c>
      <c r="Y174" t="e">
        <f t="shared" si="282"/>
        <v>#REF!</v>
      </c>
      <c r="AA174">
        <v>66440962</v>
      </c>
      <c r="AB174" t="e">
        <f t="shared" si="283"/>
        <v>#REF!</v>
      </c>
      <c r="AC174" t="e">
        <f t="shared" si="284"/>
        <v>#REF!</v>
      </c>
      <c r="AD174">
        <f t="shared" si="285"/>
        <v>0</v>
      </c>
      <c r="AE174">
        <f t="shared" si="286"/>
        <v>0</v>
      </c>
      <c r="AF174">
        <f t="shared" si="287"/>
        <v>0</v>
      </c>
      <c r="AG174">
        <f t="shared" si="288"/>
        <v>0</v>
      </c>
      <c r="AH174">
        <f t="shared" si="289"/>
        <v>0</v>
      </c>
      <c r="AI174">
        <f t="shared" si="290"/>
        <v>0</v>
      </c>
      <c r="AJ174">
        <f t="shared" si="291"/>
        <v>0</v>
      </c>
      <c r="AK174">
        <v>1</v>
      </c>
      <c r="AL174" s="31" t="e">
        <f>'Техническое задание 18.1 '!#REF!</f>
        <v>#REF!</v>
      </c>
      <c r="AM174">
        <v>0</v>
      </c>
      <c r="AN174">
        <v>0</v>
      </c>
      <c r="AO174">
        <v>0</v>
      </c>
      <c r="AP174">
        <v>0</v>
      </c>
      <c r="AQ174">
        <v>0</v>
      </c>
      <c r="AR174">
        <v>0</v>
      </c>
      <c r="AS174">
        <v>0</v>
      </c>
      <c r="AT174">
        <v>103</v>
      </c>
      <c r="AU174">
        <v>59</v>
      </c>
      <c r="AV174">
        <v>1</v>
      </c>
      <c r="AW174">
        <v>1</v>
      </c>
      <c r="AZ174">
        <v>1</v>
      </c>
      <c r="BA174">
        <v>1</v>
      </c>
      <c r="BB174">
        <v>1</v>
      </c>
      <c r="BC174" t="e">
        <f>'Техническое задание 18.1 '!#REF!</f>
        <v>#REF!</v>
      </c>
      <c r="BD174" t="s">
        <v>6</v>
      </c>
      <c r="BE174" t="s">
        <v>6</v>
      </c>
      <c r="BF174" t="s">
        <v>6</v>
      </c>
      <c r="BG174" t="s">
        <v>6</v>
      </c>
      <c r="BH174">
        <v>3</v>
      </c>
      <c r="BI174">
        <v>1</v>
      </c>
      <c r="BJ174" t="s">
        <v>385</v>
      </c>
      <c r="BM174">
        <v>46001</v>
      </c>
      <c r="BN174">
        <v>0</v>
      </c>
      <c r="BO174" t="s">
        <v>6</v>
      </c>
      <c r="BP174">
        <v>0</v>
      </c>
      <c r="BQ174">
        <v>2</v>
      </c>
      <c r="BR174">
        <v>0</v>
      </c>
      <c r="BS174">
        <v>1</v>
      </c>
      <c r="BT174">
        <v>1</v>
      </c>
      <c r="BU174">
        <v>1</v>
      </c>
      <c r="BV174">
        <v>1</v>
      </c>
      <c r="BW174">
        <v>1</v>
      </c>
      <c r="BX174">
        <v>1</v>
      </c>
      <c r="BY174" t="s">
        <v>6</v>
      </c>
      <c r="BZ174">
        <v>103</v>
      </c>
      <c r="CA174">
        <v>59</v>
      </c>
      <c r="CB174" t="s">
        <v>6</v>
      </c>
      <c r="CE174">
        <v>0</v>
      </c>
      <c r="CF174">
        <v>0</v>
      </c>
      <c r="CG174">
        <v>0</v>
      </c>
      <c r="CM174">
        <v>0</v>
      </c>
      <c r="CN174" t="s">
        <v>6</v>
      </c>
      <c r="CO174">
        <v>0</v>
      </c>
      <c r="CP174" t="e">
        <f t="shared" si="292"/>
        <v>#REF!</v>
      </c>
      <c r="CQ174" t="e">
        <f>AC174*BC174</f>
        <v>#REF!</v>
      </c>
      <c r="CR174">
        <f>AD174*BB174</f>
        <v>0</v>
      </c>
      <c r="CS174">
        <f t="shared" si="293"/>
        <v>0</v>
      </c>
      <c r="CT174">
        <f t="shared" si="294"/>
        <v>0</v>
      </c>
      <c r="CU174">
        <f t="shared" si="295"/>
        <v>0</v>
      </c>
      <c r="CV174">
        <f t="shared" si="296"/>
        <v>0</v>
      </c>
      <c r="CW174">
        <f t="shared" si="297"/>
        <v>0</v>
      </c>
      <c r="CX174">
        <f t="shared" si="298"/>
        <v>0</v>
      </c>
      <c r="CY174" t="e">
        <f t="shared" si="299"/>
        <v>#REF!</v>
      </c>
      <c r="CZ174" t="e">
        <f t="shared" si="300"/>
        <v>#REF!</v>
      </c>
      <c r="DC174" t="s">
        <v>6</v>
      </c>
      <c r="DD174" t="s">
        <v>6</v>
      </c>
      <c r="DE174" t="s">
        <v>6</v>
      </c>
      <c r="DF174" t="s">
        <v>6</v>
      </c>
      <c r="DG174" t="s">
        <v>6</v>
      </c>
      <c r="DH174" t="s">
        <v>6</v>
      </c>
      <c r="DI174" t="s">
        <v>6</v>
      </c>
      <c r="DJ174" t="s">
        <v>6</v>
      </c>
      <c r="DK174" t="s">
        <v>6</v>
      </c>
      <c r="DL174" t="s">
        <v>6</v>
      </c>
      <c r="DM174" t="s">
        <v>6</v>
      </c>
      <c r="DN174">
        <v>0</v>
      </c>
      <c r="DO174">
        <v>0</v>
      </c>
      <c r="DP174">
        <v>1</v>
      </c>
      <c r="DQ174">
        <v>1</v>
      </c>
      <c r="DU174">
        <v>1013</v>
      </c>
      <c r="DV174" t="s">
        <v>384</v>
      </c>
      <c r="DW174" t="e">
        <f>'Техническое задание 18.1 '!#REF!</f>
        <v>#REF!</v>
      </c>
      <c r="DX174">
        <v>1</v>
      </c>
      <c r="DZ174" t="s">
        <v>6</v>
      </c>
      <c r="EA174" t="s">
        <v>6</v>
      </c>
      <c r="EB174" t="s">
        <v>6</v>
      </c>
      <c r="EC174" t="s">
        <v>6</v>
      </c>
      <c r="EE174">
        <v>66434399</v>
      </c>
      <c r="EF174">
        <v>2</v>
      </c>
      <c r="EG174" t="s">
        <v>80</v>
      </c>
      <c r="EH174">
        <v>40</v>
      </c>
      <c r="EI174" t="s">
        <v>138</v>
      </c>
      <c r="EJ174">
        <v>1</v>
      </c>
      <c r="EK174">
        <v>46001</v>
      </c>
      <c r="EL174" t="s">
        <v>139</v>
      </c>
      <c r="EM174" t="s">
        <v>140</v>
      </c>
      <c r="EO174" t="s">
        <v>6</v>
      </c>
      <c r="EQ174">
        <v>0</v>
      </c>
      <c r="ER174">
        <v>1</v>
      </c>
      <c r="ES174" s="31" t="e">
        <f>'Техническое задание 18.1 '!#REF!</f>
        <v>#REF!</v>
      </c>
      <c r="ET174">
        <v>0</v>
      </c>
      <c r="EU174">
        <v>0</v>
      </c>
      <c r="EV174">
        <v>0</v>
      </c>
      <c r="EW174">
        <v>0</v>
      </c>
      <c r="EX174">
        <v>0</v>
      </c>
      <c r="FQ174">
        <v>0</v>
      </c>
      <c r="FR174">
        <f t="shared" si="301"/>
        <v>0</v>
      </c>
      <c r="FS174">
        <v>0</v>
      </c>
      <c r="FX174">
        <v>103</v>
      </c>
      <c r="FY174">
        <v>59</v>
      </c>
      <c r="GA174" t="s">
        <v>6</v>
      </c>
      <c r="GD174">
        <v>1</v>
      </c>
      <c r="GF174">
        <v>-1142673066</v>
      </c>
      <c r="GG174">
        <v>2</v>
      </c>
      <c r="GH174">
        <v>1</v>
      </c>
      <c r="GI174">
        <v>4</v>
      </c>
      <c r="GJ174">
        <v>0</v>
      </c>
      <c r="GK174">
        <v>0</v>
      </c>
      <c r="GL174">
        <f t="shared" si="302"/>
        <v>0</v>
      </c>
      <c r="GM174" t="e">
        <f t="shared" si="303"/>
        <v>#REF!</v>
      </c>
      <c r="GN174" t="e">
        <f t="shared" si="304"/>
        <v>#REF!</v>
      </c>
      <c r="GO174">
        <f t="shared" si="305"/>
        <v>0</v>
      </c>
      <c r="GP174">
        <f t="shared" si="306"/>
        <v>0</v>
      </c>
      <c r="GR174">
        <v>0</v>
      </c>
      <c r="GS174">
        <v>3</v>
      </c>
      <c r="GT174">
        <v>0</v>
      </c>
      <c r="GU174" t="s">
        <v>6</v>
      </c>
      <c r="GV174">
        <f t="shared" si="307"/>
        <v>0</v>
      </c>
      <c r="GW174">
        <v>1</v>
      </c>
      <c r="GX174" t="e">
        <f t="shared" si="308"/>
        <v>#REF!</v>
      </c>
      <c r="HA174">
        <v>0</v>
      </c>
      <c r="HB174">
        <v>0</v>
      </c>
      <c r="HC174">
        <f t="shared" si="309"/>
        <v>0</v>
      </c>
      <c r="HE174" t="s">
        <v>6</v>
      </c>
      <c r="HF174" t="s">
        <v>6</v>
      </c>
      <c r="HM174" t="s">
        <v>6</v>
      </c>
      <c r="HN174" t="s">
        <v>141</v>
      </c>
      <c r="HO174" t="s">
        <v>142</v>
      </c>
      <c r="HP174" t="s">
        <v>139</v>
      </c>
      <c r="HQ174" t="s">
        <v>139</v>
      </c>
      <c r="IF174">
        <v>-1</v>
      </c>
      <c r="IK174">
        <v>0</v>
      </c>
    </row>
    <row r="175" spans="1:245" x14ac:dyDescent="0.25">
      <c r="A175">
        <v>18</v>
      </c>
      <c r="B175">
        <v>1</v>
      </c>
      <c r="C175">
        <v>279</v>
      </c>
      <c r="E175" t="s">
        <v>472</v>
      </c>
      <c r="F175" t="e">
        <f>'Техническое задание 18.1 '!#REF!</f>
        <v>#REF!</v>
      </c>
      <c r="G175" t="s">
        <v>473</v>
      </c>
      <c r="H175" t="s">
        <v>147</v>
      </c>
      <c r="I175" t="e">
        <f>I173*J175</f>
        <v>#REF!</v>
      </c>
      <c r="J175" s="66">
        <f>'4.Ведомость_списания'!F200</f>
        <v>7.0175438596491229E-3</v>
      </c>
      <c r="K175">
        <v>7.0175439999999997E-3</v>
      </c>
      <c r="O175" t="e">
        <f t="shared" si="272"/>
        <v>#REF!</v>
      </c>
      <c r="P175" t="e">
        <f t="shared" si="273"/>
        <v>#REF!</v>
      </c>
      <c r="Q175" t="e">
        <f t="shared" si="274"/>
        <v>#REF!</v>
      </c>
      <c r="R175" t="e">
        <f t="shared" si="275"/>
        <v>#REF!</v>
      </c>
      <c r="S175" t="e">
        <f t="shared" si="276"/>
        <v>#REF!</v>
      </c>
      <c r="T175" t="e">
        <f t="shared" si="277"/>
        <v>#REF!</v>
      </c>
      <c r="U175" t="e">
        <f t="shared" si="278"/>
        <v>#REF!</v>
      </c>
      <c r="V175" t="e">
        <f t="shared" si="279"/>
        <v>#REF!</v>
      </c>
      <c r="W175" t="e">
        <f t="shared" si="280"/>
        <v>#REF!</v>
      </c>
      <c r="X175" t="e">
        <f t="shared" si="281"/>
        <v>#REF!</v>
      </c>
      <c r="Y175" t="e">
        <f t="shared" si="282"/>
        <v>#REF!</v>
      </c>
      <c r="AA175">
        <v>66440962</v>
      </c>
      <c r="AB175" t="e">
        <f t="shared" si="283"/>
        <v>#REF!</v>
      </c>
      <c r="AC175" t="e">
        <f t="shared" si="284"/>
        <v>#REF!</v>
      </c>
      <c r="AD175">
        <f t="shared" si="285"/>
        <v>0</v>
      </c>
      <c r="AE175">
        <f t="shared" si="286"/>
        <v>0</v>
      </c>
      <c r="AF175">
        <f t="shared" si="287"/>
        <v>0</v>
      </c>
      <c r="AG175">
        <f t="shared" si="288"/>
        <v>0</v>
      </c>
      <c r="AH175">
        <f t="shared" si="289"/>
        <v>0</v>
      </c>
      <c r="AI175">
        <f t="shared" si="290"/>
        <v>0</v>
      </c>
      <c r="AJ175">
        <f t="shared" si="291"/>
        <v>0</v>
      </c>
      <c r="AK175">
        <v>84234.739999999991</v>
      </c>
      <c r="AL175" s="31" t="e">
        <f>'Техническое задание 18.1 '!#REF!</f>
        <v>#REF!</v>
      </c>
      <c r="AM175">
        <v>0</v>
      </c>
      <c r="AN175">
        <v>0</v>
      </c>
      <c r="AO175">
        <v>0</v>
      </c>
      <c r="AP175">
        <v>0</v>
      </c>
      <c r="AQ175">
        <v>0</v>
      </c>
      <c r="AR175">
        <v>0</v>
      </c>
      <c r="AS175">
        <v>0</v>
      </c>
      <c r="AT175">
        <v>103</v>
      </c>
      <c r="AU175">
        <v>59</v>
      </c>
      <c r="AV175">
        <v>1</v>
      </c>
      <c r="AW175">
        <v>1</v>
      </c>
      <c r="AZ175">
        <v>1</v>
      </c>
      <c r="BA175">
        <v>1</v>
      </c>
      <c r="BB175">
        <v>1</v>
      </c>
      <c r="BC175" t="e">
        <f>'Техническое задание 18.1 '!#REF!</f>
        <v>#REF!</v>
      </c>
      <c r="BD175" t="s">
        <v>6</v>
      </c>
      <c r="BE175" t="s">
        <v>6</v>
      </c>
      <c r="BF175" t="s">
        <v>6</v>
      </c>
      <c r="BG175" t="s">
        <v>6</v>
      </c>
      <c r="BH175">
        <v>3</v>
      </c>
      <c r="BI175">
        <v>1</v>
      </c>
      <c r="BJ175" t="s">
        <v>474</v>
      </c>
      <c r="BM175">
        <v>46001</v>
      </c>
      <c r="BN175">
        <v>0</v>
      </c>
      <c r="BO175" t="s">
        <v>6</v>
      </c>
      <c r="BP175">
        <v>0</v>
      </c>
      <c r="BQ175">
        <v>2</v>
      </c>
      <c r="BR175">
        <v>0</v>
      </c>
      <c r="BS175">
        <v>1</v>
      </c>
      <c r="BT175">
        <v>1</v>
      </c>
      <c r="BU175">
        <v>1</v>
      </c>
      <c r="BV175">
        <v>1</v>
      </c>
      <c r="BW175">
        <v>1</v>
      </c>
      <c r="BX175">
        <v>1</v>
      </c>
      <c r="BY175" t="s">
        <v>6</v>
      </c>
      <c r="BZ175">
        <v>103</v>
      </c>
      <c r="CA175">
        <v>59</v>
      </c>
      <c r="CB175" t="s">
        <v>6</v>
      </c>
      <c r="CE175">
        <v>0</v>
      </c>
      <c r="CF175">
        <v>0</v>
      </c>
      <c r="CG175">
        <v>0</v>
      </c>
      <c r="CM175">
        <v>0</v>
      </c>
      <c r="CN175" t="s">
        <v>6</v>
      </c>
      <c r="CO175">
        <v>0</v>
      </c>
      <c r="CP175" t="e">
        <f t="shared" si="292"/>
        <v>#REF!</v>
      </c>
      <c r="CQ175" t="e">
        <f>AC175</f>
        <v>#REF!</v>
      </c>
      <c r="CR175">
        <f>AD175</f>
        <v>0</v>
      </c>
      <c r="CS175">
        <f t="shared" si="293"/>
        <v>0</v>
      </c>
      <c r="CT175">
        <f t="shared" si="294"/>
        <v>0</v>
      </c>
      <c r="CU175">
        <f t="shared" si="295"/>
        <v>0</v>
      </c>
      <c r="CV175">
        <f t="shared" si="296"/>
        <v>0</v>
      </c>
      <c r="CW175">
        <f t="shared" si="297"/>
        <v>0</v>
      </c>
      <c r="CX175">
        <f t="shared" si="298"/>
        <v>0</v>
      </c>
      <c r="CY175" t="e">
        <f t="shared" si="299"/>
        <v>#REF!</v>
      </c>
      <c r="CZ175" t="e">
        <f t="shared" si="300"/>
        <v>#REF!</v>
      </c>
      <c r="DC175" t="s">
        <v>6</v>
      </c>
      <c r="DD175" t="s">
        <v>6</v>
      </c>
      <c r="DE175" t="s">
        <v>6</v>
      </c>
      <c r="DF175" t="s">
        <v>6</v>
      </c>
      <c r="DG175" t="s">
        <v>6</v>
      </c>
      <c r="DH175" t="s">
        <v>6</v>
      </c>
      <c r="DI175" t="s">
        <v>6</v>
      </c>
      <c r="DJ175" t="s">
        <v>6</v>
      </c>
      <c r="DK175" t="s">
        <v>6</v>
      </c>
      <c r="DL175" t="s">
        <v>6</v>
      </c>
      <c r="DM175" t="s">
        <v>6</v>
      </c>
      <c r="DN175">
        <v>0</v>
      </c>
      <c r="DO175">
        <v>0</v>
      </c>
      <c r="DP175">
        <v>1</v>
      </c>
      <c r="DQ175">
        <v>1</v>
      </c>
      <c r="DU175">
        <v>1009</v>
      </c>
      <c r="DV175" t="s">
        <v>147</v>
      </c>
      <c r="DW175" t="e">
        <f>'Техническое задание 18.1 '!#REF!</f>
        <v>#REF!</v>
      </c>
      <c r="DX175">
        <v>1000</v>
      </c>
      <c r="DZ175" t="s">
        <v>6</v>
      </c>
      <c r="EA175" t="s">
        <v>6</v>
      </c>
      <c r="EB175" t="s">
        <v>6</v>
      </c>
      <c r="EC175" t="s">
        <v>6</v>
      </c>
      <c r="EE175">
        <v>66434399</v>
      </c>
      <c r="EF175">
        <v>2</v>
      </c>
      <c r="EG175" t="s">
        <v>80</v>
      </c>
      <c r="EH175">
        <v>40</v>
      </c>
      <c r="EI175" t="s">
        <v>138</v>
      </c>
      <c r="EJ175">
        <v>1</v>
      </c>
      <c r="EK175">
        <v>46001</v>
      </c>
      <c r="EL175" t="s">
        <v>139</v>
      </c>
      <c r="EM175" t="s">
        <v>140</v>
      </c>
      <c r="EO175" t="s">
        <v>6</v>
      </c>
      <c r="EQ175">
        <v>0</v>
      </c>
      <c r="ER175">
        <v>84234.739999999991</v>
      </c>
      <c r="ES175" s="31" t="e">
        <f>'Техническое задание 18.1 '!#REF!</f>
        <v>#REF!</v>
      </c>
      <c r="ET175">
        <v>0</v>
      </c>
      <c r="EU175">
        <v>0</v>
      </c>
      <c r="EV175">
        <v>0</v>
      </c>
      <c r="EW175">
        <v>0</v>
      </c>
      <c r="EX175">
        <v>0</v>
      </c>
      <c r="EZ175">
        <v>5</v>
      </c>
      <c r="FC175">
        <v>0</v>
      </c>
      <c r="FD175">
        <v>18</v>
      </c>
      <c r="FF175">
        <v>80392</v>
      </c>
      <c r="FQ175">
        <v>0</v>
      </c>
      <c r="FR175">
        <f t="shared" si="301"/>
        <v>0</v>
      </c>
      <c r="FS175">
        <v>0</v>
      </c>
      <c r="FX175">
        <v>103</v>
      </c>
      <c r="FY175">
        <v>59</v>
      </c>
      <c r="GA175" t="s">
        <v>264</v>
      </c>
      <c r="GD175">
        <v>1</v>
      </c>
      <c r="GF175">
        <v>-1072145464</v>
      </c>
      <c r="GG175">
        <v>2</v>
      </c>
      <c r="GH175">
        <v>3</v>
      </c>
      <c r="GI175">
        <v>4</v>
      </c>
      <c r="GJ175">
        <v>0</v>
      </c>
      <c r="GK175">
        <v>0</v>
      </c>
      <c r="GL175">
        <f t="shared" si="302"/>
        <v>0</v>
      </c>
      <c r="GM175" t="e">
        <f t="shared" si="303"/>
        <v>#REF!</v>
      </c>
      <c r="GN175" t="e">
        <f t="shared" si="304"/>
        <v>#REF!</v>
      </c>
      <c r="GO175">
        <f t="shared" si="305"/>
        <v>0</v>
      </c>
      <c r="GP175">
        <f t="shared" si="306"/>
        <v>0</v>
      </c>
      <c r="GR175">
        <v>1</v>
      </c>
      <c r="GS175">
        <v>1</v>
      </c>
      <c r="GT175">
        <v>0</v>
      </c>
      <c r="GU175" t="s">
        <v>6</v>
      </c>
      <c r="GV175">
        <f t="shared" si="307"/>
        <v>0</v>
      </c>
      <c r="GW175">
        <v>1</v>
      </c>
      <c r="GX175" t="e">
        <f t="shared" si="308"/>
        <v>#REF!</v>
      </c>
      <c r="HA175">
        <v>0</v>
      </c>
      <c r="HB175">
        <v>0</v>
      </c>
      <c r="HC175">
        <f t="shared" si="309"/>
        <v>0</v>
      </c>
      <c r="HE175" t="s">
        <v>58</v>
      </c>
      <c r="HF175" t="s">
        <v>265</v>
      </c>
      <c r="HG175" t="e">
        <f>ROUND(AC175*I175,0)</f>
        <v>#REF!</v>
      </c>
      <c r="HM175" t="s">
        <v>6</v>
      </c>
      <c r="HN175" t="s">
        <v>141</v>
      </c>
      <c r="HO175" t="s">
        <v>142</v>
      </c>
      <c r="HP175" t="s">
        <v>139</v>
      </c>
      <c r="HQ175" t="s">
        <v>139</v>
      </c>
      <c r="IF175">
        <v>-1</v>
      </c>
      <c r="IK175">
        <v>0</v>
      </c>
    </row>
    <row r="176" spans="1:245" x14ac:dyDescent="0.25">
      <c r="A176">
        <v>18</v>
      </c>
      <c r="B176">
        <v>1</v>
      </c>
      <c r="C176">
        <v>278</v>
      </c>
      <c r="E176" t="s">
        <v>475</v>
      </c>
      <c r="F176" t="e">
        <f>'Техническое задание 18.1 '!#REF!</f>
        <v>#REF!</v>
      </c>
      <c r="G176" t="s">
        <v>477</v>
      </c>
      <c r="H176" t="s">
        <v>278</v>
      </c>
      <c r="I176" t="e">
        <f>I173*J176</f>
        <v>#REF!</v>
      </c>
      <c r="J176" s="66">
        <f>'4.Ведомость_списания'!F201</f>
        <v>1.3189792663476874</v>
      </c>
      <c r="K176">
        <v>1.3189792659999999</v>
      </c>
      <c r="O176" t="e">
        <f t="shared" si="272"/>
        <v>#REF!</v>
      </c>
      <c r="P176" t="e">
        <f t="shared" si="273"/>
        <v>#REF!</v>
      </c>
      <c r="Q176" t="e">
        <f t="shared" si="274"/>
        <v>#REF!</v>
      </c>
      <c r="R176" t="e">
        <f t="shared" si="275"/>
        <v>#REF!</v>
      </c>
      <c r="S176" t="e">
        <f t="shared" si="276"/>
        <v>#REF!</v>
      </c>
      <c r="T176" t="e">
        <f t="shared" si="277"/>
        <v>#REF!</v>
      </c>
      <c r="U176" t="e">
        <f t="shared" si="278"/>
        <v>#REF!</v>
      </c>
      <c r="V176" t="e">
        <f t="shared" si="279"/>
        <v>#REF!</v>
      </c>
      <c r="W176" t="e">
        <f t="shared" si="280"/>
        <v>#REF!</v>
      </c>
      <c r="X176" t="e">
        <f t="shared" si="281"/>
        <v>#REF!</v>
      </c>
      <c r="Y176" t="e">
        <f t="shared" si="282"/>
        <v>#REF!</v>
      </c>
      <c r="AA176">
        <v>66440962</v>
      </c>
      <c r="AB176" t="e">
        <f t="shared" si="283"/>
        <v>#REF!</v>
      </c>
      <c r="AC176" t="e">
        <f t="shared" si="284"/>
        <v>#REF!</v>
      </c>
      <c r="AD176">
        <f t="shared" si="285"/>
        <v>0</v>
      </c>
      <c r="AE176">
        <f t="shared" si="286"/>
        <v>0</v>
      </c>
      <c r="AF176">
        <f t="shared" si="287"/>
        <v>0</v>
      </c>
      <c r="AG176">
        <f t="shared" si="288"/>
        <v>0</v>
      </c>
      <c r="AH176">
        <f t="shared" si="289"/>
        <v>0</v>
      </c>
      <c r="AI176">
        <f t="shared" si="290"/>
        <v>0</v>
      </c>
      <c r="AJ176">
        <f t="shared" si="291"/>
        <v>0</v>
      </c>
      <c r="AK176">
        <v>235.98</v>
      </c>
      <c r="AL176" s="31" t="e">
        <f>'Техническое задание 18.1 '!#REF!</f>
        <v>#REF!</v>
      </c>
      <c r="AM176">
        <v>0</v>
      </c>
      <c r="AN176">
        <v>0</v>
      </c>
      <c r="AO176">
        <v>0</v>
      </c>
      <c r="AP176">
        <v>0</v>
      </c>
      <c r="AQ176">
        <v>0</v>
      </c>
      <c r="AR176">
        <v>0</v>
      </c>
      <c r="AS176">
        <v>0</v>
      </c>
      <c r="AT176">
        <v>103</v>
      </c>
      <c r="AU176">
        <v>59</v>
      </c>
      <c r="AV176">
        <v>1</v>
      </c>
      <c r="AW176">
        <v>1</v>
      </c>
      <c r="AZ176">
        <v>1</v>
      </c>
      <c r="BA176">
        <v>1</v>
      </c>
      <c r="BB176">
        <v>1</v>
      </c>
      <c r="BC176" t="e">
        <f>'Техническое задание 18.1 '!#REF!</f>
        <v>#REF!</v>
      </c>
      <c r="BD176" t="s">
        <v>6</v>
      </c>
      <c r="BE176" t="s">
        <v>6</v>
      </c>
      <c r="BF176" t="s">
        <v>6</v>
      </c>
      <c r="BG176" t="s">
        <v>6</v>
      </c>
      <c r="BH176">
        <v>3</v>
      </c>
      <c r="BI176">
        <v>1</v>
      </c>
      <c r="BJ176" t="s">
        <v>478</v>
      </c>
      <c r="BM176">
        <v>46001</v>
      </c>
      <c r="BN176">
        <v>0</v>
      </c>
      <c r="BO176" t="s">
        <v>6</v>
      </c>
      <c r="BP176">
        <v>0</v>
      </c>
      <c r="BQ176">
        <v>2</v>
      </c>
      <c r="BR176">
        <v>0</v>
      </c>
      <c r="BS176">
        <v>1</v>
      </c>
      <c r="BT176">
        <v>1</v>
      </c>
      <c r="BU176">
        <v>1</v>
      </c>
      <c r="BV176">
        <v>1</v>
      </c>
      <c r="BW176">
        <v>1</v>
      </c>
      <c r="BX176">
        <v>1</v>
      </c>
      <c r="BY176" t="s">
        <v>6</v>
      </c>
      <c r="BZ176">
        <v>103</v>
      </c>
      <c r="CA176">
        <v>59</v>
      </c>
      <c r="CB176" t="s">
        <v>6</v>
      </c>
      <c r="CE176">
        <v>0</v>
      </c>
      <c r="CF176">
        <v>0</v>
      </c>
      <c r="CG176">
        <v>0</v>
      </c>
      <c r="CM176">
        <v>0</v>
      </c>
      <c r="CN176" t="s">
        <v>6</v>
      </c>
      <c r="CO176">
        <v>0</v>
      </c>
      <c r="CP176" t="e">
        <f t="shared" si="292"/>
        <v>#REF!</v>
      </c>
      <c r="CQ176" t="e">
        <f>AC176*BC176</f>
        <v>#REF!</v>
      </c>
      <c r="CR176">
        <f>AD176*BB176</f>
        <v>0</v>
      </c>
      <c r="CS176">
        <f t="shared" si="293"/>
        <v>0</v>
      </c>
      <c r="CT176">
        <f t="shared" si="294"/>
        <v>0</v>
      </c>
      <c r="CU176">
        <f t="shared" si="295"/>
        <v>0</v>
      </c>
      <c r="CV176">
        <f t="shared" si="296"/>
        <v>0</v>
      </c>
      <c r="CW176">
        <f t="shared" si="297"/>
        <v>0</v>
      </c>
      <c r="CX176">
        <f t="shared" si="298"/>
        <v>0</v>
      </c>
      <c r="CY176" t="e">
        <f t="shared" si="299"/>
        <v>#REF!</v>
      </c>
      <c r="CZ176" t="e">
        <f t="shared" si="300"/>
        <v>#REF!</v>
      </c>
      <c r="DC176" t="s">
        <v>6</v>
      </c>
      <c r="DD176" t="s">
        <v>6</v>
      </c>
      <c r="DE176" t="s">
        <v>6</v>
      </c>
      <c r="DF176" t="s">
        <v>6</v>
      </c>
      <c r="DG176" t="s">
        <v>6</v>
      </c>
      <c r="DH176" t="s">
        <v>6</v>
      </c>
      <c r="DI176" t="s">
        <v>6</v>
      </c>
      <c r="DJ176" t="s">
        <v>6</v>
      </c>
      <c r="DK176" t="s">
        <v>6</v>
      </c>
      <c r="DL176" t="s">
        <v>6</v>
      </c>
      <c r="DM176" t="s">
        <v>6</v>
      </c>
      <c r="DN176">
        <v>0</v>
      </c>
      <c r="DO176">
        <v>0</v>
      </c>
      <c r="DP176">
        <v>1</v>
      </c>
      <c r="DQ176">
        <v>1</v>
      </c>
      <c r="DU176">
        <v>1013</v>
      </c>
      <c r="DV176" t="s">
        <v>278</v>
      </c>
      <c r="DW176" t="e">
        <f>'Техническое задание 18.1 '!#REF!</f>
        <v>#REF!</v>
      </c>
      <c r="DX176">
        <v>1</v>
      </c>
      <c r="DZ176" t="s">
        <v>6</v>
      </c>
      <c r="EA176" t="s">
        <v>6</v>
      </c>
      <c r="EB176" t="s">
        <v>6</v>
      </c>
      <c r="EC176" t="s">
        <v>6</v>
      </c>
      <c r="EE176">
        <v>66434399</v>
      </c>
      <c r="EF176">
        <v>2</v>
      </c>
      <c r="EG176" t="s">
        <v>80</v>
      </c>
      <c r="EH176">
        <v>40</v>
      </c>
      <c r="EI176" t="s">
        <v>138</v>
      </c>
      <c r="EJ176">
        <v>1</v>
      </c>
      <c r="EK176">
        <v>46001</v>
      </c>
      <c r="EL176" t="s">
        <v>139</v>
      </c>
      <c r="EM176" t="s">
        <v>140</v>
      </c>
      <c r="EO176" t="s">
        <v>6</v>
      </c>
      <c r="EQ176">
        <v>0</v>
      </c>
      <c r="ER176">
        <v>235.98</v>
      </c>
      <c r="ES176" s="31" t="e">
        <f>'Техническое задание 18.1 '!#REF!</f>
        <v>#REF!</v>
      </c>
      <c r="ET176">
        <v>0</v>
      </c>
      <c r="EU176">
        <v>0</v>
      </c>
      <c r="EV176">
        <v>0</v>
      </c>
      <c r="EW176">
        <v>0</v>
      </c>
      <c r="EX176">
        <v>0</v>
      </c>
      <c r="FQ176">
        <v>0</v>
      </c>
      <c r="FR176">
        <f t="shared" si="301"/>
        <v>0</v>
      </c>
      <c r="FS176">
        <v>0</v>
      </c>
      <c r="FX176">
        <v>103</v>
      </c>
      <c r="FY176">
        <v>59</v>
      </c>
      <c r="GA176" t="s">
        <v>6</v>
      </c>
      <c r="GD176">
        <v>1</v>
      </c>
      <c r="GF176">
        <v>-1837439357</v>
      </c>
      <c r="GG176">
        <v>2</v>
      </c>
      <c r="GH176">
        <v>1</v>
      </c>
      <c r="GI176">
        <v>4</v>
      </c>
      <c r="GJ176">
        <v>0</v>
      </c>
      <c r="GK176">
        <v>0</v>
      </c>
      <c r="GL176">
        <f t="shared" si="302"/>
        <v>0</v>
      </c>
      <c r="GM176" t="e">
        <f t="shared" si="303"/>
        <v>#REF!</v>
      </c>
      <c r="GN176" t="e">
        <f t="shared" si="304"/>
        <v>#REF!</v>
      </c>
      <c r="GO176">
        <f t="shared" si="305"/>
        <v>0</v>
      </c>
      <c r="GP176">
        <f t="shared" si="306"/>
        <v>0</v>
      </c>
      <c r="GR176">
        <v>0</v>
      </c>
      <c r="GS176">
        <v>3</v>
      </c>
      <c r="GT176">
        <v>0</v>
      </c>
      <c r="GU176" t="s">
        <v>6</v>
      </c>
      <c r="GV176">
        <f t="shared" si="307"/>
        <v>0</v>
      </c>
      <c r="GW176">
        <v>1</v>
      </c>
      <c r="GX176" t="e">
        <f t="shared" si="308"/>
        <v>#REF!</v>
      </c>
      <c r="HA176">
        <v>0</v>
      </c>
      <c r="HB176">
        <v>0</v>
      </c>
      <c r="HC176">
        <f t="shared" si="309"/>
        <v>0</v>
      </c>
      <c r="HE176" t="s">
        <v>6</v>
      </c>
      <c r="HF176" t="s">
        <v>6</v>
      </c>
      <c r="HM176" t="s">
        <v>6</v>
      </c>
      <c r="HN176" t="s">
        <v>141</v>
      </c>
      <c r="HO176" t="s">
        <v>142</v>
      </c>
      <c r="HP176" t="s">
        <v>139</v>
      </c>
      <c r="HQ176" t="s">
        <v>139</v>
      </c>
      <c r="IF176">
        <v>-1</v>
      </c>
      <c r="IK176">
        <v>0</v>
      </c>
    </row>
    <row r="177" spans="1:245" x14ac:dyDescent="0.25">
      <c r="A177">
        <v>17</v>
      </c>
      <c r="B177">
        <v>1</v>
      </c>
      <c r="C177">
        <f>ROW(SmtRes!A282)</f>
        <v>282</v>
      </c>
      <c r="D177">
        <f>ROW(EtalonRes!A246)</f>
        <v>246</v>
      </c>
      <c r="E177" t="s">
        <v>479</v>
      </c>
      <c r="F177" t="s">
        <v>480</v>
      </c>
      <c r="G177" t="s">
        <v>481</v>
      </c>
      <c r="H177" t="s">
        <v>269</v>
      </c>
      <c r="I177" t="e">
        <f>'Техническое задание 18.1 '!#REF!</f>
        <v>#REF!</v>
      </c>
      <c r="J177">
        <v>0</v>
      </c>
      <c r="K177">
        <v>-25.08</v>
      </c>
      <c r="O177" t="e">
        <f t="shared" si="272"/>
        <v>#REF!</v>
      </c>
      <c r="P177" t="e">
        <f t="shared" si="273"/>
        <v>#REF!</v>
      </c>
      <c r="Q177" t="e">
        <f t="shared" si="274"/>
        <v>#REF!</v>
      </c>
      <c r="R177" t="e">
        <f t="shared" si="275"/>
        <v>#REF!</v>
      </c>
      <c r="S177" t="e">
        <f t="shared" si="276"/>
        <v>#REF!</v>
      </c>
      <c r="T177" t="e">
        <f t="shared" si="277"/>
        <v>#REF!</v>
      </c>
      <c r="U177" t="e">
        <f t="shared" si="278"/>
        <v>#REF!</v>
      </c>
      <c r="V177" t="e">
        <f t="shared" si="279"/>
        <v>#REF!</v>
      </c>
      <c r="W177" t="e">
        <f t="shared" si="280"/>
        <v>#REF!</v>
      </c>
      <c r="X177" t="e">
        <f t="shared" si="281"/>
        <v>#REF!</v>
      </c>
      <c r="Y177" t="e">
        <f t="shared" si="282"/>
        <v>#REF!</v>
      </c>
      <c r="AA177">
        <v>66440962</v>
      </c>
      <c r="AB177" t="e">
        <f t="shared" si="283"/>
        <v>#REF!</v>
      </c>
      <c r="AC177">
        <f>ROUND(((ES177*ROUND(3,7))),2)</f>
        <v>0</v>
      </c>
      <c r="AD177" t="e">
        <f>ROUND(((((ET177*ROUND(3,7)))-((EU177*ROUND(3,7))))+AE177),2)</f>
        <v>#REF!</v>
      </c>
      <c r="AE177">
        <f>ROUND(((EU177*ROUND(3,7))),2)</f>
        <v>0</v>
      </c>
      <c r="AF177" t="e">
        <f>ROUND(((EV177*ROUND(3,7))),2)</f>
        <v>#REF!</v>
      </c>
      <c r="AG177">
        <f t="shared" si="288"/>
        <v>0</v>
      </c>
      <c r="AH177" t="e">
        <f>((EW177*ROUND(3,7)))</f>
        <v>#REF!</v>
      </c>
      <c r="AI177">
        <f>((EX177*ROUND(3,7)))</f>
        <v>0</v>
      </c>
      <c r="AJ177">
        <f t="shared" si="291"/>
        <v>0</v>
      </c>
      <c r="AK177" t="e">
        <f>AL177+AM177+AO177</f>
        <v>#REF!</v>
      </c>
      <c r="AL177">
        <v>0</v>
      </c>
      <c r="AM177" s="31" t="e">
        <f>'Техническое задание 18.1 '!#REF!</f>
        <v>#REF!</v>
      </c>
      <c r="AN177">
        <v>0</v>
      </c>
      <c r="AO177" s="31" t="e">
        <f>'Техническое задание 18.1 '!#REF!</f>
        <v>#REF!</v>
      </c>
      <c r="AP177">
        <v>0</v>
      </c>
      <c r="AQ177" t="e">
        <f>'Техническое задание 18.1 '!#REF!</f>
        <v>#REF!</v>
      </c>
      <c r="AR177">
        <v>0</v>
      </c>
      <c r="AS177">
        <v>0</v>
      </c>
      <c r="AT177">
        <v>103</v>
      </c>
      <c r="AU177">
        <v>59</v>
      </c>
      <c r="AV177">
        <v>1</v>
      </c>
      <c r="AW177">
        <v>1</v>
      </c>
      <c r="AZ177">
        <v>1</v>
      </c>
      <c r="BA177" t="e">
        <f>'Техническое задание 18.1 '!#REF!</f>
        <v>#REF!</v>
      </c>
      <c r="BB177" t="e">
        <f>'Техническое задание 18.1 '!#REF!</f>
        <v>#REF!</v>
      </c>
      <c r="BC177">
        <v>9.11</v>
      </c>
      <c r="BD177" t="s">
        <v>6</v>
      </c>
      <c r="BE177" t="s">
        <v>6</v>
      </c>
      <c r="BF177" t="s">
        <v>6</v>
      </c>
      <c r="BG177" t="s">
        <v>6</v>
      </c>
      <c r="BH177">
        <v>0</v>
      </c>
      <c r="BI177">
        <v>1</v>
      </c>
      <c r="BJ177" t="s">
        <v>482</v>
      </c>
      <c r="BM177">
        <v>46001</v>
      </c>
      <c r="BN177">
        <v>0</v>
      </c>
      <c r="BO177" t="s">
        <v>6</v>
      </c>
      <c r="BP177">
        <v>0</v>
      </c>
      <c r="BQ177">
        <v>2</v>
      </c>
      <c r="BR177">
        <v>0</v>
      </c>
      <c r="BS177">
        <v>33.39</v>
      </c>
      <c r="BT177">
        <v>1</v>
      </c>
      <c r="BU177">
        <v>1</v>
      </c>
      <c r="BV177">
        <v>1</v>
      </c>
      <c r="BW177">
        <v>1</v>
      </c>
      <c r="BX177">
        <v>1</v>
      </c>
      <c r="BY177" t="s">
        <v>6</v>
      </c>
      <c r="BZ177">
        <v>103</v>
      </c>
      <c r="CA177">
        <v>59</v>
      </c>
      <c r="CB177" t="s">
        <v>6</v>
      </c>
      <c r="CE177">
        <v>0</v>
      </c>
      <c r="CF177">
        <v>0</v>
      </c>
      <c r="CG177">
        <v>0</v>
      </c>
      <c r="CM177">
        <v>0</v>
      </c>
      <c r="CN177" t="s">
        <v>6</v>
      </c>
      <c r="CO177">
        <v>0</v>
      </c>
      <c r="CP177" t="e">
        <f t="shared" si="292"/>
        <v>#REF!</v>
      </c>
      <c r="CQ177">
        <f>AC177*BC177</f>
        <v>0</v>
      </c>
      <c r="CR177" t="e">
        <f>AD177*BB177</f>
        <v>#REF!</v>
      </c>
      <c r="CS177">
        <f t="shared" si="293"/>
        <v>0</v>
      </c>
      <c r="CT177" t="e">
        <f t="shared" si="294"/>
        <v>#REF!</v>
      </c>
      <c r="CU177">
        <f t="shared" si="295"/>
        <v>0</v>
      </c>
      <c r="CV177" t="e">
        <f t="shared" si="296"/>
        <v>#REF!</v>
      </c>
      <c r="CW177">
        <f t="shared" si="297"/>
        <v>0</v>
      </c>
      <c r="CX177">
        <f t="shared" si="298"/>
        <v>0</v>
      </c>
      <c r="CY177" t="e">
        <f t="shared" si="299"/>
        <v>#REF!</v>
      </c>
      <c r="CZ177" t="e">
        <f t="shared" si="300"/>
        <v>#REF!</v>
      </c>
      <c r="DC177" t="s">
        <v>6</v>
      </c>
      <c r="DD177" t="s">
        <v>483</v>
      </c>
      <c r="DE177" t="s">
        <v>483</v>
      </c>
      <c r="DF177" t="s">
        <v>483</v>
      </c>
      <c r="DG177" t="s">
        <v>483</v>
      </c>
      <c r="DH177" t="s">
        <v>6</v>
      </c>
      <c r="DI177" t="s">
        <v>483</v>
      </c>
      <c r="DJ177" t="s">
        <v>483</v>
      </c>
      <c r="DK177" t="s">
        <v>6</v>
      </c>
      <c r="DL177" t="s">
        <v>6</v>
      </c>
      <c r="DM177" t="s">
        <v>6</v>
      </c>
      <c r="DN177">
        <v>0</v>
      </c>
      <c r="DO177">
        <v>0</v>
      </c>
      <c r="DP177">
        <v>1</v>
      </c>
      <c r="DQ177">
        <v>1</v>
      </c>
      <c r="DU177">
        <v>1013</v>
      </c>
      <c r="DV177" t="s">
        <v>269</v>
      </c>
      <c r="DW177" t="e">
        <f>'Техническое задание 18.1 '!#REF!</f>
        <v>#REF!</v>
      </c>
      <c r="DX177">
        <v>1</v>
      </c>
      <c r="DZ177" t="s">
        <v>6</v>
      </c>
      <c r="EA177" t="s">
        <v>6</v>
      </c>
      <c r="EB177" t="s">
        <v>6</v>
      </c>
      <c r="EC177" t="s">
        <v>6</v>
      </c>
      <c r="EE177">
        <v>66434399</v>
      </c>
      <c r="EF177">
        <v>2</v>
      </c>
      <c r="EG177" t="s">
        <v>80</v>
      </c>
      <c r="EH177">
        <v>40</v>
      </c>
      <c r="EI177" t="s">
        <v>138</v>
      </c>
      <c r="EJ177">
        <v>1</v>
      </c>
      <c r="EK177">
        <v>46001</v>
      </c>
      <c r="EL177" t="s">
        <v>139</v>
      </c>
      <c r="EM177" t="s">
        <v>140</v>
      </c>
      <c r="EO177" t="s">
        <v>6</v>
      </c>
      <c r="EQ177">
        <v>131072</v>
      </c>
      <c r="ER177" t="e">
        <f>ES177+ET177+EV177</f>
        <v>#REF!</v>
      </c>
      <c r="ES177">
        <v>0</v>
      </c>
      <c r="ET177" s="31" t="e">
        <f>'Техническое задание 18.1 '!#REF!</f>
        <v>#REF!</v>
      </c>
      <c r="EU177">
        <v>0</v>
      </c>
      <c r="EV177" s="31" t="e">
        <f>'Техническое задание 18.1 '!#REF!</f>
        <v>#REF!</v>
      </c>
      <c r="EW177" t="e">
        <f>'Техническое задание 18.1 '!#REF!</f>
        <v>#REF!</v>
      </c>
      <c r="EX177">
        <v>0</v>
      </c>
      <c r="EY177">
        <v>0</v>
      </c>
      <c r="FQ177">
        <v>0</v>
      </c>
      <c r="FR177">
        <f t="shared" si="301"/>
        <v>0</v>
      </c>
      <c r="FS177">
        <v>0</v>
      </c>
      <c r="FX177">
        <v>103</v>
      </c>
      <c r="FY177">
        <v>59</v>
      </c>
      <c r="GA177" t="s">
        <v>6</v>
      </c>
      <c r="GD177">
        <v>1</v>
      </c>
      <c r="GF177">
        <v>-626421069</v>
      </c>
      <c r="GG177">
        <v>2</v>
      </c>
      <c r="GH177">
        <v>1</v>
      </c>
      <c r="GI177">
        <v>4</v>
      </c>
      <c r="GJ177">
        <v>0</v>
      </c>
      <c r="GK177">
        <v>0</v>
      </c>
      <c r="GL177">
        <f t="shared" si="302"/>
        <v>0</v>
      </c>
      <c r="GM177" t="e">
        <f t="shared" si="303"/>
        <v>#REF!</v>
      </c>
      <c r="GN177" t="e">
        <f t="shared" si="304"/>
        <v>#REF!</v>
      </c>
      <c r="GO177">
        <f t="shared" si="305"/>
        <v>0</v>
      </c>
      <c r="GP177">
        <f t="shared" si="306"/>
        <v>0</v>
      </c>
      <c r="GR177">
        <v>0</v>
      </c>
      <c r="GS177">
        <v>3</v>
      </c>
      <c r="GT177">
        <v>0</v>
      </c>
      <c r="GU177" t="s">
        <v>483</v>
      </c>
      <c r="GV177">
        <f>ROUND(((GT177*ROUND(3,7))),2)</f>
        <v>0</v>
      </c>
      <c r="GW177">
        <v>1</v>
      </c>
      <c r="GX177" t="e">
        <f t="shared" si="308"/>
        <v>#REF!</v>
      </c>
      <c r="HA177">
        <v>0</v>
      </c>
      <c r="HB177">
        <v>0</v>
      </c>
      <c r="HC177">
        <f t="shared" si="309"/>
        <v>0</v>
      </c>
      <c r="HE177" t="s">
        <v>6</v>
      </c>
      <c r="HF177" t="s">
        <v>6</v>
      </c>
      <c r="HM177" t="s">
        <v>6</v>
      </c>
      <c r="HN177" t="s">
        <v>141</v>
      </c>
      <c r="HO177" t="s">
        <v>142</v>
      </c>
      <c r="HP177" t="s">
        <v>139</v>
      </c>
      <c r="HQ177" t="s">
        <v>139</v>
      </c>
      <c r="IF177">
        <v>-1</v>
      </c>
      <c r="IK177">
        <v>0</v>
      </c>
    </row>
    <row r="178" spans="1:245" x14ac:dyDescent="0.25">
      <c r="A178">
        <v>18</v>
      </c>
      <c r="B178">
        <v>1</v>
      </c>
      <c r="C178">
        <v>282</v>
      </c>
      <c r="E178" t="s">
        <v>484</v>
      </c>
      <c r="F178" t="e">
        <f>'Техническое задание 18.1 '!#REF!</f>
        <v>#REF!</v>
      </c>
      <c r="G178" t="s">
        <v>383</v>
      </c>
      <c r="H178" t="s">
        <v>384</v>
      </c>
      <c r="I178" t="e">
        <f>I177*J178</f>
        <v>#REF!</v>
      </c>
      <c r="J178" s="66">
        <f>'4.Ведомость_списания'!F203</f>
        <v>0.36000000000000004</v>
      </c>
      <c r="K178">
        <v>0.12</v>
      </c>
      <c r="O178" t="e">
        <f t="shared" si="272"/>
        <v>#REF!</v>
      </c>
      <c r="P178" t="e">
        <f t="shared" si="273"/>
        <v>#REF!</v>
      </c>
      <c r="Q178" t="e">
        <f t="shared" si="274"/>
        <v>#REF!</v>
      </c>
      <c r="R178" t="e">
        <f t="shared" si="275"/>
        <v>#REF!</v>
      </c>
      <c r="S178" t="e">
        <f t="shared" si="276"/>
        <v>#REF!</v>
      </c>
      <c r="T178" t="e">
        <f t="shared" si="277"/>
        <v>#REF!</v>
      </c>
      <c r="U178" t="e">
        <f t="shared" si="278"/>
        <v>#REF!</v>
      </c>
      <c r="V178" t="e">
        <f t="shared" si="279"/>
        <v>#REF!</v>
      </c>
      <c r="W178" t="e">
        <f t="shared" si="280"/>
        <v>#REF!</v>
      </c>
      <c r="X178" t="e">
        <f t="shared" si="281"/>
        <v>#REF!</v>
      </c>
      <c r="Y178" t="e">
        <f t="shared" si="282"/>
        <v>#REF!</v>
      </c>
      <c r="AA178">
        <v>66440962</v>
      </c>
      <c r="AB178" t="e">
        <f t="shared" si="283"/>
        <v>#REF!</v>
      </c>
      <c r="AC178" t="e">
        <f t="shared" ref="AC178:AC195" si="310">ROUND((ES178),2)</f>
        <v>#REF!</v>
      </c>
      <c r="AD178">
        <f t="shared" ref="AD178:AD195" si="311">ROUND((((ET178)-(EU178))+AE178),2)</f>
        <v>0</v>
      </c>
      <c r="AE178">
        <f t="shared" ref="AE178:AE195" si="312">ROUND((EU178),2)</f>
        <v>0</v>
      </c>
      <c r="AF178">
        <f t="shared" ref="AF178:AF195" si="313">ROUND((EV178),2)</f>
        <v>0</v>
      </c>
      <c r="AG178">
        <f t="shared" si="288"/>
        <v>0</v>
      </c>
      <c r="AH178">
        <f t="shared" ref="AH178:AH195" si="314">(EW178)</f>
        <v>0</v>
      </c>
      <c r="AI178">
        <f t="shared" ref="AI178:AI195" si="315">(EX178)</f>
        <v>0</v>
      </c>
      <c r="AJ178">
        <f t="shared" si="291"/>
        <v>0</v>
      </c>
      <c r="AK178">
        <v>1</v>
      </c>
      <c r="AL178" s="31" t="e">
        <f>'Техническое задание 18.1 '!#REF!</f>
        <v>#REF!</v>
      </c>
      <c r="AM178">
        <v>0</v>
      </c>
      <c r="AN178">
        <v>0</v>
      </c>
      <c r="AO178">
        <v>0</v>
      </c>
      <c r="AP178">
        <v>0</v>
      </c>
      <c r="AQ178">
        <v>0</v>
      </c>
      <c r="AR178">
        <v>0</v>
      </c>
      <c r="AS178">
        <v>0</v>
      </c>
      <c r="AT178">
        <v>103</v>
      </c>
      <c r="AU178">
        <v>59</v>
      </c>
      <c r="AV178">
        <v>1</v>
      </c>
      <c r="AW178">
        <v>1</v>
      </c>
      <c r="AZ178">
        <v>1</v>
      </c>
      <c r="BA178">
        <v>1</v>
      </c>
      <c r="BB178">
        <v>1</v>
      </c>
      <c r="BC178" t="e">
        <f>'Техническое задание 18.1 '!#REF!</f>
        <v>#REF!</v>
      </c>
      <c r="BD178" t="s">
        <v>6</v>
      </c>
      <c r="BE178" t="s">
        <v>6</v>
      </c>
      <c r="BF178" t="s">
        <v>6</v>
      </c>
      <c r="BG178" t="s">
        <v>6</v>
      </c>
      <c r="BH178">
        <v>3</v>
      </c>
      <c r="BI178">
        <v>1</v>
      </c>
      <c r="BJ178" t="s">
        <v>385</v>
      </c>
      <c r="BM178">
        <v>46001</v>
      </c>
      <c r="BN178">
        <v>0</v>
      </c>
      <c r="BO178" t="s">
        <v>6</v>
      </c>
      <c r="BP178">
        <v>0</v>
      </c>
      <c r="BQ178">
        <v>2</v>
      </c>
      <c r="BR178">
        <v>0</v>
      </c>
      <c r="BS178">
        <v>1</v>
      </c>
      <c r="BT178">
        <v>1</v>
      </c>
      <c r="BU178">
        <v>1</v>
      </c>
      <c r="BV178">
        <v>1</v>
      </c>
      <c r="BW178">
        <v>1</v>
      </c>
      <c r="BX178">
        <v>1</v>
      </c>
      <c r="BY178" t="s">
        <v>6</v>
      </c>
      <c r="BZ178">
        <v>103</v>
      </c>
      <c r="CA178">
        <v>59</v>
      </c>
      <c r="CB178" t="s">
        <v>6</v>
      </c>
      <c r="CE178">
        <v>0</v>
      </c>
      <c r="CF178">
        <v>0</v>
      </c>
      <c r="CG178">
        <v>0</v>
      </c>
      <c r="CM178">
        <v>0</v>
      </c>
      <c r="CN178" t="s">
        <v>6</v>
      </c>
      <c r="CO178">
        <v>0</v>
      </c>
      <c r="CP178" t="e">
        <f t="shared" si="292"/>
        <v>#REF!</v>
      </c>
      <c r="CQ178" t="e">
        <f>AC178*BC178</f>
        <v>#REF!</v>
      </c>
      <c r="CR178">
        <f>AD178*BB178</f>
        <v>0</v>
      </c>
      <c r="CS178">
        <f t="shared" si="293"/>
        <v>0</v>
      </c>
      <c r="CT178">
        <f t="shared" si="294"/>
        <v>0</v>
      </c>
      <c r="CU178">
        <f t="shared" si="295"/>
        <v>0</v>
      </c>
      <c r="CV178">
        <f t="shared" si="296"/>
        <v>0</v>
      </c>
      <c r="CW178">
        <f t="shared" si="297"/>
        <v>0</v>
      </c>
      <c r="CX178">
        <f t="shared" si="298"/>
        <v>0</v>
      </c>
      <c r="CY178" t="e">
        <f t="shared" si="299"/>
        <v>#REF!</v>
      </c>
      <c r="CZ178" t="e">
        <f t="shared" si="300"/>
        <v>#REF!</v>
      </c>
      <c r="DC178" t="s">
        <v>6</v>
      </c>
      <c r="DD178" t="s">
        <v>6</v>
      </c>
      <c r="DE178" t="s">
        <v>6</v>
      </c>
      <c r="DF178" t="s">
        <v>6</v>
      </c>
      <c r="DG178" t="s">
        <v>6</v>
      </c>
      <c r="DH178" t="s">
        <v>6</v>
      </c>
      <c r="DI178" t="s">
        <v>6</v>
      </c>
      <c r="DJ178" t="s">
        <v>6</v>
      </c>
      <c r="DK178" t="s">
        <v>6</v>
      </c>
      <c r="DL178" t="s">
        <v>6</v>
      </c>
      <c r="DM178" t="s">
        <v>6</v>
      </c>
      <c r="DN178">
        <v>0</v>
      </c>
      <c r="DO178">
        <v>0</v>
      </c>
      <c r="DP178">
        <v>1</v>
      </c>
      <c r="DQ178">
        <v>1</v>
      </c>
      <c r="DU178">
        <v>1013</v>
      </c>
      <c r="DV178" t="s">
        <v>384</v>
      </c>
      <c r="DW178" t="e">
        <f>'Техническое задание 18.1 '!#REF!</f>
        <v>#REF!</v>
      </c>
      <c r="DX178">
        <v>1</v>
      </c>
      <c r="DZ178" t="s">
        <v>6</v>
      </c>
      <c r="EA178" t="s">
        <v>6</v>
      </c>
      <c r="EB178" t="s">
        <v>6</v>
      </c>
      <c r="EC178" t="s">
        <v>6</v>
      </c>
      <c r="EE178">
        <v>66434399</v>
      </c>
      <c r="EF178">
        <v>2</v>
      </c>
      <c r="EG178" t="s">
        <v>80</v>
      </c>
      <c r="EH178">
        <v>40</v>
      </c>
      <c r="EI178" t="s">
        <v>138</v>
      </c>
      <c r="EJ178">
        <v>1</v>
      </c>
      <c r="EK178">
        <v>46001</v>
      </c>
      <c r="EL178" t="s">
        <v>139</v>
      </c>
      <c r="EM178" t="s">
        <v>140</v>
      </c>
      <c r="EO178" t="s">
        <v>6</v>
      </c>
      <c r="EQ178">
        <v>0</v>
      </c>
      <c r="ER178">
        <v>1</v>
      </c>
      <c r="ES178" s="31" t="e">
        <f>'Техническое задание 18.1 '!#REF!</f>
        <v>#REF!</v>
      </c>
      <c r="ET178">
        <v>0</v>
      </c>
      <c r="EU178">
        <v>0</v>
      </c>
      <c r="EV178">
        <v>0</v>
      </c>
      <c r="EW178">
        <v>0</v>
      </c>
      <c r="EX178">
        <v>0</v>
      </c>
      <c r="FQ178">
        <v>0</v>
      </c>
      <c r="FR178">
        <f t="shared" si="301"/>
        <v>0</v>
      </c>
      <c r="FS178">
        <v>0</v>
      </c>
      <c r="FX178">
        <v>103</v>
      </c>
      <c r="FY178">
        <v>59</v>
      </c>
      <c r="GA178" t="s">
        <v>6</v>
      </c>
      <c r="GD178">
        <v>1</v>
      </c>
      <c r="GF178">
        <v>-1142673066</v>
      </c>
      <c r="GG178">
        <v>2</v>
      </c>
      <c r="GH178">
        <v>1</v>
      </c>
      <c r="GI178">
        <v>4</v>
      </c>
      <c r="GJ178">
        <v>0</v>
      </c>
      <c r="GK178">
        <v>0</v>
      </c>
      <c r="GL178">
        <f t="shared" si="302"/>
        <v>0</v>
      </c>
      <c r="GM178" t="e">
        <f t="shared" si="303"/>
        <v>#REF!</v>
      </c>
      <c r="GN178" t="e">
        <f t="shared" si="304"/>
        <v>#REF!</v>
      </c>
      <c r="GO178">
        <f t="shared" si="305"/>
        <v>0</v>
      </c>
      <c r="GP178">
        <f t="shared" si="306"/>
        <v>0</v>
      </c>
      <c r="GR178">
        <v>0</v>
      </c>
      <c r="GS178">
        <v>3</v>
      </c>
      <c r="GT178">
        <v>0</v>
      </c>
      <c r="GU178" t="s">
        <v>6</v>
      </c>
      <c r="GV178">
        <f t="shared" ref="GV178:GV195" si="316">ROUND((GT178),2)</f>
        <v>0</v>
      </c>
      <c r="GW178">
        <v>1</v>
      </c>
      <c r="GX178" t="e">
        <f t="shared" si="308"/>
        <v>#REF!</v>
      </c>
      <c r="HA178">
        <v>0</v>
      </c>
      <c r="HB178">
        <v>0</v>
      </c>
      <c r="HC178">
        <f t="shared" si="309"/>
        <v>0</v>
      </c>
      <c r="HE178" t="s">
        <v>6</v>
      </c>
      <c r="HF178" t="s">
        <v>6</v>
      </c>
      <c r="HM178" t="s">
        <v>483</v>
      </c>
      <c r="HN178" t="s">
        <v>141</v>
      </c>
      <c r="HO178" t="s">
        <v>142</v>
      </c>
      <c r="HP178" t="s">
        <v>139</v>
      </c>
      <c r="HQ178" t="s">
        <v>139</v>
      </c>
      <c r="IF178">
        <v>-1</v>
      </c>
      <c r="IK178">
        <v>0</v>
      </c>
    </row>
    <row r="179" spans="1:245" x14ac:dyDescent="0.25">
      <c r="A179">
        <v>17</v>
      </c>
      <c r="B179">
        <v>1</v>
      </c>
      <c r="C179">
        <f>ROW(SmtRes!A304)</f>
        <v>304</v>
      </c>
      <c r="D179">
        <f>ROW(EtalonRes!A268)</f>
        <v>268</v>
      </c>
      <c r="E179" t="s">
        <v>485</v>
      </c>
      <c r="F179" t="s">
        <v>329</v>
      </c>
      <c r="G179" t="s">
        <v>486</v>
      </c>
      <c r="H179" t="s">
        <v>147</v>
      </c>
      <c r="I179" t="e">
        <f>'Техническое задание 18.1 '!#REF!</f>
        <v>#REF!</v>
      </c>
      <c r="J179">
        <v>0</v>
      </c>
      <c r="K179">
        <v>3.42</v>
      </c>
      <c r="O179" t="e">
        <f t="shared" si="272"/>
        <v>#REF!</v>
      </c>
      <c r="P179" t="e">
        <f t="shared" si="273"/>
        <v>#REF!</v>
      </c>
      <c r="Q179" t="e">
        <f t="shared" si="274"/>
        <v>#REF!</v>
      </c>
      <c r="R179" t="e">
        <f t="shared" si="275"/>
        <v>#REF!</v>
      </c>
      <c r="S179" t="e">
        <f t="shared" si="276"/>
        <v>#REF!</v>
      </c>
      <c r="T179" t="e">
        <f t="shared" si="277"/>
        <v>#REF!</v>
      </c>
      <c r="U179" t="e">
        <f t="shared" si="278"/>
        <v>#REF!</v>
      </c>
      <c r="V179" t="e">
        <f t="shared" si="279"/>
        <v>#REF!</v>
      </c>
      <c r="W179" t="e">
        <f t="shared" si="280"/>
        <v>#REF!</v>
      </c>
      <c r="X179" t="e">
        <f t="shared" si="281"/>
        <v>#REF!</v>
      </c>
      <c r="Y179" t="e">
        <f t="shared" si="282"/>
        <v>#REF!</v>
      </c>
      <c r="AA179">
        <v>66440962</v>
      </c>
      <c r="AB179" t="e">
        <f t="shared" si="283"/>
        <v>#REF!</v>
      </c>
      <c r="AC179" t="e">
        <f t="shared" si="310"/>
        <v>#REF!</v>
      </c>
      <c r="AD179" t="e">
        <f t="shared" si="311"/>
        <v>#REF!</v>
      </c>
      <c r="AE179" t="e">
        <f t="shared" si="312"/>
        <v>#REF!</v>
      </c>
      <c r="AF179" t="e">
        <f t="shared" si="313"/>
        <v>#REF!</v>
      </c>
      <c r="AG179">
        <f t="shared" si="288"/>
        <v>0</v>
      </c>
      <c r="AH179" t="e">
        <f t="shared" si="314"/>
        <v>#REF!</v>
      </c>
      <c r="AI179">
        <f t="shared" si="315"/>
        <v>4.32</v>
      </c>
      <c r="AJ179">
        <f t="shared" si="291"/>
        <v>0</v>
      </c>
      <c r="AK179" t="e">
        <f>AL179+AM179+AO179</f>
        <v>#REF!</v>
      </c>
      <c r="AL179" s="31" t="e">
        <f>'Техническое задание 18.1 '!#REF!</f>
        <v>#REF!</v>
      </c>
      <c r="AM179" s="31" t="e">
        <f>'Техническое задание 18.1 '!#REF!</f>
        <v>#REF!</v>
      </c>
      <c r="AN179" s="31" t="e">
        <f>'Техническое задание 18.1 '!#REF!</f>
        <v>#REF!</v>
      </c>
      <c r="AO179" s="31" t="e">
        <f>'Техническое задание 18.1 '!#REF!</f>
        <v>#REF!</v>
      </c>
      <c r="AP179">
        <v>0</v>
      </c>
      <c r="AQ179" t="e">
        <f>'Техническое задание 18.1 '!#REF!</f>
        <v>#REF!</v>
      </c>
      <c r="AR179">
        <v>4.32</v>
      </c>
      <c r="AS179">
        <v>0</v>
      </c>
      <c r="AT179">
        <v>93</v>
      </c>
      <c r="AU179">
        <v>62</v>
      </c>
      <c r="AV179">
        <v>1</v>
      </c>
      <c r="AW179">
        <v>1</v>
      </c>
      <c r="AZ179">
        <v>1</v>
      </c>
      <c r="BA179" t="e">
        <f>'Техническое задание 18.1 '!#REF!</f>
        <v>#REF!</v>
      </c>
      <c r="BB179" t="e">
        <f>'Техническое задание 18.1 '!#REF!</f>
        <v>#REF!</v>
      </c>
      <c r="BC179" t="e">
        <f>'Техническое задание 18.1 '!#REF!</f>
        <v>#REF!</v>
      </c>
      <c r="BD179" t="s">
        <v>6</v>
      </c>
      <c r="BE179" t="s">
        <v>6</v>
      </c>
      <c r="BF179" t="s">
        <v>6</v>
      </c>
      <c r="BG179" t="s">
        <v>6</v>
      </c>
      <c r="BH179">
        <v>0</v>
      </c>
      <c r="BI179">
        <v>1</v>
      </c>
      <c r="BJ179" t="s">
        <v>331</v>
      </c>
      <c r="BM179">
        <v>9001</v>
      </c>
      <c r="BN179">
        <v>0</v>
      </c>
      <c r="BO179" t="s">
        <v>6</v>
      </c>
      <c r="BP179">
        <v>0</v>
      </c>
      <c r="BQ179">
        <v>2</v>
      </c>
      <c r="BR179">
        <v>0</v>
      </c>
      <c r="BS179" t="e">
        <f>'Техническое задание 18.1 '!#REF!</f>
        <v>#REF!</v>
      </c>
      <c r="BT179">
        <v>1</v>
      </c>
      <c r="BU179">
        <v>1</v>
      </c>
      <c r="BV179">
        <v>1</v>
      </c>
      <c r="BW179">
        <v>1</v>
      </c>
      <c r="BX179">
        <v>1</v>
      </c>
      <c r="BY179" t="s">
        <v>6</v>
      </c>
      <c r="BZ179">
        <v>93</v>
      </c>
      <c r="CA179">
        <v>62</v>
      </c>
      <c r="CB179" t="s">
        <v>6</v>
      </c>
      <c r="CE179">
        <v>0</v>
      </c>
      <c r="CF179">
        <v>0</v>
      </c>
      <c r="CG179">
        <v>0</v>
      </c>
      <c r="CM179">
        <v>0</v>
      </c>
      <c r="CN179" t="s">
        <v>6</v>
      </c>
      <c r="CO179">
        <v>0</v>
      </c>
      <c r="CP179" t="e">
        <f t="shared" si="292"/>
        <v>#REF!</v>
      </c>
      <c r="CQ179" t="e">
        <f>AC179*BC179</f>
        <v>#REF!</v>
      </c>
      <c r="CR179" t="e">
        <f>AD179*BB179</f>
        <v>#REF!</v>
      </c>
      <c r="CS179" t="e">
        <f t="shared" si="293"/>
        <v>#REF!</v>
      </c>
      <c r="CT179" t="e">
        <f t="shared" si="294"/>
        <v>#REF!</v>
      </c>
      <c r="CU179">
        <f t="shared" si="295"/>
        <v>0</v>
      </c>
      <c r="CV179" t="e">
        <f t="shared" si="296"/>
        <v>#REF!</v>
      </c>
      <c r="CW179">
        <f t="shared" si="297"/>
        <v>4.32</v>
      </c>
      <c r="CX179">
        <f t="shared" si="298"/>
        <v>0</v>
      </c>
      <c r="CY179" t="e">
        <f t="shared" si="299"/>
        <v>#REF!</v>
      </c>
      <c r="CZ179" t="e">
        <f t="shared" si="300"/>
        <v>#REF!</v>
      </c>
      <c r="DC179" t="s">
        <v>6</v>
      </c>
      <c r="DD179" t="s">
        <v>6</v>
      </c>
      <c r="DE179" t="s">
        <v>6</v>
      </c>
      <c r="DF179" t="s">
        <v>6</v>
      </c>
      <c r="DG179" t="s">
        <v>6</v>
      </c>
      <c r="DH179" t="s">
        <v>6</v>
      </c>
      <c r="DI179" t="s">
        <v>6</v>
      </c>
      <c r="DJ179" t="s">
        <v>6</v>
      </c>
      <c r="DK179" t="s">
        <v>6</v>
      </c>
      <c r="DL179" t="s">
        <v>6</v>
      </c>
      <c r="DM179" t="s">
        <v>6</v>
      </c>
      <c r="DN179">
        <v>0</v>
      </c>
      <c r="DO179">
        <v>0</v>
      </c>
      <c r="DP179">
        <v>1</v>
      </c>
      <c r="DQ179">
        <v>1</v>
      </c>
      <c r="DU179">
        <v>1009</v>
      </c>
      <c r="DV179" t="s">
        <v>147</v>
      </c>
      <c r="DW179" t="e">
        <f>'Техническое задание 18.1 '!#REF!</f>
        <v>#REF!</v>
      </c>
      <c r="DX179">
        <v>1000</v>
      </c>
      <c r="DZ179" t="s">
        <v>6</v>
      </c>
      <c r="EA179" t="s">
        <v>6</v>
      </c>
      <c r="EB179" t="s">
        <v>6</v>
      </c>
      <c r="EC179" t="s">
        <v>6</v>
      </c>
      <c r="EE179">
        <v>66434310</v>
      </c>
      <c r="EF179">
        <v>2</v>
      </c>
      <c r="EG179" t="s">
        <v>80</v>
      </c>
      <c r="EH179">
        <v>9</v>
      </c>
      <c r="EI179" t="s">
        <v>332</v>
      </c>
      <c r="EJ179">
        <v>1</v>
      </c>
      <c r="EK179">
        <v>9001</v>
      </c>
      <c r="EL179" t="s">
        <v>332</v>
      </c>
      <c r="EM179" t="s">
        <v>333</v>
      </c>
      <c r="EO179" t="s">
        <v>6</v>
      </c>
      <c r="EQ179">
        <v>131072</v>
      </c>
      <c r="ER179" t="e">
        <f>ES179+ET179+EV179</f>
        <v>#REF!</v>
      </c>
      <c r="ES179" s="31" t="e">
        <f>'Техническое задание 18.1 '!#REF!</f>
        <v>#REF!</v>
      </c>
      <c r="ET179" s="31" t="e">
        <f>'Техническое задание 18.1 '!#REF!</f>
        <v>#REF!</v>
      </c>
      <c r="EU179" s="31" t="e">
        <f>'Техническое задание 18.1 '!#REF!</f>
        <v>#REF!</v>
      </c>
      <c r="EV179" s="31" t="e">
        <f>'Техническое задание 18.1 '!#REF!</f>
        <v>#REF!</v>
      </c>
      <c r="EW179" t="e">
        <f>'Техническое задание 18.1 '!#REF!</f>
        <v>#REF!</v>
      </c>
      <c r="EX179">
        <v>4.32</v>
      </c>
      <c r="EY179">
        <v>0</v>
      </c>
      <c r="FQ179">
        <v>0</v>
      </c>
      <c r="FR179">
        <f t="shared" si="301"/>
        <v>0</v>
      </c>
      <c r="FS179">
        <v>0</v>
      </c>
      <c r="FX179">
        <v>93</v>
      </c>
      <c r="FY179">
        <v>62</v>
      </c>
      <c r="GA179" t="s">
        <v>6</v>
      </c>
      <c r="GD179">
        <v>1</v>
      </c>
      <c r="GF179">
        <v>-1438756899</v>
      </c>
      <c r="GG179">
        <v>2</v>
      </c>
      <c r="GH179">
        <v>1</v>
      </c>
      <c r="GI179">
        <v>4</v>
      </c>
      <c r="GJ179">
        <v>0</v>
      </c>
      <c r="GK179">
        <v>0</v>
      </c>
      <c r="GL179">
        <f t="shared" si="302"/>
        <v>0</v>
      </c>
      <c r="GM179" t="e">
        <f t="shared" si="303"/>
        <v>#REF!</v>
      </c>
      <c r="GN179" t="e">
        <f t="shared" si="304"/>
        <v>#REF!</v>
      </c>
      <c r="GO179">
        <f t="shared" si="305"/>
        <v>0</v>
      </c>
      <c r="GP179">
        <f t="shared" si="306"/>
        <v>0</v>
      </c>
      <c r="GR179">
        <v>0</v>
      </c>
      <c r="GS179">
        <v>3</v>
      </c>
      <c r="GT179">
        <v>0</v>
      </c>
      <c r="GU179" t="s">
        <v>6</v>
      </c>
      <c r="GV179">
        <f t="shared" si="316"/>
        <v>0</v>
      </c>
      <c r="GW179">
        <v>1</v>
      </c>
      <c r="GX179" t="e">
        <f t="shared" si="308"/>
        <v>#REF!</v>
      </c>
      <c r="HA179">
        <v>0</v>
      </c>
      <c r="HB179">
        <v>0</v>
      </c>
      <c r="HC179">
        <f t="shared" si="309"/>
        <v>0</v>
      </c>
      <c r="HE179" t="s">
        <v>6</v>
      </c>
      <c r="HF179" t="s">
        <v>6</v>
      </c>
      <c r="HM179" t="s">
        <v>6</v>
      </c>
      <c r="HN179" t="s">
        <v>334</v>
      </c>
      <c r="HO179" t="s">
        <v>335</v>
      </c>
      <c r="HP179" t="s">
        <v>332</v>
      </c>
      <c r="HQ179" t="s">
        <v>332</v>
      </c>
      <c r="IF179">
        <v>-1</v>
      </c>
      <c r="IK179">
        <v>0</v>
      </c>
    </row>
    <row r="180" spans="1:245" x14ac:dyDescent="0.25">
      <c r="A180">
        <v>18</v>
      </c>
      <c r="B180">
        <v>1</v>
      </c>
      <c r="C180">
        <v>304</v>
      </c>
      <c r="E180" t="s">
        <v>487</v>
      </c>
      <c r="F180" t="e">
        <f>'Техническое задание 18.1 '!#REF!</f>
        <v>#REF!</v>
      </c>
      <c r="G180" t="s">
        <v>488</v>
      </c>
      <c r="H180" t="s">
        <v>147</v>
      </c>
      <c r="I180" t="e">
        <f>I179*J180</f>
        <v>#REF!</v>
      </c>
      <c r="J180" s="66">
        <f>'4.Ведомость_списания'!F212</f>
        <v>1</v>
      </c>
      <c r="K180">
        <v>1</v>
      </c>
      <c r="O180" t="e">
        <f t="shared" si="272"/>
        <v>#REF!</v>
      </c>
      <c r="P180" t="e">
        <f t="shared" si="273"/>
        <v>#REF!</v>
      </c>
      <c r="Q180" t="e">
        <f t="shared" si="274"/>
        <v>#REF!</v>
      </c>
      <c r="R180" t="e">
        <f t="shared" si="275"/>
        <v>#REF!</v>
      </c>
      <c r="S180" t="e">
        <f t="shared" si="276"/>
        <v>#REF!</v>
      </c>
      <c r="T180" t="e">
        <f t="shared" si="277"/>
        <v>#REF!</v>
      </c>
      <c r="U180" t="e">
        <f t="shared" si="278"/>
        <v>#REF!</v>
      </c>
      <c r="V180" t="e">
        <f t="shared" si="279"/>
        <v>#REF!</v>
      </c>
      <c r="W180" t="e">
        <f t="shared" si="280"/>
        <v>#REF!</v>
      </c>
      <c r="X180" t="e">
        <f t="shared" si="281"/>
        <v>#REF!</v>
      </c>
      <c r="Y180" t="e">
        <f t="shared" si="282"/>
        <v>#REF!</v>
      </c>
      <c r="AA180">
        <v>66440962</v>
      </c>
      <c r="AB180" t="e">
        <f t="shared" si="283"/>
        <v>#REF!</v>
      </c>
      <c r="AC180" t="e">
        <f t="shared" si="310"/>
        <v>#REF!</v>
      </c>
      <c r="AD180">
        <f t="shared" si="311"/>
        <v>0</v>
      </c>
      <c r="AE180">
        <f t="shared" si="312"/>
        <v>0</v>
      </c>
      <c r="AF180">
        <f t="shared" si="313"/>
        <v>0</v>
      </c>
      <c r="AG180">
        <f t="shared" si="288"/>
        <v>0</v>
      </c>
      <c r="AH180">
        <f t="shared" si="314"/>
        <v>0</v>
      </c>
      <c r="AI180">
        <f t="shared" si="315"/>
        <v>0</v>
      </c>
      <c r="AJ180">
        <f t="shared" si="291"/>
        <v>0</v>
      </c>
      <c r="AK180">
        <v>103232.19</v>
      </c>
      <c r="AL180" s="31" t="e">
        <f>'Техническое задание 18.1 '!#REF!</f>
        <v>#REF!</v>
      </c>
      <c r="AM180">
        <v>0</v>
      </c>
      <c r="AN180">
        <v>0</v>
      </c>
      <c r="AO180">
        <v>0</v>
      </c>
      <c r="AP180">
        <v>0</v>
      </c>
      <c r="AQ180">
        <v>0</v>
      </c>
      <c r="AR180">
        <v>0</v>
      </c>
      <c r="AS180">
        <v>0</v>
      </c>
      <c r="AT180">
        <v>93</v>
      </c>
      <c r="AU180">
        <v>62</v>
      </c>
      <c r="AV180">
        <v>1</v>
      </c>
      <c r="AW180">
        <v>1</v>
      </c>
      <c r="AZ180">
        <v>1</v>
      </c>
      <c r="BA180">
        <v>1</v>
      </c>
      <c r="BB180">
        <v>1</v>
      </c>
      <c r="BC180" t="e">
        <f>'Техническое задание 18.1 '!#REF!</f>
        <v>#REF!</v>
      </c>
      <c r="BD180" t="s">
        <v>6</v>
      </c>
      <c r="BE180" t="s">
        <v>6</v>
      </c>
      <c r="BF180" t="s">
        <v>6</v>
      </c>
      <c r="BG180" t="s">
        <v>6</v>
      </c>
      <c r="BH180">
        <v>3</v>
      </c>
      <c r="BI180">
        <v>1</v>
      </c>
      <c r="BJ180" t="s">
        <v>338</v>
      </c>
      <c r="BM180">
        <v>9001</v>
      </c>
      <c r="BN180">
        <v>0</v>
      </c>
      <c r="BO180" t="s">
        <v>6</v>
      </c>
      <c r="BP180">
        <v>0</v>
      </c>
      <c r="BQ180">
        <v>2</v>
      </c>
      <c r="BR180">
        <v>0</v>
      </c>
      <c r="BS180">
        <v>1</v>
      </c>
      <c r="BT180">
        <v>1</v>
      </c>
      <c r="BU180">
        <v>1</v>
      </c>
      <c r="BV180">
        <v>1</v>
      </c>
      <c r="BW180">
        <v>1</v>
      </c>
      <c r="BX180">
        <v>1</v>
      </c>
      <c r="BY180" t="s">
        <v>6</v>
      </c>
      <c r="BZ180">
        <v>93</v>
      </c>
      <c r="CA180">
        <v>62</v>
      </c>
      <c r="CB180" t="s">
        <v>6</v>
      </c>
      <c r="CE180">
        <v>0</v>
      </c>
      <c r="CF180">
        <v>0</v>
      </c>
      <c r="CG180">
        <v>0</v>
      </c>
      <c r="CM180">
        <v>0</v>
      </c>
      <c r="CN180" t="s">
        <v>6</v>
      </c>
      <c r="CO180">
        <v>0</v>
      </c>
      <c r="CP180" t="e">
        <f t="shared" si="292"/>
        <v>#REF!</v>
      </c>
      <c r="CQ180" t="e">
        <f>AC180</f>
        <v>#REF!</v>
      </c>
      <c r="CR180">
        <f>AD180</f>
        <v>0</v>
      </c>
      <c r="CS180">
        <f t="shared" si="293"/>
        <v>0</v>
      </c>
      <c r="CT180">
        <f t="shared" si="294"/>
        <v>0</v>
      </c>
      <c r="CU180">
        <f t="shared" si="295"/>
        <v>0</v>
      </c>
      <c r="CV180">
        <f t="shared" si="296"/>
        <v>0</v>
      </c>
      <c r="CW180">
        <f t="shared" si="297"/>
        <v>0</v>
      </c>
      <c r="CX180">
        <f t="shared" si="298"/>
        <v>0</v>
      </c>
      <c r="CY180" t="e">
        <f t="shared" si="299"/>
        <v>#REF!</v>
      </c>
      <c r="CZ180" t="e">
        <f t="shared" si="300"/>
        <v>#REF!</v>
      </c>
      <c r="DC180" t="s">
        <v>6</v>
      </c>
      <c r="DD180" t="s">
        <v>6</v>
      </c>
      <c r="DE180" t="s">
        <v>6</v>
      </c>
      <c r="DF180" t="s">
        <v>6</v>
      </c>
      <c r="DG180" t="s">
        <v>6</v>
      </c>
      <c r="DH180" t="s">
        <v>6</v>
      </c>
      <c r="DI180" t="s">
        <v>6</v>
      </c>
      <c r="DJ180" t="s">
        <v>6</v>
      </c>
      <c r="DK180" t="s">
        <v>6</v>
      </c>
      <c r="DL180" t="s">
        <v>6</v>
      </c>
      <c r="DM180" t="s">
        <v>6</v>
      </c>
      <c r="DN180">
        <v>0</v>
      </c>
      <c r="DO180">
        <v>0</v>
      </c>
      <c r="DP180">
        <v>1</v>
      </c>
      <c r="DQ180">
        <v>1</v>
      </c>
      <c r="DU180">
        <v>1009</v>
      </c>
      <c r="DV180" t="s">
        <v>147</v>
      </c>
      <c r="DW180" t="e">
        <f>'Техническое задание 18.1 '!#REF!</f>
        <v>#REF!</v>
      </c>
      <c r="DX180">
        <v>1000</v>
      </c>
      <c r="DZ180" t="s">
        <v>6</v>
      </c>
      <c r="EA180" t="s">
        <v>6</v>
      </c>
      <c r="EB180" t="s">
        <v>6</v>
      </c>
      <c r="EC180" t="s">
        <v>6</v>
      </c>
      <c r="EE180">
        <v>66434310</v>
      </c>
      <c r="EF180">
        <v>2</v>
      </c>
      <c r="EG180" t="s">
        <v>80</v>
      </c>
      <c r="EH180">
        <v>9</v>
      </c>
      <c r="EI180" t="s">
        <v>332</v>
      </c>
      <c r="EJ180">
        <v>1</v>
      </c>
      <c r="EK180">
        <v>9001</v>
      </c>
      <c r="EL180" t="s">
        <v>332</v>
      </c>
      <c r="EM180" t="s">
        <v>333</v>
      </c>
      <c r="EO180" t="s">
        <v>6</v>
      </c>
      <c r="EQ180">
        <v>0</v>
      </c>
      <c r="ER180">
        <v>103232.19</v>
      </c>
      <c r="ES180" s="31" t="e">
        <f>'Техническое задание 18.1 '!#REF!</f>
        <v>#REF!</v>
      </c>
      <c r="ET180">
        <v>0</v>
      </c>
      <c r="EU180">
        <v>0</v>
      </c>
      <c r="EV180">
        <v>0</v>
      </c>
      <c r="EW180">
        <v>0</v>
      </c>
      <c r="EX180">
        <v>0</v>
      </c>
      <c r="EZ180">
        <v>5</v>
      </c>
      <c r="FC180">
        <v>0</v>
      </c>
      <c r="FD180">
        <v>18</v>
      </c>
      <c r="FF180">
        <v>98522.8</v>
      </c>
      <c r="FQ180">
        <v>0</v>
      </c>
      <c r="FR180">
        <f t="shared" si="301"/>
        <v>0</v>
      </c>
      <c r="FS180">
        <v>0</v>
      </c>
      <c r="FX180">
        <v>93</v>
      </c>
      <c r="FY180">
        <v>62</v>
      </c>
      <c r="GA180" t="s">
        <v>339</v>
      </c>
      <c r="GD180">
        <v>1</v>
      </c>
      <c r="GF180">
        <v>1676865867</v>
      </c>
      <c r="GG180">
        <v>2</v>
      </c>
      <c r="GH180">
        <v>3</v>
      </c>
      <c r="GI180">
        <v>4</v>
      </c>
      <c r="GJ180">
        <v>0</v>
      </c>
      <c r="GK180">
        <v>0</v>
      </c>
      <c r="GL180">
        <f t="shared" si="302"/>
        <v>0</v>
      </c>
      <c r="GM180" t="e">
        <f t="shared" si="303"/>
        <v>#REF!</v>
      </c>
      <c r="GN180" t="e">
        <f t="shared" si="304"/>
        <v>#REF!</v>
      </c>
      <c r="GO180">
        <f t="shared" si="305"/>
        <v>0</v>
      </c>
      <c r="GP180">
        <f t="shared" si="306"/>
        <v>0</v>
      </c>
      <c r="GR180">
        <v>1</v>
      </c>
      <c r="GS180">
        <v>1</v>
      </c>
      <c r="GT180">
        <v>0</v>
      </c>
      <c r="GU180" t="s">
        <v>6</v>
      </c>
      <c r="GV180">
        <f t="shared" si="316"/>
        <v>0</v>
      </c>
      <c r="GW180">
        <v>1</v>
      </c>
      <c r="GX180" t="e">
        <f t="shared" si="308"/>
        <v>#REF!</v>
      </c>
      <c r="HA180">
        <v>0</v>
      </c>
      <c r="HB180">
        <v>0</v>
      </c>
      <c r="HC180">
        <f t="shared" si="309"/>
        <v>0</v>
      </c>
      <c r="HE180" t="s">
        <v>58</v>
      </c>
      <c r="HF180" t="s">
        <v>265</v>
      </c>
      <c r="HG180" t="e">
        <f>ROUND(AC180*I180,0)</f>
        <v>#REF!</v>
      </c>
      <c r="HM180" t="s">
        <v>6</v>
      </c>
      <c r="HN180" t="s">
        <v>334</v>
      </c>
      <c r="HO180" t="s">
        <v>335</v>
      </c>
      <c r="HP180" t="s">
        <v>332</v>
      </c>
      <c r="HQ180" t="s">
        <v>332</v>
      </c>
      <c r="IF180">
        <v>-1</v>
      </c>
      <c r="IK180">
        <v>0</v>
      </c>
    </row>
    <row r="181" spans="1:245" x14ac:dyDescent="0.25">
      <c r="A181">
        <v>18</v>
      </c>
      <c r="B181">
        <v>1</v>
      </c>
      <c r="C181">
        <v>294</v>
      </c>
      <c r="E181" t="s">
        <v>489</v>
      </c>
      <c r="F181" t="e">
        <f>'Техническое задание 18.1 '!#REF!</f>
        <v>#REF!</v>
      </c>
      <c r="G181" t="s">
        <v>491</v>
      </c>
      <c r="H181" t="s">
        <v>132</v>
      </c>
      <c r="I181" t="e">
        <f>I179*J181</f>
        <v>#REF!</v>
      </c>
      <c r="J181">
        <v>-20.000000000000004</v>
      </c>
      <c r="K181">
        <v>-20</v>
      </c>
      <c r="O181" t="e">
        <f t="shared" si="272"/>
        <v>#REF!</v>
      </c>
      <c r="P181" t="e">
        <f t="shared" si="273"/>
        <v>#REF!</v>
      </c>
      <c r="Q181" t="e">
        <f t="shared" si="274"/>
        <v>#REF!</v>
      </c>
      <c r="R181" t="e">
        <f t="shared" si="275"/>
        <v>#REF!</v>
      </c>
      <c r="S181" t="e">
        <f t="shared" si="276"/>
        <v>#REF!</v>
      </c>
      <c r="T181" t="e">
        <f t="shared" si="277"/>
        <v>#REF!</v>
      </c>
      <c r="U181" t="e">
        <f t="shared" si="278"/>
        <v>#REF!</v>
      </c>
      <c r="V181" t="e">
        <f t="shared" si="279"/>
        <v>#REF!</v>
      </c>
      <c r="W181" t="e">
        <f t="shared" si="280"/>
        <v>#REF!</v>
      </c>
      <c r="X181" t="e">
        <f t="shared" si="281"/>
        <v>#REF!</v>
      </c>
      <c r="Y181" t="e">
        <f t="shared" si="282"/>
        <v>#REF!</v>
      </c>
      <c r="AA181">
        <v>66440962</v>
      </c>
      <c r="AB181" t="e">
        <f t="shared" si="283"/>
        <v>#REF!</v>
      </c>
      <c r="AC181" t="e">
        <f t="shared" si="310"/>
        <v>#REF!</v>
      </c>
      <c r="AD181">
        <f t="shared" si="311"/>
        <v>0</v>
      </c>
      <c r="AE181">
        <f t="shared" si="312"/>
        <v>0</v>
      </c>
      <c r="AF181">
        <f t="shared" si="313"/>
        <v>0</v>
      </c>
      <c r="AG181">
        <f t="shared" si="288"/>
        <v>0</v>
      </c>
      <c r="AH181">
        <f t="shared" si="314"/>
        <v>0</v>
      </c>
      <c r="AI181">
        <f t="shared" si="315"/>
        <v>0</v>
      </c>
      <c r="AJ181">
        <f t="shared" si="291"/>
        <v>0</v>
      </c>
      <c r="AK181">
        <v>9.0399999999999991</v>
      </c>
      <c r="AL181" s="31" t="e">
        <f>'Техническое задание 18.1 '!#REF!</f>
        <v>#REF!</v>
      </c>
      <c r="AM181">
        <v>0</v>
      </c>
      <c r="AN181">
        <v>0</v>
      </c>
      <c r="AO181">
        <v>0</v>
      </c>
      <c r="AP181">
        <v>0</v>
      </c>
      <c r="AQ181">
        <v>0</v>
      </c>
      <c r="AR181">
        <v>0</v>
      </c>
      <c r="AS181">
        <v>0</v>
      </c>
      <c r="AT181">
        <v>93</v>
      </c>
      <c r="AU181">
        <v>62</v>
      </c>
      <c r="AV181">
        <v>1</v>
      </c>
      <c r="AW181">
        <v>1</v>
      </c>
      <c r="AZ181">
        <v>1</v>
      </c>
      <c r="BA181">
        <v>1</v>
      </c>
      <c r="BB181">
        <v>1</v>
      </c>
      <c r="BC181" t="e">
        <f>'Техническое задание 18.1 '!#REF!</f>
        <v>#REF!</v>
      </c>
      <c r="BD181" t="s">
        <v>6</v>
      </c>
      <c r="BE181" t="s">
        <v>6</v>
      </c>
      <c r="BF181" t="s">
        <v>6</v>
      </c>
      <c r="BG181" t="s">
        <v>6</v>
      </c>
      <c r="BH181">
        <v>3</v>
      </c>
      <c r="BI181">
        <v>1</v>
      </c>
      <c r="BJ181" t="s">
        <v>492</v>
      </c>
      <c r="BM181">
        <v>9001</v>
      </c>
      <c r="BN181">
        <v>0</v>
      </c>
      <c r="BO181" t="s">
        <v>6</v>
      </c>
      <c r="BP181">
        <v>0</v>
      </c>
      <c r="BQ181">
        <v>2</v>
      </c>
      <c r="BR181">
        <v>1</v>
      </c>
      <c r="BS181">
        <v>1</v>
      </c>
      <c r="BT181">
        <v>1</v>
      </c>
      <c r="BU181">
        <v>1</v>
      </c>
      <c r="BV181">
        <v>1</v>
      </c>
      <c r="BW181">
        <v>1</v>
      </c>
      <c r="BX181">
        <v>1</v>
      </c>
      <c r="BY181" t="s">
        <v>6</v>
      </c>
      <c r="BZ181">
        <v>93</v>
      </c>
      <c r="CA181">
        <v>62</v>
      </c>
      <c r="CB181" t="s">
        <v>6</v>
      </c>
      <c r="CE181">
        <v>0</v>
      </c>
      <c r="CF181">
        <v>0</v>
      </c>
      <c r="CG181">
        <v>0</v>
      </c>
      <c r="CM181">
        <v>0</v>
      </c>
      <c r="CN181" t="s">
        <v>6</v>
      </c>
      <c r="CO181">
        <v>0</v>
      </c>
      <c r="CP181" t="e">
        <f t="shared" si="292"/>
        <v>#REF!</v>
      </c>
      <c r="CQ181" t="e">
        <f t="shared" ref="CQ181:CQ187" si="317">AC181*BC181</f>
        <v>#REF!</v>
      </c>
      <c r="CR181">
        <f t="shared" ref="CR181:CR187" si="318">AD181*BB181</f>
        <v>0</v>
      </c>
      <c r="CS181">
        <f t="shared" si="293"/>
        <v>0</v>
      </c>
      <c r="CT181">
        <f t="shared" si="294"/>
        <v>0</v>
      </c>
      <c r="CU181">
        <f t="shared" si="295"/>
        <v>0</v>
      </c>
      <c r="CV181">
        <f t="shared" si="296"/>
        <v>0</v>
      </c>
      <c r="CW181">
        <f t="shared" si="297"/>
        <v>0</v>
      </c>
      <c r="CX181">
        <f t="shared" si="298"/>
        <v>0</v>
      </c>
      <c r="CY181" t="e">
        <f t="shared" si="299"/>
        <v>#REF!</v>
      </c>
      <c r="CZ181" t="e">
        <f t="shared" si="300"/>
        <v>#REF!</v>
      </c>
      <c r="DC181" t="s">
        <v>6</v>
      </c>
      <c r="DD181" t="s">
        <v>6</v>
      </c>
      <c r="DE181" t="s">
        <v>6</v>
      </c>
      <c r="DF181" t="s">
        <v>6</v>
      </c>
      <c r="DG181" t="s">
        <v>6</v>
      </c>
      <c r="DH181" t="s">
        <v>6</v>
      </c>
      <c r="DI181" t="s">
        <v>6</v>
      </c>
      <c r="DJ181" t="s">
        <v>6</v>
      </c>
      <c r="DK181" t="s">
        <v>6</v>
      </c>
      <c r="DL181" t="s">
        <v>6</v>
      </c>
      <c r="DM181" t="s">
        <v>6</v>
      </c>
      <c r="DN181">
        <v>0</v>
      </c>
      <c r="DO181">
        <v>0</v>
      </c>
      <c r="DP181">
        <v>1</v>
      </c>
      <c r="DQ181">
        <v>1</v>
      </c>
      <c r="DU181">
        <v>1009</v>
      </c>
      <c r="DV181" t="s">
        <v>132</v>
      </c>
      <c r="DW181" t="e">
        <f>'Техническое задание 18.1 '!#REF!</f>
        <v>#REF!</v>
      </c>
      <c r="DX181">
        <v>1</v>
      </c>
      <c r="DZ181" t="s">
        <v>6</v>
      </c>
      <c r="EA181" t="s">
        <v>6</v>
      </c>
      <c r="EB181" t="s">
        <v>6</v>
      </c>
      <c r="EC181" t="s">
        <v>6</v>
      </c>
      <c r="EE181">
        <v>66434310</v>
      </c>
      <c r="EF181">
        <v>2</v>
      </c>
      <c r="EG181" t="s">
        <v>80</v>
      </c>
      <c r="EH181">
        <v>9</v>
      </c>
      <c r="EI181" t="s">
        <v>332</v>
      </c>
      <c r="EJ181">
        <v>1</v>
      </c>
      <c r="EK181">
        <v>9001</v>
      </c>
      <c r="EL181" t="s">
        <v>332</v>
      </c>
      <c r="EM181" t="s">
        <v>333</v>
      </c>
      <c r="EO181" t="s">
        <v>6</v>
      </c>
      <c r="EQ181">
        <v>32768</v>
      </c>
      <c r="ER181">
        <v>9.0399999999999991</v>
      </c>
      <c r="ES181" s="31" t="e">
        <f>'Техническое задание 18.1 '!#REF!</f>
        <v>#REF!</v>
      </c>
      <c r="ET181">
        <v>0</v>
      </c>
      <c r="EU181">
        <v>0</v>
      </c>
      <c r="EV181">
        <v>0</v>
      </c>
      <c r="EW181">
        <v>0</v>
      </c>
      <c r="EX181">
        <v>0</v>
      </c>
      <c r="FQ181">
        <v>0</v>
      </c>
      <c r="FR181">
        <f t="shared" si="301"/>
        <v>0</v>
      </c>
      <c r="FS181">
        <v>0</v>
      </c>
      <c r="FX181">
        <v>93</v>
      </c>
      <c r="FY181">
        <v>62</v>
      </c>
      <c r="GA181" t="s">
        <v>6</v>
      </c>
      <c r="GD181">
        <v>1</v>
      </c>
      <c r="GF181">
        <v>1358527764</v>
      </c>
      <c r="GG181">
        <v>2</v>
      </c>
      <c r="GH181">
        <v>1</v>
      </c>
      <c r="GI181">
        <v>4</v>
      </c>
      <c r="GJ181">
        <v>0</v>
      </c>
      <c r="GK181">
        <v>0</v>
      </c>
      <c r="GL181">
        <f t="shared" si="302"/>
        <v>0</v>
      </c>
      <c r="GM181" t="e">
        <f t="shared" si="303"/>
        <v>#REF!</v>
      </c>
      <c r="GN181" t="e">
        <f t="shared" si="304"/>
        <v>#REF!</v>
      </c>
      <c r="GO181">
        <f t="shared" si="305"/>
        <v>0</v>
      </c>
      <c r="GP181">
        <f t="shared" si="306"/>
        <v>0</v>
      </c>
      <c r="GR181">
        <v>0</v>
      </c>
      <c r="GS181">
        <v>3</v>
      </c>
      <c r="GT181">
        <v>0</v>
      </c>
      <c r="GU181" t="s">
        <v>6</v>
      </c>
      <c r="GV181">
        <f t="shared" si="316"/>
        <v>0</v>
      </c>
      <c r="GW181">
        <v>1</v>
      </c>
      <c r="GX181" t="e">
        <f t="shared" si="308"/>
        <v>#REF!</v>
      </c>
      <c r="HA181">
        <v>0</v>
      </c>
      <c r="HB181">
        <v>0</v>
      </c>
      <c r="HC181">
        <f t="shared" si="309"/>
        <v>0</v>
      </c>
      <c r="HE181" t="s">
        <v>6</v>
      </c>
      <c r="HF181" t="s">
        <v>6</v>
      </c>
      <c r="HM181" t="s">
        <v>6</v>
      </c>
      <c r="HN181" t="s">
        <v>334</v>
      </c>
      <c r="HO181" t="s">
        <v>335</v>
      </c>
      <c r="HP181" t="s">
        <v>332</v>
      </c>
      <c r="HQ181" t="s">
        <v>332</v>
      </c>
      <c r="IF181">
        <v>-1</v>
      </c>
      <c r="IK181">
        <v>0</v>
      </c>
    </row>
    <row r="182" spans="1:245" x14ac:dyDescent="0.25">
      <c r="A182">
        <v>18</v>
      </c>
      <c r="B182">
        <v>1</v>
      </c>
      <c r="C182">
        <v>296</v>
      </c>
      <c r="E182" t="s">
        <v>493</v>
      </c>
      <c r="F182" t="e">
        <f>'Техническое задание 18.1 '!#REF!</f>
        <v>#REF!</v>
      </c>
      <c r="G182" t="s">
        <v>348</v>
      </c>
      <c r="H182" t="s">
        <v>147</v>
      </c>
      <c r="I182" t="e">
        <f>I179*J182</f>
        <v>#REF!</v>
      </c>
      <c r="J182">
        <v>-1E-4</v>
      </c>
      <c r="K182">
        <v>-1E-4</v>
      </c>
      <c r="O182" t="e">
        <f t="shared" si="272"/>
        <v>#REF!</v>
      </c>
      <c r="P182" t="e">
        <f t="shared" si="273"/>
        <v>#REF!</v>
      </c>
      <c r="Q182" t="e">
        <f t="shared" si="274"/>
        <v>#REF!</v>
      </c>
      <c r="R182" t="e">
        <f t="shared" si="275"/>
        <v>#REF!</v>
      </c>
      <c r="S182" t="e">
        <f t="shared" si="276"/>
        <v>#REF!</v>
      </c>
      <c r="T182" t="e">
        <f t="shared" si="277"/>
        <v>#REF!</v>
      </c>
      <c r="U182" t="e">
        <f t="shared" si="278"/>
        <v>#REF!</v>
      </c>
      <c r="V182" t="e">
        <f t="shared" si="279"/>
        <v>#REF!</v>
      </c>
      <c r="W182" t="e">
        <f t="shared" si="280"/>
        <v>#REF!</v>
      </c>
      <c r="X182" t="e">
        <f t="shared" si="281"/>
        <v>#REF!</v>
      </c>
      <c r="Y182" t="e">
        <f t="shared" si="282"/>
        <v>#REF!</v>
      </c>
      <c r="AA182">
        <v>66440962</v>
      </c>
      <c r="AB182" t="e">
        <f t="shared" si="283"/>
        <v>#REF!</v>
      </c>
      <c r="AC182" t="e">
        <f t="shared" si="310"/>
        <v>#REF!</v>
      </c>
      <c r="AD182">
        <f t="shared" si="311"/>
        <v>0</v>
      </c>
      <c r="AE182">
        <f t="shared" si="312"/>
        <v>0</v>
      </c>
      <c r="AF182">
        <f t="shared" si="313"/>
        <v>0</v>
      </c>
      <c r="AG182">
        <f t="shared" si="288"/>
        <v>0</v>
      </c>
      <c r="AH182">
        <f t="shared" si="314"/>
        <v>0</v>
      </c>
      <c r="AI182">
        <f t="shared" si="315"/>
        <v>0</v>
      </c>
      <c r="AJ182">
        <f t="shared" si="291"/>
        <v>0</v>
      </c>
      <c r="AK182">
        <v>37900</v>
      </c>
      <c r="AL182" s="31" t="e">
        <f>'Техническое задание 18.1 '!#REF!</f>
        <v>#REF!</v>
      </c>
      <c r="AM182">
        <v>0</v>
      </c>
      <c r="AN182">
        <v>0</v>
      </c>
      <c r="AO182">
        <v>0</v>
      </c>
      <c r="AP182">
        <v>0</v>
      </c>
      <c r="AQ182">
        <v>0</v>
      </c>
      <c r="AR182">
        <v>0</v>
      </c>
      <c r="AS182">
        <v>0</v>
      </c>
      <c r="AT182">
        <v>93</v>
      </c>
      <c r="AU182">
        <v>62</v>
      </c>
      <c r="AV182">
        <v>1</v>
      </c>
      <c r="AW182">
        <v>1</v>
      </c>
      <c r="AZ182">
        <v>1</v>
      </c>
      <c r="BA182">
        <v>1</v>
      </c>
      <c r="BB182">
        <v>1</v>
      </c>
      <c r="BC182" t="e">
        <f>'Техническое задание 18.1 '!#REF!</f>
        <v>#REF!</v>
      </c>
      <c r="BD182" t="s">
        <v>6</v>
      </c>
      <c r="BE182" t="s">
        <v>6</v>
      </c>
      <c r="BF182" t="s">
        <v>6</v>
      </c>
      <c r="BG182" t="s">
        <v>6</v>
      </c>
      <c r="BH182">
        <v>3</v>
      </c>
      <c r="BI182">
        <v>1</v>
      </c>
      <c r="BJ182" t="s">
        <v>349</v>
      </c>
      <c r="BM182">
        <v>9001</v>
      </c>
      <c r="BN182">
        <v>0</v>
      </c>
      <c r="BO182" t="s">
        <v>6</v>
      </c>
      <c r="BP182">
        <v>0</v>
      </c>
      <c r="BQ182">
        <v>2</v>
      </c>
      <c r="BR182">
        <v>1</v>
      </c>
      <c r="BS182">
        <v>1</v>
      </c>
      <c r="BT182">
        <v>1</v>
      </c>
      <c r="BU182">
        <v>1</v>
      </c>
      <c r="BV182">
        <v>1</v>
      </c>
      <c r="BW182">
        <v>1</v>
      </c>
      <c r="BX182">
        <v>1</v>
      </c>
      <c r="BY182" t="s">
        <v>6</v>
      </c>
      <c r="BZ182">
        <v>93</v>
      </c>
      <c r="CA182">
        <v>62</v>
      </c>
      <c r="CB182" t="s">
        <v>6</v>
      </c>
      <c r="CE182">
        <v>0</v>
      </c>
      <c r="CF182">
        <v>0</v>
      </c>
      <c r="CG182">
        <v>0</v>
      </c>
      <c r="CM182">
        <v>0</v>
      </c>
      <c r="CN182" t="s">
        <v>6</v>
      </c>
      <c r="CO182">
        <v>0</v>
      </c>
      <c r="CP182" t="e">
        <f t="shared" si="292"/>
        <v>#REF!</v>
      </c>
      <c r="CQ182" t="e">
        <f t="shared" si="317"/>
        <v>#REF!</v>
      </c>
      <c r="CR182">
        <f t="shared" si="318"/>
        <v>0</v>
      </c>
      <c r="CS182">
        <f t="shared" si="293"/>
        <v>0</v>
      </c>
      <c r="CT182">
        <f t="shared" si="294"/>
        <v>0</v>
      </c>
      <c r="CU182">
        <f t="shared" si="295"/>
        <v>0</v>
      </c>
      <c r="CV182">
        <f t="shared" si="296"/>
        <v>0</v>
      </c>
      <c r="CW182">
        <f t="shared" si="297"/>
        <v>0</v>
      </c>
      <c r="CX182">
        <f t="shared" si="298"/>
        <v>0</v>
      </c>
      <c r="CY182" t="e">
        <f t="shared" si="299"/>
        <v>#REF!</v>
      </c>
      <c r="CZ182" t="e">
        <f t="shared" si="300"/>
        <v>#REF!</v>
      </c>
      <c r="DC182" t="s">
        <v>6</v>
      </c>
      <c r="DD182" t="s">
        <v>6</v>
      </c>
      <c r="DE182" t="s">
        <v>6</v>
      </c>
      <c r="DF182" t="s">
        <v>6</v>
      </c>
      <c r="DG182" t="s">
        <v>6</v>
      </c>
      <c r="DH182" t="s">
        <v>6</v>
      </c>
      <c r="DI182" t="s">
        <v>6</v>
      </c>
      <c r="DJ182" t="s">
        <v>6</v>
      </c>
      <c r="DK182" t="s">
        <v>6</v>
      </c>
      <c r="DL182" t="s">
        <v>6</v>
      </c>
      <c r="DM182" t="s">
        <v>6</v>
      </c>
      <c r="DN182">
        <v>0</v>
      </c>
      <c r="DO182">
        <v>0</v>
      </c>
      <c r="DP182">
        <v>1</v>
      </c>
      <c r="DQ182">
        <v>1</v>
      </c>
      <c r="DU182">
        <v>1009</v>
      </c>
      <c r="DV182" t="s">
        <v>147</v>
      </c>
      <c r="DW182" t="e">
        <f>'Техническое задание 18.1 '!#REF!</f>
        <v>#REF!</v>
      </c>
      <c r="DX182">
        <v>1000</v>
      </c>
      <c r="DZ182" t="s">
        <v>6</v>
      </c>
      <c r="EA182" t="s">
        <v>6</v>
      </c>
      <c r="EB182" t="s">
        <v>6</v>
      </c>
      <c r="EC182" t="s">
        <v>6</v>
      </c>
      <c r="EE182">
        <v>66434310</v>
      </c>
      <c r="EF182">
        <v>2</v>
      </c>
      <c r="EG182" t="s">
        <v>80</v>
      </c>
      <c r="EH182">
        <v>9</v>
      </c>
      <c r="EI182" t="s">
        <v>332</v>
      </c>
      <c r="EJ182">
        <v>1</v>
      </c>
      <c r="EK182">
        <v>9001</v>
      </c>
      <c r="EL182" t="s">
        <v>332</v>
      </c>
      <c r="EM182" t="s">
        <v>333</v>
      </c>
      <c r="EO182" t="s">
        <v>6</v>
      </c>
      <c r="EQ182">
        <v>0</v>
      </c>
      <c r="ER182">
        <v>37900</v>
      </c>
      <c r="ES182" s="31" t="e">
        <f>'Техническое задание 18.1 '!#REF!</f>
        <v>#REF!</v>
      </c>
      <c r="ET182">
        <v>0</v>
      </c>
      <c r="EU182">
        <v>0</v>
      </c>
      <c r="EV182">
        <v>0</v>
      </c>
      <c r="EW182">
        <v>0</v>
      </c>
      <c r="EX182">
        <v>0</v>
      </c>
      <c r="FQ182">
        <v>0</v>
      </c>
      <c r="FR182">
        <f t="shared" si="301"/>
        <v>0</v>
      </c>
      <c r="FS182">
        <v>0</v>
      </c>
      <c r="FX182">
        <v>93</v>
      </c>
      <c r="FY182">
        <v>62</v>
      </c>
      <c r="GA182" t="s">
        <v>6</v>
      </c>
      <c r="GD182">
        <v>1</v>
      </c>
      <c r="GF182">
        <v>1462187611</v>
      </c>
      <c r="GG182">
        <v>2</v>
      </c>
      <c r="GH182">
        <v>1</v>
      </c>
      <c r="GI182">
        <v>4</v>
      </c>
      <c r="GJ182">
        <v>0</v>
      </c>
      <c r="GK182">
        <v>0</v>
      </c>
      <c r="GL182">
        <f t="shared" si="302"/>
        <v>0</v>
      </c>
      <c r="GM182" t="e">
        <f t="shared" si="303"/>
        <v>#REF!</v>
      </c>
      <c r="GN182" t="e">
        <f t="shared" si="304"/>
        <v>#REF!</v>
      </c>
      <c r="GO182">
        <f t="shared" si="305"/>
        <v>0</v>
      </c>
      <c r="GP182">
        <f t="shared" si="306"/>
        <v>0</v>
      </c>
      <c r="GR182">
        <v>0</v>
      </c>
      <c r="GS182">
        <v>3</v>
      </c>
      <c r="GT182">
        <v>0</v>
      </c>
      <c r="GU182" t="s">
        <v>6</v>
      </c>
      <c r="GV182">
        <f t="shared" si="316"/>
        <v>0</v>
      </c>
      <c r="GW182">
        <v>1</v>
      </c>
      <c r="GX182" t="e">
        <f t="shared" si="308"/>
        <v>#REF!</v>
      </c>
      <c r="HA182">
        <v>0</v>
      </c>
      <c r="HB182">
        <v>0</v>
      </c>
      <c r="HC182">
        <f t="shared" si="309"/>
        <v>0</v>
      </c>
      <c r="HE182" t="s">
        <v>6</v>
      </c>
      <c r="HF182" t="s">
        <v>6</v>
      </c>
      <c r="HM182" t="s">
        <v>6</v>
      </c>
      <c r="HN182" t="s">
        <v>334</v>
      </c>
      <c r="HO182" t="s">
        <v>335</v>
      </c>
      <c r="HP182" t="s">
        <v>332</v>
      </c>
      <c r="HQ182" t="s">
        <v>332</v>
      </c>
      <c r="IF182">
        <v>-1</v>
      </c>
      <c r="IK182">
        <v>0</v>
      </c>
    </row>
    <row r="183" spans="1:245" x14ac:dyDescent="0.25">
      <c r="A183">
        <v>18</v>
      </c>
      <c r="B183">
        <v>1</v>
      </c>
      <c r="C183">
        <v>298</v>
      </c>
      <c r="E183" t="s">
        <v>494</v>
      </c>
      <c r="F183" t="e">
        <f>'Техническое задание 18.1 '!#REF!</f>
        <v>#REF!</v>
      </c>
      <c r="G183" t="s">
        <v>352</v>
      </c>
      <c r="H183" t="s">
        <v>353</v>
      </c>
      <c r="I183" t="e">
        <f>I179*J183</f>
        <v>#REF!</v>
      </c>
      <c r="J183">
        <v>-1.8699999999999998E-2</v>
      </c>
      <c r="K183">
        <v>-1.8700000000000001E-2</v>
      </c>
      <c r="O183" t="e">
        <f t="shared" si="272"/>
        <v>#REF!</v>
      </c>
      <c r="P183" t="e">
        <f t="shared" si="273"/>
        <v>#REF!</v>
      </c>
      <c r="Q183" t="e">
        <f t="shared" si="274"/>
        <v>#REF!</v>
      </c>
      <c r="R183" t="e">
        <f t="shared" si="275"/>
        <v>#REF!</v>
      </c>
      <c r="S183" t="e">
        <f t="shared" si="276"/>
        <v>#REF!</v>
      </c>
      <c r="T183" t="e">
        <f t="shared" si="277"/>
        <v>#REF!</v>
      </c>
      <c r="U183" t="e">
        <f t="shared" si="278"/>
        <v>#REF!</v>
      </c>
      <c r="V183" t="e">
        <f t="shared" si="279"/>
        <v>#REF!</v>
      </c>
      <c r="W183" t="e">
        <f t="shared" si="280"/>
        <v>#REF!</v>
      </c>
      <c r="X183" t="e">
        <f t="shared" si="281"/>
        <v>#REF!</v>
      </c>
      <c r="Y183" t="e">
        <f t="shared" si="282"/>
        <v>#REF!</v>
      </c>
      <c r="AA183">
        <v>66440962</v>
      </c>
      <c r="AB183" t="e">
        <f t="shared" si="283"/>
        <v>#REF!</v>
      </c>
      <c r="AC183" t="e">
        <f t="shared" si="310"/>
        <v>#REF!</v>
      </c>
      <c r="AD183">
        <f t="shared" si="311"/>
        <v>0</v>
      </c>
      <c r="AE183">
        <f t="shared" si="312"/>
        <v>0</v>
      </c>
      <c r="AF183">
        <f t="shared" si="313"/>
        <v>0</v>
      </c>
      <c r="AG183">
        <f t="shared" si="288"/>
        <v>0</v>
      </c>
      <c r="AH183">
        <f t="shared" si="314"/>
        <v>0</v>
      </c>
      <c r="AI183">
        <f t="shared" si="315"/>
        <v>0</v>
      </c>
      <c r="AJ183">
        <f t="shared" si="291"/>
        <v>0</v>
      </c>
      <c r="AK183">
        <v>50.24</v>
      </c>
      <c r="AL183" s="31" t="e">
        <f>'Техническое задание 18.1 '!#REF!</f>
        <v>#REF!</v>
      </c>
      <c r="AM183">
        <v>0</v>
      </c>
      <c r="AN183">
        <v>0</v>
      </c>
      <c r="AO183">
        <v>0</v>
      </c>
      <c r="AP183">
        <v>0</v>
      </c>
      <c r="AQ183">
        <v>0</v>
      </c>
      <c r="AR183">
        <v>0</v>
      </c>
      <c r="AS183">
        <v>0</v>
      </c>
      <c r="AT183">
        <v>93</v>
      </c>
      <c r="AU183">
        <v>62</v>
      </c>
      <c r="AV183">
        <v>1</v>
      </c>
      <c r="AW183">
        <v>1</v>
      </c>
      <c r="AZ183">
        <v>1</v>
      </c>
      <c r="BA183">
        <v>1</v>
      </c>
      <c r="BB183">
        <v>1</v>
      </c>
      <c r="BC183" t="e">
        <f>'Техническое задание 18.1 '!#REF!</f>
        <v>#REF!</v>
      </c>
      <c r="BD183" t="s">
        <v>6</v>
      </c>
      <c r="BE183" t="s">
        <v>6</v>
      </c>
      <c r="BF183" t="s">
        <v>6</v>
      </c>
      <c r="BG183" t="s">
        <v>6</v>
      </c>
      <c r="BH183">
        <v>3</v>
      </c>
      <c r="BI183">
        <v>1</v>
      </c>
      <c r="BJ183" t="s">
        <v>354</v>
      </c>
      <c r="BM183">
        <v>9001</v>
      </c>
      <c r="BN183">
        <v>0</v>
      </c>
      <c r="BO183" t="s">
        <v>6</v>
      </c>
      <c r="BP183">
        <v>0</v>
      </c>
      <c r="BQ183">
        <v>2</v>
      </c>
      <c r="BR183">
        <v>1</v>
      </c>
      <c r="BS183">
        <v>1</v>
      </c>
      <c r="BT183">
        <v>1</v>
      </c>
      <c r="BU183">
        <v>1</v>
      </c>
      <c r="BV183">
        <v>1</v>
      </c>
      <c r="BW183">
        <v>1</v>
      </c>
      <c r="BX183">
        <v>1</v>
      </c>
      <c r="BY183" t="s">
        <v>6</v>
      </c>
      <c r="BZ183">
        <v>93</v>
      </c>
      <c r="CA183">
        <v>62</v>
      </c>
      <c r="CB183" t="s">
        <v>6</v>
      </c>
      <c r="CE183">
        <v>0</v>
      </c>
      <c r="CF183">
        <v>0</v>
      </c>
      <c r="CG183">
        <v>0</v>
      </c>
      <c r="CM183">
        <v>0</v>
      </c>
      <c r="CN183" t="s">
        <v>6</v>
      </c>
      <c r="CO183">
        <v>0</v>
      </c>
      <c r="CP183" t="e">
        <f t="shared" si="292"/>
        <v>#REF!</v>
      </c>
      <c r="CQ183" t="e">
        <f t="shared" si="317"/>
        <v>#REF!</v>
      </c>
      <c r="CR183">
        <f t="shared" si="318"/>
        <v>0</v>
      </c>
      <c r="CS183">
        <f t="shared" si="293"/>
        <v>0</v>
      </c>
      <c r="CT183">
        <f t="shared" si="294"/>
        <v>0</v>
      </c>
      <c r="CU183">
        <f t="shared" si="295"/>
        <v>0</v>
      </c>
      <c r="CV183">
        <f t="shared" si="296"/>
        <v>0</v>
      </c>
      <c r="CW183">
        <f t="shared" si="297"/>
        <v>0</v>
      </c>
      <c r="CX183">
        <f t="shared" si="298"/>
        <v>0</v>
      </c>
      <c r="CY183" t="e">
        <f t="shared" si="299"/>
        <v>#REF!</v>
      </c>
      <c r="CZ183" t="e">
        <f t="shared" si="300"/>
        <v>#REF!</v>
      </c>
      <c r="DC183" t="s">
        <v>6</v>
      </c>
      <c r="DD183" t="s">
        <v>6</v>
      </c>
      <c r="DE183" t="s">
        <v>6</v>
      </c>
      <c r="DF183" t="s">
        <v>6</v>
      </c>
      <c r="DG183" t="s">
        <v>6</v>
      </c>
      <c r="DH183" t="s">
        <v>6</v>
      </c>
      <c r="DI183" t="s">
        <v>6</v>
      </c>
      <c r="DJ183" t="s">
        <v>6</v>
      </c>
      <c r="DK183" t="s">
        <v>6</v>
      </c>
      <c r="DL183" t="s">
        <v>6</v>
      </c>
      <c r="DM183" t="s">
        <v>6</v>
      </c>
      <c r="DN183">
        <v>0</v>
      </c>
      <c r="DO183">
        <v>0</v>
      </c>
      <c r="DP183">
        <v>1</v>
      </c>
      <c r="DQ183">
        <v>1</v>
      </c>
      <c r="DU183">
        <v>1003</v>
      </c>
      <c r="DV183" t="s">
        <v>353</v>
      </c>
      <c r="DW183" t="e">
        <f>'Техническое задание 18.1 '!#REF!</f>
        <v>#REF!</v>
      </c>
      <c r="DX183">
        <v>10</v>
      </c>
      <c r="DZ183" t="s">
        <v>6</v>
      </c>
      <c r="EA183" t="s">
        <v>6</v>
      </c>
      <c r="EB183" t="s">
        <v>6</v>
      </c>
      <c r="EC183" t="s">
        <v>6</v>
      </c>
      <c r="EE183">
        <v>66434310</v>
      </c>
      <c r="EF183">
        <v>2</v>
      </c>
      <c r="EG183" t="s">
        <v>80</v>
      </c>
      <c r="EH183">
        <v>9</v>
      </c>
      <c r="EI183" t="s">
        <v>332</v>
      </c>
      <c r="EJ183">
        <v>1</v>
      </c>
      <c r="EK183">
        <v>9001</v>
      </c>
      <c r="EL183" t="s">
        <v>332</v>
      </c>
      <c r="EM183" t="s">
        <v>333</v>
      </c>
      <c r="EO183" t="s">
        <v>6</v>
      </c>
      <c r="EQ183">
        <v>0</v>
      </c>
      <c r="ER183">
        <v>50.24</v>
      </c>
      <c r="ES183" s="31" t="e">
        <f>'Техническое задание 18.1 '!#REF!</f>
        <v>#REF!</v>
      </c>
      <c r="ET183">
        <v>0</v>
      </c>
      <c r="EU183">
        <v>0</v>
      </c>
      <c r="EV183">
        <v>0</v>
      </c>
      <c r="EW183">
        <v>0</v>
      </c>
      <c r="EX183">
        <v>0</v>
      </c>
      <c r="FQ183">
        <v>0</v>
      </c>
      <c r="FR183">
        <f t="shared" si="301"/>
        <v>0</v>
      </c>
      <c r="FS183">
        <v>0</v>
      </c>
      <c r="FX183">
        <v>93</v>
      </c>
      <c r="FY183">
        <v>62</v>
      </c>
      <c r="GA183" t="s">
        <v>6</v>
      </c>
      <c r="GD183">
        <v>1</v>
      </c>
      <c r="GF183">
        <v>-1176908493</v>
      </c>
      <c r="GG183">
        <v>2</v>
      </c>
      <c r="GH183">
        <v>1</v>
      </c>
      <c r="GI183">
        <v>4</v>
      </c>
      <c r="GJ183">
        <v>0</v>
      </c>
      <c r="GK183">
        <v>0</v>
      </c>
      <c r="GL183">
        <f t="shared" si="302"/>
        <v>0</v>
      </c>
      <c r="GM183" t="e">
        <f t="shared" si="303"/>
        <v>#REF!</v>
      </c>
      <c r="GN183" t="e">
        <f t="shared" si="304"/>
        <v>#REF!</v>
      </c>
      <c r="GO183">
        <f t="shared" si="305"/>
        <v>0</v>
      </c>
      <c r="GP183">
        <f t="shared" si="306"/>
        <v>0</v>
      </c>
      <c r="GR183">
        <v>0</v>
      </c>
      <c r="GS183">
        <v>3</v>
      </c>
      <c r="GT183">
        <v>0</v>
      </c>
      <c r="GU183" t="s">
        <v>6</v>
      </c>
      <c r="GV183">
        <f t="shared" si="316"/>
        <v>0</v>
      </c>
      <c r="GW183">
        <v>1</v>
      </c>
      <c r="GX183" t="e">
        <f t="shared" si="308"/>
        <v>#REF!</v>
      </c>
      <c r="HA183">
        <v>0</v>
      </c>
      <c r="HB183">
        <v>0</v>
      </c>
      <c r="HC183">
        <f t="shared" si="309"/>
        <v>0</v>
      </c>
      <c r="HE183" t="s">
        <v>6</v>
      </c>
      <c r="HF183" t="s">
        <v>6</v>
      </c>
      <c r="HM183" t="s">
        <v>6</v>
      </c>
      <c r="HN183" t="s">
        <v>334</v>
      </c>
      <c r="HO183" t="s">
        <v>335</v>
      </c>
      <c r="HP183" t="s">
        <v>332</v>
      </c>
      <c r="HQ183" t="s">
        <v>332</v>
      </c>
      <c r="IF183">
        <v>-1</v>
      </c>
      <c r="IK183">
        <v>0</v>
      </c>
    </row>
    <row r="184" spans="1:245" x14ac:dyDescent="0.25">
      <c r="A184">
        <v>18</v>
      </c>
      <c r="B184">
        <v>1</v>
      </c>
      <c r="C184">
        <v>297</v>
      </c>
      <c r="E184" t="s">
        <v>495</v>
      </c>
      <c r="F184" t="e">
        <f>'Техническое задание 18.1 '!#REF!</f>
        <v>#REF!</v>
      </c>
      <c r="G184" t="s">
        <v>365</v>
      </c>
      <c r="H184" t="s">
        <v>147</v>
      </c>
      <c r="I184" t="e">
        <f>I179*J184</f>
        <v>#REF!</v>
      </c>
      <c r="J184">
        <v>-2.0000000000000001E-4</v>
      </c>
      <c r="K184">
        <v>-2.0000000000000001E-4</v>
      </c>
      <c r="O184" t="e">
        <f t="shared" si="272"/>
        <v>#REF!</v>
      </c>
      <c r="P184" t="e">
        <f t="shared" si="273"/>
        <v>#REF!</v>
      </c>
      <c r="Q184" t="e">
        <f t="shared" si="274"/>
        <v>#REF!</v>
      </c>
      <c r="R184" t="e">
        <f t="shared" si="275"/>
        <v>#REF!</v>
      </c>
      <c r="S184" t="e">
        <f t="shared" si="276"/>
        <v>#REF!</v>
      </c>
      <c r="T184" t="e">
        <f t="shared" si="277"/>
        <v>#REF!</v>
      </c>
      <c r="U184" t="e">
        <f t="shared" si="278"/>
        <v>#REF!</v>
      </c>
      <c r="V184" t="e">
        <f t="shared" si="279"/>
        <v>#REF!</v>
      </c>
      <c r="W184" t="e">
        <f t="shared" si="280"/>
        <v>#REF!</v>
      </c>
      <c r="X184" t="e">
        <f t="shared" si="281"/>
        <v>#REF!</v>
      </c>
      <c r="Y184" t="e">
        <f t="shared" si="282"/>
        <v>#REF!</v>
      </c>
      <c r="AA184">
        <v>66440962</v>
      </c>
      <c r="AB184" t="e">
        <f t="shared" si="283"/>
        <v>#REF!</v>
      </c>
      <c r="AC184" t="e">
        <f t="shared" si="310"/>
        <v>#REF!</v>
      </c>
      <c r="AD184">
        <f t="shared" si="311"/>
        <v>0</v>
      </c>
      <c r="AE184">
        <f t="shared" si="312"/>
        <v>0</v>
      </c>
      <c r="AF184">
        <f t="shared" si="313"/>
        <v>0</v>
      </c>
      <c r="AG184">
        <f t="shared" si="288"/>
        <v>0</v>
      </c>
      <c r="AH184">
        <f t="shared" si="314"/>
        <v>0</v>
      </c>
      <c r="AI184">
        <f t="shared" si="315"/>
        <v>0</v>
      </c>
      <c r="AJ184">
        <f t="shared" si="291"/>
        <v>0</v>
      </c>
      <c r="AK184">
        <v>7712</v>
      </c>
      <c r="AL184" s="31" t="e">
        <f>'Техническое задание 18.1 '!#REF!</f>
        <v>#REF!</v>
      </c>
      <c r="AM184">
        <v>0</v>
      </c>
      <c r="AN184">
        <v>0</v>
      </c>
      <c r="AO184">
        <v>0</v>
      </c>
      <c r="AP184">
        <v>0</v>
      </c>
      <c r="AQ184">
        <v>0</v>
      </c>
      <c r="AR184">
        <v>0</v>
      </c>
      <c r="AS184">
        <v>0</v>
      </c>
      <c r="AT184">
        <v>93</v>
      </c>
      <c r="AU184">
        <v>62</v>
      </c>
      <c r="AV184">
        <v>1</v>
      </c>
      <c r="AW184">
        <v>1</v>
      </c>
      <c r="AZ184">
        <v>1</v>
      </c>
      <c r="BA184">
        <v>1</v>
      </c>
      <c r="BB184">
        <v>1</v>
      </c>
      <c r="BC184" t="e">
        <f>'Техническое задание 18.1 '!#REF!</f>
        <v>#REF!</v>
      </c>
      <c r="BD184" t="s">
        <v>6</v>
      </c>
      <c r="BE184" t="s">
        <v>6</v>
      </c>
      <c r="BF184" t="s">
        <v>6</v>
      </c>
      <c r="BG184" t="s">
        <v>6</v>
      </c>
      <c r="BH184">
        <v>3</v>
      </c>
      <c r="BI184">
        <v>1</v>
      </c>
      <c r="BJ184" t="s">
        <v>366</v>
      </c>
      <c r="BM184">
        <v>9001</v>
      </c>
      <c r="BN184">
        <v>0</v>
      </c>
      <c r="BO184" t="s">
        <v>6</v>
      </c>
      <c r="BP184">
        <v>0</v>
      </c>
      <c r="BQ184">
        <v>2</v>
      </c>
      <c r="BR184">
        <v>1</v>
      </c>
      <c r="BS184">
        <v>1</v>
      </c>
      <c r="BT184">
        <v>1</v>
      </c>
      <c r="BU184">
        <v>1</v>
      </c>
      <c r="BV184">
        <v>1</v>
      </c>
      <c r="BW184">
        <v>1</v>
      </c>
      <c r="BX184">
        <v>1</v>
      </c>
      <c r="BY184" t="s">
        <v>6</v>
      </c>
      <c r="BZ184">
        <v>93</v>
      </c>
      <c r="CA184">
        <v>62</v>
      </c>
      <c r="CB184" t="s">
        <v>6</v>
      </c>
      <c r="CE184">
        <v>0</v>
      </c>
      <c r="CF184">
        <v>0</v>
      </c>
      <c r="CG184">
        <v>0</v>
      </c>
      <c r="CM184">
        <v>0</v>
      </c>
      <c r="CN184" t="s">
        <v>6</v>
      </c>
      <c r="CO184">
        <v>0</v>
      </c>
      <c r="CP184" t="e">
        <f t="shared" si="292"/>
        <v>#REF!</v>
      </c>
      <c r="CQ184" t="e">
        <f t="shared" si="317"/>
        <v>#REF!</v>
      </c>
      <c r="CR184">
        <f t="shared" si="318"/>
        <v>0</v>
      </c>
      <c r="CS184">
        <f t="shared" si="293"/>
        <v>0</v>
      </c>
      <c r="CT184">
        <f t="shared" si="294"/>
        <v>0</v>
      </c>
      <c r="CU184">
        <f t="shared" si="295"/>
        <v>0</v>
      </c>
      <c r="CV184">
        <f t="shared" si="296"/>
        <v>0</v>
      </c>
      <c r="CW184">
        <f t="shared" si="297"/>
        <v>0</v>
      </c>
      <c r="CX184">
        <f t="shared" si="298"/>
        <v>0</v>
      </c>
      <c r="CY184" t="e">
        <f t="shared" si="299"/>
        <v>#REF!</v>
      </c>
      <c r="CZ184" t="e">
        <f t="shared" si="300"/>
        <v>#REF!</v>
      </c>
      <c r="DC184" t="s">
        <v>6</v>
      </c>
      <c r="DD184" t="s">
        <v>6</v>
      </c>
      <c r="DE184" t="s">
        <v>6</v>
      </c>
      <c r="DF184" t="s">
        <v>6</v>
      </c>
      <c r="DG184" t="s">
        <v>6</v>
      </c>
      <c r="DH184" t="s">
        <v>6</v>
      </c>
      <c r="DI184" t="s">
        <v>6</v>
      </c>
      <c r="DJ184" t="s">
        <v>6</v>
      </c>
      <c r="DK184" t="s">
        <v>6</v>
      </c>
      <c r="DL184" t="s">
        <v>6</v>
      </c>
      <c r="DM184" t="s">
        <v>6</v>
      </c>
      <c r="DN184">
        <v>0</v>
      </c>
      <c r="DO184">
        <v>0</v>
      </c>
      <c r="DP184">
        <v>1</v>
      </c>
      <c r="DQ184">
        <v>1</v>
      </c>
      <c r="DU184">
        <v>1009</v>
      </c>
      <c r="DV184" t="s">
        <v>147</v>
      </c>
      <c r="DW184" t="e">
        <f>'Техническое задание 18.1 '!#REF!</f>
        <v>#REF!</v>
      </c>
      <c r="DX184">
        <v>1000</v>
      </c>
      <c r="DZ184" t="s">
        <v>6</v>
      </c>
      <c r="EA184" t="s">
        <v>6</v>
      </c>
      <c r="EB184" t="s">
        <v>6</v>
      </c>
      <c r="EC184" t="s">
        <v>6</v>
      </c>
      <c r="EE184">
        <v>66434310</v>
      </c>
      <c r="EF184">
        <v>2</v>
      </c>
      <c r="EG184" t="s">
        <v>80</v>
      </c>
      <c r="EH184">
        <v>9</v>
      </c>
      <c r="EI184" t="s">
        <v>332</v>
      </c>
      <c r="EJ184">
        <v>1</v>
      </c>
      <c r="EK184">
        <v>9001</v>
      </c>
      <c r="EL184" t="s">
        <v>332</v>
      </c>
      <c r="EM184" t="s">
        <v>333</v>
      </c>
      <c r="EO184" t="s">
        <v>6</v>
      </c>
      <c r="EQ184">
        <v>0</v>
      </c>
      <c r="ER184">
        <v>7712</v>
      </c>
      <c r="ES184" s="31" t="e">
        <f>'Техническое задание 18.1 '!#REF!</f>
        <v>#REF!</v>
      </c>
      <c r="ET184">
        <v>0</v>
      </c>
      <c r="EU184">
        <v>0</v>
      </c>
      <c r="EV184">
        <v>0</v>
      </c>
      <c r="EW184">
        <v>0</v>
      </c>
      <c r="EX184">
        <v>0</v>
      </c>
      <c r="FQ184">
        <v>0</v>
      </c>
      <c r="FR184">
        <f t="shared" si="301"/>
        <v>0</v>
      </c>
      <c r="FS184">
        <v>0</v>
      </c>
      <c r="FX184">
        <v>93</v>
      </c>
      <c r="FY184">
        <v>62</v>
      </c>
      <c r="GA184" t="s">
        <v>6</v>
      </c>
      <c r="GD184">
        <v>1</v>
      </c>
      <c r="GF184">
        <v>1969421017</v>
      </c>
      <c r="GG184">
        <v>2</v>
      </c>
      <c r="GH184">
        <v>1</v>
      </c>
      <c r="GI184">
        <v>4</v>
      </c>
      <c r="GJ184">
        <v>0</v>
      </c>
      <c r="GK184">
        <v>0</v>
      </c>
      <c r="GL184">
        <f t="shared" si="302"/>
        <v>0</v>
      </c>
      <c r="GM184" t="e">
        <f t="shared" si="303"/>
        <v>#REF!</v>
      </c>
      <c r="GN184" t="e">
        <f t="shared" si="304"/>
        <v>#REF!</v>
      </c>
      <c r="GO184">
        <f t="shared" si="305"/>
        <v>0</v>
      </c>
      <c r="GP184">
        <f t="shared" si="306"/>
        <v>0</v>
      </c>
      <c r="GR184">
        <v>0</v>
      </c>
      <c r="GS184">
        <v>3</v>
      </c>
      <c r="GT184">
        <v>0</v>
      </c>
      <c r="GU184" t="s">
        <v>6</v>
      </c>
      <c r="GV184">
        <f t="shared" si="316"/>
        <v>0</v>
      </c>
      <c r="GW184">
        <v>1</v>
      </c>
      <c r="GX184" t="e">
        <f t="shared" si="308"/>
        <v>#REF!</v>
      </c>
      <c r="HA184">
        <v>0</v>
      </c>
      <c r="HB184">
        <v>0</v>
      </c>
      <c r="HC184">
        <f t="shared" si="309"/>
        <v>0</v>
      </c>
      <c r="HE184" t="s">
        <v>6</v>
      </c>
      <c r="HF184" t="s">
        <v>6</v>
      </c>
      <c r="HM184" t="s">
        <v>6</v>
      </c>
      <c r="HN184" t="s">
        <v>334</v>
      </c>
      <c r="HO184" t="s">
        <v>335</v>
      </c>
      <c r="HP184" t="s">
        <v>332</v>
      </c>
      <c r="HQ184" t="s">
        <v>332</v>
      </c>
      <c r="IF184">
        <v>-1</v>
      </c>
      <c r="IK184">
        <v>0</v>
      </c>
    </row>
    <row r="185" spans="1:245" x14ac:dyDescent="0.25">
      <c r="A185">
        <v>18</v>
      </c>
      <c r="B185">
        <v>1</v>
      </c>
      <c r="C185">
        <v>300</v>
      </c>
      <c r="E185" t="s">
        <v>496</v>
      </c>
      <c r="F185" t="e">
        <f>'Техническое задание 18.1 '!#REF!</f>
        <v>#REF!</v>
      </c>
      <c r="G185" t="s">
        <v>357</v>
      </c>
      <c r="H185" t="s">
        <v>147</v>
      </c>
      <c r="I185" t="e">
        <f>I179*J185</f>
        <v>#REF!</v>
      </c>
      <c r="J185">
        <v>-1.9399999999999999E-3</v>
      </c>
      <c r="K185">
        <v>-1.9400000000000001E-3</v>
      </c>
      <c r="O185" t="e">
        <f t="shared" si="272"/>
        <v>#REF!</v>
      </c>
      <c r="P185" t="e">
        <f t="shared" si="273"/>
        <v>#REF!</v>
      </c>
      <c r="Q185" t="e">
        <f t="shared" si="274"/>
        <v>#REF!</v>
      </c>
      <c r="R185" t="e">
        <f t="shared" si="275"/>
        <v>#REF!</v>
      </c>
      <c r="S185" t="e">
        <f t="shared" si="276"/>
        <v>#REF!</v>
      </c>
      <c r="T185" t="e">
        <f t="shared" si="277"/>
        <v>#REF!</v>
      </c>
      <c r="U185" t="e">
        <f t="shared" si="278"/>
        <v>#REF!</v>
      </c>
      <c r="V185" t="e">
        <f t="shared" si="279"/>
        <v>#REF!</v>
      </c>
      <c r="W185" t="e">
        <f t="shared" si="280"/>
        <v>#REF!</v>
      </c>
      <c r="X185" t="e">
        <f t="shared" si="281"/>
        <v>#REF!</v>
      </c>
      <c r="Y185" t="e">
        <f t="shared" si="282"/>
        <v>#REF!</v>
      </c>
      <c r="AA185">
        <v>66440962</v>
      </c>
      <c r="AB185" t="e">
        <f t="shared" si="283"/>
        <v>#REF!</v>
      </c>
      <c r="AC185" t="e">
        <f t="shared" si="310"/>
        <v>#REF!</v>
      </c>
      <c r="AD185">
        <f t="shared" si="311"/>
        <v>0</v>
      </c>
      <c r="AE185">
        <f t="shared" si="312"/>
        <v>0</v>
      </c>
      <c r="AF185">
        <f t="shared" si="313"/>
        <v>0</v>
      </c>
      <c r="AG185">
        <f t="shared" si="288"/>
        <v>0</v>
      </c>
      <c r="AH185">
        <f t="shared" si="314"/>
        <v>0</v>
      </c>
      <c r="AI185">
        <f t="shared" si="315"/>
        <v>0</v>
      </c>
      <c r="AJ185">
        <f t="shared" si="291"/>
        <v>0</v>
      </c>
      <c r="AK185">
        <v>4920</v>
      </c>
      <c r="AL185" s="31" t="e">
        <f>'Техническое задание 18.1 '!#REF!</f>
        <v>#REF!</v>
      </c>
      <c r="AM185">
        <v>0</v>
      </c>
      <c r="AN185">
        <v>0</v>
      </c>
      <c r="AO185">
        <v>0</v>
      </c>
      <c r="AP185">
        <v>0</v>
      </c>
      <c r="AQ185">
        <v>0</v>
      </c>
      <c r="AR185">
        <v>0</v>
      </c>
      <c r="AS185">
        <v>0</v>
      </c>
      <c r="AT185">
        <v>93</v>
      </c>
      <c r="AU185">
        <v>62</v>
      </c>
      <c r="AV185">
        <v>1</v>
      </c>
      <c r="AW185">
        <v>1</v>
      </c>
      <c r="AZ185">
        <v>1</v>
      </c>
      <c r="BA185">
        <v>1</v>
      </c>
      <c r="BB185">
        <v>1</v>
      </c>
      <c r="BC185" t="e">
        <f>'Техническое задание 18.1 '!#REF!</f>
        <v>#REF!</v>
      </c>
      <c r="BD185" t="s">
        <v>6</v>
      </c>
      <c r="BE185" t="s">
        <v>6</v>
      </c>
      <c r="BF185" t="s">
        <v>6</v>
      </c>
      <c r="BG185" t="s">
        <v>6</v>
      </c>
      <c r="BH185">
        <v>3</v>
      </c>
      <c r="BI185">
        <v>1</v>
      </c>
      <c r="BJ185" t="s">
        <v>358</v>
      </c>
      <c r="BM185">
        <v>9001</v>
      </c>
      <c r="BN185">
        <v>0</v>
      </c>
      <c r="BO185" t="s">
        <v>6</v>
      </c>
      <c r="BP185">
        <v>0</v>
      </c>
      <c r="BQ185">
        <v>2</v>
      </c>
      <c r="BR185">
        <v>1</v>
      </c>
      <c r="BS185">
        <v>1</v>
      </c>
      <c r="BT185">
        <v>1</v>
      </c>
      <c r="BU185">
        <v>1</v>
      </c>
      <c r="BV185">
        <v>1</v>
      </c>
      <c r="BW185">
        <v>1</v>
      </c>
      <c r="BX185">
        <v>1</v>
      </c>
      <c r="BY185" t="s">
        <v>6</v>
      </c>
      <c r="BZ185">
        <v>93</v>
      </c>
      <c r="CA185">
        <v>62</v>
      </c>
      <c r="CB185" t="s">
        <v>6</v>
      </c>
      <c r="CE185">
        <v>0</v>
      </c>
      <c r="CF185">
        <v>0</v>
      </c>
      <c r="CG185">
        <v>0</v>
      </c>
      <c r="CM185">
        <v>0</v>
      </c>
      <c r="CN185" t="s">
        <v>6</v>
      </c>
      <c r="CO185">
        <v>0</v>
      </c>
      <c r="CP185" t="e">
        <f t="shared" si="292"/>
        <v>#REF!</v>
      </c>
      <c r="CQ185" t="e">
        <f t="shared" si="317"/>
        <v>#REF!</v>
      </c>
      <c r="CR185">
        <f t="shared" si="318"/>
        <v>0</v>
      </c>
      <c r="CS185">
        <f t="shared" si="293"/>
        <v>0</v>
      </c>
      <c r="CT185">
        <f t="shared" si="294"/>
        <v>0</v>
      </c>
      <c r="CU185">
        <f t="shared" si="295"/>
        <v>0</v>
      </c>
      <c r="CV185">
        <f t="shared" si="296"/>
        <v>0</v>
      </c>
      <c r="CW185">
        <f t="shared" si="297"/>
        <v>0</v>
      </c>
      <c r="CX185">
        <f t="shared" si="298"/>
        <v>0</v>
      </c>
      <c r="CY185" t="e">
        <f t="shared" si="299"/>
        <v>#REF!</v>
      </c>
      <c r="CZ185" t="e">
        <f t="shared" si="300"/>
        <v>#REF!</v>
      </c>
      <c r="DC185" t="s">
        <v>6</v>
      </c>
      <c r="DD185" t="s">
        <v>6</v>
      </c>
      <c r="DE185" t="s">
        <v>6</v>
      </c>
      <c r="DF185" t="s">
        <v>6</v>
      </c>
      <c r="DG185" t="s">
        <v>6</v>
      </c>
      <c r="DH185" t="s">
        <v>6</v>
      </c>
      <c r="DI185" t="s">
        <v>6</v>
      </c>
      <c r="DJ185" t="s">
        <v>6</v>
      </c>
      <c r="DK185" t="s">
        <v>6</v>
      </c>
      <c r="DL185" t="s">
        <v>6</v>
      </c>
      <c r="DM185" t="s">
        <v>6</v>
      </c>
      <c r="DN185">
        <v>0</v>
      </c>
      <c r="DO185">
        <v>0</v>
      </c>
      <c r="DP185">
        <v>1</v>
      </c>
      <c r="DQ185">
        <v>1</v>
      </c>
      <c r="DU185">
        <v>1009</v>
      </c>
      <c r="DV185" t="s">
        <v>147</v>
      </c>
      <c r="DW185" t="e">
        <f>'Техническое задание 18.1 '!#REF!</f>
        <v>#REF!</v>
      </c>
      <c r="DX185">
        <v>1000</v>
      </c>
      <c r="DZ185" t="s">
        <v>6</v>
      </c>
      <c r="EA185" t="s">
        <v>6</v>
      </c>
      <c r="EB185" t="s">
        <v>6</v>
      </c>
      <c r="EC185" t="s">
        <v>6</v>
      </c>
      <c r="EE185">
        <v>66434310</v>
      </c>
      <c r="EF185">
        <v>2</v>
      </c>
      <c r="EG185" t="s">
        <v>80</v>
      </c>
      <c r="EH185">
        <v>9</v>
      </c>
      <c r="EI185" t="s">
        <v>332</v>
      </c>
      <c r="EJ185">
        <v>1</v>
      </c>
      <c r="EK185">
        <v>9001</v>
      </c>
      <c r="EL185" t="s">
        <v>332</v>
      </c>
      <c r="EM185" t="s">
        <v>333</v>
      </c>
      <c r="EO185" t="s">
        <v>6</v>
      </c>
      <c r="EQ185">
        <v>0</v>
      </c>
      <c r="ER185">
        <v>4920</v>
      </c>
      <c r="ES185" s="31" t="e">
        <f>'Техническое задание 18.1 '!#REF!</f>
        <v>#REF!</v>
      </c>
      <c r="ET185">
        <v>0</v>
      </c>
      <c r="EU185">
        <v>0</v>
      </c>
      <c r="EV185">
        <v>0</v>
      </c>
      <c r="EW185">
        <v>0</v>
      </c>
      <c r="EX185">
        <v>0</v>
      </c>
      <c r="FQ185">
        <v>0</v>
      </c>
      <c r="FR185">
        <f t="shared" si="301"/>
        <v>0</v>
      </c>
      <c r="FS185">
        <v>0</v>
      </c>
      <c r="FX185">
        <v>93</v>
      </c>
      <c r="FY185">
        <v>62</v>
      </c>
      <c r="GA185" t="s">
        <v>6</v>
      </c>
      <c r="GD185">
        <v>1</v>
      </c>
      <c r="GF185">
        <v>1995083284</v>
      </c>
      <c r="GG185">
        <v>2</v>
      </c>
      <c r="GH185">
        <v>1</v>
      </c>
      <c r="GI185">
        <v>4</v>
      </c>
      <c r="GJ185">
        <v>0</v>
      </c>
      <c r="GK185">
        <v>0</v>
      </c>
      <c r="GL185">
        <f t="shared" si="302"/>
        <v>0</v>
      </c>
      <c r="GM185" t="e">
        <f t="shared" si="303"/>
        <v>#REF!</v>
      </c>
      <c r="GN185" t="e">
        <f t="shared" si="304"/>
        <v>#REF!</v>
      </c>
      <c r="GO185">
        <f t="shared" si="305"/>
        <v>0</v>
      </c>
      <c r="GP185">
        <f t="shared" si="306"/>
        <v>0</v>
      </c>
      <c r="GR185">
        <v>0</v>
      </c>
      <c r="GS185">
        <v>3</v>
      </c>
      <c r="GT185">
        <v>0</v>
      </c>
      <c r="GU185" t="s">
        <v>6</v>
      </c>
      <c r="GV185">
        <f t="shared" si="316"/>
        <v>0</v>
      </c>
      <c r="GW185">
        <v>1</v>
      </c>
      <c r="GX185" t="e">
        <f t="shared" si="308"/>
        <v>#REF!</v>
      </c>
      <c r="HA185">
        <v>0</v>
      </c>
      <c r="HB185">
        <v>0</v>
      </c>
      <c r="HC185">
        <f t="shared" si="309"/>
        <v>0</v>
      </c>
      <c r="HE185" t="s">
        <v>6</v>
      </c>
      <c r="HF185" t="s">
        <v>6</v>
      </c>
      <c r="HM185" t="s">
        <v>6</v>
      </c>
      <c r="HN185" t="s">
        <v>334</v>
      </c>
      <c r="HO185" t="s">
        <v>335</v>
      </c>
      <c r="HP185" t="s">
        <v>332</v>
      </c>
      <c r="HQ185" t="s">
        <v>332</v>
      </c>
      <c r="IF185">
        <v>-1</v>
      </c>
      <c r="IK185">
        <v>0</v>
      </c>
    </row>
    <row r="186" spans="1:245" x14ac:dyDescent="0.25">
      <c r="A186">
        <v>18</v>
      </c>
      <c r="B186">
        <v>1</v>
      </c>
      <c r="C186">
        <v>301</v>
      </c>
      <c r="E186" t="s">
        <v>497</v>
      </c>
      <c r="F186" t="e">
        <f>'Техническое задание 18.1 '!#REF!</f>
        <v>#REF!</v>
      </c>
      <c r="G186" t="s">
        <v>361</v>
      </c>
      <c r="H186" t="s">
        <v>22</v>
      </c>
      <c r="I186" t="e">
        <f>I179*J186</f>
        <v>#REF!</v>
      </c>
      <c r="J186">
        <v>-1.0299999999999999E-3</v>
      </c>
      <c r="K186">
        <v>-1.0300000000000001E-3</v>
      </c>
      <c r="O186" t="e">
        <f t="shared" si="272"/>
        <v>#REF!</v>
      </c>
      <c r="P186" t="e">
        <f t="shared" si="273"/>
        <v>#REF!</v>
      </c>
      <c r="Q186" t="e">
        <f t="shared" si="274"/>
        <v>#REF!</v>
      </c>
      <c r="R186" t="e">
        <f t="shared" si="275"/>
        <v>#REF!</v>
      </c>
      <c r="S186" t="e">
        <f t="shared" si="276"/>
        <v>#REF!</v>
      </c>
      <c r="T186" t="e">
        <f t="shared" si="277"/>
        <v>#REF!</v>
      </c>
      <c r="U186" t="e">
        <f t="shared" si="278"/>
        <v>#REF!</v>
      </c>
      <c r="V186" t="e">
        <f t="shared" si="279"/>
        <v>#REF!</v>
      </c>
      <c r="W186" t="e">
        <f t="shared" si="280"/>
        <v>#REF!</v>
      </c>
      <c r="X186" t="e">
        <f t="shared" si="281"/>
        <v>#REF!</v>
      </c>
      <c r="Y186" t="e">
        <f t="shared" si="282"/>
        <v>#REF!</v>
      </c>
      <c r="AA186">
        <v>66440962</v>
      </c>
      <c r="AB186" t="e">
        <f t="shared" si="283"/>
        <v>#REF!</v>
      </c>
      <c r="AC186" t="e">
        <f t="shared" si="310"/>
        <v>#REF!</v>
      </c>
      <c r="AD186">
        <f t="shared" si="311"/>
        <v>0</v>
      </c>
      <c r="AE186">
        <f t="shared" si="312"/>
        <v>0</v>
      </c>
      <c r="AF186">
        <f t="shared" si="313"/>
        <v>0</v>
      </c>
      <c r="AG186">
        <f t="shared" si="288"/>
        <v>0</v>
      </c>
      <c r="AH186">
        <f t="shared" si="314"/>
        <v>0</v>
      </c>
      <c r="AI186">
        <f t="shared" si="315"/>
        <v>0</v>
      </c>
      <c r="AJ186">
        <f t="shared" si="291"/>
        <v>0</v>
      </c>
      <c r="AK186">
        <v>1700</v>
      </c>
      <c r="AL186" s="31" t="e">
        <f>'Техническое задание 18.1 '!#REF!</f>
        <v>#REF!</v>
      </c>
      <c r="AM186">
        <v>0</v>
      </c>
      <c r="AN186">
        <v>0</v>
      </c>
      <c r="AO186">
        <v>0</v>
      </c>
      <c r="AP186">
        <v>0</v>
      </c>
      <c r="AQ186">
        <v>0</v>
      </c>
      <c r="AR186">
        <v>0</v>
      </c>
      <c r="AS186">
        <v>0</v>
      </c>
      <c r="AT186">
        <v>93</v>
      </c>
      <c r="AU186">
        <v>62</v>
      </c>
      <c r="AV186">
        <v>1</v>
      </c>
      <c r="AW186">
        <v>1</v>
      </c>
      <c r="AZ186">
        <v>1</v>
      </c>
      <c r="BA186">
        <v>1</v>
      </c>
      <c r="BB186">
        <v>1</v>
      </c>
      <c r="BC186" t="e">
        <f>'Техническое задание 18.1 '!#REF!</f>
        <v>#REF!</v>
      </c>
      <c r="BD186" t="s">
        <v>6</v>
      </c>
      <c r="BE186" t="s">
        <v>6</v>
      </c>
      <c r="BF186" t="s">
        <v>6</v>
      </c>
      <c r="BG186" t="s">
        <v>6</v>
      </c>
      <c r="BH186">
        <v>3</v>
      </c>
      <c r="BI186">
        <v>1</v>
      </c>
      <c r="BJ186" t="s">
        <v>362</v>
      </c>
      <c r="BM186">
        <v>9001</v>
      </c>
      <c r="BN186">
        <v>0</v>
      </c>
      <c r="BO186" t="s">
        <v>6</v>
      </c>
      <c r="BP186">
        <v>0</v>
      </c>
      <c r="BQ186">
        <v>2</v>
      </c>
      <c r="BR186">
        <v>1</v>
      </c>
      <c r="BS186">
        <v>1</v>
      </c>
      <c r="BT186">
        <v>1</v>
      </c>
      <c r="BU186">
        <v>1</v>
      </c>
      <c r="BV186">
        <v>1</v>
      </c>
      <c r="BW186">
        <v>1</v>
      </c>
      <c r="BX186">
        <v>1</v>
      </c>
      <c r="BY186" t="s">
        <v>6</v>
      </c>
      <c r="BZ186">
        <v>93</v>
      </c>
      <c r="CA186">
        <v>62</v>
      </c>
      <c r="CB186" t="s">
        <v>6</v>
      </c>
      <c r="CE186">
        <v>0</v>
      </c>
      <c r="CF186">
        <v>0</v>
      </c>
      <c r="CG186">
        <v>0</v>
      </c>
      <c r="CM186">
        <v>0</v>
      </c>
      <c r="CN186" t="s">
        <v>6</v>
      </c>
      <c r="CO186">
        <v>0</v>
      </c>
      <c r="CP186" t="e">
        <f t="shared" si="292"/>
        <v>#REF!</v>
      </c>
      <c r="CQ186" t="e">
        <f t="shared" si="317"/>
        <v>#REF!</v>
      </c>
      <c r="CR186">
        <f t="shared" si="318"/>
        <v>0</v>
      </c>
      <c r="CS186">
        <f t="shared" si="293"/>
        <v>0</v>
      </c>
      <c r="CT186">
        <f t="shared" si="294"/>
        <v>0</v>
      </c>
      <c r="CU186">
        <f t="shared" si="295"/>
        <v>0</v>
      </c>
      <c r="CV186">
        <f t="shared" si="296"/>
        <v>0</v>
      </c>
      <c r="CW186">
        <f t="shared" si="297"/>
        <v>0</v>
      </c>
      <c r="CX186">
        <f t="shared" si="298"/>
        <v>0</v>
      </c>
      <c r="CY186" t="e">
        <f t="shared" si="299"/>
        <v>#REF!</v>
      </c>
      <c r="CZ186" t="e">
        <f t="shared" si="300"/>
        <v>#REF!</v>
      </c>
      <c r="DC186" t="s">
        <v>6</v>
      </c>
      <c r="DD186" t="s">
        <v>6</v>
      </c>
      <c r="DE186" t="s">
        <v>6</v>
      </c>
      <c r="DF186" t="s">
        <v>6</v>
      </c>
      <c r="DG186" t="s">
        <v>6</v>
      </c>
      <c r="DH186" t="s">
        <v>6</v>
      </c>
      <c r="DI186" t="s">
        <v>6</v>
      </c>
      <c r="DJ186" t="s">
        <v>6</v>
      </c>
      <c r="DK186" t="s">
        <v>6</v>
      </c>
      <c r="DL186" t="s">
        <v>6</v>
      </c>
      <c r="DM186" t="s">
        <v>6</v>
      </c>
      <c r="DN186">
        <v>0</v>
      </c>
      <c r="DO186">
        <v>0</v>
      </c>
      <c r="DP186">
        <v>1</v>
      </c>
      <c r="DQ186">
        <v>1</v>
      </c>
      <c r="DU186">
        <v>1007</v>
      </c>
      <c r="DV186" t="s">
        <v>22</v>
      </c>
      <c r="DW186" t="e">
        <f>'Техническое задание 18.1 '!#REF!</f>
        <v>#REF!</v>
      </c>
      <c r="DX186">
        <v>1</v>
      </c>
      <c r="DZ186" t="s">
        <v>6</v>
      </c>
      <c r="EA186" t="s">
        <v>6</v>
      </c>
      <c r="EB186" t="s">
        <v>6</v>
      </c>
      <c r="EC186" t="s">
        <v>6</v>
      </c>
      <c r="EE186">
        <v>66434310</v>
      </c>
      <c r="EF186">
        <v>2</v>
      </c>
      <c r="EG186" t="s">
        <v>80</v>
      </c>
      <c r="EH186">
        <v>9</v>
      </c>
      <c r="EI186" t="s">
        <v>332</v>
      </c>
      <c r="EJ186">
        <v>1</v>
      </c>
      <c r="EK186">
        <v>9001</v>
      </c>
      <c r="EL186" t="s">
        <v>332</v>
      </c>
      <c r="EM186" t="s">
        <v>333</v>
      </c>
      <c r="EO186" t="s">
        <v>6</v>
      </c>
      <c r="EQ186">
        <v>0</v>
      </c>
      <c r="ER186">
        <v>1700</v>
      </c>
      <c r="ES186" s="31" t="e">
        <f>'Техническое задание 18.1 '!#REF!</f>
        <v>#REF!</v>
      </c>
      <c r="ET186">
        <v>0</v>
      </c>
      <c r="EU186">
        <v>0</v>
      </c>
      <c r="EV186">
        <v>0</v>
      </c>
      <c r="EW186">
        <v>0</v>
      </c>
      <c r="EX186">
        <v>0</v>
      </c>
      <c r="FQ186">
        <v>0</v>
      </c>
      <c r="FR186">
        <f t="shared" si="301"/>
        <v>0</v>
      </c>
      <c r="FS186">
        <v>0</v>
      </c>
      <c r="FX186">
        <v>93</v>
      </c>
      <c r="FY186">
        <v>62</v>
      </c>
      <c r="GA186" t="s">
        <v>6</v>
      </c>
      <c r="GD186">
        <v>1</v>
      </c>
      <c r="GF186">
        <v>-1615965745</v>
      </c>
      <c r="GG186">
        <v>2</v>
      </c>
      <c r="GH186">
        <v>1</v>
      </c>
      <c r="GI186">
        <v>4</v>
      </c>
      <c r="GJ186">
        <v>0</v>
      </c>
      <c r="GK186">
        <v>0</v>
      </c>
      <c r="GL186">
        <f t="shared" si="302"/>
        <v>0</v>
      </c>
      <c r="GM186" t="e">
        <f t="shared" si="303"/>
        <v>#REF!</v>
      </c>
      <c r="GN186" t="e">
        <f t="shared" si="304"/>
        <v>#REF!</v>
      </c>
      <c r="GO186">
        <f t="shared" si="305"/>
        <v>0</v>
      </c>
      <c r="GP186">
        <f t="shared" si="306"/>
        <v>0</v>
      </c>
      <c r="GR186">
        <v>0</v>
      </c>
      <c r="GS186">
        <v>3</v>
      </c>
      <c r="GT186">
        <v>0</v>
      </c>
      <c r="GU186" t="s">
        <v>6</v>
      </c>
      <c r="GV186">
        <f t="shared" si="316"/>
        <v>0</v>
      </c>
      <c r="GW186">
        <v>1</v>
      </c>
      <c r="GX186" t="e">
        <f t="shared" si="308"/>
        <v>#REF!</v>
      </c>
      <c r="HA186">
        <v>0</v>
      </c>
      <c r="HB186">
        <v>0</v>
      </c>
      <c r="HC186">
        <f t="shared" si="309"/>
        <v>0</v>
      </c>
      <c r="HE186" t="s">
        <v>6</v>
      </c>
      <c r="HF186" t="s">
        <v>6</v>
      </c>
      <c r="HM186" t="s">
        <v>6</v>
      </c>
      <c r="HN186" t="s">
        <v>334</v>
      </c>
      <c r="HO186" t="s">
        <v>335</v>
      </c>
      <c r="HP186" t="s">
        <v>332</v>
      </c>
      <c r="HQ186" t="s">
        <v>332</v>
      </c>
      <c r="IF186">
        <v>-1</v>
      </c>
      <c r="IK186">
        <v>0</v>
      </c>
    </row>
    <row r="187" spans="1:245" x14ac:dyDescent="0.25">
      <c r="A187">
        <v>17</v>
      </c>
      <c r="B187">
        <v>1</v>
      </c>
      <c r="C187">
        <f>ROW(SmtRes!A327)</f>
        <v>327</v>
      </c>
      <c r="D187">
        <f>ROW(EtalonRes!A290)</f>
        <v>290</v>
      </c>
      <c r="E187" t="s">
        <v>498</v>
      </c>
      <c r="F187" t="s">
        <v>329</v>
      </c>
      <c r="G187" t="s">
        <v>499</v>
      </c>
      <c r="H187" t="s">
        <v>147</v>
      </c>
      <c r="I187" t="e">
        <f>'Техническое задание 18.1 '!#REF!</f>
        <v>#REF!</v>
      </c>
      <c r="J187">
        <v>0</v>
      </c>
      <c r="K187">
        <v>0.54300000000000004</v>
      </c>
      <c r="O187" t="e">
        <f t="shared" si="272"/>
        <v>#REF!</v>
      </c>
      <c r="P187" t="e">
        <f t="shared" si="273"/>
        <v>#REF!</v>
      </c>
      <c r="Q187" t="e">
        <f t="shared" si="274"/>
        <v>#REF!</v>
      </c>
      <c r="R187" t="e">
        <f t="shared" si="275"/>
        <v>#REF!</v>
      </c>
      <c r="S187" t="e">
        <f t="shared" si="276"/>
        <v>#REF!</v>
      </c>
      <c r="T187" t="e">
        <f t="shared" si="277"/>
        <v>#REF!</v>
      </c>
      <c r="U187" t="e">
        <f t="shared" si="278"/>
        <v>#REF!</v>
      </c>
      <c r="V187" t="e">
        <f t="shared" si="279"/>
        <v>#REF!</v>
      </c>
      <c r="W187" t="e">
        <f t="shared" si="280"/>
        <v>#REF!</v>
      </c>
      <c r="X187" t="e">
        <f t="shared" si="281"/>
        <v>#REF!</v>
      </c>
      <c r="Y187" t="e">
        <f t="shared" si="282"/>
        <v>#REF!</v>
      </c>
      <c r="AA187">
        <v>66440962</v>
      </c>
      <c r="AB187" t="e">
        <f t="shared" si="283"/>
        <v>#REF!</v>
      </c>
      <c r="AC187" t="e">
        <f t="shared" si="310"/>
        <v>#REF!</v>
      </c>
      <c r="AD187" t="e">
        <f t="shared" si="311"/>
        <v>#REF!</v>
      </c>
      <c r="AE187" t="e">
        <f t="shared" si="312"/>
        <v>#REF!</v>
      </c>
      <c r="AF187" t="e">
        <f t="shared" si="313"/>
        <v>#REF!</v>
      </c>
      <c r="AG187">
        <f t="shared" si="288"/>
        <v>0</v>
      </c>
      <c r="AH187" t="e">
        <f t="shared" si="314"/>
        <v>#REF!</v>
      </c>
      <c r="AI187">
        <f t="shared" si="315"/>
        <v>4.32</v>
      </c>
      <c r="AJ187">
        <f t="shared" si="291"/>
        <v>0</v>
      </c>
      <c r="AK187" t="e">
        <f>AL187+AM187+AO187</f>
        <v>#REF!</v>
      </c>
      <c r="AL187" s="31" t="e">
        <f>'Техническое задание 18.1 '!#REF!</f>
        <v>#REF!</v>
      </c>
      <c r="AM187" s="31" t="e">
        <f>'Техническое задание 18.1 '!#REF!</f>
        <v>#REF!</v>
      </c>
      <c r="AN187" s="31" t="e">
        <f>'Техническое задание 18.1 '!#REF!</f>
        <v>#REF!</v>
      </c>
      <c r="AO187" s="31" t="e">
        <f>'Техническое задание 18.1 '!#REF!</f>
        <v>#REF!</v>
      </c>
      <c r="AP187">
        <v>0</v>
      </c>
      <c r="AQ187" t="e">
        <f>'Техническое задание 18.1 '!#REF!</f>
        <v>#REF!</v>
      </c>
      <c r="AR187">
        <v>4.32</v>
      </c>
      <c r="AS187">
        <v>0</v>
      </c>
      <c r="AT187">
        <v>93</v>
      </c>
      <c r="AU187">
        <v>62</v>
      </c>
      <c r="AV187">
        <v>1</v>
      </c>
      <c r="AW187">
        <v>1</v>
      </c>
      <c r="AZ187">
        <v>1</v>
      </c>
      <c r="BA187" t="e">
        <f>'Техническое задание 18.1 '!#REF!</f>
        <v>#REF!</v>
      </c>
      <c r="BB187" t="e">
        <f>'Техническое задание 18.1 '!#REF!</f>
        <v>#REF!</v>
      </c>
      <c r="BC187" t="e">
        <f>'Техническое задание 18.1 '!#REF!</f>
        <v>#REF!</v>
      </c>
      <c r="BD187" t="s">
        <v>6</v>
      </c>
      <c r="BE187" t="s">
        <v>6</v>
      </c>
      <c r="BF187" t="s">
        <v>6</v>
      </c>
      <c r="BG187" t="s">
        <v>6</v>
      </c>
      <c r="BH187">
        <v>0</v>
      </c>
      <c r="BI187">
        <v>1</v>
      </c>
      <c r="BJ187" t="s">
        <v>331</v>
      </c>
      <c r="BM187">
        <v>9001</v>
      </c>
      <c r="BN187">
        <v>0</v>
      </c>
      <c r="BO187" t="s">
        <v>6</v>
      </c>
      <c r="BP187">
        <v>0</v>
      </c>
      <c r="BQ187">
        <v>2</v>
      </c>
      <c r="BR187">
        <v>0</v>
      </c>
      <c r="BS187" t="e">
        <f>'Техническое задание 18.1 '!#REF!</f>
        <v>#REF!</v>
      </c>
      <c r="BT187">
        <v>1</v>
      </c>
      <c r="BU187">
        <v>1</v>
      </c>
      <c r="BV187">
        <v>1</v>
      </c>
      <c r="BW187">
        <v>1</v>
      </c>
      <c r="BX187">
        <v>1</v>
      </c>
      <c r="BY187" t="s">
        <v>6</v>
      </c>
      <c r="BZ187">
        <v>93</v>
      </c>
      <c r="CA187">
        <v>62</v>
      </c>
      <c r="CB187" t="s">
        <v>6</v>
      </c>
      <c r="CE187">
        <v>0</v>
      </c>
      <c r="CF187">
        <v>0</v>
      </c>
      <c r="CG187">
        <v>0</v>
      </c>
      <c r="CM187">
        <v>0</v>
      </c>
      <c r="CN187" t="s">
        <v>6</v>
      </c>
      <c r="CO187">
        <v>0</v>
      </c>
      <c r="CP187" t="e">
        <f t="shared" si="292"/>
        <v>#REF!</v>
      </c>
      <c r="CQ187" t="e">
        <f t="shared" si="317"/>
        <v>#REF!</v>
      </c>
      <c r="CR187" t="e">
        <f t="shared" si="318"/>
        <v>#REF!</v>
      </c>
      <c r="CS187" t="e">
        <f t="shared" si="293"/>
        <v>#REF!</v>
      </c>
      <c r="CT187" t="e">
        <f t="shared" si="294"/>
        <v>#REF!</v>
      </c>
      <c r="CU187">
        <f t="shared" si="295"/>
        <v>0</v>
      </c>
      <c r="CV187" t="e">
        <f t="shared" si="296"/>
        <v>#REF!</v>
      </c>
      <c r="CW187">
        <f t="shared" si="297"/>
        <v>4.32</v>
      </c>
      <c r="CX187">
        <f t="shared" si="298"/>
        <v>0</v>
      </c>
      <c r="CY187" t="e">
        <f t="shared" si="299"/>
        <v>#REF!</v>
      </c>
      <c r="CZ187" t="e">
        <f t="shared" si="300"/>
        <v>#REF!</v>
      </c>
      <c r="DC187" t="s">
        <v>6</v>
      </c>
      <c r="DD187" t="s">
        <v>6</v>
      </c>
      <c r="DE187" t="s">
        <v>6</v>
      </c>
      <c r="DF187" t="s">
        <v>6</v>
      </c>
      <c r="DG187" t="s">
        <v>6</v>
      </c>
      <c r="DH187" t="s">
        <v>6</v>
      </c>
      <c r="DI187" t="s">
        <v>6</v>
      </c>
      <c r="DJ187" t="s">
        <v>6</v>
      </c>
      <c r="DK187" t="s">
        <v>6</v>
      </c>
      <c r="DL187" t="s">
        <v>6</v>
      </c>
      <c r="DM187" t="s">
        <v>6</v>
      </c>
      <c r="DN187">
        <v>0</v>
      </c>
      <c r="DO187">
        <v>0</v>
      </c>
      <c r="DP187">
        <v>1</v>
      </c>
      <c r="DQ187">
        <v>1</v>
      </c>
      <c r="DU187">
        <v>1009</v>
      </c>
      <c r="DV187" t="s">
        <v>147</v>
      </c>
      <c r="DW187" t="e">
        <f>'Техническое задание 18.1 '!#REF!</f>
        <v>#REF!</v>
      </c>
      <c r="DX187">
        <v>1000</v>
      </c>
      <c r="DZ187" t="s">
        <v>6</v>
      </c>
      <c r="EA187" t="s">
        <v>6</v>
      </c>
      <c r="EB187" t="s">
        <v>6</v>
      </c>
      <c r="EC187" t="s">
        <v>6</v>
      </c>
      <c r="EE187">
        <v>66434310</v>
      </c>
      <c r="EF187">
        <v>2</v>
      </c>
      <c r="EG187" t="s">
        <v>80</v>
      </c>
      <c r="EH187">
        <v>9</v>
      </c>
      <c r="EI187" t="s">
        <v>332</v>
      </c>
      <c r="EJ187">
        <v>1</v>
      </c>
      <c r="EK187">
        <v>9001</v>
      </c>
      <c r="EL187" t="s">
        <v>332</v>
      </c>
      <c r="EM187" t="s">
        <v>333</v>
      </c>
      <c r="EO187" t="s">
        <v>6</v>
      </c>
      <c r="EQ187">
        <v>131072</v>
      </c>
      <c r="ER187" t="e">
        <f>ES187+ET187+EV187</f>
        <v>#REF!</v>
      </c>
      <c r="ES187" s="31" t="e">
        <f>'Техническое задание 18.1 '!#REF!</f>
        <v>#REF!</v>
      </c>
      <c r="ET187" s="31" t="e">
        <f>'Техническое задание 18.1 '!#REF!</f>
        <v>#REF!</v>
      </c>
      <c r="EU187" s="31" t="e">
        <f>'Техническое задание 18.1 '!#REF!</f>
        <v>#REF!</v>
      </c>
      <c r="EV187" s="31" t="e">
        <f>'Техническое задание 18.1 '!#REF!</f>
        <v>#REF!</v>
      </c>
      <c r="EW187" t="e">
        <f>'Техническое задание 18.1 '!#REF!</f>
        <v>#REF!</v>
      </c>
      <c r="EX187">
        <v>4.32</v>
      </c>
      <c r="EY187">
        <v>0</v>
      </c>
      <c r="FQ187">
        <v>0</v>
      </c>
      <c r="FR187">
        <f t="shared" si="301"/>
        <v>0</v>
      </c>
      <c r="FS187">
        <v>0</v>
      </c>
      <c r="FX187">
        <v>93</v>
      </c>
      <c r="FY187">
        <v>62</v>
      </c>
      <c r="GA187" t="s">
        <v>6</v>
      </c>
      <c r="GD187">
        <v>1</v>
      </c>
      <c r="GF187">
        <v>1495694941</v>
      </c>
      <c r="GG187">
        <v>2</v>
      </c>
      <c r="GH187">
        <v>1</v>
      </c>
      <c r="GI187">
        <v>4</v>
      </c>
      <c r="GJ187">
        <v>0</v>
      </c>
      <c r="GK187">
        <v>0</v>
      </c>
      <c r="GL187">
        <f t="shared" si="302"/>
        <v>0</v>
      </c>
      <c r="GM187" t="e">
        <f t="shared" si="303"/>
        <v>#REF!</v>
      </c>
      <c r="GN187" t="e">
        <f t="shared" si="304"/>
        <v>#REF!</v>
      </c>
      <c r="GO187">
        <f t="shared" si="305"/>
        <v>0</v>
      </c>
      <c r="GP187">
        <f t="shared" si="306"/>
        <v>0</v>
      </c>
      <c r="GR187">
        <v>0</v>
      </c>
      <c r="GS187">
        <v>3</v>
      </c>
      <c r="GT187">
        <v>0</v>
      </c>
      <c r="GU187" t="s">
        <v>6</v>
      </c>
      <c r="GV187">
        <f t="shared" si="316"/>
        <v>0</v>
      </c>
      <c r="GW187">
        <v>1</v>
      </c>
      <c r="GX187" t="e">
        <f t="shared" si="308"/>
        <v>#REF!</v>
      </c>
      <c r="HA187">
        <v>0</v>
      </c>
      <c r="HB187">
        <v>0</v>
      </c>
      <c r="HC187">
        <f t="shared" si="309"/>
        <v>0</v>
      </c>
      <c r="HE187" t="s">
        <v>6</v>
      </c>
      <c r="HF187" t="s">
        <v>6</v>
      </c>
      <c r="HM187" t="s">
        <v>6</v>
      </c>
      <c r="HN187" t="s">
        <v>334</v>
      </c>
      <c r="HO187" t="s">
        <v>335</v>
      </c>
      <c r="HP187" t="s">
        <v>332</v>
      </c>
      <c r="HQ187" t="s">
        <v>332</v>
      </c>
      <c r="IF187">
        <v>-1</v>
      </c>
      <c r="IK187">
        <v>0</v>
      </c>
    </row>
    <row r="188" spans="1:245" x14ac:dyDescent="0.25">
      <c r="A188">
        <v>18</v>
      </c>
      <c r="B188">
        <v>1</v>
      </c>
      <c r="C188">
        <v>327</v>
      </c>
      <c r="E188" t="s">
        <v>500</v>
      </c>
      <c r="F188" t="e">
        <f>'Техническое задание 18.1 '!#REF!</f>
        <v>#REF!</v>
      </c>
      <c r="G188" t="s">
        <v>501</v>
      </c>
      <c r="H188" t="s">
        <v>147</v>
      </c>
      <c r="I188" t="e">
        <f>I187*J188</f>
        <v>#REF!</v>
      </c>
      <c r="J188" s="66">
        <f>'4.Ведомость_списания'!F221</f>
        <v>1</v>
      </c>
      <c r="K188">
        <v>1</v>
      </c>
      <c r="O188" t="e">
        <f t="shared" si="272"/>
        <v>#REF!</v>
      </c>
      <c r="P188" t="e">
        <f t="shared" si="273"/>
        <v>#REF!</v>
      </c>
      <c r="Q188" t="e">
        <f t="shared" si="274"/>
        <v>#REF!</v>
      </c>
      <c r="R188" t="e">
        <f t="shared" si="275"/>
        <v>#REF!</v>
      </c>
      <c r="S188" t="e">
        <f t="shared" si="276"/>
        <v>#REF!</v>
      </c>
      <c r="T188" t="e">
        <f t="shared" si="277"/>
        <v>#REF!</v>
      </c>
      <c r="U188" t="e">
        <f t="shared" si="278"/>
        <v>#REF!</v>
      </c>
      <c r="V188" t="e">
        <f t="shared" si="279"/>
        <v>#REF!</v>
      </c>
      <c r="W188" t="e">
        <f t="shared" si="280"/>
        <v>#REF!</v>
      </c>
      <c r="X188" t="e">
        <f t="shared" si="281"/>
        <v>#REF!</v>
      </c>
      <c r="Y188" t="e">
        <f t="shared" si="282"/>
        <v>#REF!</v>
      </c>
      <c r="AA188">
        <v>66440962</v>
      </c>
      <c r="AB188" t="e">
        <f t="shared" si="283"/>
        <v>#REF!</v>
      </c>
      <c r="AC188" t="e">
        <f t="shared" si="310"/>
        <v>#REF!</v>
      </c>
      <c r="AD188">
        <f t="shared" si="311"/>
        <v>0</v>
      </c>
      <c r="AE188">
        <f t="shared" si="312"/>
        <v>0</v>
      </c>
      <c r="AF188">
        <f t="shared" si="313"/>
        <v>0</v>
      </c>
      <c r="AG188">
        <f t="shared" si="288"/>
        <v>0</v>
      </c>
      <c r="AH188">
        <f t="shared" si="314"/>
        <v>0</v>
      </c>
      <c r="AI188">
        <f t="shared" si="315"/>
        <v>0</v>
      </c>
      <c r="AJ188">
        <f t="shared" si="291"/>
        <v>0</v>
      </c>
      <c r="AK188">
        <v>103232.19</v>
      </c>
      <c r="AL188" s="31" t="e">
        <f>'Техническое задание 18.1 '!#REF!</f>
        <v>#REF!</v>
      </c>
      <c r="AM188">
        <v>0</v>
      </c>
      <c r="AN188">
        <v>0</v>
      </c>
      <c r="AO188">
        <v>0</v>
      </c>
      <c r="AP188">
        <v>0</v>
      </c>
      <c r="AQ188">
        <v>0</v>
      </c>
      <c r="AR188">
        <v>0</v>
      </c>
      <c r="AS188">
        <v>0</v>
      </c>
      <c r="AT188">
        <v>93</v>
      </c>
      <c r="AU188">
        <v>62</v>
      </c>
      <c r="AV188">
        <v>1</v>
      </c>
      <c r="AW188">
        <v>1</v>
      </c>
      <c r="AZ188">
        <v>1</v>
      </c>
      <c r="BA188">
        <v>1</v>
      </c>
      <c r="BB188">
        <v>1</v>
      </c>
      <c r="BC188" t="e">
        <f>'Техническое задание 18.1 '!#REF!</f>
        <v>#REF!</v>
      </c>
      <c r="BD188" t="s">
        <v>6</v>
      </c>
      <c r="BE188" t="s">
        <v>6</v>
      </c>
      <c r="BF188" t="s">
        <v>6</v>
      </c>
      <c r="BG188" t="s">
        <v>6</v>
      </c>
      <c r="BH188">
        <v>3</v>
      </c>
      <c r="BI188">
        <v>1</v>
      </c>
      <c r="BJ188" t="s">
        <v>338</v>
      </c>
      <c r="BM188">
        <v>9001</v>
      </c>
      <c r="BN188">
        <v>0</v>
      </c>
      <c r="BO188" t="s">
        <v>6</v>
      </c>
      <c r="BP188">
        <v>0</v>
      </c>
      <c r="BQ188">
        <v>2</v>
      </c>
      <c r="BR188">
        <v>0</v>
      </c>
      <c r="BS188">
        <v>1</v>
      </c>
      <c r="BT188">
        <v>1</v>
      </c>
      <c r="BU188">
        <v>1</v>
      </c>
      <c r="BV188">
        <v>1</v>
      </c>
      <c r="BW188">
        <v>1</v>
      </c>
      <c r="BX188">
        <v>1</v>
      </c>
      <c r="BY188" t="s">
        <v>6</v>
      </c>
      <c r="BZ188">
        <v>93</v>
      </c>
      <c r="CA188">
        <v>62</v>
      </c>
      <c r="CB188" t="s">
        <v>6</v>
      </c>
      <c r="CE188">
        <v>0</v>
      </c>
      <c r="CF188">
        <v>0</v>
      </c>
      <c r="CG188">
        <v>0</v>
      </c>
      <c r="CM188">
        <v>0</v>
      </c>
      <c r="CN188" t="s">
        <v>6</v>
      </c>
      <c r="CO188">
        <v>0</v>
      </c>
      <c r="CP188" t="e">
        <f t="shared" si="292"/>
        <v>#REF!</v>
      </c>
      <c r="CQ188" t="e">
        <f>AC188</f>
        <v>#REF!</v>
      </c>
      <c r="CR188">
        <f>AD188</f>
        <v>0</v>
      </c>
      <c r="CS188">
        <f t="shared" si="293"/>
        <v>0</v>
      </c>
      <c r="CT188">
        <f t="shared" si="294"/>
        <v>0</v>
      </c>
      <c r="CU188">
        <f t="shared" si="295"/>
        <v>0</v>
      </c>
      <c r="CV188">
        <f t="shared" si="296"/>
        <v>0</v>
      </c>
      <c r="CW188">
        <f t="shared" si="297"/>
        <v>0</v>
      </c>
      <c r="CX188">
        <f t="shared" si="298"/>
        <v>0</v>
      </c>
      <c r="CY188" t="e">
        <f t="shared" si="299"/>
        <v>#REF!</v>
      </c>
      <c r="CZ188" t="e">
        <f t="shared" si="300"/>
        <v>#REF!</v>
      </c>
      <c r="DC188" t="s">
        <v>6</v>
      </c>
      <c r="DD188" t="s">
        <v>6</v>
      </c>
      <c r="DE188" t="s">
        <v>6</v>
      </c>
      <c r="DF188" t="s">
        <v>6</v>
      </c>
      <c r="DG188" t="s">
        <v>6</v>
      </c>
      <c r="DH188" t="s">
        <v>6</v>
      </c>
      <c r="DI188" t="s">
        <v>6</v>
      </c>
      <c r="DJ188" t="s">
        <v>6</v>
      </c>
      <c r="DK188" t="s">
        <v>6</v>
      </c>
      <c r="DL188" t="s">
        <v>6</v>
      </c>
      <c r="DM188" t="s">
        <v>6</v>
      </c>
      <c r="DN188">
        <v>0</v>
      </c>
      <c r="DO188">
        <v>0</v>
      </c>
      <c r="DP188">
        <v>1</v>
      </c>
      <c r="DQ188">
        <v>1</v>
      </c>
      <c r="DU188">
        <v>1009</v>
      </c>
      <c r="DV188" t="s">
        <v>147</v>
      </c>
      <c r="DW188" t="e">
        <f>'Техническое задание 18.1 '!#REF!</f>
        <v>#REF!</v>
      </c>
      <c r="DX188">
        <v>1000</v>
      </c>
      <c r="DZ188" t="s">
        <v>6</v>
      </c>
      <c r="EA188" t="s">
        <v>6</v>
      </c>
      <c r="EB188" t="s">
        <v>6</v>
      </c>
      <c r="EC188" t="s">
        <v>6</v>
      </c>
      <c r="EE188">
        <v>66434310</v>
      </c>
      <c r="EF188">
        <v>2</v>
      </c>
      <c r="EG188" t="s">
        <v>80</v>
      </c>
      <c r="EH188">
        <v>9</v>
      </c>
      <c r="EI188" t="s">
        <v>332</v>
      </c>
      <c r="EJ188">
        <v>1</v>
      </c>
      <c r="EK188">
        <v>9001</v>
      </c>
      <c r="EL188" t="s">
        <v>332</v>
      </c>
      <c r="EM188" t="s">
        <v>333</v>
      </c>
      <c r="EO188" t="s">
        <v>6</v>
      </c>
      <c r="EQ188">
        <v>0</v>
      </c>
      <c r="ER188">
        <v>103232.19</v>
      </c>
      <c r="ES188" s="31" t="e">
        <f>'Техническое задание 18.1 '!#REF!</f>
        <v>#REF!</v>
      </c>
      <c r="ET188">
        <v>0</v>
      </c>
      <c r="EU188">
        <v>0</v>
      </c>
      <c r="EV188">
        <v>0</v>
      </c>
      <c r="EW188">
        <v>0</v>
      </c>
      <c r="EX188">
        <v>0</v>
      </c>
      <c r="EZ188">
        <v>5</v>
      </c>
      <c r="FC188">
        <v>0</v>
      </c>
      <c r="FD188">
        <v>18</v>
      </c>
      <c r="FF188">
        <v>98522.8</v>
      </c>
      <c r="FQ188">
        <v>0</v>
      </c>
      <c r="FR188">
        <f t="shared" si="301"/>
        <v>0</v>
      </c>
      <c r="FS188">
        <v>0</v>
      </c>
      <c r="FX188">
        <v>93</v>
      </c>
      <c r="FY188">
        <v>62</v>
      </c>
      <c r="GA188" t="s">
        <v>339</v>
      </c>
      <c r="GD188">
        <v>1</v>
      </c>
      <c r="GF188">
        <v>-1485700207</v>
      </c>
      <c r="GG188">
        <v>2</v>
      </c>
      <c r="GH188">
        <v>3</v>
      </c>
      <c r="GI188">
        <v>4</v>
      </c>
      <c r="GJ188">
        <v>0</v>
      </c>
      <c r="GK188">
        <v>0</v>
      </c>
      <c r="GL188">
        <f t="shared" si="302"/>
        <v>0</v>
      </c>
      <c r="GM188" t="e">
        <f t="shared" si="303"/>
        <v>#REF!</v>
      </c>
      <c r="GN188" t="e">
        <f t="shared" si="304"/>
        <v>#REF!</v>
      </c>
      <c r="GO188">
        <f t="shared" si="305"/>
        <v>0</v>
      </c>
      <c r="GP188">
        <f t="shared" si="306"/>
        <v>0</v>
      </c>
      <c r="GR188">
        <v>1</v>
      </c>
      <c r="GS188">
        <v>1</v>
      </c>
      <c r="GT188">
        <v>0</v>
      </c>
      <c r="GU188" t="s">
        <v>6</v>
      </c>
      <c r="GV188">
        <f t="shared" si="316"/>
        <v>0</v>
      </c>
      <c r="GW188">
        <v>1</v>
      </c>
      <c r="GX188" t="e">
        <f t="shared" si="308"/>
        <v>#REF!</v>
      </c>
      <c r="HA188">
        <v>0</v>
      </c>
      <c r="HB188">
        <v>0</v>
      </c>
      <c r="HC188">
        <f t="shared" si="309"/>
        <v>0</v>
      </c>
      <c r="HE188" t="s">
        <v>58</v>
      </c>
      <c r="HF188" t="s">
        <v>265</v>
      </c>
      <c r="HG188" t="e">
        <f>ROUND(AC188*I188,0)</f>
        <v>#REF!</v>
      </c>
      <c r="HM188" t="s">
        <v>6</v>
      </c>
      <c r="HN188" t="s">
        <v>334</v>
      </c>
      <c r="HO188" t="s">
        <v>335</v>
      </c>
      <c r="HP188" t="s">
        <v>332</v>
      </c>
      <c r="HQ188" t="s">
        <v>332</v>
      </c>
      <c r="IF188">
        <v>-1</v>
      </c>
      <c r="IK188">
        <v>0</v>
      </c>
    </row>
    <row r="189" spans="1:245" x14ac:dyDescent="0.25">
      <c r="A189">
        <v>18</v>
      </c>
      <c r="B189">
        <v>1</v>
      </c>
      <c r="C189">
        <v>317</v>
      </c>
      <c r="E189" t="s">
        <v>502</v>
      </c>
      <c r="F189" t="e">
        <f>'Техническое задание 18.1 '!#REF!</f>
        <v>#REF!</v>
      </c>
      <c r="G189" t="s">
        <v>491</v>
      </c>
      <c r="H189" t="s">
        <v>132</v>
      </c>
      <c r="I189" t="e">
        <f>I187*J189</f>
        <v>#REF!</v>
      </c>
      <c r="J189">
        <v>-19.999999999999996</v>
      </c>
      <c r="K189">
        <v>-20</v>
      </c>
      <c r="O189" t="e">
        <f t="shared" si="272"/>
        <v>#REF!</v>
      </c>
      <c r="P189" t="e">
        <f t="shared" si="273"/>
        <v>#REF!</v>
      </c>
      <c r="Q189" t="e">
        <f t="shared" si="274"/>
        <v>#REF!</v>
      </c>
      <c r="R189" t="e">
        <f t="shared" si="275"/>
        <v>#REF!</v>
      </c>
      <c r="S189" t="e">
        <f t="shared" si="276"/>
        <v>#REF!</v>
      </c>
      <c r="T189" t="e">
        <f t="shared" si="277"/>
        <v>#REF!</v>
      </c>
      <c r="U189" t="e">
        <f t="shared" si="278"/>
        <v>#REF!</v>
      </c>
      <c r="V189" t="e">
        <f t="shared" si="279"/>
        <v>#REF!</v>
      </c>
      <c r="W189" t="e">
        <f t="shared" si="280"/>
        <v>#REF!</v>
      </c>
      <c r="X189" t="e">
        <f t="shared" si="281"/>
        <v>#REF!</v>
      </c>
      <c r="Y189" t="e">
        <f t="shared" si="282"/>
        <v>#REF!</v>
      </c>
      <c r="AA189">
        <v>66440962</v>
      </c>
      <c r="AB189" t="e">
        <f t="shared" si="283"/>
        <v>#REF!</v>
      </c>
      <c r="AC189" t="e">
        <f t="shared" si="310"/>
        <v>#REF!</v>
      </c>
      <c r="AD189">
        <f t="shared" si="311"/>
        <v>0</v>
      </c>
      <c r="AE189">
        <f t="shared" si="312"/>
        <v>0</v>
      </c>
      <c r="AF189">
        <f t="shared" si="313"/>
        <v>0</v>
      </c>
      <c r="AG189">
        <f t="shared" si="288"/>
        <v>0</v>
      </c>
      <c r="AH189">
        <f t="shared" si="314"/>
        <v>0</v>
      </c>
      <c r="AI189">
        <f t="shared" si="315"/>
        <v>0</v>
      </c>
      <c r="AJ189">
        <f t="shared" si="291"/>
        <v>0</v>
      </c>
      <c r="AK189">
        <v>9.0399999999999991</v>
      </c>
      <c r="AL189" s="31" t="e">
        <f>'Техническое задание 18.1 '!#REF!</f>
        <v>#REF!</v>
      </c>
      <c r="AM189">
        <v>0</v>
      </c>
      <c r="AN189">
        <v>0</v>
      </c>
      <c r="AO189">
        <v>0</v>
      </c>
      <c r="AP189">
        <v>0</v>
      </c>
      <c r="AQ189">
        <v>0</v>
      </c>
      <c r="AR189">
        <v>0</v>
      </c>
      <c r="AS189">
        <v>0</v>
      </c>
      <c r="AT189">
        <v>93</v>
      </c>
      <c r="AU189">
        <v>62</v>
      </c>
      <c r="AV189">
        <v>1</v>
      </c>
      <c r="AW189">
        <v>1</v>
      </c>
      <c r="AZ189">
        <v>1</v>
      </c>
      <c r="BA189">
        <v>1</v>
      </c>
      <c r="BB189">
        <v>1</v>
      </c>
      <c r="BC189" t="e">
        <f>'Техническое задание 18.1 '!#REF!</f>
        <v>#REF!</v>
      </c>
      <c r="BD189" t="s">
        <v>6</v>
      </c>
      <c r="BE189" t="s">
        <v>6</v>
      </c>
      <c r="BF189" t="s">
        <v>6</v>
      </c>
      <c r="BG189" t="s">
        <v>6</v>
      </c>
      <c r="BH189">
        <v>3</v>
      </c>
      <c r="BI189">
        <v>1</v>
      </c>
      <c r="BJ189" t="s">
        <v>492</v>
      </c>
      <c r="BM189">
        <v>9001</v>
      </c>
      <c r="BN189">
        <v>0</v>
      </c>
      <c r="BO189" t="s">
        <v>6</v>
      </c>
      <c r="BP189">
        <v>0</v>
      </c>
      <c r="BQ189">
        <v>2</v>
      </c>
      <c r="BR189">
        <v>1</v>
      </c>
      <c r="BS189">
        <v>1</v>
      </c>
      <c r="BT189">
        <v>1</v>
      </c>
      <c r="BU189">
        <v>1</v>
      </c>
      <c r="BV189">
        <v>1</v>
      </c>
      <c r="BW189">
        <v>1</v>
      </c>
      <c r="BX189">
        <v>1</v>
      </c>
      <c r="BY189" t="s">
        <v>6</v>
      </c>
      <c r="BZ189">
        <v>93</v>
      </c>
      <c r="CA189">
        <v>62</v>
      </c>
      <c r="CB189" t="s">
        <v>6</v>
      </c>
      <c r="CE189">
        <v>0</v>
      </c>
      <c r="CF189">
        <v>0</v>
      </c>
      <c r="CG189">
        <v>0</v>
      </c>
      <c r="CM189">
        <v>0</v>
      </c>
      <c r="CN189" t="s">
        <v>6</v>
      </c>
      <c r="CO189">
        <v>0</v>
      </c>
      <c r="CP189" t="e">
        <f t="shared" si="292"/>
        <v>#REF!</v>
      </c>
      <c r="CQ189" t="e">
        <f t="shared" ref="CQ189:CQ196" si="319">AC189*BC189</f>
        <v>#REF!</v>
      </c>
      <c r="CR189">
        <f t="shared" ref="CR189:CR196" si="320">AD189*BB189</f>
        <v>0</v>
      </c>
      <c r="CS189">
        <f t="shared" si="293"/>
        <v>0</v>
      </c>
      <c r="CT189">
        <f t="shared" si="294"/>
        <v>0</v>
      </c>
      <c r="CU189">
        <f t="shared" si="295"/>
        <v>0</v>
      </c>
      <c r="CV189">
        <f t="shared" si="296"/>
        <v>0</v>
      </c>
      <c r="CW189">
        <f t="shared" si="297"/>
        <v>0</v>
      </c>
      <c r="CX189">
        <f t="shared" si="298"/>
        <v>0</v>
      </c>
      <c r="CY189" t="e">
        <f t="shared" si="299"/>
        <v>#REF!</v>
      </c>
      <c r="CZ189" t="e">
        <f t="shared" si="300"/>
        <v>#REF!</v>
      </c>
      <c r="DC189" t="s">
        <v>6</v>
      </c>
      <c r="DD189" t="s">
        <v>6</v>
      </c>
      <c r="DE189" t="s">
        <v>6</v>
      </c>
      <c r="DF189" t="s">
        <v>6</v>
      </c>
      <c r="DG189" t="s">
        <v>6</v>
      </c>
      <c r="DH189" t="s">
        <v>6</v>
      </c>
      <c r="DI189" t="s">
        <v>6</v>
      </c>
      <c r="DJ189" t="s">
        <v>6</v>
      </c>
      <c r="DK189" t="s">
        <v>6</v>
      </c>
      <c r="DL189" t="s">
        <v>6</v>
      </c>
      <c r="DM189" t="s">
        <v>6</v>
      </c>
      <c r="DN189">
        <v>0</v>
      </c>
      <c r="DO189">
        <v>0</v>
      </c>
      <c r="DP189">
        <v>1</v>
      </c>
      <c r="DQ189">
        <v>1</v>
      </c>
      <c r="DU189">
        <v>1009</v>
      </c>
      <c r="DV189" t="s">
        <v>132</v>
      </c>
      <c r="DW189" t="e">
        <f>'Техническое задание 18.1 '!#REF!</f>
        <v>#REF!</v>
      </c>
      <c r="DX189">
        <v>1</v>
      </c>
      <c r="DZ189" t="s">
        <v>6</v>
      </c>
      <c r="EA189" t="s">
        <v>6</v>
      </c>
      <c r="EB189" t="s">
        <v>6</v>
      </c>
      <c r="EC189" t="s">
        <v>6</v>
      </c>
      <c r="EE189">
        <v>66434310</v>
      </c>
      <c r="EF189">
        <v>2</v>
      </c>
      <c r="EG189" t="s">
        <v>80</v>
      </c>
      <c r="EH189">
        <v>9</v>
      </c>
      <c r="EI189" t="s">
        <v>332</v>
      </c>
      <c r="EJ189">
        <v>1</v>
      </c>
      <c r="EK189">
        <v>9001</v>
      </c>
      <c r="EL189" t="s">
        <v>332</v>
      </c>
      <c r="EM189" t="s">
        <v>333</v>
      </c>
      <c r="EO189" t="s">
        <v>6</v>
      </c>
      <c r="EQ189">
        <v>0</v>
      </c>
      <c r="ER189">
        <v>9.0399999999999991</v>
      </c>
      <c r="ES189" s="31" t="e">
        <f>'Техническое задание 18.1 '!#REF!</f>
        <v>#REF!</v>
      </c>
      <c r="ET189">
        <v>0</v>
      </c>
      <c r="EU189">
        <v>0</v>
      </c>
      <c r="EV189">
        <v>0</v>
      </c>
      <c r="EW189">
        <v>0</v>
      </c>
      <c r="EX189">
        <v>0</v>
      </c>
      <c r="FQ189">
        <v>0</v>
      </c>
      <c r="FR189">
        <f t="shared" si="301"/>
        <v>0</v>
      </c>
      <c r="FS189">
        <v>0</v>
      </c>
      <c r="FX189">
        <v>93</v>
      </c>
      <c r="FY189">
        <v>62</v>
      </c>
      <c r="GA189" t="s">
        <v>6</v>
      </c>
      <c r="GD189">
        <v>1</v>
      </c>
      <c r="GF189">
        <v>1358527764</v>
      </c>
      <c r="GG189">
        <v>2</v>
      </c>
      <c r="GH189">
        <v>1</v>
      </c>
      <c r="GI189">
        <v>4</v>
      </c>
      <c r="GJ189">
        <v>0</v>
      </c>
      <c r="GK189">
        <v>0</v>
      </c>
      <c r="GL189">
        <f t="shared" si="302"/>
        <v>0</v>
      </c>
      <c r="GM189" t="e">
        <f t="shared" si="303"/>
        <v>#REF!</v>
      </c>
      <c r="GN189" t="e">
        <f t="shared" si="304"/>
        <v>#REF!</v>
      </c>
      <c r="GO189">
        <f t="shared" si="305"/>
        <v>0</v>
      </c>
      <c r="GP189">
        <f t="shared" si="306"/>
        <v>0</v>
      </c>
      <c r="GR189">
        <v>0</v>
      </c>
      <c r="GS189">
        <v>3</v>
      </c>
      <c r="GT189">
        <v>0</v>
      </c>
      <c r="GU189" t="s">
        <v>6</v>
      </c>
      <c r="GV189">
        <f t="shared" si="316"/>
        <v>0</v>
      </c>
      <c r="GW189">
        <v>1</v>
      </c>
      <c r="GX189" t="e">
        <f t="shared" si="308"/>
        <v>#REF!</v>
      </c>
      <c r="HA189">
        <v>0</v>
      </c>
      <c r="HB189">
        <v>0</v>
      </c>
      <c r="HC189">
        <f t="shared" si="309"/>
        <v>0</v>
      </c>
      <c r="HE189" t="s">
        <v>6</v>
      </c>
      <c r="HF189" t="s">
        <v>6</v>
      </c>
      <c r="HM189" t="s">
        <v>6</v>
      </c>
      <c r="HN189" t="s">
        <v>334</v>
      </c>
      <c r="HO189" t="s">
        <v>335</v>
      </c>
      <c r="HP189" t="s">
        <v>332</v>
      </c>
      <c r="HQ189" t="s">
        <v>332</v>
      </c>
      <c r="IF189">
        <v>-1</v>
      </c>
      <c r="IK189">
        <v>0</v>
      </c>
    </row>
    <row r="190" spans="1:245" x14ac:dyDescent="0.25">
      <c r="A190">
        <v>18</v>
      </c>
      <c r="B190">
        <v>1</v>
      </c>
      <c r="C190">
        <v>316</v>
      </c>
      <c r="E190" t="s">
        <v>503</v>
      </c>
      <c r="F190" t="e">
        <f>'Техническое задание 18.1 '!#REF!</f>
        <v>#REF!</v>
      </c>
      <c r="G190" t="s">
        <v>504</v>
      </c>
      <c r="H190" t="s">
        <v>269</v>
      </c>
      <c r="I190" t="e">
        <f>I187*J190</f>
        <v>#REF!</v>
      </c>
      <c r="J190" s="66">
        <f>'4.Ведомость_списания'!F222</f>
        <v>3.9779005524861879</v>
      </c>
      <c r="K190">
        <v>3.9779005999999999</v>
      </c>
      <c r="O190" t="e">
        <f t="shared" si="272"/>
        <v>#REF!</v>
      </c>
      <c r="P190" t="e">
        <f t="shared" si="273"/>
        <v>#REF!</v>
      </c>
      <c r="Q190" t="e">
        <f t="shared" si="274"/>
        <v>#REF!</v>
      </c>
      <c r="R190" t="e">
        <f t="shared" si="275"/>
        <v>#REF!</v>
      </c>
      <c r="S190" t="e">
        <f t="shared" si="276"/>
        <v>#REF!</v>
      </c>
      <c r="T190" t="e">
        <f t="shared" si="277"/>
        <v>#REF!</v>
      </c>
      <c r="U190" t="e">
        <f t="shared" si="278"/>
        <v>#REF!</v>
      </c>
      <c r="V190" t="e">
        <f t="shared" si="279"/>
        <v>#REF!</v>
      </c>
      <c r="W190" t="e">
        <f t="shared" si="280"/>
        <v>#REF!</v>
      </c>
      <c r="X190" t="e">
        <f t="shared" si="281"/>
        <v>#REF!</v>
      </c>
      <c r="Y190" t="e">
        <f t="shared" si="282"/>
        <v>#REF!</v>
      </c>
      <c r="AA190">
        <v>66440962</v>
      </c>
      <c r="AB190" t="e">
        <f t="shared" si="283"/>
        <v>#REF!</v>
      </c>
      <c r="AC190" t="e">
        <f t="shared" si="310"/>
        <v>#REF!</v>
      </c>
      <c r="AD190">
        <f t="shared" si="311"/>
        <v>0</v>
      </c>
      <c r="AE190">
        <f t="shared" si="312"/>
        <v>0</v>
      </c>
      <c r="AF190">
        <f t="shared" si="313"/>
        <v>0</v>
      </c>
      <c r="AG190">
        <f t="shared" si="288"/>
        <v>0</v>
      </c>
      <c r="AH190">
        <f t="shared" si="314"/>
        <v>0</v>
      </c>
      <c r="AI190">
        <f t="shared" si="315"/>
        <v>0</v>
      </c>
      <c r="AJ190">
        <f t="shared" si="291"/>
        <v>0</v>
      </c>
      <c r="AK190">
        <v>243</v>
      </c>
      <c r="AL190" s="31" t="e">
        <f>'Техническое задание 18.1 '!#REF!</f>
        <v>#REF!</v>
      </c>
      <c r="AM190">
        <v>0</v>
      </c>
      <c r="AN190">
        <v>0</v>
      </c>
      <c r="AO190">
        <v>0</v>
      </c>
      <c r="AP190">
        <v>0</v>
      </c>
      <c r="AQ190">
        <v>0</v>
      </c>
      <c r="AR190">
        <v>0</v>
      </c>
      <c r="AS190">
        <v>0</v>
      </c>
      <c r="AT190">
        <v>110</v>
      </c>
      <c r="AU190">
        <v>73</v>
      </c>
      <c r="AV190">
        <v>1</v>
      </c>
      <c r="AW190">
        <v>1</v>
      </c>
      <c r="AZ190">
        <v>1</v>
      </c>
      <c r="BA190">
        <v>1</v>
      </c>
      <c r="BB190">
        <v>1</v>
      </c>
      <c r="BC190" t="e">
        <f>'Техническое задание 18.1 '!#REF!</f>
        <v>#REF!</v>
      </c>
      <c r="BD190" t="s">
        <v>6</v>
      </c>
      <c r="BE190" t="s">
        <v>6</v>
      </c>
      <c r="BF190" t="s">
        <v>6</v>
      </c>
      <c r="BG190" t="s">
        <v>6</v>
      </c>
      <c r="BH190">
        <v>3</v>
      </c>
      <c r="BI190">
        <v>1</v>
      </c>
      <c r="BJ190" t="s">
        <v>407</v>
      </c>
      <c r="BM190">
        <v>7001</v>
      </c>
      <c r="BN190">
        <v>0</v>
      </c>
      <c r="BO190" t="s">
        <v>6</v>
      </c>
      <c r="BP190">
        <v>0</v>
      </c>
      <c r="BQ190">
        <v>2</v>
      </c>
      <c r="BR190">
        <v>0</v>
      </c>
      <c r="BS190">
        <v>1</v>
      </c>
      <c r="BT190">
        <v>1</v>
      </c>
      <c r="BU190">
        <v>1</v>
      </c>
      <c r="BV190">
        <v>1</v>
      </c>
      <c r="BW190">
        <v>1</v>
      </c>
      <c r="BX190">
        <v>1</v>
      </c>
      <c r="BY190" t="s">
        <v>6</v>
      </c>
      <c r="BZ190">
        <v>110</v>
      </c>
      <c r="CA190">
        <v>73</v>
      </c>
      <c r="CB190" t="s">
        <v>6</v>
      </c>
      <c r="CE190">
        <v>0</v>
      </c>
      <c r="CF190">
        <v>0</v>
      </c>
      <c r="CG190">
        <v>0</v>
      </c>
      <c r="CM190">
        <v>0</v>
      </c>
      <c r="CN190" t="s">
        <v>6</v>
      </c>
      <c r="CO190">
        <v>0</v>
      </c>
      <c r="CP190" t="e">
        <f t="shared" si="292"/>
        <v>#REF!</v>
      </c>
      <c r="CQ190" t="e">
        <f t="shared" si="319"/>
        <v>#REF!</v>
      </c>
      <c r="CR190">
        <f t="shared" si="320"/>
        <v>0</v>
      </c>
      <c r="CS190">
        <f t="shared" si="293"/>
        <v>0</v>
      </c>
      <c r="CT190">
        <f t="shared" si="294"/>
        <v>0</v>
      </c>
      <c r="CU190">
        <f t="shared" si="295"/>
        <v>0</v>
      </c>
      <c r="CV190">
        <f t="shared" si="296"/>
        <v>0</v>
      </c>
      <c r="CW190">
        <f t="shared" si="297"/>
        <v>0</v>
      </c>
      <c r="CX190">
        <f t="shared" si="298"/>
        <v>0</v>
      </c>
      <c r="CY190" t="e">
        <f t="shared" si="299"/>
        <v>#REF!</v>
      </c>
      <c r="CZ190" t="e">
        <f t="shared" si="300"/>
        <v>#REF!</v>
      </c>
      <c r="DC190" t="s">
        <v>6</v>
      </c>
      <c r="DD190" t="s">
        <v>6</v>
      </c>
      <c r="DE190" t="s">
        <v>6</v>
      </c>
      <c r="DF190" t="s">
        <v>6</v>
      </c>
      <c r="DG190" t="s">
        <v>6</v>
      </c>
      <c r="DH190" t="s">
        <v>6</v>
      </c>
      <c r="DI190" t="s">
        <v>6</v>
      </c>
      <c r="DJ190" t="s">
        <v>6</v>
      </c>
      <c r="DK190" t="s">
        <v>6</v>
      </c>
      <c r="DL190" t="s">
        <v>6</v>
      </c>
      <c r="DM190" t="s">
        <v>6</v>
      </c>
      <c r="DN190">
        <v>0</v>
      </c>
      <c r="DO190">
        <v>0</v>
      </c>
      <c r="DP190">
        <v>1</v>
      </c>
      <c r="DQ190">
        <v>1</v>
      </c>
      <c r="DU190">
        <v>1013</v>
      </c>
      <c r="DV190" t="s">
        <v>269</v>
      </c>
      <c r="DW190" t="e">
        <f>'Техническое задание 18.1 '!#REF!</f>
        <v>#REF!</v>
      </c>
      <c r="DX190">
        <v>1</v>
      </c>
      <c r="DZ190" t="s">
        <v>6</v>
      </c>
      <c r="EA190" t="s">
        <v>6</v>
      </c>
      <c r="EB190" t="s">
        <v>6</v>
      </c>
      <c r="EC190" t="s">
        <v>6</v>
      </c>
      <c r="EE190">
        <v>66434290</v>
      </c>
      <c r="EF190">
        <v>2</v>
      </c>
      <c r="EG190" t="s">
        <v>80</v>
      </c>
      <c r="EH190">
        <v>7</v>
      </c>
      <c r="EI190" t="s">
        <v>171</v>
      </c>
      <c r="EJ190">
        <v>1</v>
      </c>
      <c r="EK190">
        <v>7001</v>
      </c>
      <c r="EL190" t="s">
        <v>171</v>
      </c>
      <c r="EM190" t="s">
        <v>173</v>
      </c>
      <c r="EO190" t="s">
        <v>6</v>
      </c>
      <c r="EQ190">
        <v>0</v>
      </c>
      <c r="ER190">
        <v>243</v>
      </c>
      <c r="ES190" s="31" t="e">
        <f>'Техническое задание 18.1 '!#REF!</f>
        <v>#REF!</v>
      </c>
      <c r="ET190">
        <v>0</v>
      </c>
      <c r="EU190">
        <v>0</v>
      </c>
      <c r="EV190">
        <v>0</v>
      </c>
      <c r="EW190">
        <v>0</v>
      </c>
      <c r="EX190">
        <v>0</v>
      </c>
      <c r="FQ190">
        <v>0</v>
      </c>
      <c r="FR190">
        <f t="shared" si="301"/>
        <v>0</v>
      </c>
      <c r="FS190">
        <v>0</v>
      </c>
      <c r="FX190">
        <v>110</v>
      </c>
      <c r="FY190">
        <v>73</v>
      </c>
      <c r="GA190" t="s">
        <v>6</v>
      </c>
      <c r="GD190">
        <v>1</v>
      </c>
      <c r="GF190">
        <v>-1824196003</v>
      </c>
      <c r="GG190">
        <v>2</v>
      </c>
      <c r="GH190">
        <v>1</v>
      </c>
      <c r="GI190">
        <v>4</v>
      </c>
      <c r="GJ190">
        <v>0</v>
      </c>
      <c r="GK190">
        <v>0</v>
      </c>
      <c r="GL190">
        <f t="shared" si="302"/>
        <v>0</v>
      </c>
      <c r="GM190" t="e">
        <f t="shared" si="303"/>
        <v>#REF!</v>
      </c>
      <c r="GN190" t="e">
        <f t="shared" si="304"/>
        <v>#REF!</v>
      </c>
      <c r="GO190">
        <f t="shared" si="305"/>
        <v>0</v>
      </c>
      <c r="GP190">
        <f t="shared" si="306"/>
        <v>0</v>
      </c>
      <c r="GR190">
        <v>0</v>
      </c>
      <c r="GS190">
        <v>3</v>
      </c>
      <c r="GT190">
        <v>0</v>
      </c>
      <c r="GU190" t="s">
        <v>6</v>
      </c>
      <c r="GV190">
        <f t="shared" si="316"/>
        <v>0</v>
      </c>
      <c r="GW190">
        <v>1</v>
      </c>
      <c r="GX190" t="e">
        <f t="shared" si="308"/>
        <v>#REF!</v>
      </c>
      <c r="HA190">
        <v>0</v>
      </c>
      <c r="HB190">
        <v>0</v>
      </c>
      <c r="HC190">
        <f t="shared" si="309"/>
        <v>0</v>
      </c>
      <c r="HE190" t="s">
        <v>6</v>
      </c>
      <c r="HF190" t="s">
        <v>6</v>
      </c>
      <c r="HM190" t="s">
        <v>6</v>
      </c>
      <c r="HN190" t="s">
        <v>188</v>
      </c>
      <c r="HO190" t="s">
        <v>189</v>
      </c>
      <c r="HP190" t="s">
        <v>171</v>
      </c>
      <c r="HQ190" t="s">
        <v>171</v>
      </c>
      <c r="IF190">
        <v>-1</v>
      </c>
      <c r="IK190">
        <v>0</v>
      </c>
    </row>
    <row r="191" spans="1:245" x14ac:dyDescent="0.25">
      <c r="A191">
        <v>18</v>
      </c>
      <c r="B191">
        <v>1</v>
      </c>
      <c r="C191">
        <v>319</v>
      </c>
      <c r="E191" t="s">
        <v>505</v>
      </c>
      <c r="F191" t="e">
        <f>'Техническое задание 18.1 '!#REF!</f>
        <v>#REF!</v>
      </c>
      <c r="G191" t="s">
        <v>348</v>
      </c>
      <c r="H191" t="s">
        <v>147</v>
      </c>
      <c r="I191" t="e">
        <f>I187*J191</f>
        <v>#REF!</v>
      </c>
      <c r="J191">
        <v>-9.9999999999999991E-5</v>
      </c>
      <c r="K191">
        <v>-1E-4</v>
      </c>
      <c r="O191" t="e">
        <f t="shared" si="272"/>
        <v>#REF!</v>
      </c>
      <c r="P191" t="e">
        <f t="shared" si="273"/>
        <v>#REF!</v>
      </c>
      <c r="Q191" t="e">
        <f t="shared" si="274"/>
        <v>#REF!</v>
      </c>
      <c r="R191" t="e">
        <f t="shared" si="275"/>
        <v>#REF!</v>
      </c>
      <c r="S191" t="e">
        <f t="shared" si="276"/>
        <v>#REF!</v>
      </c>
      <c r="T191" t="e">
        <f t="shared" si="277"/>
        <v>#REF!</v>
      </c>
      <c r="U191" t="e">
        <f t="shared" si="278"/>
        <v>#REF!</v>
      </c>
      <c r="V191" t="e">
        <f t="shared" si="279"/>
        <v>#REF!</v>
      </c>
      <c r="W191" t="e">
        <f t="shared" si="280"/>
        <v>#REF!</v>
      </c>
      <c r="X191" t="e">
        <f t="shared" si="281"/>
        <v>#REF!</v>
      </c>
      <c r="Y191" t="e">
        <f t="shared" si="282"/>
        <v>#REF!</v>
      </c>
      <c r="AA191">
        <v>66440962</v>
      </c>
      <c r="AB191" t="e">
        <f t="shared" si="283"/>
        <v>#REF!</v>
      </c>
      <c r="AC191" t="e">
        <f t="shared" si="310"/>
        <v>#REF!</v>
      </c>
      <c r="AD191">
        <f t="shared" si="311"/>
        <v>0</v>
      </c>
      <c r="AE191">
        <f t="shared" si="312"/>
        <v>0</v>
      </c>
      <c r="AF191">
        <f t="shared" si="313"/>
        <v>0</v>
      </c>
      <c r="AG191">
        <f t="shared" si="288"/>
        <v>0</v>
      </c>
      <c r="AH191">
        <f t="shared" si="314"/>
        <v>0</v>
      </c>
      <c r="AI191">
        <f t="shared" si="315"/>
        <v>0</v>
      </c>
      <c r="AJ191">
        <f t="shared" si="291"/>
        <v>0</v>
      </c>
      <c r="AK191">
        <v>37900</v>
      </c>
      <c r="AL191" s="31" t="e">
        <f>'Техническое задание 18.1 '!#REF!</f>
        <v>#REF!</v>
      </c>
      <c r="AM191">
        <v>0</v>
      </c>
      <c r="AN191">
        <v>0</v>
      </c>
      <c r="AO191">
        <v>0</v>
      </c>
      <c r="AP191">
        <v>0</v>
      </c>
      <c r="AQ191">
        <v>0</v>
      </c>
      <c r="AR191">
        <v>0</v>
      </c>
      <c r="AS191">
        <v>0</v>
      </c>
      <c r="AT191">
        <v>93</v>
      </c>
      <c r="AU191">
        <v>62</v>
      </c>
      <c r="AV191">
        <v>1</v>
      </c>
      <c r="AW191">
        <v>1</v>
      </c>
      <c r="AZ191">
        <v>1</v>
      </c>
      <c r="BA191">
        <v>1</v>
      </c>
      <c r="BB191">
        <v>1</v>
      </c>
      <c r="BC191" t="e">
        <f>'Техническое задание 18.1 '!#REF!</f>
        <v>#REF!</v>
      </c>
      <c r="BD191" t="s">
        <v>6</v>
      </c>
      <c r="BE191" t="s">
        <v>6</v>
      </c>
      <c r="BF191" t="s">
        <v>6</v>
      </c>
      <c r="BG191" t="s">
        <v>6</v>
      </c>
      <c r="BH191">
        <v>3</v>
      </c>
      <c r="BI191">
        <v>1</v>
      </c>
      <c r="BJ191" t="s">
        <v>349</v>
      </c>
      <c r="BM191">
        <v>9001</v>
      </c>
      <c r="BN191">
        <v>0</v>
      </c>
      <c r="BO191" t="s">
        <v>6</v>
      </c>
      <c r="BP191">
        <v>0</v>
      </c>
      <c r="BQ191">
        <v>2</v>
      </c>
      <c r="BR191">
        <v>1</v>
      </c>
      <c r="BS191">
        <v>1</v>
      </c>
      <c r="BT191">
        <v>1</v>
      </c>
      <c r="BU191">
        <v>1</v>
      </c>
      <c r="BV191">
        <v>1</v>
      </c>
      <c r="BW191">
        <v>1</v>
      </c>
      <c r="BX191">
        <v>1</v>
      </c>
      <c r="BY191" t="s">
        <v>6</v>
      </c>
      <c r="BZ191">
        <v>93</v>
      </c>
      <c r="CA191">
        <v>62</v>
      </c>
      <c r="CB191" t="s">
        <v>6</v>
      </c>
      <c r="CE191">
        <v>0</v>
      </c>
      <c r="CF191">
        <v>0</v>
      </c>
      <c r="CG191">
        <v>0</v>
      </c>
      <c r="CM191">
        <v>0</v>
      </c>
      <c r="CN191" t="s">
        <v>6</v>
      </c>
      <c r="CO191">
        <v>0</v>
      </c>
      <c r="CP191" t="e">
        <f t="shared" si="292"/>
        <v>#REF!</v>
      </c>
      <c r="CQ191" t="e">
        <f t="shared" si="319"/>
        <v>#REF!</v>
      </c>
      <c r="CR191">
        <f t="shared" si="320"/>
        <v>0</v>
      </c>
      <c r="CS191">
        <f t="shared" si="293"/>
        <v>0</v>
      </c>
      <c r="CT191">
        <f t="shared" si="294"/>
        <v>0</v>
      </c>
      <c r="CU191">
        <f t="shared" si="295"/>
        <v>0</v>
      </c>
      <c r="CV191">
        <f t="shared" si="296"/>
        <v>0</v>
      </c>
      <c r="CW191">
        <f t="shared" si="297"/>
        <v>0</v>
      </c>
      <c r="CX191">
        <f t="shared" si="298"/>
        <v>0</v>
      </c>
      <c r="CY191" t="e">
        <f t="shared" si="299"/>
        <v>#REF!</v>
      </c>
      <c r="CZ191" t="e">
        <f t="shared" si="300"/>
        <v>#REF!</v>
      </c>
      <c r="DC191" t="s">
        <v>6</v>
      </c>
      <c r="DD191" t="s">
        <v>6</v>
      </c>
      <c r="DE191" t="s">
        <v>6</v>
      </c>
      <c r="DF191" t="s">
        <v>6</v>
      </c>
      <c r="DG191" t="s">
        <v>6</v>
      </c>
      <c r="DH191" t="s">
        <v>6</v>
      </c>
      <c r="DI191" t="s">
        <v>6</v>
      </c>
      <c r="DJ191" t="s">
        <v>6</v>
      </c>
      <c r="DK191" t="s">
        <v>6</v>
      </c>
      <c r="DL191" t="s">
        <v>6</v>
      </c>
      <c r="DM191" t="s">
        <v>6</v>
      </c>
      <c r="DN191">
        <v>0</v>
      </c>
      <c r="DO191">
        <v>0</v>
      </c>
      <c r="DP191">
        <v>1</v>
      </c>
      <c r="DQ191">
        <v>1</v>
      </c>
      <c r="DU191">
        <v>1009</v>
      </c>
      <c r="DV191" t="s">
        <v>147</v>
      </c>
      <c r="DW191" t="e">
        <f>'Техническое задание 18.1 '!#REF!</f>
        <v>#REF!</v>
      </c>
      <c r="DX191">
        <v>1000</v>
      </c>
      <c r="DZ191" t="s">
        <v>6</v>
      </c>
      <c r="EA191" t="s">
        <v>6</v>
      </c>
      <c r="EB191" t="s">
        <v>6</v>
      </c>
      <c r="EC191" t="s">
        <v>6</v>
      </c>
      <c r="EE191">
        <v>66434310</v>
      </c>
      <c r="EF191">
        <v>2</v>
      </c>
      <c r="EG191" t="s">
        <v>80</v>
      </c>
      <c r="EH191">
        <v>9</v>
      </c>
      <c r="EI191" t="s">
        <v>332</v>
      </c>
      <c r="EJ191">
        <v>1</v>
      </c>
      <c r="EK191">
        <v>9001</v>
      </c>
      <c r="EL191" t="s">
        <v>332</v>
      </c>
      <c r="EM191" t="s">
        <v>333</v>
      </c>
      <c r="EO191" t="s">
        <v>6</v>
      </c>
      <c r="EQ191">
        <v>0</v>
      </c>
      <c r="ER191">
        <v>37900</v>
      </c>
      <c r="ES191" s="31" t="e">
        <f>'Техническое задание 18.1 '!#REF!</f>
        <v>#REF!</v>
      </c>
      <c r="ET191">
        <v>0</v>
      </c>
      <c r="EU191">
        <v>0</v>
      </c>
      <c r="EV191">
        <v>0</v>
      </c>
      <c r="EW191">
        <v>0</v>
      </c>
      <c r="EX191">
        <v>0</v>
      </c>
      <c r="FQ191">
        <v>0</v>
      </c>
      <c r="FR191">
        <f t="shared" si="301"/>
        <v>0</v>
      </c>
      <c r="FS191">
        <v>0</v>
      </c>
      <c r="FX191">
        <v>93</v>
      </c>
      <c r="FY191">
        <v>62</v>
      </c>
      <c r="GA191" t="s">
        <v>6</v>
      </c>
      <c r="GD191">
        <v>1</v>
      </c>
      <c r="GF191">
        <v>1462187611</v>
      </c>
      <c r="GG191">
        <v>2</v>
      </c>
      <c r="GH191">
        <v>1</v>
      </c>
      <c r="GI191">
        <v>4</v>
      </c>
      <c r="GJ191">
        <v>0</v>
      </c>
      <c r="GK191">
        <v>0</v>
      </c>
      <c r="GL191">
        <f t="shared" si="302"/>
        <v>0</v>
      </c>
      <c r="GM191" t="e">
        <f t="shared" si="303"/>
        <v>#REF!</v>
      </c>
      <c r="GN191" t="e">
        <f t="shared" si="304"/>
        <v>#REF!</v>
      </c>
      <c r="GO191">
        <f t="shared" si="305"/>
        <v>0</v>
      </c>
      <c r="GP191">
        <f t="shared" si="306"/>
        <v>0</v>
      </c>
      <c r="GR191">
        <v>0</v>
      </c>
      <c r="GS191">
        <v>3</v>
      </c>
      <c r="GT191">
        <v>0</v>
      </c>
      <c r="GU191" t="s">
        <v>6</v>
      </c>
      <c r="GV191">
        <f t="shared" si="316"/>
        <v>0</v>
      </c>
      <c r="GW191">
        <v>1</v>
      </c>
      <c r="GX191" t="e">
        <f t="shared" si="308"/>
        <v>#REF!</v>
      </c>
      <c r="HA191">
        <v>0</v>
      </c>
      <c r="HB191">
        <v>0</v>
      </c>
      <c r="HC191">
        <f t="shared" si="309"/>
        <v>0</v>
      </c>
      <c r="HE191" t="s">
        <v>6</v>
      </c>
      <c r="HF191" t="s">
        <v>6</v>
      </c>
      <c r="HM191" t="s">
        <v>6</v>
      </c>
      <c r="HN191" t="s">
        <v>334</v>
      </c>
      <c r="HO191" t="s">
        <v>335</v>
      </c>
      <c r="HP191" t="s">
        <v>332</v>
      </c>
      <c r="HQ191" t="s">
        <v>332</v>
      </c>
      <c r="IF191">
        <v>-1</v>
      </c>
      <c r="IK191">
        <v>0</v>
      </c>
    </row>
    <row r="192" spans="1:245" x14ac:dyDescent="0.25">
      <c r="A192">
        <v>18</v>
      </c>
      <c r="B192">
        <v>1</v>
      </c>
      <c r="C192">
        <v>320</v>
      </c>
      <c r="E192" t="s">
        <v>506</v>
      </c>
      <c r="F192" t="e">
        <f>'Техническое задание 18.1 '!#REF!</f>
        <v>#REF!</v>
      </c>
      <c r="G192" t="s">
        <v>365</v>
      </c>
      <c r="H192" t="s">
        <v>147</v>
      </c>
      <c r="I192" t="e">
        <f>I187*J192</f>
        <v>#REF!</v>
      </c>
      <c r="J192">
        <v>-1.9999999999999998E-4</v>
      </c>
      <c r="K192">
        <v>-2.0000000000000001E-4</v>
      </c>
      <c r="O192" t="e">
        <f t="shared" si="272"/>
        <v>#REF!</v>
      </c>
      <c r="P192" t="e">
        <f t="shared" si="273"/>
        <v>#REF!</v>
      </c>
      <c r="Q192" t="e">
        <f t="shared" si="274"/>
        <v>#REF!</v>
      </c>
      <c r="R192" t="e">
        <f t="shared" si="275"/>
        <v>#REF!</v>
      </c>
      <c r="S192" t="e">
        <f t="shared" si="276"/>
        <v>#REF!</v>
      </c>
      <c r="T192" t="e">
        <f t="shared" si="277"/>
        <v>#REF!</v>
      </c>
      <c r="U192" t="e">
        <f t="shared" si="278"/>
        <v>#REF!</v>
      </c>
      <c r="V192" t="e">
        <f t="shared" si="279"/>
        <v>#REF!</v>
      </c>
      <c r="W192" t="e">
        <f t="shared" si="280"/>
        <v>#REF!</v>
      </c>
      <c r="X192" t="e">
        <f t="shared" si="281"/>
        <v>#REF!</v>
      </c>
      <c r="Y192" t="e">
        <f t="shared" si="282"/>
        <v>#REF!</v>
      </c>
      <c r="AA192">
        <v>66440962</v>
      </c>
      <c r="AB192" t="e">
        <f t="shared" si="283"/>
        <v>#REF!</v>
      </c>
      <c r="AC192" t="e">
        <f t="shared" si="310"/>
        <v>#REF!</v>
      </c>
      <c r="AD192">
        <f t="shared" si="311"/>
        <v>0</v>
      </c>
      <c r="AE192">
        <f t="shared" si="312"/>
        <v>0</v>
      </c>
      <c r="AF192">
        <f t="shared" si="313"/>
        <v>0</v>
      </c>
      <c r="AG192">
        <f t="shared" si="288"/>
        <v>0</v>
      </c>
      <c r="AH192">
        <f t="shared" si="314"/>
        <v>0</v>
      </c>
      <c r="AI192">
        <f t="shared" si="315"/>
        <v>0</v>
      </c>
      <c r="AJ192">
        <f t="shared" si="291"/>
        <v>0</v>
      </c>
      <c r="AK192">
        <v>7712</v>
      </c>
      <c r="AL192" s="31" t="e">
        <f>'Техническое задание 18.1 '!#REF!</f>
        <v>#REF!</v>
      </c>
      <c r="AM192">
        <v>0</v>
      </c>
      <c r="AN192">
        <v>0</v>
      </c>
      <c r="AO192">
        <v>0</v>
      </c>
      <c r="AP192">
        <v>0</v>
      </c>
      <c r="AQ192">
        <v>0</v>
      </c>
      <c r="AR192">
        <v>0</v>
      </c>
      <c r="AS192">
        <v>0</v>
      </c>
      <c r="AT192">
        <v>93</v>
      </c>
      <c r="AU192">
        <v>62</v>
      </c>
      <c r="AV192">
        <v>1</v>
      </c>
      <c r="AW192">
        <v>1</v>
      </c>
      <c r="AZ192">
        <v>1</v>
      </c>
      <c r="BA192">
        <v>1</v>
      </c>
      <c r="BB192">
        <v>1</v>
      </c>
      <c r="BC192" t="e">
        <f>'Техническое задание 18.1 '!#REF!</f>
        <v>#REF!</v>
      </c>
      <c r="BD192" t="s">
        <v>6</v>
      </c>
      <c r="BE192" t="s">
        <v>6</v>
      </c>
      <c r="BF192" t="s">
        <v>6</v>
      </c>
      <c r="BG192" t="s">
        <v>6</v>
      </c>
      <c r="BH192">
        <v>3</v>
      </c>
      <c r="BI192">
        <v>1</v>
      </c>
      <c r="BJ192" t="s">
        <v>366</v>
      </c>
      <c r="BM192">
        <v>9001</v>
      </c>
      <c r="BN192">
        <v>0</v>
      </c>
      <c r="BO192" t="s">
        <v>6</v>
      </c>
      <c r="BP192">
        <v>0</v>
      </c>
      <c r="BQ192">
        <v>2</v>
      </c>
      <c r="BR192">
        <v>1</v>
      </c>
      <c r="BS192">
        <v>1</v>
      </c>
      <c r="BT192">
        <v>1</v>
      </c>
      <c r="BU192">
        <v>1</v>
      </c>
      <c r="BV192">
        <v>1</v>
      </c>
      <c r="BW192">
        <v>1</v>
      </c>
      <c r="BX192">
        <v>1</v>
      </c>
      <c r="BY192" t="s">
        <v>6</v>
      </c>
      <c r="BZ192">
        <v>93</v>
      </c>
      <c r="CA192">
        <v>62</v>
      </c>
      <c r="CB192" t="s">
        <v>6</v>
      </c>
      <c r="CE192">
        <v>0</v>
      </c>
      <c r="CF192">
        <v>0</v>
      </c>
      <c r="CG192">
        <v>0</v>
      </c>
      <c r="CM192">
        <v>0</v>
      </c>
      <c r="CN192" t="s">
        <v>6</v>
      </c>
      <c r="CO192">
        <v>0</v>
      </c>
      <c r="CP192" t="e">
        <f t="shared" si="292"/>
        <v>#REF!</v>
      </c>
      <c r="CQ192" t="e">
        <f t="shared" si="319"/>
        <v>#REF!</v>
      </c>
      <c r="CR192">
        <f t="shared" si="320"/>
        <v>0</v>
      </c>
      <c r="CS192">
        <f t="shared" si="293"/>
        <v>0</v>
      </c>
      <c r="CT192">
        <f t="shared" si="294"/>
        <v>0</v>
      </c>
      <c r="CU192">
        <f t="shared" si="295"/>
        <v>0</v>
      </c>
      <c r="CV192">
        <f t="shared" si="296"/>
        <v>0</v>
      </c>
      <c r="CW192">
        <f t="shared" si="297"/>
        <v>0</v>
      </c>
      <c r="CX192">
        <f t="shared" si="298"/>
        <v>0</v>
      </c>
      <c r="CY192" t="e">
        <f t="shared" si="299"/>
        <v>#REF!</v>
      </c>
      <c r="CZ192" t="e">
        <f t="shared" si="300"/>
        <v>#REF!</v>
      </c>
      <c r="DC192" t="s">
        <v>6</v>
      </c>
      <c r="DD192" t="s">
        <v>6</v>
      </c>
      <c r="DE192" t="s">
        <v>6</v>
      </c>
      <c r="DF192" t="s">
        <v>6</v>
      </c>
      <c r="DG192" t="s">
        <v>6</v>
      </c>
      <c r="DH192" t="s">
        <v>6</v>
      </c>
      <c r="DI192" t="s">
        <v>6</v>
      </c>
      <c r="DJ192" t="s">
        <v>6</v>
      </c>
      <c r="DK192" t="s">
        <v>6</v>
      </c>
      <c r="DL192" t="s">
        <v>6</v>
      </c>
      <c r="DM192" t="s">
        <v>6</v>
      </c>
      <c r="DN192">
        <v>0</v>
      </c>
      <c r="DO192">
        <v>0</v>
      </c>
      <c r="DP192">
        <v>1</v>
      </c>
      <c r="DQ192">
        <v>1</v>
      </c>
      <c r="DU192">
        <v>1009</v>
      </c>
      <c r="DV192" t="s">
        <v>147</v>
      </c>
      <c r="DW192" t="e">
        <f>'Техническое задание 18.1 '!#REF!</f>
        <v>#REF!</v>
      </c>
      <c r="DX192">
        <v>1000</v>
      </c>
      <c r="DZ192" t="s">
        <v>6</v>
      </c>
      <c r="EA192" t="s">
        <v>6</v>
      </c>
      <c r="EB192" t="s">
        <v>6</v>
      </c>
      <c r="EC192" t="s">
        <v>6</v>
      </c>
      <c r="EE192">
        <v>66434310</v>
      </c>
      <c r="EF192">
        <v>2</v>
      </c>
      <c r="EG192" t="s">
        <v>80</v>
      </c>
      <c r="EH192">
        <v>9</v>
      </c>
      <c r="EI192" t="s">
        <v>332</v>
      </c>
      <c r="EJ192">
        <v>1</v>
      </c>
      <c r="EK192">
        <v>9001</v>
      </c>
      <c r="EL192" t="s">
        <v>332</v>
      </c>
      <c r="EM192" t="s">
        <v>333</v>
      </c>
      <c r="EO192" t="s">
        <v>6</v>
      </c>
      <c r="EQ192">
        <v>0</v>
      </c>
      <c r="ER192">
        <v>7712</v>
      </c>
      <c r="ES192" s="31" t="e">
        <f>'Техническое задание 18.1 '!#REF!</f>
        <v>#REF!</v>
      </c>
      <c r="ET192">
        <v>0</v>
      </c>
      <c r="EU192">
        <v>0</v>
      </c>
      <c r="EV192">
        <v>0</v>
      </c>
      <c r="EW192">
        <v>0</v>
      </c>
      <c r="EX192">
        <v>0</v>
      </c>
      <c r="FQ192">
        <v>0</v>
      </c>
      <c r="FR192">
        <f t="shared" si="301"/>
        <v>0</v>
      </c>
      <c r="FS192">
        <v>0</v>
      </c>
      <c r="FX192">
        <v>93</v>
      </c>
      <c r="FY192">
        <v>62</v>
      </c>
      <c r="GA192" t="s">
        <v>6</v>
      </c>
      <c r="GD192">
        <v>1</v>
      </c>
      <c r="GF192">
        <v>1969421017</v>
      </c>
      <c r="GG192">
        <v>2</v>
      </c>
      <c r="GH192">
        <v>1</v>
      </c>
      <c r="GI192">
        <v>4</v>
      </c>
      <c r="GJ192">
        <v>0</v>
      </c>
      <c r="GK192">
        <v>0</v>
      </c>
      <c r="GL192">
        <f t="shared" si="302"/>
        <v>0</v>
      </c>
      <c r="GM192" t="e">
        <f t="shared" si="303"/>
        <v>#REF!</v>
      </c>
      <c r="GN192" t="e">
        <f t="shared" si="304"/>
        <v>#REF!</v>
      </c>
      <c r="GO192">
        <f t="shared" si="305"/>
        <v>0</v>
      </c>
      <c r="GP192">
        <f t="shared" si="306"/>
        <v>0</v>
      </c>
      <c r="GR192">
        <v>0</v>
      </c>
      <c r="GS192">
        <v>3</v>
      </c>
      <c r="GT192">
        <v>0</v>
      </c>
      <c r="GU192" t="s">
        <v>6</v>
      </c>
      <c r="GV192">
        <f t="shared" si="316"/>
        <v>0</v>
      </c>
      <c r="GW192">
        <v>1</v>
      </c>
      <c r="GX192" t="e">
        <f t="shared" si="308"/>
        <v>#REF!</v>
      </c>
      <c r="HA192">
        <v>0</v>
      </c>
      <c r="HB192">
        <v>0</v>
      </c>
      <c r="HC192">
        <f t="shared" si="309"/>
        <v>0</v>
      </c>
      <c r="HE192" t="s">
        <v>6</v>
      </c>
      <c r="HF192" t="s">
        <v>6</v>
      </c>
      <c r="HM192" t="s">
        <v>6</v>
      </c>
      <c r="HN192" t="s">
        <v>334</v>
      </c>
      <c r="HO192" t="s">
        <v>335</v>
      </c>
      <c r="HP192" t="s">
        <v>332</v>
      </c>
      <c r="HQ192" t="s">
        <v>332</v>
      </c>
      <c r="IF192">
        <v>-1</v>
      </c>
      <c r="IK192">
        <v>0</v>
      </c>
    </row>
    <row r="193" spans="1:245" x14ac:dyDescent="0.25">
      <c r="A193">
        <v>18</v>
      </c>
      <c r="B193">
        <v>1</v>
      </c>
      <c r="C193">
        <v>321</v>
      </c>
      <c r="E193" t="s">
        <v>507</v>
      </c>
      <c r="F193" t="e">
        <f>'Техническое задание 18.1 '!#REF!</f>
        <v>#REF!</v>
      </c>
      <c r="G193" t="s">
        <v>352</v>
      </c>
      <c r="H193" t="s">
        <v>353</v>
      </c>
      <c r="I193" t="e">
        <f>I187*J193</f>
        <v>#REF!</v>
      </c>
      <c r="J193">
        <v>-1.8699999999999998E-2</v>
      </c>
      <c r="K193">
        <v>-1.8700000000000001E-2</v>
      </c>
      <c r="O193" t="e">
        <f t="shared" si="272"/>
        <v>#REF!</v>
      </c>
      <c r="P193" t="e">
        <f t="shared" si="273"/>
        <v>#REF!</v>
      </c>
      <c r="Q193" t="e">
        <f t="shared" si="274"/>
        <v>#REF!</v>
      </c>
      <c r="R193" t="e">
        <f t="shared" si="275"/>
        <v>#REF!</v>
      </c>
      <c r="S193" t="e">
        <f t="shared" si="276"/>
        <v>#REF!</v>
      </c>
      <c r="T193" t="e">
        <f t="shared" si="277"/>
        <v>#REF!</v>
      </c>
      <c r="U193" t="e">
        <f t="shared" si="278"/>
        <v>#REF!</v>
      </c>
      <c r="V193" t="e">
        <f t="shared" si="279"/>
        <v>#REF!</v>
      </c>
      <c r="W193" t="e">
        <f t="shared" si="280"/>
        <v>#REF!</v>
      </c>
      <c r="X193" t="e">
        <f t="shared" si="281"/>
        <v>#REF!</v>
      </c>
      <c r="Y193" t="e">
        <f t="shared" si="282"/>
        <v>#REF!</v>
      </c>
      <c r="AA193">
        <v>66440962</v>
      </c>
      <c r="AB193" t="e">
        <f t="shared" si="283"/>
        <v>#REF!</v>
      </c>
      <c r="AC193" t="e">
        <f t="shared" si="310"/>
        <v>#REF!</v>
      </c>
      <c r="AD193">
        <f t="shared" si="311"/>
        <v>0</v>
      </c>
      <c r="AE193">
        <f t="shared" si="312"/>
        <v>0</v>
      </c>
      <c r="AF193">
        <f t="shared" si="313"/>
        <v>0</v>
      </c>
      <c r="AG193">
        <f t="shared" si="288"/>
        <v>0</v>
      </c>
      <c r="AH193">
        <f t="shared" si="314"/>
        <v>0</v>
      </c>
      <c r="AI193">
        <f t="shared" si="315"/>
        <v>0</v>
      </c>
      <c r="AJ193">
        <f t="shared" si="291"/>
        <v>0</v>
      </c>
      <c r="AK193">
        <v>50.24</v>
      </c>
      <c r="AL193" s="31" t="e">
        <f>'Техническое задание 18.1 '!#REF!</f>
        <v>#REF!</v>
      </c>
      <c r="AM193">
        <v>0</v>
      </c>
      <c r="AN193">
        <v>0</v>
      </c>
      <c r="AO193">
        <v>0</v>
      </c>
      <c r="AP193">
        <v>0</v>
      </c>
      <c r="AQ193">
        <v>0</v>
      </c>
      <c r="AR193">
        <v>0</v>
      </c>
      <c r="AS193">
        <v>0</v>
      </c>
      <c r="AT193">
        <v>93</v>
      </c>
      <c r="AU193">
        <v>62</v>
      </c>
      <c r="AV193">
        <v>1</v>
      </c>
      <c r="AW193">
        <v>1</v>
      </c>
      <c r="AZ193">
        <v>1</v>
      </c>
      <c r="BA193">
        <v>1</v>
      </c>
      <c r="BB193">
        <v>1</v>
      </c>
      <c r="BC193" t="e">
        <f>'Техническое задание 18.1 '!#REF!</f>
        <v>#REF!</v>
      </c>
      <c r="BD193" t="s">
        <v>6</v>
      </c>
      <c r="BE193" t="s">
        <v>6</v>
      </c>
      <c r="BF193" t="s">
        <v>6</v>
      </c>
      <c r="BG193" t="s">
        <v>6</v>
      </c>
      <c r="BH193">
        <v>3</v>
      </c>
      <c r="BI193">
        <v>1</v>
      </c>
      <c r="BJ193" t="s">
        <v>354</v>
      </c>
      <c r="BM193">
        <v>9001</v>
      </c>
      <c r="BN193">
        <v>0</v>
      </c>
      <c r="BO193" t="s">
        <v>6</v>
      </c>
      <c r="BP193">
        <v>0</v>
      </c>
      <c r="BQ193">
        <v>2</v>
      </c>
      <c r="BR193">
        <v>1</v>
      </c>
      <c r="BS193">
        <v>1</v>
      </c>
      <c r="BT193">
        <v>1</v>
      </c>
      <c r="BU193">
        <v>1</v>
      </c>
      <c r="BV193">
        <v>1</v>
      </c>
      <c r="BW193">
        <v>1</v>
      </c>
      <c r="BX193">
        <v>1</v>
      </c>
      <c r="BY193" t="s">
        <v>6</v>
      </c>
      <c r="BZ193">
        <v>93</v>
      </c>
      <c r="CA193">
        <v>62</v>
      </c>
      <c r="CB193" t="s">
        <v>6</v>
      </c>
      <c r="CE193">
        <v>0</v>
      </c>
      <c r="CF193">
        <v>0</v>
      </c>
      <c r="CG193">
        <v>0</v>
      </c>
      <c r="CM193">
        <v>0</v>
      </c>
      <c r="CN193" t="s">
        <v>6</v>
      </c>
      <c r="CO193">
        <v>0</v>
      </c>
      <c r="CP193" t="e">
        <f t="shared" si="292"/>
        <v>#REF!</v>
      </c>
      <c r="CQ193" t="e">
        <f t="shared" si="319"/>
        <v>#REF!</v>
      </c>
      <c r="CR193">
        <f t="shared" si="320"/>
        <v>0</v>
      </c>
      <c r="CS193">
        <f t="shared" si="293"/>
        <v>0</v>
      </c>
      <c r="CT193">
        <f t="shared" si="294"/>
        <v>0</v>
      </c>
      <c r="CU193">
        <f t="shared" si="295"/>
        <v>0</v>
      </c>
      <c r="CV193">
        <f t="shared" si="296"/>
        <v>0</v>
      </c>
      <c r="CW193">
        <f t="shared" si="297"/>
        <v>0</v>
      </c>
      <c r="CX193">
        <f t="shared" si="298"/>
        <v>0</v>
      </c>
      <c r="CY193" t="e">
        <f t="shared" si="299"/>
        <v>#REF!</v>
      </c>
      <c r="CZ193" t="e">
        <f t="shared" si="300"/>
        <v>#REF!</v>
      </c>
      <c r="DC193" t="s">
        <v>6</v>
      </c>
      <c r="DD193" t="s">
        <v>6</v>
      </c>
      <c r="DE193" t="s">
        <v>6</v>
      </c>
      <c r="DF193" t="s">
        <v>6</v>
      </c>
      <c r="DG193" t="s">
        <v>6</v>
      </c>
      <c r="DH193" t="s">
        <v>6</v>
      </c>
      <c r="DI193" t="s">
        <v>6</v>
      </c>
      <c r="DJ193" t="s">
        <v>6</v>
      </c>
      <c r="DK193" t="s">
        <v>6</v>
      </c>
      <c r="DL193" t="s">
        <v>6</v>
      </c>
      <c r="DM193" t="s">
        <v>6</v>
      </c>
      <c r="DN193">
        <v>0</v>
      </c>
      <c r="DO193">
        <v>0</v>
      </c>
      <c r="DP193">
        <v>1</v>
      </c>
      <c r="DQ193">
        <v>1</v>
      </c>
      <c r="DU193">
        <v>1003</v>
      </c>
      <c r="DV193" t="s">
        <v>353</v>
      </c>
      <c r="DW193" t="e">
        <f>'Техническое задание 18.1 '!#REF!</f>
        <v>#REF!</v>
      </c>
      <c r="DX193">
        <v>10</v>
      </c>
      <c r="DZ193" t="s">
        <v>6</v>
      </c>
      <c r="EA193" t="s">
        <v>6</v>
      </c>
      <c r="EB193" t="s">
        <v>6</v>
      </c>
      <c r="EC193" t="s">
        <v>6</v>
      </c>
      <c r="EE193">
        <v>66434310</v>
      </c>
      <c r="EF193">
        <v>2</v>
      </c>
      <c r="EG193" t="s">
        <v>80</v>
      </c>
      <c r="EH193">
        <v>9</v>
      </c>
      <c r="EI193" t="s">
        <v>332</v>
      </c>
      <c r="EJ193">
        <v>1</v>
      </c>
      <c r="EK193">
        <v>9001</v>
      </c>
      <c r="EL193" t="s">
        <v>332</v>
      </c>
      <c r="EM193" t="s">
        <v>333</v>
      </c>
      <c r="EO193" t="s">
        <v>6</v>
      </c>
      <c r="EQ193">
        <v>0</v>
      </c>
      <c r="ER193">
        <v>50.24</v>
      </c>
      <c r="ES193" s="31" t="e">
        <f>'Техническое задание 18.1 '!#REF!</f>
        <v>#REF!</v>
      </c>
      <c r="ET193">
        <v>0</v>
      </c>
      <c r="EU193">
        <v>0</v>
      </c>
      <c r="EV193">
        <v>0</v>
      </c>
      <c r="EW193">
        <v>0</v>
      </c>
      <c r="EX193">
        <v>0</v>
      </c>
      <c r="FQ193">
        <v>0</v>
      </c>
      <c r="FR193">
        <f t="shared" si="301"/>
        <v>0</v>
      </c>
      <c r="FS193">
        <v>0</v>
      </c>
      <c r="FX193">
        <v>93</v>
      </c>
      <c r="FY193">
        <v>62</v>
      </c>
      <c r="GA193" t="s">
        <v>6</v>
      </c>
      <c r="GD193">
        <v>1</v>
      </c>
      <c r="GF193">
        <v>-1176908493</v>
      </c>
      <c r="GG193">
        <v>2</v>
      </c>
      <c r="GH193">
        <v>1</v>
      </c>
      <c r="GI193">
        <v>4</v>
      </c>
      <c r="GJ193">
        <v>0</v>
      </c>
      <c r="GK193">
        <v>0</v>
      </c>
      <c r="GL193">
        <f t="shared" si="302"/>
        <v>0</v>
      </c>
      <c r="GM193" t="e">
        <f t="shared" si="303"/>
        <v>#REF!</v>
      </c>
      <c r="GN193" t="e">
        <f t="shared" si="304"/>
        <v>#REF!</v>
      </c>
      <c r="GO193">
        <f t="shared" si="305"/>
        <v>0</v>
      </c>
      <c r="GP193">
        <f t="shared" si="306"/>
        <v>0</v>
      </c>
      <c r="GR193">
        <v>0</v>
      </c>
      <c r="GS193">
        <v>3</v>
      </c>
      <c r="GT193">
        <v>0</v>
      </c>
      <c r="GU193" t="s">
        <v>6</v>
      </c>
      <c r="GV193">
        <f t="shared" si="316"/>
        <v>0</v>
      </c>
      <c r="GW193">
        <v>1</v>
      </c>
      <c r="GX193" t="e">
        <f t="shared" si="308"/>
        <v>#REF!</v>
      </c>
      <c r="HA193">
        <v>0</v>
      </c>
      <c r="HB193">
        <v>0</v>
      </c>
      <c r="HC193">
        <f t="shared" si="309"/>
        <v>0</v>
      </c>
      <c r="HE193" t="s">
        <v>6</v>
      </c>
      <c r="HF193" t="s">
        <v>6</v>
      </c>
      <c r="HM193" t="s">
        <v>6</v>
      </c>
      <c r="HN193" t="s">
        <v>334</v>
      </c>
      <c r="HO193" t="s">
        <v>335</v>
      </c>
      <c r="HP193" t="s">
        <v>332</v>
      </c>
      <c r="HQ193" t="s">
        <v>332</v>
      </c>
      <c r="IF193">
        <v>-1</v>
      </c>
      <c r="IK193">
        <v>0</v>
      </c>
    </row>
    <row r="194" spans="1:245" x14ac:dyDescent="0.25">
      <c r="A194">
        <v>18</v>
      </c>
      <c r="B194">
        <v>1</v>
      </c>
      <c r="C194">
        <v>323</v>
      </c>
      <c r="E194" t="s">
        <v>508</v>
      </c>
      <c r="F194" t="e">
        <f>'Техническое задание 18.1 '!#REF!</f>
        <v>#REF!</v>
      </c>
      <c r="G194" t="s">
        <v>357</v>
      </c>
      <c r="H194" t="s">
        <v>147</v>
      </c>
      <c r="I194" t="e">
        <f>I187*J194</f>
        <v>#REF!</v>
      </c>
      <c r="J194">
        <v>-1.9399631675874767E-3</v>
      </c>
      <c r="K194">
        <v>-1.9400000000000001E-3</v>
      </c>
      <c r="O194" t="e">
        <f t="shared" si="272"/>
        <v>#REF!</v>
      </c>
      <c r="P194" t="e">
        <f t="shared" si="273"/>
        <v>#REF!</v>
      </c>
      <c r="Q194" t="e">
        <f t="shared" si="274"/>
        <v>#REF!</v>
      </c>
      <c r="R194" t="e">
        <f t="shared" si="275"/>
        <v>#REF!</v>
      </c>
      <c r="S194" t="e">
        <f t="shared" si="276"/>
        <v>#REF!</v>
      </c>
      <c r="T194" t="e">
        <f t="shared" si="277"/>
        <v>#REF!</v>
      </c>
      <c r="U194" t="e">
        <f t="shared" si="278"/>
        <v>#REF!</v>
      </c>
      <c r="V194" t="e">
        <f t="shared" si="279"/>
        <v>#REF!</v>
      </c>
      <c r="W194" t="e">
        <f t="shared" si="280"/>
        <v>#REF!</v>
      </c>
      <c r="X194" t="e">
        <f t="shared" si="281"/>
        <v>#REF!</v>
      </c>
      <c r="Y194" t="e">
        <f t="shared" si="282"/>
        <v>#REF!</v>
      </c>
      <c r="AA194">
        <v>66440962</v>
      </c>
      <c r="AB194" t="e">
        <f t="shared" si="283"/>
        <v>#REF!</v>
      </c>
      <c r="AC194" t="e">
        <f t="shared" si="310"/>
        <v>#REF!</v>
      </c>
      <c r="AD194">
        <f t="shared" si="311"/>
        <v>0</v>
      </c>
      <c r="AE194">
        <f t="shared" si="312"/>
        <v>0</v>
      </c>
      <c r="AF194">
        <f t="shared" si="313"/>
        <v>0</v>
      </c>
      <c r="AG194">
        <f t="shared" si="288"/>
        <v>0</v>
      </c>
      <c r="AH194">
        <f t="shared" si="314"/>
        <v>0</v>
      </c>
      <c r="AI194">
        <f t="shared" si="315"/>
        <v>0</v>
      </c>
      <c r="AJ194">
        <f t="shared" si="291"/>
        <v>0</v>
      </c>
      <c r="AK194">
        <v>4920</v>
      </c>
      <c r="AL194" s="31" t="e">
        <f>'Техническое задание 18.1 '!#REF!</f>
        <v>#REF!</v>
      </c>
      <c r="AM194">
        <v>0</v>
      </c>
      <c r="AN194">
        <v>0</v>
      </c>
      <c r="AO194">
        <v>0</v>
      </c>
      <c r="AP194">
        <v>0</v>
      </c>
      <c r="AQ194">
        <v>0</v>
      </c>
      <c r="AR194">
        <v>0</v>
      </c>
      <c r="AS194">
        <v>0</v>
      </c>
      <c r="AT194">
        <v>93</v>
      </c>
      <c r="AU194">
        <v>62</v>
      </c>
      <c r="AV194">
        <v>1</v>
      </c>
      <c r="AW194">
        <v>1</v>
      </c>
      <c r="AZ194">
        <v>1</v>
      </c>
      <c r="BA194">
        <v>1</v>
      </c>
      <c r="BB194">
        <v>1</v>
      </c>
      <c r="BC194" t="e">
        <f>'Техническое задание 18.1 '!#REF!</f>
        <v>#REF!</v>
      </c>
      <c r="BD194" t="s">
        <v>6</v>
      </c>
      <c r="BE194" t="s">
        <v>6</v>
      </c>
      <c r="BF194" t="s">
        <v>6</v>
      </c>
      <c r="BG194" t="s">
        <v>6</v>
      </c>
      <c r="BH194">
        <v>3</v>
      </c>
      <c r="BI194">
        <v>1</v>
      </c>
      <c r="BJ194" t="s">
        <v>358</v>
      </c>
      <c r="BM194">
        <v>9001</v>
      </c>
      <c r="BN194">
        <v>0</v>
      </c>
      <c r="BO194" t="s">
        <v>6</v>
      </c>
      <c r="BP194">
        <v>0</v>
      </c>
      <c r="BQ194">
        <v>2</v>
      </c>
      <c r="BR194">
        <v>1</v>
      </c>
      <c r="BS194">
        <v>1</v>
      </c>
      <c r="BT194">
        <v>1</v>
      </c>
      <c r="BU194">
        <v>1</v>
      </c>
      <c r="BV194">
        <v>1</v>
      </c>
      <c r="BW194">
        <v>1</v>
      </c>
      <c r="BX194">
        <v>1</v>
      </c>
      <c r="BY194" t="s">
        <v>6</v>
      </c>
      <c r="BZ194">
        <v>93</v>
      </c>
      <c r="CA194">
        <v>62</v>
      </c>
      <c r="CB194" t="s">
        <v>6</v>
      </c>
      <c r="CE194">
        <v>0</v>
      </c>
      <c r="CF194">
        <v>0</v>
      </c>
      <c r="CG194">
        <v>0</v>
      </c>
      <c r="CM194">
        <v>0</v>
      </c>
      <c r="CN194" t="s">
        <v>6</v>
      </c>
      <c r="CO194">
        <v>0</v>
      </c>
      <c r="CP194" t="e">
        <f t="shared" si="292"/>
        <v>#REF!</v>
      </c>
      <c r="CQ194" t="e">
        <f t="shared" si="319"/>
        <v>#REF!</v>
      </c>
      <c r="CR194">
        <f t="shared" si="320"/>
        <v>0</v>
      </c>
      <c r="CS194">
        <f t="shared" si="293"/>
        <v>0</v>
      </c>
      <c r="CT194">
        <f t="shared" si="294"/>
        <v>0</v>
      </c>
      <c r="CU194">
        <f t="shared" si="295"/>
        <v>0</v>
      </c>
      <c r="CV194">
        <f t="shared" si="296"/>
        <v>0</v>
      </c>
      <c r="CW194">
        <f t="shared" si="297"/>
        <v>0</v>
      </c>
      <c r="CX194">
        <f t="shared" si="298"/>
        <v>0</v>
      </c>
      <c r="CY194" t="e">
        <f t="shared" si="299"/>
        <v>#REF!</v>
      </c>
      <c r="CZ194" t="e">
        <f t="shared" si="300"/>
        <v>#REF!</v>
      </c>
      <c r="DC194" t="s">
        <v>6</v>
      </c>
      <c r="DD194" t="s">
        <v>6</v>
      </c>
      <c r="DE194" t="s">
        <v>6</v>
      </c>
      <c r="DF194" t="s">
        <v>6</v>
      </c>
      <c r="DG194" t="s">
        <v>6</v>
      </c>
      <c r="DH194" t="s">
        <v>6</v>
      </c>
      <c r="DI194" t="s">
        <v>6</v>
      </c>
      <c r="DJ194" t="s">
        <v>6</v>
      </c>
      <c r="DK194" t="s">
        <v>6</v>
      </c>
      <c r="DL194" t="s">
        <v>6</v>
      </c>
      <c r="DM194" t="s">
        <v>6</v>
      </c>
      <c r="DN194">
        <v>0</v>
      </c>
      <c r="DO194">
        <v>0</v>
      </c>
      <c r="DP194">
        <v>1</v>
      </c>
      <c r="DQ194">
        <v>1</v>
      </c>
      <c r="DU194">
        <v>1009</v>
      </c>
      <c r="DV194" t="s">
        <v>147</v>
      </c>
      <c r="DW194" t="e">
        <f>'Техническое задание 18.1 '!#REF!</f>
        <v>#REF!</v>
      </c>
      <c r="DX194">
        <v>1000</v>
      </c>
      <c r="DZ194" t="s">
        <v>6</v>
      </c>
      <c r="EA194" t="s">
        <v>6</v>
      </c>
      <c r="EB194" t="s">
        <v>6</v>
      </c>
      <c r="EC194" t="s">
        <v>6</v>
      </c>
      <c r="EE194">
        <v>66434310</v>
      </c>
      <c r="EF194">
        <v>2</v>
      </c>
      <c r="EG194" t="s">
        <v>80</v>
      </c>
      <c r="EH194">
        <v>9</v>
      </c>
      <c r="EI194" t="s">
        <v>332</v>
      </c>
      <c r="EJ194">
        <v>1</v>
      </c>
      <c r="EK194">
        <v>9001</v>
      </c>
      <c r="EL194" t="s">
        <v>332</v>
      </c>
      <c r="EM194" t="s">
        <v>333</v>
      </c>
      <c r="EO194" t="s">
        <v>6</v>
      </c>
      <c r="EQ194">
        <v>0</v>
      </c>
      <c r="ER194">
        <v>4920</v>
      </c>
      <c r="ES194" s="31" t="e">
        <f>'Техническое задание 18.1 '!#REF!</f>
        <v>#REF!</v>
      </c>
      <c r="ET194">
        <v>0</v>
      </c>
      <c r="EU194">
        <v>0</v>
      </c>
      <c r="EV194">
        <v>0</v>
      </c>
      <c r="EW194">
        <v>0</v>
      </c>
      <c r="EX194">
        <v>0</v>
      </c>
      <c r="FQ194">
        <v>0</v>
      </c>
      <c r="FR194">
        <f t="shared" si="301"/>
        <v>0</v>
      </c>
      <c r="FS194">
        <v>0</v>
      </c>
      <c r="FX194">
        <v>93</v>
      </c>
      <c r="FY194">
        <v>62</v>
      </c>
      <c r="GA194" t="s">
        <v>6</v>
      </c>
      <c r="GD194">
        <v>1</v>
      </c>
      <c r="GF194">
        <v>1995083284</v>
      </c>
      <c r="GG194">
        <v>2</v>
      </c>
      <c r="GH194">
        <v>1</v>
      </c>
      <c r="GI194">
        <v>4</v>
      </c>
      <c r="GJ194">
        <v>0</v>
      </c>
      <c r="GK194">
        <v>0</v>
      </c>
      <c r="GL194">
        <f t="shared" si="302"/>
        <v>0</v>
      </c>
      <c r="GM194" t="e">
        <f t="shared" si="303"/>
        <v>#REF!</v>
      </c>
      <c r="GN194" t="e">
        <f t="shared" si="304"/>
        <v>#REF!</v>
      </c>
      <c r="GO194">
        <f t="shared" si="305"/>
        <v>0</v>
      </c>
      <c r="GP194">
        <f t="shared" si="306"/>
        <v>0</v>
      </c>
      <c r="GR194">
        <v>0</v>
      </c>
      <c r="GS194">
        <v>3</v>
      </c>
      <c r="GT194">
        <v>0</v>
      </c>
      <c r="GU194" t="s">
        <v>6</v>
      </c>
      <c r="GV194">
        <f t="shared" si="316"/>
        <v>0</v>
      </c>
      <c r="GW194">
        <v>1</v>
      </c>
      <c r="GX194" t="e">
        <f t="shared" si="308"/>
        <v>#REF!</v>
      </c>
      <c r="HA194">
        <v>0</v>
      </c>
      <c r="HB194">
        <v>0</v>
      </c>
      <c r="HC194">
        <f t="shared" si="309"/>
        <v>0</v>
      </c>
      <c r="HE194" t="s">
        <v>6</v>
      </c>
      <c r="HF194" t="s">
        <v>6</v>
      </c>
      <c r="HM194" t="s">
        <v>6</v>
      </c>
      <c r="HN194" t="s">
        <v>334</v>
      </c>
      <c r="HO194" t="s">
        <v>335</v>
      </c>
      <c r="HP194" t="s">
        <v>332</v>
      </c>
      <c r="HQ194" t="s">
        <v>332</v>
      </c>
      <c r="IF194">
        <v>-1</v>
      </c>
      <c r="IK194">
        <v>0</v>
      </c>
    </row>
    <row r="195" spans="1:245" x14ac:dyDescent="0.25">
      <c r="A195">
        <v>18</v>
      </c>
      <c r="B195">
        <v>1</v>
      </c>
      <c r="C195">
        <v>324</v>
      </c>
      <c r="E195" t="s">
        <v>509</v>
      </c>
      <c r="F195" t="e">
        <f>'Техническое задание 18.1 '!#REF!</f>
        <v>#REF!</v>
      </c>
      <c r="G195" t="s">
        <v>361</v>
      </c>
      <c r="H195" t="s">
        <v>22</v>
      </c>
      <c r="I195" t="e">
        <f>I187*J195</f>
        <v>#REF!</v>
      </c>
      <c r="J195">
        <v>-1.0300184162062615E-3</v>
      </c>
      <c r="K195">
        <v>-1.0300000000000001E-3</v>
      </c>
      <c r="O195" t="e">
        <f t="shared" si="272"/>
        <v>#REF!</v>
      </c>
      <c r="P195" t="e">
        <f t="shared" si="273"/>
        <v>#REF!</v>
      </c>
      <c r="Q195" t="e">
        <f t="shared" si="274"/>
        <v>#REF!</v>
      </c>
      <c r="R195" t="e">
        <f t="shared" si="275"/>
        <v>#REF!</v>
      </c>
      <c r="S195" t="e">
        <f t="shared" si="276"/>
        <v>#REF!</v>
      </c>
      <c r="T195" t="e">
        <f t="shared" si="277"/>
        <v>#REF!</v>
      </c>
      <c r="U195" t="e">
        <f t="shared" si="278"/>
        <v>#REF!</v>
      </c>
      <c r="V195" t="e">
        <f t="shared" si="279"/>
        <v>#REF!</v>
      </c>
      <c r="W195" t="e">
        <f t="shared" si="280"/>
        <v>#REF!</v>
      </c>
      <c r="X195" t="e">
        <f t="shared" si="281"/>
        <v>#REF!</v>
      </c>
      <c r="Y195" t="e">
        <f t="shared" si="282"/>
        <v>#REF!</v>
      </c>
      <c r="AA195">
        <v>66440962</v>
      </c>
      <c r="AB195" t="e">
        <f t="shared" si="283"/>
        <v>#REF!</v>
      </c>
      <c r="AC195" t="e">
        <f t="shared" si="310"/>
        <v>#REF!</v>
      </c>
      <c r="AD195">
        <f t="shared" si="311"/>
        <v>0</v>
      </c>
      <c r="AE195">
        <f t="shared" si="312"/>
        <v>0</v>
      </c>
      <c r="AF195">
        <f t="shared" si="313"/>
        <v>0</v>
      </c>
      <c r="AG195">
        <f t="shared" si="288"/>
        <v>0</v>
      </c>
      <c r="AH195">
        <f t="shared" si="314"/>
        <v>0</v>
      </c>
      <c r="AI195">
        <f t="shared" si="315"/>
        <v>0</v>
      </c>
      <c r="AJ195">
        <f t="shared" si="291"/>
        <v>0</v>
      </c>
      <c r="AK195">
        <v>1700</v>
      </c>
      <c r="AL195" s="31" t="e">
        <f>'Техническое задание 18.1 '!#REF!</f>
        <v>#REF!</v>
      </c>
      <c r="AM195">
        <v>0</v>
      </c>
      <c r="AN195">
        <v>0</v>
      </c>
      <c r="AO195">
        <v>0</v>
      </c>
      <c r="AP195">
        <v>0</v>
      </c>
      <c r="AQ195">
        <v>0</v>
      </c>
      <c r="AR195">
        <v>0</v>
      </c>
      <c r="AS195">
        <v>0</v>
      </c>
      <c r="AT195">
        <v>93</v>
      </c>
      <c r="AU195">
        <v>62</v>
      </c>
      <c r="AV195">
        <v>1</v>
      </c>
      <c r="AW195">
        <v>1</v>
      </c>
      <c r="AZ195">
        <v>1</v>
      </c>
      <c r="BA195">
        <v>1</v>
      </c>
      <c r="BB195">
        <v>1</v>
      </c>
      <c r="BC195" t="e">
        <f>'Техническое задание 18.1 '!#REF!</f>
        <v>#REF!</v>
      </c>
      <c r="BD195" t="s">
        <v>6</v>
      </c>
      <c r="BE195" t="s">
        <v>6</v>
      </c>
      <c r="BF195" t="s">
        <v>6</v>
      </c>
      <c r="BG195" t="s">
        <v>6</v>
      </c>
      <c r="BH195">
        <v>3</v>
      </c>
      <c r="BI195">
        <v>1</v>
      </c>
      <c r="BJ195" t="s">
        <v>362</v>
      </c>
      <c r="BM195">
        <v>9001</v>
      </c>
      <c r="BN195">
        <v>0</v>
      </c>
      <c r="BO195" t="s">
        <v>6</v>
      </c>
      <c r="BP195">
        <v>0</v>
      </c>
      <c r="BQ195">
        <v>2</v>
      </c>
      <c r="BR195">
        <v>1</v>
      </c>
      <c r="BS195">
        <v>1</v>
      </c>
      <c r="BT195">
        <v>1</v>
      </c>
      <c r="BU195">
        <v>1</v>
      </c>
      <c r="BV195">
        <v>1</v>
      </c>
      <c r="BW195">
        <v>1</v>
      </c>
      <c r="BX195">
        <v>1</v>
      </c>
      <c r="BY195" t="s">
        <v>6</v>
      </c>
      <c r="BZ195">
        <v>93</v>
      </c>
      <c r="CA195">
        <v>62</v>
      </c>
      <c r="CB195" t="s">
        <v>6</v>
      </c>
      <c r="CE195">
        <v>0</v>
      </c>
      <c r="CF195">
        <v>0</v>
      </c>
      <c r="CG195">
        <v>0</v>
      </c>
      <c r="CM195">
        <v>0</v>
      </c>
      <c r="CN195" t="s">
        <v>6</v>
      </c>
      <c r="CO195">
        <v>0</v>
      </c>
      <c r="CP195" t="e">
        <f t="shared" si="292"/>
        <v>#REF!</v>
      </c>
      <c r="CQ195" t="e">
        <f t="shared" si="319"/>
        <v>#REF!</v>
      </c>
      <c r="CR195">
        <f t="shared" si="320"/>
        <v>0</v>
      </c>
      <c r="CS195">
        <f t="shared" si="293"/>
        <v>0</v>
      </c>
      <c r="CT195">
        <f t="shared" si="294"/>
        <v>0</v>
      </c>
      <c r="CU195">
        <f t="shared" si="295"/>
        <v>0</v>
      </c>
      <c r="CV195">
        <f t="shared" si="296"/>
        <v>0</v>
      </c>
      <c r="CW195">
        <f t="shared" si="297"/>
        <v>0</v>
      </c>
      <c r="CX195">
        <f t="shared" si="298"/>
        <v>0</v>
      </c>
      <c r="CY195" t="e">
        <f t="shared" si="299"/>
        <v>#REF!</v>
      </c>
      <c r="CZ195" t="e">
        <f t="shared" si="300"/>
        <v>#REF!</v>
      </c>
      <c r="DC195" t="s">
        <v>6</v>
      </c>
      <c r="DD195" t="s">
        <v>6</v>
      </c>
      <c r="DE195" t="s">
        <v>6</v>
      </c>
      <c r="DF195" t="s">
        <v>6</v>
      </c>
      <c r="DG195" t="s">
        <v>6</v>
      </c>
      <c r="DH195" t="s">
        <v>6</v>
      </c>
      <c r="DI195" t="s">
        <v>6</v>
      </c>
      <c r="DJ195" t="s">
        <v>6</v>
      </c>
      <c r="DK195" t="s">
        <v>6</v>
      </c>
      <c r="DL195" t="s">
        <v>6</v>
      </c>
      <c r="DM195" t="s">
        <v>6</v>
      </c>
      <c r="DN195">
        <v>0</v>
      </c>
      <c r="DO195">
        <v>0</v>
      </c>
      <c r="DP195">
        <v>1</v>
      </c>
      <c r="DQ195">
        <v>1</v>
      </c>
      <c r="DU195">
        <v>1007</v>
      </c>
      <c r="DV195" t="s">
        <v>22</v>
      </c>
      <c r="DW195" t="e">
        <f>'Техническое задание 18.1 '!#REF!</f>
        <v>#REF!</v>
      </c>
      <c r="DX195">
        <v>1</v>
      </c>
      <c r="DZ195" t="s">
        <v>6</v>
      </c>
      <c r="EA195" t="s">
        <v>6</v>
      </c>
      <c r="EB195" t="s">
        <v>6</v>
      </c>
      <c r="EC195" t="s">
        <v>6</v>
      </c>
      <c r="EE195">
        <v>66434310</v>
      </c>
      <c r="EF195">
        <v>2</v>
      </c>
      <c r="EG195" t="s">
        <v>80</v>
      </c>
      <c r="EH195">
        <v>9</v>
      </c>
      <c r="EI195" t="s">
        <v>332</v>
      </c>
      <c r="EJ195">
        <v>1</v>
      </c>
      <c r="EK195">
        <v>9001</v>
      </c>
      <c r="EL195" t="s">
        <v>332</v>
      </c>
      <c r="EM195" t="s">
        <v>333</v>
      </c>
      <c r="EO195" t="s">
        <v>6</v>
      </c>
      <c r="EQ195">
        <v>0</v>
      </c>
      <c r="ER195">
        <v>1700</v>
      </c>
      <c r="ES195" s="31" t="e">
        <f>'Техническое задание 18.1 '!#REF!</f>
        <v>#REF!</v>
      </c>
      <c r="ET195">
        <v>0</v>
      </c>
      <c r="EU195">
        <v>0</v>
      </c>
      <c r="EV195">
        <v>0</v>
      </c>
      <c r="EW195">
        <v>0</v>
      </c>
      <c r="EX195">
        <v>0</v>
      </c>
      <c r="FQ195">
        <v>0</v>
      </c>
      <c r="FR195">
        <f t="shared" si="301"/>
        <v>0</v>
      </c>
      <c r="FS195">
        <v>0</v>
      </c>
      <c r="FX195">
        <v>93</v>
      </c>
      <c r="FY195">
        <v>62</v>
      </c>
      <c r="GA195" t="s">
        <v>6</v>
      </c>
      <c r="GD195">
        <v>1</v>
      </c>
      <c r="GF195">
        <v>-1615965745</v>
      </c>
      <c r="GG195">
        <v>2</v>
      </c>
      <c r="GH195">
        <v>1</v>
      </c>
      <c r="GI195">
        <v>4</v>
      </c>
      <c r="GJ195">
        <v>0</v>
      </c>
      <c r="GK195">
        <v>0</v>
      </c>
      <c r="GL195">
        <f t="shared" si="302"/>
        <v>0</v>
      </c>
      <c r="GM195" t="e">
        <f t="shared" si="303"/>
        <v>#REF!</v>
      </c>
      <c r="GN195" t="e">
        <f t="shared" si="304"/>
        <v>#REF!</v>
      </c>
      <c r="GO195">
        <f t="shared" si="305"/>
        <v>0</v>
      </c>
      <c r="GP195">
        <f t="shared" si="306"/>
        <v>0</v>
      </c>
      <c r="GR195">
        <v>0</v>
      </c>
      <c r="GS195">
        <v>3</v>
      </c>
      <c r="GT195">
        <v>0</v>
      </c>
      <c r="GU195" t="s">
        <v>6</v>
      </c>
      <c r="GV195">
        <f t="shared" si="316"/>
        <v>0</v>
      </c>
      <c r="GW195">
        <v>1</v>
      </c>
      <c r="GX195" t="e">
        <f t="shared" si="308"/>
        <v>#REF!</v>
      </c>
      <c r="HA195">
        <v>0</v>
      </c>
      <c r="HB195">
        <v>0</v>
      </c>
      <c r="HC195">
        <f t="shared" si="309"/>
        <v>0</v>
      </c>
      <c r="HE195" t="s">
        <v>6</v>
      </c>
      <c r="HF195" t="s">
        <v>6</v>
      </c>
      <c r="HM195" t="s">
        <v>6</v>
      </c>
      <c r="HN195" t="s">
        <v>334</v>
      </c>
      <c r="HO195" t="s">
        <v>335</v>
      </c>
      <c r="HP195" t="s">
        <v>332</v>
      </c>
      <c r="HQ195" t="s">
        <v>332</v>
      </c>
      <c r="IF195">
        <v>-1</v>
      </c>
      <c r="IK195">
        <v>0</v>
      </c>
    </row>
    <row r="196" spans="1:245" x14ac:dyDescent="0.25">
      <c r="A196">
        <v>17</v>
      </c>
      <c r="B196">
        <v>1</v>
      </c>
      <c r="C196">
        <f>ROW(SmtRes!A335)</f>
        <v>335</v>
      </c>
      <c r="D196">
        <f>ROW(EtalonRes!A298)</f>
        <v>298</v>
      </c>
      <c r="E196" t="s">
        <v>510</v>
      </c>
      <c r="F196" t="s">
        <v>368</v>
      </c>
      <c r="G196" t="s">
        <v>369</v>
      </c>
      <c r="H196" t="s">
        <v>92</v>
      </c>
      <c r="I196" t="e">
        <f>'Техническое задание 18.1 '!#REF!</f>
        <v>#REF!</v>
      </c>
      <c r="J196">
        <v>0</v>
      </c>
      <c r="K196">
        <v>1.31</v>
      </c>
      <c r="O196" t="e">
        <f t="shared" si="272"/>
        <v>#REF!</v>
      </c>
      <c r="P196" t="e">
        <f t="shared" si="273"/>
        <v>#REF!</v>
      </c>
      <c r="Q196" t="e">
        <f t="shared" si="274"/>
        <v>#REF!</v>
      </c>
      <c r="R196" t="e">
        <f t="shared" si="275"/>
        <v>#REF!</v>
      </c>
      <c r="S196" t="e">
        <f t="shared" si="276"/>
        <v>#REF!</v>
      </c>
      <c r="T196" t="e">
        <f t="shared" si="277"/>
        <v>#REF!</v>
      </c>
      <c r="U196" t="e">
        <f t="shared" si="278"/>
        <v>#REF!</v>
      </c>
      <c r="V196" t="e">
        <f t="shared" si="279"/>
        <v>#REF!</v>
      </c>
      <c r="W196" t="e">
        <f t="shared" si="280"/>
        <v>#REF!</v>
      </c>
      <c r="X196" t="e">
        <f t="shared" si="281"/>
        <v>#REF!</v>
      </c>
      <c r="Y196" t="e">
        <f t="shared" si="282"/>
        <v>#REF!</v>
      </c>
      <c r="AA196">
        <v>66440962</v>
      </c>
      <c r="AB196" t="e">
        <f t="shared" si="283"/>
        <v>#REF!</v>
      </c>
      <c r="AC196" t="e">
        <f>ROUND(((ES196*ROUND(2,7))),2)</f>
        <v>#REF!</v>
      </c>
      <c r="AD196" t="e">
        <f>ROUND(((((ET196*ROUND(2,7)))-((EU196*ROUND(2,7))))+AE196),2)</f>
        <v>#REF!</v>
      </c>
      <c r="AE196" t="e">
        <f>ROUND(((EU196*ROUND(2,7))),2)</f>
        <v>#REF!</v>
      </c>
      <c r="AF196" t="e">
        <f>ROUND(((EV196*ROUND(2,7))),2)</f>
        <v>#REF!</v>
      </c>
      <c r="AG196">
        <f t="shared" si="288"/>
        <v>0</v>
      </c>
      <c r="AH196" t="e">
        <f>((EW196*ROUND(2,7)))</f>
        <v>#REF!</v>
      </c>
      <c r="AI196">
        <f>((EX196*ROUND(2,7)))</f>
        <v>0.04</v>
      </c>
      <c r="AJ196">
        <f t="shared" si="291"/>
        <v>0</v>
      </c>
      <c r="AK196" t="e">
        <f>AL196+AM196+AO196</f>
        <v>#REF!</v>
      </c>
      <c r="AL196" s="31" t="e">
        <f>'Техническое задание 18.1 '!#REF!</f>
        <v>#REF!</v>
      </c>
      <c r="AM196" s="31" t="e">
        <f>'Техническое задание 18.1 '!#REF!</f>
        <v>#REF!</v>
      </c>
      <c r="AN196" s="31" t="e">
        <f>'Техническое задание 18.1 '!#REF!</f>
        <v>#REF!</v>
      </c>
      <c r="AO196" s="31" t="e">
        <f>'Техническое задание 18.1 '!#REF!</f>
        <v>#REF!</v>
      </c>
      <c r="AP196">
        <v>0</v>
      </c>
      <c r="AQ196" t="e">
        <f>'Техническое задание 18.1 '!#REF!</f>
        <v>#REF!</v>
      </c>
      <c r="AR196">
        <v>0.02</v>
      </c>
      <c r="AS196">
        <v>0</v>
      </c>
      <c r="AT196">
        <v>94</v>
      </c>
      <c r="AU196">
        <v>51</v>
      </c>
      <c r="AV196">
        <v>1</v>
      </c>
      <c r="AW196">
        <v>1</v>
      </c>
      <c r="AZ196">
        <v>1</v>
      </c>
      <c r="BA196" t="e">
        <f>'Техническое задание 18.1 '!#REF!</f>
        <v>#REF!</v>
      </c>
      <c r="BB196" t="e">
        <f>'Техническое задание 18.1 '!#REF!</f>
        <v>#REF!</v>
      </c>
      <c r="BC196" t="e">
        <f>'Техническое задание 18.1 '!#REF!</f>
        <v>#REF!</v>
      </c>
      <c r="BD196" t="s">
        <v>6</v>
      </c>
      <c r="BE196" t="s">
        <v>6</v>
      </c>
      <c r="BF196" t="s">
        <v>6</v>
      </c>
      <c r="BG196" t="s">
        <v>6</v>
      </c>
      <c r="BH196">
        <v>0</v>
      </c>
      <c r="BI196">
        <v>1</v>
      </c>
      <c r="BJ196" t="s">
        <v>370</v>
      </c>
      <c r="BM196">
        <v>13001</v>
      </c>
      <c r="BN196">
        <v>0</v>
      </c>
      <c r="BO196" t="s">
        <v>6</v>
      </c>
      <c r="BP196">
        <v>0</v>
      </c>
      <c r="BQ196">
        <v>2</v>
      </c>
      <c r="BR196">
        <v>0</v>
      </c>
      <c r="BS196" t="e">
        <f>'Техническое задание 18.1 '!#REF!</f>
        <v>#REF!</v>
      </c>
      <c r="BT196">
        <v>1</v>
      </c>
      <c r="BU196">
        <v>1</v>
      </c>
      <c r="BV196">
        <v>1</v>
      </c>
      <c r="BW196">
        <v>1</v>
      </c>
      <c r="BX196">
        <v>1</v>
      </c>
      <c r="BY196" t="s">
        <v>6</v>
      </c>
      <c r="BZ196">
        <v>94</v>
      </c>
      <c r="CA196">
        <v>51</v>
      </c>
      <c r="CB196" t="s">
        <v>6</v>
      </c>
      <c r="CE196">
        <v>0</v>
      </c>
      <c r="CF196">
        <v>0</v>
      </c>
      <c r="CG196">
        <v>0</v>
      </c>
      <c r="CM196">
        <v>0</v>
      </c>
      <c r="CN196" t="s">
        <v>6</v>
      </c>
      <c r="CO196">
        <v>0</v>
      </c>
      <c r="CP196" t="e">
        <f t="shared" si="292"/>
        <v>#REF!</v>
      </c>
      <c r="CQ196" t="e">
        <f t="shared" si="319"/>
        <v>#REF!</v>
      </c>
      <c r="CR196" t="e">
        <f t="shared" si="320"/>
        <v>#REF!</v>
      </c>
      <c r="CS196" t="e">
        <f t="shared" si="293"/>
        <v>#REF!</v>
      </c>
      <c r="CT196" t="e">
        <f t="shared" si="294"/>
        <v>#REF!</v>
      </c>
      <c r="CU196">
        <f t="shared" si="295"/>
        <v>0</v>
      </c>
      <c r="CV196" t="e">
        <f t="shared" si="296"/>
        <v>#REF!</v>
      </c>
      <c r="CW196">
        <f t="shared" si="297"/>
        <v>0.04</v>
      </c>
      <c r="CX196">
        <f t="shared" si="298"/>
        <v>0</v>
      </c>
      <c r="CY196" t="e">
        <f t="shared" si="299"/>
        <v>#REF!</v>
      </c>
      <c r="CZ196" t="e">
        <f t="shared" si="300"/>
        <v>#REF!</v>
      </c>
      <c r="DC196" t="s">
        <v>6</v>
      </c>
      <c r="DD196" t="s">
        <v>250</v>
      </c>
      <c r="DE196" t="s">
        <v>250</v>
      </c>
      <c r="DF196" t="s">
        <v>250</v>
      </c>
      <c r="DG196" t="s">
        <v>250</v>
      </c>
      <c r="DH196" t="s">
        <v>6</v>
      </c>
      <c r="DI196" t="s">
        <v>250</v>
      </c>
      <c r="DJ196" t="s">
        <v>250</v>
      </c>
      <c r="DK196" t="s">
        <v>6</v>
      </c>
      <c r="DL196" t="s">
        <v>6</v>
      </c>
      <c r="DM196" t="s">
        <v>6</v>
      </c>
      <c r="DN196">
        <v>0</v>
      </c>
      <c r="DO196">
        <v>0</v>
      </c>
      <c r="DP196">
        <v>1</v>
      </c>
      <c r="DQ196">
        <v>1</v>
      </c>
      <c r="DU196">
        <v>1005</v>
      </c>
      <c r="DV196" t="s">
        <v>92</v>
      </c>
      <c r="DW196" t="e">
        <f>'Техническое задание 18.1 '!#REF!</f>
        <v>#REF!</v>
      </c>
      <c r="DX196">
        <v>100</v>
      </c>
      <c r="DZ196" t="s">
        <v>6</v>
      </c>
      <c r="EA196" t="s">
        <v>6</v>
      </c>
      <c r="EB196" t="s">
        <v>6</v>
      </c>
      <c r="EC196" t="s">
        <v>6</v>
      </c>
      <c r="EE196">
        <v>66434316</v>
      </c>
      <c r="EF196">
        <v>2</v>
      </c>
      <c r="EG196" t="s">
        <v>80</v>
      </c>
      <c r="EH196">
        <v>13</v>
      </c>
      <c r="EI196" t="s">
        <v>371</v>
      </c>
      <c r="EJ196">
        <v>1</v>
      </c>
      <c r="EK196">
        <v>13001</v>
      </c>
      <c r="EL196" t="s">
        <v>372</v>
      </c>
      <c r="EM196" t="s">
        <v>373</v>
      </c>
      <c r="EO196" t="s">
        <v>6</v>
      </c>
      <c r="EQ196">
        <v>131072</v>
      </c>
      <c r="ER196" t="e">
        <f>ES196+ET196+EV196</f>
        <v>#REF!</v>
      </c>
      <c r="ES196" s="31" t="e">
        <f>'Техническое задание 18.1 '!#REF!</f>
        <v>#REF!</v>
      </c>
      <c r="ET196" s="31" t="e">
        <f>'Техническое задание 18.1 '!#REF!</f>
        <v>#REF!</v>
      </c>
      <c r="EU196" s="31" t="e">
        <f>'Техническое задание 18.1 '!#REF!</f>
        <v>#REF!</v>
      </c>
      <c r="EV196" s="31" t="e">
        <f>'Техническое задание 18.1 '!#REF!</f>
        <v>#REF!</v>
      </c>
      <c r="EW196" t="e">
        <f>'Техническое задание 18.1 '!#REF!</f>
        <v>#REF!</v>
      </c>
      <c r="EX196">
        <v>0.02</v>
      </c>
      <c r="EY196">
        <v>0</v>
      </c>
      <c r="FQ196">
        <v>0</v>
      </c>
      <c r="FR196">
        <f t="shared" si="301"/>
        <v>0</v>
      </c>
      <c r="FS196">
        <v>0</v>
      </c>
      <c r="FX196">
        <v>94</v>
      </c>
      <c r="FY196">
        <v>51</v>
      </c>
      <c r="GA196" t="s">
        <v>6</v>
      </c>
      <c r="GD196">
        <v>1</v>
      </c>
      <c r="GF196">
        <v>-692519465</v>
      </c>
      <c r="GG196">
        <v>2</v>
      </c>
      <c r="GH196">
        <v>1</v>
      </c>
      <c r="GI196">
        <v>4</v>
      </c>
      <c r="GJ196">
        <v>0</v>
      </c>
      <c r="GK196">
        <v>0</v>
      </c>
      <c r="GL196">
        <f t="shared" si="302"/>
        <v>0</v>
      </c>
      <c r="GM196" t="e">
        <f t="shared" si="303"/>
        <v>#REF!</v>
      </c>
      <c r="GN196" t="e">
        <f t="shared" si="304"/>
        <v>#REF!</v>
      </c>
      <c r="GO196">
        <f t="shared" si="305"/>
        <v>0</v>
      </c>
      <c r="GP196">
        <f t="shared" si="306"/>
        <v>0</v>
      </c>
      <c r="GR196">
        <v>0</v>
      </c>
      <c r="GS196">
        <v>3</v>
      </c>
      <c r="GT196">
        <v>0</v>
      </c>
      <c r="GU196" t="s">
        <v>250</v>
      </c>
      <c r="GV196">
        <f>ROUND(((GT196*ROUND(2,7))),2)</f>
        <v>0</v>
      </c>
      <c r="GW196">
        <v>1</v>
      </c>
      <c r="GX196" t="e">
        <f t="shared" si="308"/>
        <v>#REF!</v>
      </c>
      <c r="HA196">
        <v>0</v>
      </c>
      <c r="HB196">
        <v>0</v>
      </c>
      <c r="HC196">
        <f t="shared" si="309"/>
        <v>0</v>
      </c>
      <c r="HE196" t="s">
        <v>6</v>
      </c>
      <c r="HF196" t="s">
        <v>6</v>
      </c>
      <c r="HM196" t="s">
        <v>6</v>
      </c>
      <c r="HN196" t="s">
        <v>374</v>
      </c>
      <c r="HO196" t="s">
        <v>375</v>
      </c>
      <c r="HP196" t="s">
        <v>371</v>
      </c>
      <c r="HQ196" t="s">
        <v>371</v>
      </c>
      <c r="IF196">
        <v>-1</v>
      </c>
      <c r="IK196">
        <v>0</v>
      </c>
    </row>
    <row r="197" spans="1:245" x14ac:dyDescent="0.25">
      <c r="A197">
        <v>19</v>
      </c>
      <c r="B197">
        <v>1</v>
      </c>
      <c r="F197" t="s">
        <v>6</v>
      </c>
      <c r="G197" t="s">
        <v>511</v>
      </c>
      <c r="H197" t="s">
        <v>6</v>
      </c>
      <c r="AA197">
        <v>1</v>
      </c>
      <c r="IF197">
        <v>-1</v>
      </c>
      <c r="IK197">
        <v>0</v>
      </c>
    </row>
    <row r="198" spans="1:245" x14ac:dyDescent="0.25">
      <c r="A198">
        <v>17</v>
      </c>
      <c r="B198">
        <v>1</v>
      </c>
      <c r="C198">
        <f>ROW(SmtRes!A345)</f>
        <v>345</v>
      </c>
      <c r="D198">
        <f>ROW(EtalonRes!A306)</f>
        <v>306</v>
      </c>
      <c r="E198" t="s">
        <v>512</v>
      </c>
      <c r="F198" t="s">
        <v>90</v>
      </c>
      <c r="G198" t="s">
        <v>513</v>
      </c>
      <c r="H198" t="s">
        <v>92</v>
      </c>
      <c r="I198" t="e">
        <f>'Техническое задание 18.1 '!#REF!</f>
        <v>#REF!</v>
      </c>
      <c r="J198">
        <v>0</v>
      </c>
      <c r="K198">
        <v>7.0019999999999998</v>
      </c>
      <c r="O198" t="e">
        <f t="shared" ref="O198:O229" si="321">ROUND(CP198,0)</f>
        <v>#REF!</v>
      </c>
      <c r="P198" t="e">
        <f t="shared" ref="P198:P229" si="322">ROUND(CQ198*I198,0)</f>
        <v>#REF!</v>
      </c>
      <c r="Q198" t="e">
        <f t="shared" ref="Q198:Q229" si="323">ROUND(CR198*I198,0)</f>
        <v>#REF!</v>
      </c>
      <c r="R198" t="e">
        <f t="shared" ref="R198:R229" si="324">ROUND(CS198*I198,0)</f>
        <v>#REF!</v>
      </c>
      <c r="S198" t="e">
        <f t="shared" ref="S198:S229" si="325">ROUND(CT198*I198,0)</f>
        <v>#REF!</v>
      </c>
      <c r="T198" t="e">
        <f t="shared" ref="T198:T229" si="326">ROUND(CU198*I198,0)</f>
        <v>#REF!</v>
      </c>
      <c r="U198" t="e">
        <f t="shared" ref="U198:U229" si="327">ROUND(CV198*I198,7)</f>
        <v>#REF!</v>
      </c>
      <c r="V198" t="e">
        <f t="shared" ref="V198:V229" si="328">ROUND(CW198*I198,7)</f>
        <v>#REF!</v>
      </c>
      <c r="W198" t="e">
        <f t="shared" ref="W198:W229" si="329">ROUND(CX198*I198,0)</f>
        <v>#REF!</v>
      </c>
      <c r="X198" t="e">
        <f t="shared" ref="X198:X229" si="330">ROUND(CY198,0)</f>
        <v>#REF!</v>
      </c>
      <c r="Y198" t="e">
        <f t="shared" ref="Y198:Y229" si="331">ROUND(CZ198,0)</f>
        <v>#REF!</v>
      </c>
      <c r="AA198">
        <v>66440962</v>
      </c>
      <c r="AB198" t="e">
        <f t="shared" ref="AB198:AB229" si="332">ROUND((AC198+AD198+AF198),2)</f>
        <v>#REF!</v>
      </c>
      <c r="AC198" t="e">
        <f t="shared" ref="AC198:AC218" si="333">ROUND((ES198),2)</f>
        <v>#REF!</v>
      </c>
      <c r="AD198" t="e">
        <f t="shared" ref="AD198:AD218" si="334">ROUND((((ET198)-(EU198))+AE198),2)</f>
        <v>#REF!</v>
      </c>
      <c r="AE198" t="e">
        <f t="shared" ref="AE198:AF202" si="335">ROUND((EU198),2)</f>
        <v>#REF!</v>
      </c>
      <c r="AF198" t="e">
        <f t="shared" si="335"/>
        <v>#REF!</v>
      </c>
      <c r="AG198">
        <f t="shared" ref="AG198:AG229" si="336">ROUND((AP198),2)</f>
        <v>0</v>
      </c>
      <c r="AH198" t="e">
        <f t="shared" ref="AH198:AI202" si="337">(EW198)</f>
        <v>#REF!</v>
      </c>
      <c r="AI198">
        <f t="shared" si="337"/>
        <v>4.1100000000000003</v>
      </c>
      <c r="AJ198">
        <f t="shared" ref="AJ198:AJ229" si="338">(AS198)</f>
        <v>0</v>
      </c>
      <c r="AK198" t="e">
        <f>AL198+AM198+AO198</f>
        <v>#REF!</v>
      </c>
      <c r="AL198" s="31" t="e">
        <f>'Техническое задание 18.1 '!#REF!</f>
        <v>#REF!</v>
      </c>
      <c r="AM198" s="31" t="e">
        <f>'Техническое задание 18.1 '!#REF!</f>
        <v>#REF!</v>
      </c>
      <c r="AN198" s="31" t="e">
        <f>'Техническое задание 18.1 '!#REF!</f>
        <v>#REF!</v>
      </c>
      <c r="AO198" s="31" t="e">
        <f>'Техническое задание 18.1 '!#REF!</f>
        <v>#REF!</v>
      </c>
      <c r="AP198">
        <v>0</v>
      </c>
      <c r="AQ198" t="e">
        <f>'Техническое задание 18.1 '!#REF!</f>
        <v>#REF!</v>
      </c>
      <c r="AR198">
        <v>4.1100000000000003</v>
      </c>
      <c r="AS198">
        <v>0</v>
      </c>
      <c r="AT198">
        <v>110</v>
      </c>
      <c r="AU198">
        <v>69</v>
      </c>
      <c r="AV198">
        <v>1</v>
      </c>
      <c r="AW198">
        <v>1</v>
      </c>
      <c r="AZ198">
        <v>1</v>
      </c>
      <c r="BA198" t="e">
        <f>'Техническое задание 18.1 '!#REF!</f>
        <v>#REF!</v>
      </c>
      <c r="BB198" t="e">
        <f>'Техническое задание 18.1 '!#REF!</f>
        <v>#REF!</v>
      </c>
      <c r="BC198" t="e">
        <f>'Техническое задание 18.1 '!#REF!</f>
        <v>#REF!</v>
      </c>
      <c r="BD198" t="s">
        <v>6</v>
      </c>
      <c r="BE198" t="s">
        <v>6</v>
      </c>
      <c r="BF198" t="s">
        <v>6</v>
      </c>
      <c r="BG198" t="s">
        <v>6</v>
      </c>
      <c r="BH198">
        <v>0</v>
      </c>
      <c r="BI198">
        <v>1</v>
      </c>
      <c r="BJ198" t="s">
        <v>93</v>
      </c>
      <c r="BM198">
        <v>8001</v>
      </c>
      <c r="BN198">
        <v>0</v>
      </c>
      <c r="BO198" t="s">
        <v>6</v>
      </c>
      <c r="BP198">
        <v>0</v>
      </c>
      <c r="BQ198">
        <v>23</v>
      </c>
      <c r="BR198">
        <v>0</v>
      </c>
      <c r="BS198" t="e">
        <f>'Техническое задание 18.1 '!#REF!</f>
        <v>#REF!</v>
      </c>
      <c r="BT198">
        <v>1</v>
      </c>
      <c r="BU198">
        <v>1</v>
      </c>
      <c r="BV198">
        <v>1</v>
      </c>
      <c r="BW198">
        <v>1</v>
      </c>
      <c r="BX198">
        <v>1</v>
      </c>
      <c r="BY198" t="s">
        <v>6</v>
      </c>
      <c r="BZ198">
        <v>110</v>
      </c>
      <c r="CA198">
        <v>69</v>
      </c>
      <c r="CB198" t="s">
        <v>6</v>
      </c>
      <c r="CE198">
        <v>0</v>
      </c>
      <c r="CF198">
        <v>0</v>
      </c>
      <c r="CG198">
        <v>0</v>
      </c>
      <c r="CM198">
        <v>0</v>
      </c>
      <c r="CN198" t="s">
        <v>6</v>
      </c>
      <c r="CO198">
        <v>0</v>
      </c>
      <c r="CP198" t="e">
        <f t="shared" ref="CP198:CP229" si="339">(P198+Q198+S198)</f>
        <v>#REF!</v>
      </c>
      <c r="CQ198" t="e">
        <f>AC198*BC198</f>
        <v>#REF!</v>
      </c>
      <c r="CR198" t="e">
        <f>AD198*BB198</f>
        <v>#REF!</v>
      </c>
      <c r="CS198" t="e">
        <f t="shared" ref="CS198:CS229" si="340">AE198*BS198</f>
        <v>#REF!</v>
      </c>
      <c r="CT198" t="e">
        <f t="shared" ref="CT198:CT229" si="341">AF198*BA198</f>
        <v>#REF!</v>
      </c>
      <c r="CU198">
        <f t="shared" ref="CU198:CU229" si="342">AG198</f>
        <v>0</v>
      </c>
      <c r="CV198" t="e">
        <f t="shared" ref="CV198:CV229" si="343">AH198</f>
        <v>#REF!</v>
      </c>
      <c r="CW198">
        <f t="shared" ref="CW198:CW229" si="344">AI198</f>
        <v>4.1100000000000003</v>
      </c>
      <c r="CX198">
        <f t="shared" ref="CX198:CX229" si="345">AJ198</f>
        <v>0</v>
      </c>
      <c r="CY198" t="e">
        <f t="shared" ref="CY198:CY229" si="346">(((S198+R198)*AT198)/100)</f>
        <v>#REF!</v>
      </c>
      <c r="CZ198" t="e">
        <f t="shared" ref="CZ198:CZ229" si="347">(((S198+R198)*AU198)/100)</f>
        <v>#REF!</v>
      </c>
      <c r="DC198" t="s">
        <v>6</v>
      </c>
      <c r="DD198" t="s">
        <v>6</v>
      </c>
      <c r="DE198" t="s">
        <v>6</v>
      </c>
      <c r="DF198" t="s">
        <v>6</v>
      </c>
      <c r="DG198" t="s">
        <v>6</v>
      </c>
      <c r="DH198" t="s">
        <v>6</v>
      </c>
      <c r="DI198" t="s">
        <v>6</v>
      </c>
      <c r="DJ198" t="s">
        <v>6</v>
      </c>
      <c r="DK198" t="s">
        <v>6</v>
      </c>
      <c r="DL198" t="s">
        <v>6</v>
      </c>
      <c r="DM198" t="s">
        <v>6</v>
      </c>
      <c r="DN198">
        <v>0</v>
      </c>
      <c r="DO198">
        <v>0</v>
      </c>
      <c r="DP198">
        <v>1</v>
      </c>
      <c r="DQ198">
        <v>1</v>
      </c>
      <c r="DU198">
        <v>1005</v>
      </c>
      <c r="DV198" t="s">
        <v>92</v>
      </c>
      <c r="DW198" t="e">
        <f>'Техническое задание 18.1 '!#REF!</f>
        <v>#REF!</v>
      </c>
      <c r="DX198">
        <v>100</v>
      </c>
      <c r="DZ198" t="s">
        <v>6</v>
      </c>
      <c r="EA198" t="s">
        <v>6</v>
      </c>
      <c r="EB198" t="s">
        <v>6</v>
      </c>
      <c r="EC198" t="s">
        <v>6</v>
      </c>
      <c r="EE198">
        <v>66434308</v>
      </c>
      <c r="EF198">
        <v>23</v>
      </c>
      <c r="EG198" t="s">
        <v>24</v>
      </c>
      <c r="EH198">
        <v>8</v>
      </c>
      <c r="EI198" t="s">
        <v>25</v>
      </c>
      <c r="EJ198">
        <v>1</v>
      </c>
      <c r="EK198">
        <v>8001</v>
      </c>
      <c r="EL198" t="s">
        <v>25</v>
      </c>
      <c r="EM198" t="s">
        <v>26</v>
      </c>
      <c r="EO198" t="s">
        <v>6</v>
      </c>
      <c r="EQ198">
        <v>131072</v>
      </c>
      <c r="ER198" t="e">
        <f>ES198+ET198+EV198</f>
        <v>#REF!</v>
      </c>
      <c r="ES198" s="31" t="e">
        <f>'Техническое задание 18.1 '!#REF!</f>
        <v>#REF!</v>
      </c>
      <c r="ET198" s="31" t="e">
        <f>'Техническое задание 18.1 '!#REF!</f>
        <v>#REF!</v>
      </c>
      <c r="EU198" s="31" t="e">
        <f>'Техническое задание 18.1 '!#REF!</f>
        <v>#REF!</v>
      </c>
      <c r="EV198" s="31" t="e">
        <f>'Техническое задание 18.1 '!#REF!</f>
        <v>#REF!</v>
      </c>
      <c r="EW198" t="e">
        <f>'Техническое задание 18.1 '!#REF!</f>
        <v>#REF!</v>
      </c>
      <c r="EX198">
        <v>4.1100000000000003</v>
      </c>
      <c r="EY198">
        <v>0</v>
      </c>
      <c r="FQ198">
        <v>0</v>
      </c>
      <c r="FR198">
        <f t="shared" ref="FR198:FR229" si="348">ROUND(IF(BI198=3,GM198,0),0)</f>
        <v>0</v>
      </c>
      <c r="FS198">
        <v>0</v>
      </c>
      <c r="FX198">
        <v>110</v>
      </c>
      <c r="FY198">
        <v>69</v>
      </c>
      <c r="GA198" t="s">
        <v>6</v>
      </c>
      <c r="GD198">
        <v>1</v>
      </c>
      <c r="GF198">
        <v>-286763422</v>
      </c>
      <c r="GG198">
        <v>2</v>
      </c>
      <c r="GH198">
        <v>1</v>
      </c>
      <c r="GI198">
        <v>4</v>
      </c>
      <c r="GJ198">
        <v>0</v>
      </c>
      <c r="GK198">
        <v>0</v>
      </c>
      <c r="GL198">
        <f t="shared" ref="GL198:GL229" si="349">ROUND(IF(AND(BH198=3,BI198=3,FS198&lt;&gt;0),P198,0),0)</f>
        <v>0</v>
      </c>
      <c r="GM198" t="e">
        <f t="shared" ref="GM198:GM229" si="350">ROUND(O198+X198+Y198,0)+GX198</f>
        <v>#REF!</v>
      </c>
      <c r="GN198" t="e">
        <f t="shared" ref="GN198:GN229" si="351">IF(OR(BI198=0,BI198=1),GM198-GX198,0)</f>
        <v>#REF!</v>
      </c>
      <c r="GO198">
        <f t="shared" ref="GO198:GO229" si="352">IF(BI198=2,GM198-GX198,0)</f>
        <v>0</v>
      </c>
      <c r="GP198">
        <f t="shared" ref="GP198:GP229" si="353">IF(BI198=4,GM198-GX198,0)</f>
        <v>0</v>
      </c>
      <c r="GR198">
        <v>0</v>
      </c>
      <c r="GS198">
        <v>3</v>
      </c>
      <c r="GT198">
        <v>0</v>
      </c>
      <c r="GU198" t="s">
        <v>6</v>
      </c>
      <c r="GV198">
        <f t="shared" ref="GV198:GV218" si="354">ROUND((GT198),2)</f>
        <v>0</v>
      </c>
      <c r="GW198">
        <v>1</v>
      </c>
      <c r="GX198" t="e">
        <f t="shared" ref="GX198:GX229" si="355">ROUND(HC198*I198,0)</f>
        <v>#REF!</v>
      </c>
      <c r="HA198">
        <v>0</v>
      </c>
      <c r="HB198">
        <v>0</v>
      </c>
      <c r="HC198">
        <f t="shared" ref="HC198:HC229" si="356">GV198*GW198</f>
        <v>0</v>
      </c>
      <c r="HE198" t="s">
        <v>6</v>
      </c>
      <c r="HF198" t="s">
        <v>6</v>
      </c>
      <c r="HM198" t="s">
        <v>6</v>
      </c>
      <c r="HN198" t="s">
        <v>27</v>
      </c>
      <c r="HO198" t="s">
        <v>28</v>
      </c>
      <c r="HP198" t="s">
        <v>25</v>
      </c>
      <c r="HQ198" t="s">
        <v>25</v>
      </c>
      <c r="IF198">
        <v>-1</v>
      </c>
      <c r="IK198">
        <v>0</v>
      </c>
    </row>
    <row r="199" spans="1:245" x14ac:dyDescent="0.25">
      <c r="A199">
        <v>18</v>
      </c>
      <c r="B199">
        <v>1</v>
      </c>
      <c r="C199">
        <v>345</v>
      </c>
      <c r="E199" t="s">
        <v>514</v>
      </c>
      <c r="F199" t="e">
        <f>'Техническое задание 18.1 '!#REF!</f>
        <v>#REF!</v>
      </c>
      <c r="G199" t="s">
        <v>31</v>
      </c>
      <c r="H199" t="s">
        <v>22</v>
      </c>
      <c r="I199" t="e">
        <f>I198*J199</f>
        <v>#REF!</v>
      </c>
      <c r="J199" s="66">
        <f>'4.Ведомость_списания'!F231</f>
        <v>2.0699999999999998</v>
      </c>
      <c r="K199">
        <v>2.2999999999999998</v>
      </c>
      <c r="O199" t="e">
        <f t="shared" si="321"/>
        <v>#REF!</v>
      </c>
      <c r="P199" t="e">
        <f t="shared" si="322"/>
        <v>#REF!</v>
      </c>
      <c r="Q199" t="e">
        <f t="shared" si="323"/>
        <v>#REF!</v>
      </c>
      <c r="R199" t="e">
        <f t="shared" si="324"/>
        <v>#REF!</v>
      </c>
      <c r="S199" t="e">
        <f t="shared" si="325"/>
        <v>#REF!</v>
      </c>
      <c r="T199" t="e">
        <f t="shared" si="326"/>
        <v>#REF!</v>
      </c>
      <c r="U199" t="e">
        <f t="shared" si="327"/>
        <v>#REF!</v>
      </c>
      <c r="V199" t="e">
        <f t="shared" si="328"/>
        <v>#REF!</v>
      </c>
      <c r="W199" t="e">
        <f t="shared" si="329"/>
        <v>#REF!</v>
      </c>
      <c r="X199" t="e">
        <f t="shared" si="330"/>
        <v>#REF!</v>
      </c>
      <c r="Y199" t="e">
        <f t="shared" si="331"/>
        <v>#REF!</v>
      </c>
      <c r="AA199">
        <v>66440962</v>
      </c>
      <c r="AB199" t="e">
        <f t="shared" si="332"/>
        <v>#REF!</v>
      </c>
      <c r="AC199" t="e">
        <f t="shared" si="333"/>
        <v>#REF!</v>
      </c>
      <c r="AD199">
        <f t="shared" si="334"/>
        <v>0</v>
      </c>
      <c r="AE199">
        <f t="shared" si="335"/>
        <v>0</v>
      </c>
      <c r="AF199">
        <f t="shared" si="335"/>
        <v>0</v>
      </c>
      <c r="AG199">
        <f t="shared" si="336"/>
        <v>0</v>
      </c>
      <c r="AH199">
        <f t="shared" si="337"/>
        <v>0</v>
      </c>
      <c r="AI199">
        <f t="shared" si="337"/>
        <v>0</v>
      </c>
      <c r="AJ199">
        <f t="shared" si="338"/>
        <v>0</v>
      </c>
      <c r="AK199">
        <v>3952.5</v>
      </c>
      <c r="AL199" s="31" t="e">
        <f>'Техническое задание 18.1 '!#REF!</f>
        <v>#REF!</v>
      </c>
      <c r="AM199">
        <v>0</v>
      </c>
      <c r="AN199">
        <v>0</v>
      </c>
      <c r="AO199">
        <v>0</v>
      </c>
      <c r="AP199">
        <v>0</v>
      </c>
      <c r="AQ199">
        <v>0</v>
      </c>
      <c r="AR199">
        <v>0</v>
      </c>
      <c r="AS199">
        <v>0</v>
      </c>
      <c r="AT199">
        <v>110</v>
      </c>
      <c r="AU199">
        <v>69</v>
      </c>
      <c r="AV199">
        <v>1</v>
      </c>
      <c r="AW199">
        <v>1</v>
      </c>
      <c r="AZ199">
        <v>1</v>
      </c>
      <c r="BA199">
        <v>1</v>
      </c>
      <c r="BB199">
        <v>1</v>
      </c>
      <c r="BC199" t="e">
        <f>'Техническое задание 18.1 '!#REF!</f>
        <v>#REF!</v>
      </c>
      <c r="BD199" t="s">
        <v>6</v>
      </c>
      <c r="BE199" t="s">
        <v>6</v>
      </c>
      <c r="BF199" t="s">
        <v>6</v>
      </c>
      <c r="BG199" t="s">
        <v>6</v>
      </c>
      <c r="BH199">
        <v>3</v>
      </c>
      <c r="BI199">
        <v>1</v>
      </c>
      <c r="BJ199" t="s">
        <v>69</v>
      </c>
      <c r="BM199">
        <v>8001</v>
      </c>
      <c r="BN199">
        <v>0</v>
      </c>
      <c r="BO199" t="s">
        <v>6</v>
      </c>
      <c r="BP199">
        <v>0</v>
      </c>
      <c r="BQ199">
        <v>23</v>
      </c>
      <c r="BR199">
        <v>0</v>
      </c>
      <c r="BS199">
        <v>1</v>
      </c>
      <c r="BT199">
        <v>1</v>
      </c>
      <c r="BU199">
        <v>1</v>
      </c>
      <c r="BV199">
        <v>1</v>
      </c>
      <c r="BW199">
        <v>1</v>
      </c>
      <c r="BX199">
        <v>1</v>
      </c>
      <c r="BY199" t="s">
        <v>6</v>
      </c>
      <c r="BZ199">
        <v>110</v>
      </c>
      <c r="CA199">
        <v>69</v>
      </c>
      <c r="CB199" t="s">
        <v>6</v>
      </c>
      <c r="CE199">
        <v>0</v>
      </c>
      <c r="CF199">
        <v>0</v>
      </c>
      <c r="CG199">
        <v>0</v>
      </c>
      <c r="CM199">
        <v>0</v>
      </c>
      <c r="CN199" t="s">
        <v>6</v>
      </c>
      <c r="CO199">
        <v>0</v>
      </c>
      <c r="CP199" t="e">
        <f t="shared" si="339"/>
        <v>#REF!</v>
      </c>
      <c r="CQ199" t="e">
        <f t="shared" ref="CQ199:CR202" si="357">AC199</f>
        <v>#REF!</v>
      </c>
      <c r="CR199">
        <f t="shared" si="357"/>
        <v>0</v>
      </c>
      <c r="CS199">
        <f t="shared" si="340"/>
        <v>0</v>
      </c>
      <c r="CT199">
        <f t="shared" si="341"/>
        <v>0</v>
      </c>
      <c r="CU199">
        <f t="shared" si="342"/>
        <v>0</v>
      </c>
      <c r="CV199">
        <f t="shared" si="343"/>
        <v>0</v>
      </c>
      <c r="CW199">
        <f t="shared" si="344"/>
        <v>0</v>
      </c>
      <c r="CX199">
        <f t="shared" si="345"/>
        <v>0</v>
      </c>
      <c r="CY199" t="e">
        <f t="shared" si="346"/>
        <v>#REF!</v>
      </c>
      <c r="CZ199" t="e">
        <f t="shared" si="347"/>
        <v>#REF!</v>
      </c>
      <c r="DC199" t="s">
        <v>6</v>
      </c>
      <c r="DD199" t="s">
        <v>6</v>
      </c>
      <c r="DE199" t="s">
        <v>6</v>
      </c>
      <c r="DF199" t="s">
        <v>6</v>
      </c>
      <c r="DG199" t="s">
        <v>6</v>
      </c>
      <c r="DH199" t="s">
        <v>6</v>
      </c>
      <c r="DI199" t="s">
        <v>6</v>
      </c>
      <c r="DJ199" t="s">
        <v>6</v>
      </c>
      <c r="DK199" t="s">
        <v>6</v>
      </c>
      <c r="DL199" t="s">
        <v>6</v>
      </c>
      <c r="DM199" t="s">
        <v>6</v>
      </c>
      <c r="DN199">
        <v>0</v>
      </c>
      <c r="DO199">
        <v>0</v>
      </c>
      <c r="DP199">
        <v>1</v>
      </c>
      <c r="DQ199">
        <v>1</v>
      </c>
      <c r="DU199">
        <v>1007</v>
      </c>
      <c r="DV199" t="s">
        <v>22</v>
      </c>
      <c r="DW199" t="e">
        <f>'Техническое задание 18.1 '!#REF!</f>
        <v>#REF!</v>
      </c>
      <c r="DX199">
        <v>1</v>
      </c>
      <c r="DZ199" t="s">
        <v>6</v>
      </c>
      <c r="EA199" t="s">
        <v>6</v>
      </c>
      <c r="EB199" t="s">
        <v>6</v>
      </c>
      <c r="EC199" t="s">
        <v>6</v>
      </c>
      <c r="EE199">
        <v>66434308</v>
      </c>
      <c r="EF199">
        <v>23</v>
      </c>
      <c r="EG199" t="s">
        <v>24</v>
      </c>
      <c r="EH199">
        <v>8</v>
      </c>
      <c r="EI199" t="s">
        <v>25</v>
      </c>
      <c r="EJ199">
        <v>1</v>
      </c>
      <c r="EK199">
        <v>8001</v>
      </c>
      <c r="EL199" t="s">
        <v>25</v>
      </c>
      <c r="EM199" t="s">
        <v>26</v>
      </c>
      <c r="EO199" t="s">
        <v>6</v>
      </c>
      <c r="EQ199">
        <v>0</v>
      </c>
      <c r="ER199">
        <v>3875</v>
      </c>
      <c r="ES199" s="31" t="e">
        <f>'Техническое задание 18.1 '!#REF!</f>
        <v>#REF!</v>
      </c>
      <c r="ET199">
        <v>0</v>
      </c>
      <c r="EU199">
        <v>0</v>
      </c>
      <c r="EV199">
        <v>0</v>
      </c>
      <c r="EW199">
        <v>0</v>
      </c>
      <c r="EX199">
        <v>0</v>
      </c>
      <c r="EZ199">
        <v>5</v>
      </c>
      <c r="FC199">
        <v>0</v>
      </c>
      <c r="FD199">
        <v>18</v>
      </c>
      <c r="FF199">
        <v>3875</v>
      </c>
      <c r="FQ199">
        <v>0</v>
      </c>
      <c r="FR199">
        <f t="shared" si="348"/>
        <v>0</v>
      </c>
      <c r="FS199">
        <v>0</v>
      </c>
      <c r="FX199">
        <v>110</v>
      </c>
      <c r="FY199">
        <v>69</v>
      </c>
      <c r="GA199" t="s">
        <v>32</v>
      </c>
      <c r="GD199">
        <v>1</v>
      </c>
      <c r="GF199">
        <v>196736990</v>
      </c>
      <c r="GG199">
        <v>2</v>
      </c>
      <c r="GH199">
        <v>3</v>
      </c>
      <c r="GI199">
        <v>4</v>
      </c>
      <c r="GJ199">
        <v>0</v>
      </c>
      <c r="GK199">
        <v>0</v>
      </c>
      <c r="GL199">
        <f t="shared" si="349"/>
        <v>0</v>
      </c>
      <c r="GM199" t="e">
        <f t="shared" si="350"/>
        <v>#REF!</v>
      </c>
      <c r="GN199" t="e">
        <f t="shared" si="351"/>
        <v>#REF!</v>
      </c>
      <c r="GO199">
        <f t="shared" si="352"/>
        <v>0</v>
      </c>
      <c r="GP199">
        <f t="shared" si="353"/>
        <v>0</v>
      </c>
      <c r="GR199">
        <v>1</v>
      </c>
      <c r="GS199">
        <v>1</v>
      </c>
      <c r="GT199">
        <v>0</v>
      </c>
      <c r="GU199" t="s">
        <v>6</v>
      </c>
      <c r="GV199">
        <f t="shared" si="354"/>
        <v>0</v>
      </c>
      <c r="GW199">
        <v>1</v>
      </c>
      <c r="GX199" t="e">
        <f t="shared" si="355"/>
        <v>#REF!</v>
      </c>
      <c r="HA199">
        <v>0</v>
      </c>
      <c r="HB199">
        <v>0</v>
      </c>
      <c r="HC199">
        <f t="shared" si="356"/>
        <v>0</v>
      </c>
      <c r="HE199" t="s">
        <v>33</v>
      </c>
      <c r="HF199" t="s">
        <v>34</v>
      </c>
      <c r="HG199" t="e">
        <f>ROUND(AC199*I199,0)</f>
        <v>#REF!</v>
      </c>
      <c r="HM199" t="s">
        <v>35</v>
      </c>
      <c r="HN199" t="s">
        <v>27</v>
      </c>
      <c r="HO199" t="s">
        <v>28</v>
      </c>
      <c r="HP199" t="s">
        <v>25</v>
      </c>
      <c r="HQ199" t="s">
        <v>25</v>
      </c>
      <c r="IF199">
        <v>-1</v>
      </c>
      <c r="IK199">
        <v>0</v>
      </c>
    </row>
    <row r="200" spans="1:245" x14ac:dyDescent="0.25">
      <c r="A200">
        <v>18</v>
      </c>
      <c r="B200">
        <v>1</v>
      </c>
      <c r="C200">
        <v>342</v>
      </c>
      <c r="E200" t="s">
        <v>515</v>
      </c>
      <c r="F200" t="e">
        <f>'Техническое задание 18.1 '!#REF!</f>
        <v>#REF!</v>
      </c>
      <c r="G200" t="s">
        <v>46</v>
      </c>
      <c r="H200" t="s">
        <v>39</v>
      </c>
      <c r="I200" t="e">
        <f>I198*J200</f>
        <v>#REF!</v>
      </c>
      <c r="J200" s="66">
        <f>'4.Ведомость_списания'!F232</f>
        <v>7.450371322479292E-2</v>
      </c>
      <c r="K200">
        <v>9.6758070000000002E-2</v>
      </c>
      <c r="O200" t="e">
        <f t="shared" si="321"/>
        <v>#REF!</v>
      </c>
      <c r="P200" t="e">
        <f t="shared" si="322"/>
        <v>#REF!</v>
      </c>
      <c r="Q200" t="e">
        <f t="shared" si="323"/>
        <v>#REF!</v>
      </c>
      <c r="R200" t="e">
        <f t="shared" si="324"/>
        <v>#REF!</v>
      </c>
      <c r="S200" t="e">
        <f t="shared" si="325"/>
        <v>#REF!</v>
      </c>
      <c r="T200" t="e">
        <f t="shared" si="326"/>
        <v>#REF!</v>
      </c>
      <c r="U200" t="e">
        <f t="shared" si="327"/>
        <v>#REF!</v>
      </c>
      <c r="V200" t="e">
        <f t="shared" si="328"/>
        <v>#REF!</v>
      </c>
      <c r="W200" t="e">
        <f t="shared" si="329"/>
        <v>#REF!</v>
      </c>
      <c r="X200" t="e">
        <f t="shared" si="330"/>
        <v>#REF!</v>
      </c>
      <c r="Y200" t="e">
        <f t="shared" si="331"/>
        <v>#REF!</v>
      </c>
      <c r="AA200">
        <v>66440962</v>
      </c>
      <c r="AB200" t="e">
        <f t="shared" si="332"/>
        <v>#REF!</v>
      </c>
      <c r="AC200" t="e">
        <f t="shared" si="333"/>
        <v>#REF!</v>
      </c>
      <c r="AD200">
        <f t="shared" si="334"/>
        <v>0</v>
      </c>
      <c r="AE200">
        <f t="shared" si="335"/>
        <v>0</v>
      </c>
      <c r="AF200">
        <f t="shared" si="335"/>
        <v>0</v>
      </c>
      <c r="AG200">
        <f t="shared" si="336"/>
        <v>0</v>
      </c>
      <c r="AH200">
        <f t="shared" si="337"/>
        <v>0</v>
      </c>
      <c r="AI200">
        <f t="shared" si="337"/>
        <v>0</v>
      </c>
      <c r="AJ200">
        <f t="shared" si="338"/>
        <v>0</v>
      </c>
      <c r="AK200">
        <v>28159.14</v>
      </c>
      <c r="AL200" s="31" t="e">
        <f>'Техническое задание 18.1 '!#REF!</f>
        <v>#REF!</v>
      </c>
      <c r="AM200">
        <v>0</v>
      </c>
      <c r="AN200">
        <v>0</v>
      </c>
      <c r="AO200">
        <v>0</v>
      </c>
      <c r="AP200">
        <v>0</v>
      </c>
      <c r="AQ200">
        <v>0</v>
      </c>
      <c r="AR200">
        <v>0</v>
      </c>
      <c r="AS200">
        <v>0</v>
      </c>
      <c r="AT200">
        <v>110</v>
      </c>
      <c r="AU200">
        <v>69</v>
      </c>
      <c r="AV200">
        <v>1</v>
      </c>
      <c r="AW200">
        <v>1</v>
      </c>
      <c r="AZ200">
        <v>1</v>
      </c>
      <c r="BA200">
        <v>1</v>
      </c>
      <c r="BB200">
        <v>1</v>
      </c>
      <c r="BC200" t="e">
        <f>'Техническое задание 18.1 '!#REF!</f>
        <v>#REF!</v>
      </c>
      <c r="BD200" t="s">
        <v>6</v>
      </c>
      <c r="BE200" t="s">
        <v>6</v>
      </c>
      <c r="BF200" t="s">
        <v>6</v>
      </c>
      <c r="BG200" t="s">
        <v>6</v>
      </c>
      <c r="BH200">
        <v>3</v>
      </c>
      <c r="BI200">
        <v>1</v>
      </c>
      <c r="BJ200" t="s">
        <v>6</v>
      </c>
      <c r="BM200">
        <v>8001</v>
      </c>
      <c r="BN200">
        <v>0</v>
      </c>
      <c r="BO200" t="s">
        <v>6</v>
      </c>
      <c r="BP200">
        <v>0</v>
      </c>
      <c r="BQ200">
        <v>23</v>
      </c>
      <c r="BR200">
        <v>0</v>
      </c>
      <c r="BS200">
        <v>1</v>
      </c>
      <c r="BT200">
        <v>1</v>
      </c>
      <c r="BU200">
        <v>1</v>
      </c>
      <c r="BV200">
        <v>1</v>
      </c>
      <c r="BW200">
        <v>1</v>
      </c>
      <c r="BX200">
        <v>1</v>
      </c>
      <c r="BY200" t="s">
        <v>6</v>
      </c>
      <c r="BZ200">
        <v>110</v>
      </c>
      <c r="CA200">
        <v>69</v>
      </c>
      <c r="CB200" t="s">
        <v>6</v>
      </c>
      <c r="CE200">
        <v>0</v>
      </c>
      <c r="CF200">
        <v>0</v>
      </c>
      <c r="CG200">
        <v>0</v>
      </c>
      <c r="CM200">
        <v>0</v>
      </c>
      <c r="CN200" t="s">
        <v>6</v>
      </c>
      <c r="CO200">
        <v>0</v>
      </c>
      <c r="CP200" t="e">
        <f t="shared" si="339"/>
        <v>#REF!</v>
      </c>
      <c r="CQ200" t="e">
        <f t="shared" si="357"/>
        <v>#REF!</v>
      </c>
      <c r="CR200">
        <f t="shared" si="357"/>
        <v>0</v>
      </c>
      <c r="CS200">
        <f t="shared" si="340"/>
        <v>0</v>
      </c>
      <c r="CT200">
        <f t="shared" si="341"/>
        <v>0</v>
      </c>
      <c r="CU200">
        <f t="shared" si="342"/>
        <v>0</v>
      </c>
      <c r="CV200">
        <f t="shared" si="343"/>
        <v>0</v>
      </c>
      <c r="CW200">
        <f t="shared" si="344"/>
        <v>0</v>
      </c>
      <c r="CX200">
        <f t="shared" si="345"/>
        <v>0</v>
      </c>
      <c r="CY200" t="e">
        <f t="shared" si="346"/>
        <v>#REF!</v>
      </c>
      <c r="CZ200" t="e">
        <f t="shared" si="347"/>
        <v>#REF!</v>
      </c>
      <c r="DC200" t="s">
        <v>6</v>
      </c>
      <c r="DD200" t="s">
        <v>6</v>
      </c>
      <c r="DE200" t="s">
        <v>6</v>
      </c>
      <c r="DF200" t="s">
        <v>6</v>
      </c>
      <c r="DG200" t="s">
        <v>6</v>
      </c>
      <c r="DH200" t="s">
        <v>6</v>
      </c>
      <c r="DI200" t="s">
        <v>6</v>
      </c>
      <c r="DJ200" t="s">
        <v>6</v>
      </c>
      <c r="DK200" t="s">
        <v>6</v>
      </c>
      <c r="DL200" t="s">
        <v>6</v>
      </c>
      <c r="DM200" t="s">
        <v>6</v>
      </c>
      <c r="DN200">
        <v>0</v>
      </c>
      <c r="DO200">
        <v>0</v>
      </c>
      <c r="DP200">
        <v>1</v>
      </c>
      <c r="DQ200">
        <v>1</v>
      </c>
      <c r="DU200">
        <v>1013</v>
      </c>
      <c r="DV200" t="s">
        <v>39</v>
      </c>
      <c r="DW200" t="e">
        <f>'Техническое задание 18.1 '!#REF!</f>
        <v>#REF!</v>
      </c>
      <c r="DX200">
        <v>1</v>
      </c>
      <c r="DZ200" t="s">
        <v>6</v>
      </c>
      <c r="EA200" t="s">
        <v>6</v>
      </c>
      <c r="EB200" t="s">
        <v>6</v>
      </c>
      <c r="EC200" t="s">
        <v>6</v>
      </c>
      <c r="EE200">
        <v>66434308</v>
      </c>
      <c r="EF200">
        <v>23</v>
      </c>
      <c r="EG200" t="s">
        <v>24</v>
      </c>
      <c r="EH200">
        <v>8</v>
      </c>
      <c r="EI200" t="s">
        <v>25</v>
      </c>
      <c r="EJ200">
        <v>1</v>
      </c>
      <c r="EK200">
        <v>8001</v>
      </c>
      <c r="EL200" t="s">
        <v>25</v>
      </c>
      <c r="EM200" t="s">
        <v>26</v>
      </c>
      <c r="EO200" t="s">
        <v>6</v>
      </c>
      <c r="EQ200">
        <v>0</v>
      </c>
      <c r="ER200">
        <v>28159.14</v>
      </c>
      <c r="ES200" s="31" t="e">
        <f>'Техническое задание 18.1 '!#REF!</f>
        <v>#REF!</v>
      </c>
      <c r="ET200">
        <v>0</v>
      </c>
      <c r="EU200">
        <v>0</v>
      </c>
      <c r="EV200">
        <v>0</v>
      </c>
      <c r="EW200">
        <v>0</v>
      </c>
      <c r="EX200">
        <v>0</v>
      </c>
      <c r="EZ200">
        <v>5</v>
      </c>
      <c r="FC200">
        <v>0</v>
      </c>
      <c r="FD200">
        <v>18</v>
      </c>
      <c r="FF200">
        <v>27607</v>
      </c>
      <c r="FQ200">
        <v>0</v>
      </c>
      <c r="FR200">
        <f t="shared" si="348"/>
        <v>0</v>
      </c>
      <c r="FS200">
        <v>0</v>
      </c>
      <c r="FX200">
        <v>110</v>
      </c>
      <c r="FY200">
        <v>69</v>
      </c>
      <c r="GA200" t="s">
        <v>47</v>
      </c>
      <c r="GD200">
        <v>1</v>
      </c>
      <c r="GF200">
        <v>-1631789213</v>
      </c>
      <c r="GG200">
        <v>2</v>
      </c>
      <c r="GH200">
        <v>3</v>
      </c>
      <c r="GI200">
        <v>4</v>
      </c>
      <c r="GJ200">
        <v>0</v>
      </c>
      <c r="GK200">
        <v>0</v>
      </c>
      <c r="GL200">
        <f t="shared" si="349"/>
        <v>0</v>
      </c>
      <c r="GM200" t="e">
        <f t="shared" si="350"/>
        <v>#REF!</v>
      </c>
      <c r="GN200" t="e">
        <f t="shared" si="351"/>
        <v>#REF!</v>
      </c>
      <c r="GO200">
        <f t="shared" si="352"/>
        <v>0</v>
      </c>
      <c r="GP200">
        <f t="shared" si="353"/>
        <v>0</v>
      </c>
      <c r="GR200">
        <v>1</v>
      </c>
      <c r="GS200">
        <v>1</v>
      </c>
      <c r="GT200">
        <v>0</v>
      </c>
      <c r="GU200" t="s">
        <v>6</v>
      </c>
      <c r="GV200">
        <f t="shared" si="354"/>
        <v>0</v>
      </c>
      <c r="GW200">
        <v>1</v>
      </c>
      <c r="GX200" t="e">
        <f t="shared" si="355"/>
        <v>#REF!</v>
      </c>
      <c r="HA200">
        <v>0</v>
      </c>
      <c r="HB200">
        <v>0</v>
      </c>
      <c r="HC200">
        <f t="shared" si="356"/>
        <v>0</v>
      </c>
      <c r="HE200" t="s">
        <v>33</v>
      </c>
      <c r="HF200" t="s">
        <v>34</v>
      </c>
      <c r="HG200" t="e">
        <f>ROUND(AC200*I200,0)</f>
        <v>#REF!</v>
      </c>
      <c r="HM200" t="s">
        <v>41</v>
      </c>
      <c r="HN200" t="s">
        <v>27</v>
      </c>
      <c r="HO200" t="s">
        <v>28</v>
      </c>
      <c r="HP200" t="s">
        <v>25</v>
      </c>
      <c r="HQ200" t="s">
        <v>25</v>
      </c>
      <c r="IF200">
        <v>-1</v>
      </c>
      <c r="IK200">
        <v>0</v>
      </c>
    </row>
    <row r="201" spans="1:245" x14ac:dyDescent="0.25">
      <c r="A201">
        <v>18</v>
      </c>
      <c r="B201">
        <v>1</v>
      </c>
      <c r="C201">
        <v>343</v>
      </c>
      <c r="E201" t="s">
        <v>516</v>
      </c>
      <c r="F201" t="e">
        <f>'Техническое задание 18.1 '!#REF!</f>
        <v>#REF!</v>
      </c>
      <c r="G201" t="s">
        <v>38</v>
      </c>
      <c r="H201" t="s">
        <v>39</v>
      </c>
      <c r="I201" t="e">
        <f>I198*J201</f>
        <v>#REF!</v>
      </c>
      <c r="J201" s="66">
        <f>'4.Ведомость_списания'!F233</f>
        <v>3.7347529277349327</v>
      </c>
      <c r="K201">
        <v>4.8503284799999999</v>
      </c>
      <c r="O201" t="e">
        <f t="shared" si="321"/>
        <v>#REF!</v>
      </c>
      <c r="P201" t="e">
        <f t="shared" si="322"/>
        <v>#REF!</v>
      </c>
      <c r="Q201" t="e">
        <f t="shared" si="323"/>
        <v>#REF!</v>
      </c>
      <c r="R201" t="e">
        <f t="shared" si="324"/>
        <v>#REF!</v>
      </c>
      <c r="S201" t="e">
        <f t="shared" si="325"/>
        <v>#REF!</v>
      </c>
      <c r="T201" t="e">
        <f t="shared" si="326"/>
        <v>#REF!</v>
      </c>
      <c r="U201" t="e">
        <f t="shared" si="327"/>
        <v>#REF!</v>
      </c>
      <c r="V201" t="e">
        <f t="shared" si="328"/>
        <v>#REF!</v>
      </c>
      <c r="W201" t="e">
        <f t="shared" si="329"/>
        <v>#REF!</v>
      </c>
      <c r="X201" t="e">
        <f t="shared" si="330"/>
        <v>#REF!</v>
      </c>
      <c r="Y201" t="e">
        <f t="shared" si="331"/>
        <v>#REF!</v>
      </c>
      <c r="AA201">
        <v>66440962</v>
      </c>
      <c r="AB201" t="e">
        <f t="shared" si="332"/>
        <v>#REF!</v>
      </c>
      <c r="AC201" t="e">
        <f t="shared" si="333"/>
        <v>#REF!</v>
      </c>
      <c r="AD201">
        <f t="shared" si="334"/>
        <v>0</v>
      </c>
      <c r="AE201">
        <f t="shared" si="335"/>
        <v>0</v>
      </c>
      <c r="AF201">
        <f t="shared" si="335"/>
        <v>0</v>
      </c>
      <c r="AG201">
        <f t="shared" si="336"/>
        <v>0</v>
      </c>
      <c r="AH201">
        <f t="shared" si="337"/>
        <v>0</v>
      </c>
      <c r="AI201">
        <f t="shared" si="337"/>
        <v>0</v>
      </c>
      <c r="AJ201">
        <f t="shared" si="338"/>
        <v>0</v>
      </c>
      <c r="AK201">
        <v>55080</v>
      </c>
      <c r="AL201" s="31" t="e">
        <f>'Техническое задание 18.1 '!#REF!</f>
        <v>#REF!</v>
      </c>
      <c r="AM201">
        <v>0</v>
      </c>
      <c r="AN201">
        <v>0</v>
      </c>
      <c r="AO201">
        <v>0</v>
      </c>
      <c r="AP201">
        <v>0</v>
      </c>
      <c r="AQ201">
        <v>0</v>
      </c>
      <c r="AR201">
        <v>0</v>
      </c>
      <c r="AS201">
        <v>0</v>
      </c>
      <c r="AT201">
        <v>110</v>
      </c>
      <c r="AU201">
        <v>69</v>
      </c>
      <c r="AV201">
        <v>1</v>
      </c>
      <c r="AW201">
        <v>1</v>
      </c>
      <c r="AZ201">
        <v>1</v>
      </c>
      <c r="BA201">
        <v>1</v>
      </c>
      <c r="BB201">
        <v>1</v>
      </c>
      <c r="BC201" t="e">
        <f>'Техническое задание 18.1 '!#REF!</f>
        <v>#REF!</v>
      </c>
      <c r="BD201" t="s">
        <v>6</v>
      </c>
      <c r="BE201" t="s">
        <v>6</v>
      </c>
      <c r="BF201" t="s">
        <v>6</v>
      </c>
      <c r="BG201" t="s">
        <v>6</v>
      </c>
      <c r="BH201">
        <v>3</v>
      </c>
      <c r="BI201">
        <v>1</v>
      </c>
      <c r="BJ201" t="s">
        <v>6</v>
      </c>
      <c r="BM201">
        <v>8001</v>
      </c>
      <c r="BN201">
        <v>0</v>
      </c>
      <c r="BO201" t="s">
        <v>6</v>
      </c>
      <c r="BP201">
        <v>0</v>
      </c>
      <c r="BQ201">
        <v>23</v>
      </c>
      <c r="BR201">
        <v>0</v>
      </c>
      <c r="BS201">
        <v>1</v>
      </c>
      <c r="BT201">
        <v>1</v>
      </c>
      <c r="BU201">
        <v>1</v>
      </c>
      <c r="BV201">
        <v>1</v>
      </c>
      <c r="BW201">
        <v>1</v>
      </c>
      <c r="BX201">
        <v>1</v>
      </c>
      <c r="BY201" t="s">
        <v>6</v>
      </c>
      <c r="BZ201">
        <v>110</v>
      </c>
      <c r="CA201">
        <v>69</v>
      </c>
      <c r="CB201" t="s">
        <v>6</v>
      </c>
      <c r="CE201">
        <v>0</v>
      </c>
      <c r="CF201">
        <v>0</v>
      </c>
      <c r="CG201">
        <v>0</v>
      </c>
      <c r="CM201">
        <v>0</v>
      </c>
      <c r="CN201" t="s">
        <v>6</v>
      </c>
      <c r="CO201">
        <v>0</v>
      </c>
      <c r="CP201" t="e">
        <f t="shared" si="339"/>
        <v>#REF!</v>
      </c>
      <c r="CQ201" t="e">
        <f t="shared" si="357"/>
        <v>#REF!</v>
      </c>
      <c r="CR201">
        <f t="shared" si="357"/>
        <v>0</v>
      </c>
      <c r="CS201">
        <f t="shared" si="340"/>
        <v>0</v>
      </c>
      <c r="CT201">
        <f t="shared" si="341"/>
        <v>0</v>
      </c>
      <c r="CU201">
        <f t="shared" si="342"/>
        <v>0</v>
      </c>
      <c r="CV201">
        <f t="shared" si="343"/>
        <v>0</v>
      </c>
      <c r="CW201">
        <f t="shared" si="344"/>
        <v>0</v>
      </c>
      <c r="CX201">
        <f t="shared" si="345"/>
        <v>0</v>
      </c>
      <c r="CY201" t="e">
        <f t="shared" si="346"/>
        <v>#REF!</v>
      </c>
      <c r="CZ201" t="e">
        <f t="shared" si="347"/>
        <v>#REF!</v>
      </c>
      <c r="DC201" t="s">
        <v>6</v>
      </c>
      <c r="DD201" t="s">
        <v>6</v>
      </c>
      <c r="DE201" t="s">
        <v>6</v>
      </c>
      <c r="DF201" t="s">
        <v>6</v>
      </c>
      <c r="DG201" t="s">
        <v>6</v>
      </c>
      <c r="DH201" t="s">
        <v>6</v>
      </c>
      <c r="DI201" t="s">
        <v>6</v>
      </c>
      <c r="DJ201" t="s">
        <v>6</v>
      </c>
      <c r="DK201" t="s">
        <v>6</v>
      </c>
      <c r="DL201" t="s">
        <v>6</v>
      </c>
      <c r="DM201" t="s">
        <v>6</v>
      </c>
      <c r="DN201">
        <v>0</v>
      </c>
      <c r="DO201">
        <v>0</v>
      </c>
      <c r="DP201">
        <v>1</v>
      </c>
      <c r="DQ201">
        <v>1</v>
      </c>
      <c r="DU201">
        <v>1013</v>
      </c>
      <c r="DV201" t="s">
        <v>39</v>
      </c>
      <c r="DW201" t="e">
        <f>'Техническое задание 18.1 '!#REF!</f>
        <v>#REF!</v>
      </c>
      <c r="DX201">
        <v>1</v>
      </c>
      <c r="DZ201" t="s">
        <v>6</v>
      </c>
      <c r="EA201" t="s">
        <v>6</v>
      </c>
      <c r="EB201" t="s">
        <v>6</v>
      </c>
      <c r="EC201" t="s">
        <v>6</v>
      </c>
      <c r="EE201">
        <v>66434308</v>
      </c>
      <c r="EF201">
        <v>23</v>
      </c>
      <c r="EG201" t="s">
        <v>24</v>
      </c>
      <c r="EH201">
        <v>8</v>
      </c>
      <c r="EI201" t="s">
        <v>25</v>
      </c>
      <c r="EJ201">
        <v>1</v>
      </c>
      <c r="EK201">
        <v>8001</v>
      </c>
      <c r="EL201" t="s">
        <v>25</v>
      </c>
      <c r="EM201" t="s">
        <v>26</v>
      </c>
      <c r="EO201" t="s">
        <v>6</v>
      </c>
      <c r="EQ201">
        <v>0</v>
      </c>
      <c r="ER201">
        <v>55080</v>
      </c>
      <c r="ES201" s="31" t="e">
        <f>'Техническое задание 18.1 '!#REF!</f>
        <v>#REF!</v>
      </c>
      <c r="ET201">
        <v>0</v>
      </c>
      <c r="EU201">
        <v>0</v>
      </c>
      <c r="EV201">
        <v>0</v>
      </c>
      <c r="EW201">
        <v>0</v>
      </c>
      <c r="EX201">
        <v>0</v>
      </c>
      <c r="EZ201">
        <v>5</v>
      </c>
      <c r="FC201">
        <v>0</v>
      </c>
      <c r="FD201">
        <v>18</v>
      </c>
      <c r="FF201">
        <v>54000</v>
      </c>
      <c r="FQ201">
        <v>0</v>
      </c>
      <c r="FR201">
        <f t="shared" si="348"/>
        <v>0</v>
      </c>
      <c r="FS201">
        <v>0</v>
      </c>
      <c r="FX201">
        <v>110</v>
      </c>
      <c r="FY201">
        <v>69</v>
      </c>
      <c r="GA201" t="s">
        <v>40</v>
      </c>
      <c r="GD201">
        <v>1</v>
      </c>
      <c r="GF201">
        <v>323380952</v>
      </c>
      <c r="GG201">
        <v>2</v>
      </c>
      <c r="GH201">
        <v>3</v>
      </c>
      <c r="GI201">
        <v>4</v>
      </c>
      <c r="GJ201">
        <v>0</v>
      </c>
      <c r="GK201">
        <v>0</v>
      </c>
      <c r="GL201">
        <f t="shared" si="349"/>
        <v>0</v>
      </c>
      <c r="GM201" t="e">
        <f t="shared" si="350"/>
        <v>#REF!</v>
      </c>
      <c r="GN201" t="e">
        <f t="shared" si="351"/>
        <v>#REF!</v>
      </c>
      <c r="GO201">
        <f t="shared" si="352"/>
        <v>0</v>
      </c>
      <c r="GP201">
        <f t="shared" si="353"/>
        <v>0</v>
      </c>
      <c r="GR201">
        <v>1</v>
      </c>
      <c r="GS201">
        <v>1</v>
      </c>
      <c r="GT201">
        <v>0</v>
      </c>
      <c r="GU201" t="s">
        <v>6</v>
      </c>
      <c r="GV201">
        <f t="shared" si="354"/>
        <v>0</v>
      </c>
      <c r="GW201">
        <v>1</v>
      </c>
      <c r="GX201" t="e">
        <f t="shared" si="355"/>
        <v>#REF!</v>
      </c>
      <c r="HA201">
        <v>0</v>
      </c>
      <c r="HB201">
        <v>0</v>
      </c>
      <c r="HC201">
        <f t="shared" si="356"/>
        <v>0</v>
      </c>
      <c r="HE201" t="s">
        <v>33</v>
      </c>
      <c r="HF201" t="s">
        <v>34</v>
      </c>
      <c r="HG201" t="e">
        <f>ROUND(AC201*I201,0)</f>
        <v>#REF!</v>
      </c>
      <c r="HM201" t="s">
        <v>41</v>
      </c>
      <c r="HN201" t="s">
        <v>27</v>
      </c>
      <c r="HO201" t="s">
        <v>28</v>
      </c>
      <c r="HP201" t="s">
        <v>25</v>
      </c>
      <c r="HQ201" t="s">
        <v>25</v>
      </c>
      <c r="IF201">
        <v>-1</v>
      </c>
      <c r="IK201">
        <v>0</v>
      </c>
    </row>
    <row r="202" spans="1:245" x14ac:dyDescent="0.25">
      <c r="A202">
        <v>18</v>
      </c>
      <c r="B202">
        <v>1</v>
      </c>
      <c r="C202">
        <v>344</v>
      </c>
      <c r="E202" t="s">
        <v>517</v>
      </c>
      <c r="F202" t="e">
        <f>'Техническое задание 18.1 '!#REF!</f>
        <v>#REF!</v>
      </c>
      <c r="G202" t="s">
        <v>49</v>
      </c>
      <c r="H202" t="s">
        <v>39</v>
      </c>
      <c r="I202" t="e">
        <f>I198*J202</f>
        <v>#REF!</v>
      </c>
      <c r="J202" s="66">
        <f>'4.Ведомость_списания'!F234</f>
        <v>4.0545415595544136E-2</v>
      </c>
      <c r="K202">
        <v>5.2656380000000003E-2</v>
      </c>
      <c r="O202" t="e">
        <f t="shared" si="321"/>
        <v>#REF!</v>
      </c>
      <c r="P202" t="e">
        <f t="shared" si="322"/>
        <v>#REF!</v>
      </c>
      <c r="Q202" t="e">
        <f t="shared" si="323"/>
        <v>#REF!</v>
      </c>
      <c r="R202" t="e">
        <f t="shared" si="324"/>
        <v>#REF!</v>
      </c>
      <c r="S202" t="e">
        <f t="shared" si="325"/>
        <v>#REF!</v>
      </c>
      <c r="T202" t="e">
        <f t="shared" si="326"/>
        <v>#REF!</v>
      </c>
      <c r="U202" t="e">
        <f t="shared" si="327"/>
        <v>#REF!</v>
      </c>
      <c r="V202" t="e">
        <f t="shared" si="328"/>
        <v>#REF!</v>
      </c>
      <c r="W202" t="e">
        <f t="shared" si="329"/>
        <v>#REF!</v>
      </c>
      <c r="X202" t="e">
        <f t="shared" si="330"/>
        <v>#REF!</v>
      </c>
      <c r="Y202" t="e">
        <f t="shared" si="331"/>
        <v>#REF!</v>
      </c>
      <c r="AA202">
        <v>66440962</v>
      </c>
      <c r="AB202" t="e">
        <f t="shared" si="332"/>
        <v>#REF!</v>
      </c>
      <c r="AC202" t="e">
        <f t="shared" si="333"/>
        <v>#REF!</v>
      </c>
      <c r="AD202">
        <f t="shared" si="334"/>
        <v>0</v>
      </c>
      <c r="AE202">
        <f t="shared" si="335"/>
        <v>0</v>
      </c>
      <c r="AF202">
        <f t="shared" si="335"/>
        <v>0</v>
      </c>
      <c r="AG202">
        <f t="shared" si="336"/>
        <v>0</v>
      </c>
      <c r="AH202">
        <f t="shared" si="337"/>
        <v>0</v>
      </c>
      <c r="AI202">
        <f t="shared" si="337"/>
        <v>0</v>
      </c>
      <c r="AJ202">
        <f t="shared" si="338"/>
        <v>0</v>
      </c>
      <c r="AK202">
        <v>31191.599999999999</v>
      </c>
      <c r="AL202" s="31" t="e">
        <f>'Техническое задание 18.1 '!#REF!</f>
        <v>#REF!</v>
      </c>
      <c r="AM202">
        <v>0</v>
      </c>
      <c r="AN202">
        <v>0</v>
      </c>
      <c r="AO202">
        <v>0</v>
      </c>
      <c r="AP202">
        <v>0</v>
      </c>
      <c r="AQ202">
        <v>0</v>
      </c>
      <c r="AR202">
        <v>0</v>
      </c>
      <c r="AS202">
        <v>0</v>
      </c>
      <c r="AT202">
        <v>0</v>
      </c>
      <c r="AU202">
        <v>0</v>
      </c>
      <c r="AV202">
        <v>1</v>
      </c>
      <c r="AW202">
        <v>1</v>
      </c>
      <c r="AZ202">
        <v>1</v>
      </c>
      <c r="BA202">
        <v>1</v>
      </c>
      <c r="BB202">
        <v>1</v>
      </c>
      <c r="BC202" t="e">
        <f>'Техническое задание 18.1 '!#REF!</f>
        <v>#REF!</v>
      </c>
      <c r="BD202" t="s">
        <v>6</v>
      </c>
      <c r="BE202" t="s">
        <v>6</v>
      </c>
      <c r="BF202" t="s">
        <v>6</v>
      </c>
      <c r="BG202" t="s">
        <v>6</v>
      </c>
      <c r="BH202">
        <v>3</v>
      </c>
      <c r="BI202">
        <v>1</v>
      </c>
      <c r="BJ202" t="s">
        <v>6</v>
      </c>
      <c r="BM202">
        <v>1100</v>
      </c>
      <c r="BN202">
        <v>0</v>
      </c>
      <c r="BO202" t="s">
        <v>6</v>
      </c>
      <c r="BP202">
        <v>0</v>
      </c>
      <c r="BQ202">
        <v>8</v>
      </c>
      <c r="BR202">
        <v>0</v>
      </c>
      <c r="BS202">
        <v>1</v>
      </c>
      <c r="BT202">
        <v>1</v>
      </c>
      <c r="BU202">
        <v>1</v>
      </c>
      <c r="BV202">
        <v>1</v>
      </c>
      <c r="BW202">
        <v>1</v>
      </c>
      <c r="BX202">
        <v>1</v>
      </c>
      <c r="BY202" t="s">
        <v>6</v>
      </c>
      <c r="BZ202">
        <v>0</v>
      </c>
      <c r="CA202">
        <v>0</v>
      </c>
      <c r="CB202" t="s">
        <v>6</v>
      </c>
      <c r="CE202">
        <v>0</v>
      </c>
      <c r="CF202">
        <v>0</v>
      </c>
      <c r="CG202">
        <v>0</v>
      </c>
      <c r="CM202">
        <v>0</v>
      </c>
      <c r="CN202" t="s">
        <v>6</v>
      </c>
      <c r="CO202">
        <v>0</v>
      </c>
      <c r="CP202" t="e">
        <f t="shared" si="339"/>
        <v>#REF!</v>
      </c>
      <c r="CQ202" t="e">
        <f t="shared" si="357"/>
        <v>#REF!</v>
      </c>
      <c r="CR202">
        <f t="shared" si="357"/>
        <v>0</v>
      </c>
      <c r="CS202">
        <f t="shared" si="340"/>
        <v>0</v>
      </c>
      <c r="CT202">
        <f t="shared" si="341"/>
        <v>0</v>
      </c>
      <c r="CU202">
        <f t="shared" si="342"/>
        <v>0</v>
      </c>
      <c r="CV202">
        <f t="shared" si="343"/>
        <v>0</v>
      </c>
      <c r="CW202">
        <f t="shared" si="344"/>
        <v>0</v>
      </c>
      <c r="CX202">
        <f t="shared" si="345"/>
        <v>0</v>
      </c>
      <c r="CY202" t="e">
        <f t="shared" si="346"/>
        <v>#REF!</v>
      </c>
      <c r="CZ202" t="e">
        <f t="shared" si="347"/>
        <v>#REF!</v>
      </c>
      <c r="DC202" t="s">
        <v>6</v>
      </c>
      <c r="DD202" t="s">
        <v>6</v>
      </c>
      <c r="DE202" t="s">
        <v>6</v>
      </c>
      <c r="DF202" t="s">
        <v>6</v>
      </c>
      <c r="DG202" t="s">
        <v>6</v>
      </c>
      <c r="DH202" t="s">
        <v>6</v>
      </c>
      <c r="DI202" t="s">
        <v>6</v>
      </c>
      <c r="DJ202" t="s">
        <v>6</v>
      </c>
      <c r="DK202" t="s">
        <v>6</v>
      </c>
      <c r="DL202" t="s">
        <v>6</v>
      </c>
      <c r="DM202" t="s">
        <v>6</v>
      </c>
      <c r="DN202">
        <v>0</v>
      </c>
      <c r="DO202">
        <v>0</v>
      </c>
      <c r="DP202">
        <v>1</v>
      </c>
      <c r="DQ202">
        <v>1</v>
      </c>
      <c r="DU202">
        <v>1013</v>
      </c>
      <c r="DV202" t="s">
        <v>39</v>
      </c>
      <c r="DW202" t="e">
        <f>'Техническое задание 18.1 '!#REF!</f>
        <v>#REF!</v>
      </c>
      <c r="DX202">
        <v>1</v>
      </c>
      <c r="DZ202" t="s">
        <v>6</v>
      </c>
      <c r="EA202" t="s">
        <v>6</v>
      </c>
      <c r="EB202" t="s">
        <v>6</v>
      </c>
      <c r="EC202" t="s">
        <v>6</v>
      </c>
      <c r="EE202">
        <v>66434180</v>
      </c>
      <c r="EF202">
        <v>8</v>
      </c>
      <c r="EG202" t="s">
        <v>96</v>
      </c>
      <c r="EH202">
        <v>0</v>
      </c>
      <c r="EI202" t="s">
        <v>6</v>
      </c>
      <c r="EJ202">
        <v>1</v>
      </c>
      <c r="EK202">
        <v>1100</v>
      </c>
      <c r="EL202" t="s">
        <v>97</v>
      </c>
      <c r="EM202" t="s">
        <v>98</v>
      </c>
      <c r="EO202" t="s">
        <v>6</v>
      </c>
      <c r="EQ202">
        <v>0</v>
      </c>
      <c r="ER202">
        <v>31191.599999999999</v>
      </c>
      <c r="ES202" s="31" t="e">
        <f>'Техническое задание 18.1 '!#REF!</f>
        <v>#REF!</v>
      </c>
      <c r="ET202">
        <v>0</v>
      </c>
      <c r="EU202">
        <v>0</v>
      </c>
      <c r="EV202">
        <v>0</v>
      </c>
      <c r="EW202">
        <v>0</v>
      </c>
      <c r="EX202">
        <v>0</v>
      </c>
      <c r="EZ202">
        <v>5</v>
      </c>
      <c r="FC202">
        <v>0</v>
      </c>
      <c r="FD202">
        <v>18</v>
      </c>
      <c r="FF202">
        <v>30580</v>
      </c>
      <c r="FQ202">
        <v>0</v>
      </c>
      <c r="FR202">
        <f t="shared" si="348"/>
        <v>0</v>
      </c>
      <c r="FS202">
        <v>0</v>
      </c>
      <c r="FX202">
        <v>0</v>
      </c>
      <c r="FY202">
        <v>0</v>
      </c>
      <c r="GA202" t="s">
        <v>50</v>
      </c>
      <c r="GD202">
        <v>1</v>
      </c>
      <c r="GF202">
        <v>319472873</v>
      </c>
      <c r="GG202">
        <v>2</v>
      </c>
      <c r="GH202">
        <v>3</v>
      </c>
      <c r="GI202">
        <v>4</v>
      </c>
      <c r="GJ202">
        <v>0</v>
      </c>
      <c r="GK202">
        <v>0</v>
      </c>
      <c r="GL202">
        <f t="shared" si="349"/>
        <v>0</v>
      </c>
      <c r="GM202" t="e">
        <f t="shared" si="350"/>
        <v>#REF!</v>
      </c>
      <c r="GN202" t="e">
        <f t="shared" si="351"/>
        <v>#REF!</v>
      </c>
      <c r="GO202">
        <f t="shared" si="352"/>
        <v>0</v>
      </c>
      <c r="GP202">
        <f t="shared" si="353"/>
        <v>0</v>
      </c>
      <c r="GR202">
        <v>1</v>
      </c>
      <c r="GS202">
        <v>1</v>
      </c>
      <c r="GT202">
        <v>0</v>
      </c>
      <c r="GU202" t="s">
        <v>6</v>
      </c>
      <c r="GV202">
        <f t="shared" si="354"/>
        <v>0</v>
      </c>
      <c r="GW202">
        <v>1</v>
      </c>
      <c r="GX202" t="e">
        <f t="shared" si="355"/>
        <v>#REF!</v>
      </c>
      <c r="HA202">
        <v>0</v>
      </c>
      <c r="HB202">
        <v>0</v>
      </c>
      <c r="HC202">
        <f t="shared" si="356"/>
        <v>0</v>
      </c>
      <c r="HE202" t="s">
        <v>33</v>
      </c>
      <c r="HF202" t="s">
        <v>34</v>
      </c>
      <c r="HG202" t="e">
        <f>ROUND(AC202*I202,0)</f>
        <v>#REF!</v>
      </c>
      <c r="HM202" t="s">
        <v>41</v>
      </c>
      <c r="HN202" t="s">
        <v>6</v>
      </c>
      <c r="HO202" t="s">
        <v>6</v>
      </c>
      <c r="HP202" t="s">
        <v>6</v>
      </c>
      <c r="HQ202" t="s">
        <v>6</v>
      </c>
      <c r="IF202">
        <v>-1</v>
      </c>
      <c r="IK202">
        <v>0</v>
      </c>
    </row>
    <row r="203" spans="1:245" x14ac:dyDescent="0.25">
      <c r="A203">
        <v>17</v>
      </c>
      <c r="B203">
        <v>1</v>
      </c>
      <c r="C203">
        <f>ROW(SmtRes!A346)</f>
        <v>346</v>
      </c>
      <c r="D203">
        <f>ROW(EtalonRes!A307)</f>
        <v>307</v>
      </c>
      <c r="E203" t="s">
        <v>518</v>
      </c>
      <c r="F203" t="s">
        <v>120</v>
      </c>
      <c r="G203" t="s">
        <v>121</v>
      </c>
      <c r="H203" t="s">
        <v>92</v>
      </c>
      <c r="I203" t="e">
        <f>'Техническое задание 18.1 '!#REF!</f>
        <v>#REF!</v>
      </c>
      <c r="J203">
        <v>0</v>
      </c>
      <c r="K203">
        <v>9.6460000000000008</v>
      </c>
      <c r="O203" t="e">
        <f t="shared" si="321"/>
        <v>#REF!</v>
      </c>
      <c r="P203" t="e">
        <f t="shared" si="322"/>
        <v>#REF!</v>
      </c>
      <c r="Q203" t="e">
        <f t="shared" si="323"/>
        <v>#REF!</v>
      </c>
      <c r="R203" t="e">
        <f t="shared" si="324"/>
        <v>#REF!</v>
      </c>
      <c r="S203" t="e">
        <f t="shared" si="325"/>
        <v>#REF!</v>
      </c>
      <c r="T203" t="e">
        <f t="shared" si="326"/>
        <v>#REF!</v>
      </c>
      <c r="U203" t="e">
        <f t="shared" si="327"/>
        <v>#REF!</v>
      </c>
      <c r="V203" t="e">
        <f t="shared" si="328"/>
        <v>#REF!</v>
      </c>
      <c r="W203" t="e">
        <f t="shared" si="329"/>
        <v>#REF!</v>
      </c>
      <c r="X203" t="e">
        <f t="shared" si="330"/>
        <v>#REF!</v>
      </c>
      <c r="Y203" t="e">
        <f t="shared" si="331"/>
        <v>#REF!</v>
      </c>
      <c r="AA203">
        <v>66440962</v>
      </c>
      <c r="AB203" t="e">
        <f t="shared" si="332"/>
        <v>#REF!</v>
      </c>
      <c r="AC203">
        <f t="shared" si="333"/>
        <v>0</v>
      </c>
      <c r="AD203">
        <f t="shared" si="334"/>
        <v>0</v>
      </c>
      <c r="AE203">
        <f t="shared" ref="AE203:AE218" si="358">ROUND((EU203),2)</f>
        <v>0</v>
      </c>
      <c r="AF203" t="e">
        <f>ROUND(((EV203*ROUND(0.75,7))),2)</f>
        <v>#REF!</v>
      </c>
      <c r="AG203">
        <f t="shared" si="336"/>
        <v>0</v>
      </c>
      <c r="AH203" t="e">
        <f>((EW203*ROUND(0.75,7)))</f>
        <v>#REF!</v>
      </c>
      <c r="AI203">
        <f t="shared" ref="AI203:AI218" si="359">(EX203)</f>
        <v>0</v>
      </c>
      <c r="AJ203">
        <f t="shared" si="338"/>
        <v>0</v>
      </c>
      <c r="AK203" t="e">
        <f>AL203+AM203+AO203</f>
        <v>#REF!</v>
      </c>
      <c r="AL203">
        <v>0</v>
      </c>
      <c r="AM203">
        <v>0</v>
      </c>
      <c r="AN203">
        <v>0</v>
      </c>
      <c r="AO203" s="31" t="e">
        <f>'Техническое задание 18.1 '!#REF!</f>
        <v>#REF!</v>
      </c>
      <c r="AP203">
        <v>0</v>
      </c>
      <c r="AQ203" t="e">
        <f>'Техническое задание 18.1 '!#REF!</f>
        <v>#REF!</v>
      </c>
      <c r="AR203">
        <v>0</v>
      </c>
      <c r="AS203">
        <v>0</v>
      </c>
      <c r="AT203">
        <v>110</v>
      </c>
      <c r="AU203">
        <v>69</v>
      </c>
      <c r="AV203">
        <v>1</v>
      </c>
      <c r="AW203">
        <v>1</v>
      </c>
      <c r="AZ203">
        <v>1</v>
      </c>
      <c r="BA203" t="e">
        <f>'Техническое задание 18.1 '!#REF!</f>
        <v>#REF!</v>
      </c>
      <c r="BB203">
        <v>13.26</v>
      </c>
      <c r="BC203">
        <v>9.11</v>
      </c>
      <c r="BD203" t="s">
        <v>6</v>
      </c>
      <c r="BE203" t="s">
        <v>6</v>
      </c>
      <c r="BF203" t="s">
        <v>6</v>
      </c>
      <c r="BG203" t="s">
        <v>6</v>
      </c>
      <c r="BH203">
        <v>0</v>
      </c>
      <c r="BI203">
        <v>1</v>
      </c>
      <c r="BJ203" t="s">
        <v>122</v>
      </c>
      <c r="BM203">
        <v>8001</v>
      </c>
      <c r="BN203">
        <v>0</v>
      </c>
      <c r="BO203" t="s">
        <v>6</v>
      </c>
      <c r="BP203">
        <v>0</v>
      </c>
      <c r="BQ203">
        <v>23</v>
      </c>
      <c r="BR203">
        <v>0</v>
      </c>
      <c r="BS203">
        <v>33.39</v>
      </c>
      <c r="BT203">
        <v>1</v>
      </c>
      <c r="BU203">
        <v>1</v>
      </c>
      <c r="BV203">
        <v>1</v>
      </c>
      <c r="BW203">
        <v>1</v>
      </c>
      <c r="BX203">
        <v>1</v>
      </c>
      <c r="BY203" t="s">
        <v>6</v>
      </c>
      <c r="BZ203">
        <v>110</v>
      </c>
      <c r="CA203">
        <v>69</v>
      </c>
      <c r="CB203" t="s">
        <v>6</v>
      </c>
      <c r="CE203">
        <v>0</v>
      </c>
      <c r="CF203">
        <v>0</v>
      </c>
      <c r="CG203">
        <v>0</v>
      </c>
      <c r="CM203">
        <v>0</v>
      </c>
      <c r="CN203" t="s">
        <v>6</v>
      </c>
      <c r="CO203">
        <v>0</v>
      </c>
      <c r="CP203" t="e">
        <f t="shared" si="339"/>
        <v>#REF!</v>
      </c>
      <c r="CQ203">
        <f>AC203*BC203</f>
        <v>0</v>
      </c>
      <c r="CR203">
        <f>AD203*BB203</f>
        <v>0</v>
      </c>
      <c r="CS203">
        <f t="shared" si="340"/>
        <v>0</v>
      </c>
      <c r="CT203" t="e">
        <f t="shared" si="341"/>
        <v>#REF!</v>
      </c>
      <c r="CU203">
        <f t="shared" si="342"/>
        <v>0</v>
      </c>
      <c r="CV203" t="e">
        <f t="shared" si="343"/>
        <v>#REF!</v>
      </c>
      <c r="CW203">
        <f t="shared" si="344"/>
        <v>0</v>
      </c>
      <c r="CX203">
        <f t="shared" si="345"/>
        <v>0</v>
      </c>
      <c r="CY203" t="e">
        <f t="shared" si="346"/>
        <v>#REF!</v>
      </c>
      <c r="CZ203" t="e">
        <f t="shared" si="347"/>
        <v>#REF!</v>
      </c>
      <c r="DC203" t="s">
        <v>6</v>
      </c>
      <c r="DD203" t="s">
        <v>6</v>
      </c>
      <c r="DE203" t="s">
        <v>6</v>
      </c>
      <c r="DF203" t="s">
        <v>6</v>
      </c>
      <c r="DG203" t="s">
        <v>123</v>
      </c>
      <c r="DH203" t="s">
        <v>6</v>
      </c>
      <c r="DI203" t="s">
        <v>123</v>
      </c>
      <c r="DJ203" t="s">
        <v>6</v>
      </c>
      <c r="DK203" t="s">
        <v>6</v>
      </c>
      <c r="DL203" t="s">
        <v>6</v>
      </c>
      <c r="DM203" t="s">
        <v>6</v>
      </c>
      <c r="DN203">
        <v>0</v>
      </c>
      <c r="DO203">
        <v>0</v>
      </c>
      <c r="DP203">
        <v>1</v>
      </c>
      <c r="DQ203">
        <v>1</v>
      </c>
      <c r="DU203">
        <v>1005</v>
      </c>
      <c r="DV203" t="s">
        <v>92</v>
      </c>
      <c r="DW203" t="e">
        <f>'Техническое задание 18.1 '!#REF!</f>
        <v>#REF!</v>
      </c>
      <c r="DX203">
        <v>100</v>
      </c>
      <c r="DZ203" t="s">
        <v>6</v>
      </c>
      <c r="EA203" t="s">
        <v>6</v>
      </c>
      <c r="EB203" t="s">
        <v>6</v>
      </c>
      <c r="EC203" t="s">
        <v>6</v>
      </c>
      <c r="EE203">
        <v>66434308</v>
      </c>
      <c r="EF203">
        <v>23</v>
      </c>
      <c r="EG203" t="s">
        <v>24</v>
      </c>
      <c r="EH203">
        <v>8</v>
      </c>
      <c r="EI203" t="s">
        <v>25</v>
      </c>
      <c r="EJ203">
        <v>1</v>
      </c>
      <c r="EK203">
        <v>8001</v>
      </c>
      <c r="EL203" t="s">
        <v>25</v>
      </c>
      <c r="EM203" t="s">
        <v>26</v>
      </c>
      <c r="EO203" t="s">
        <v>6</v>
      </c>
      <c r="EQ203">
        <v>131072</v>
      </c>
      <c r="ER203" t="e">
        <f>ES203+ET203+EV203</f>
        <v>#REF!</v>
      </c>
      <c r="ES203">
        <v>0</v>
      </c>
      <c r="ET203">
        <v>0</v>
      </c>
      <c r="EU203">
        <v>0</v>
      </c>
      <c r="EV203" s="31" t="e">
        <f>'Техническое задание 18.1 '!#REF!</f>
        <v>#REF!</v>
      </c>
      <c r="EW203" t="e">
        <f>'Техническое задание 18.1 '!#REF!</f>
        <v>#REF!</v>
      </c>
      <c r="EX203">
        <v>0</v>
      </c>
      <c r="EY203">
        <v>0</v>
      </c>
      <c r="FQ203">
        <v>0</v>
      </c>
      <c r="FR203">
        <f t="shared" si="348"/>
        <v>0</v>
      </c>
      <c r="FS203">
        <v>0</v>
      </c>
      <c r="FX203">
        <v>110</v>
      </c>
      <c r="FY203">
        <v>69</v>
      </c>
      <c r="GA203" t="s">
        <v>6</v>
      </c>
      <c r="GD203">
        <v>1</v>
      </c>
      <c r="GF203">
        <v>344750908</v>
      </c>
      <c r="GG203">
        <v>2</v>
      </c>
      <c r="GH203">
        <v>1</v>
      </c>
      <c r="GI203">
        <v>4</v>
      </c>
      <c r="GJ203">
        <v>0</v>
      </c>
      <c r="GK203">
        <v>0</v>
      </c>
      <c r="GL203">
        <f t="shared" si="349"/>
        <v>0</v>
      </c>
      <c r="GM203" t="e">
        <f t="shared" si="350"/>
        <v>#REF!</v>
      </c>
      <c r="GN203" t="e">
        <f t="shared" si="351"/>
        <v>#REF!</v>
      </c>
      <c r="GO203">
        <f t="shared" si="352"/>
        <v>0</v>
      </c>
      <c r="GP203">
        <f t="shared" si="353"/>
        <v>0</v>
      </c>
      <c r="GR203">
        <v>0</v>
      </c>
      <c r="GS203">
        <v>3</v>
      </c>
      <c r="GT203">
        <v>0</v>
      </c>
      <c r="GU203" t="s">
        <v>6</v>
      </c>
      <c r="GV203">
        <f t="shared" si="354"/>
        <v>0</v>
      </c>
      <c r="GW203">
        <v>1</v>
      </c>
      <c r="GX203" t="e">
        <f t="shared" si="355"/>
        <v>#REF!</v>
      </c>
      <c r="HA203">
        <v>0</v>
      </c>
      <c r="HB203">
        <v>0</v>
      </c>
      <c r="HC203">
        <f t="shared" si="356"/>
        <v>0</v>
      </c>
      <c r="HE203" t="s">
        <v>6</v>
      </c>
      <c r="HF203" t="s">
        <v>6</v>
      </c>
      <c r="HM203" t="s">
        <v>6</v>
      </c>
      <c r="HN203" t="s">
        <v>27</v>
      </c>
      <c r="HO203" t="s">
        <v>28</v>
      </c>
      <c r="HP203" t="s">
        <v>25</v>
      </c>
      <c r="HQ203" t="s">
        <v>25</v>
      </c>
      <c r="IF203">
        <v>-1</v>
      </c>
      <c r="IK203">
        <v>0</v>
      </c>
    </row>
    <row r="204" spans="1:245" x14ac:dyDescent="0.25">
      <c r="A204">
        <v>17</v>
      </c>
      <c r="B204">
        <v>1</v>
      </c>
      <c r="C204">
        <f>ROW(SmtRes!A351)</f>
        <v>351</v>
      </c>
      <c r="D204">
        <f>ROW(EtalonRes!A312)</f>
        <v>312</v>
      </c>
      <c r="E204" t="s">
        <v>519</v>
      </c>
      <c r="F204" t="s">
        <v>520</v>
      </c>
      <c r="G204" t="s">
        <v>521</v>
      </c>
      <c r="H204" t="s">
        <v>147</v>
      </c>
      <c r="I204" t="e">
        <f>'Техническое задание 18.1 '!#REF!</f>
        <v>#REF!</v>
      </c>
      <c r="J204">
        <v>0</v>
      </c>
      <c r="K204">
        <v>0.55230000000000001</v>
      </c>
      <c r="O204" t="e">
        <f t="shared" si="321"/>
        <v>#REF!</v>
      </c>
      <c r="P204" t="e">
        <f t="shared" si="322"/>
        <v>#REF!</v>
      </c>
      <c r="Q204" t="e">
        <f t="shared" si="323"/>
        <v>#REF!</v>
      </c>
      <c r="R204" t="e">
        <f t="shared" si="324"/>
        <v>#REF!</v>
      </c>
      <c r="S204" t="e">
        <f t="shared" si="325"/>
        <v>#REF!</v>
      </c>
      <c r="T204" t="e">
        <f t="shared" si="326"/>
        <v>#REF!</v>
      </c>
      <c r="U204" t="e">
        <f t="shared" si="327"/>
        <v>#REF!</v>
      </c>
      <c r="V204" t="e">
        <f t="shared" si="328"/>
        <v>#REF!</v>
      </c>
      <c r="W204" t="e">
        <f t="shared" si="329"/>
        <v>#REF!</v>
      </c>
      <c r="X204" t="e">
        <f t="shared" si="330"/>
        <v>#REF!</v>
      </c>
      <c r="Y204" t="e">
        <f t="shared" si="331"/>
        <v>#REF!</v>
      </c>
      <c r="AA204">
        <v>66440962</v>
      </c>
      <c r="AB204" t="e">
        <f t="shared" si="332"/>
        <v>#REF!</v>
      </c>
      <c r="AC204">
        <f t="shared" si="333"/>
        <v>0</v>
      </c>
      <c r="AD204" t="e">
        <f t="shared" si="334"/>
        <v>#REF!</v>
      </c>
      <c r="AE204" t="e">
        <f t="shared" si="358"/>
        <v>#REF!</v>
      </c>
      <c r="AF204" t="e">
        <f t="shared" ref="AF204:AF218" si="360">ROUND((EV204),2)</f>
        <v>#REF!</v>
      </c>
      <c r="AG204">
        <f t="shared" si="336"/>
        <v>0</v>
      </c>
      <c r="AH204" t="e">
        <f t="shared" ref="AH204:AH218" si="361">(EW204)</f>
        <v>#REF!</v>
      </c>
      <c r="AI204">
        <f t="shared" si="359"/>
        <v>0.51</v>
      </c>
      <c r="AJ204">
        <f t="shared" si="338"/>
        <v>0</v>
      </c>
      <c r="AK204" t="e">
        <f>AL204+AM204+AO204</f>
        <v>#REF!</v>
      </c>
      <c r="AL204">
        <v>0</v>
      </c>
      <c r="AM204" s="31" t="e">
        <f>'Техническое задание 18.1 '!#REF!</f>
        <v>#REF!</v>
      </c>
      <c r="AN204" s="31" t="e">
        <f>'Техническое задание 18.1 '!#REF!</f>
        <v>#REF!</v>
      </c>
      <c r="AO204" s="31" t="e">
        <f>'Техническое задание 18.1 '!#REF!</f>
        <v>#REF!</v>
      </c>
      <c r="AP204">
        <v>0</v>
      </c>
      <c r="AQ204" t="e">
        <f>'Техническое задание 18.1 '!#REF!</f>
        <v>#REF!</v>
      </c>
      <c r="AR204">
        <v>0.51</v>
      </c>
      <c r="AS204">
        <v>0</v>
      </c>
      <c r="AT204">
        <v>110</v>
      </c>
      <c r="AU204">
        <v>69</v>
      </c>
      <c r="AV204">
        <v>1</v>
      </c>
      <c r="AW204">
        <v>1</v>
      </c>
      <c r="AZ204">
        <v>1</v>
      </c>
      <c r="BA204" t="e">
        <f>'Техническое задание 18.1 '!#REF!</f>
        <v>#REF!</v>
      </c>
      <c r="BB204" t="e">
        <f>'Техническое задание 18.1 '!#REF!</f>
        <v>#REF!</v>
      </c>
      <c r="BC204">
        <v>9.11</v>
      </c>
      <c r="BD204" t="s">
        <v>6</v>
      </c>
      <c r="BE204" t="s">
        <v>6</v>
      </c>
      <c r="BF204" t="s">
        <v>6</v>
      </c>
      <c r="BG204" t="s">
        <v>6</v>
      </c>
      <c r="BH204">
        <v>0</v>
      </c>
      <c r="BI204">
        <v>1</v>
      </c>
      <c r="BJ204" t="s">
        <v>522</v>
      </c>
      <c r="BM204">
        <v>8001</v>
      </c>
      <c r="BN204">
        <v>0</v>
      </c>
      <c r="BO204" t="s">
        <v>6</v>
      </c>
      <c r="BP204">
        <v>0</v>
      </c>
      <c r="BQ204">
        <v>23</v>
      </c>
      <c r="BR204">
        <v>0</v>
      </c>
      <c r="BS204" t="e">
        <f>'Техническое задание 18.1 '!#REF!</f>
        <v>#REF!</v>
      </c>
      <c r="BT204">
        <v>1</v>
      </c>
      <c r="BU204">
        <v>1</v>
      </c>
      <c r="BV204">
        <v>1</v>
      </c>
      <c r="BW204">
        <v>1</v>
      </c>
      <c r="BX204">
        <v>1</v>
      </c>
      <c r="BY204" t="s">
        <v>6</v>
      </c>
      <c r="BZ204">
        <v>110</v>
      </c>
      <c r="CA204">
        <v>69</v>
      </c>
      <c r="CB204" t="s">
        <v>6</v>
      </c>
      <c r="CE204">
        <v>0</v>
      </c>
      <c r="CF204">
        <v>0</v>
      </c>
      <c r="CG204">
        <v>0</v>
      </c>
      <c r="CM204">
        <v>0</v>
      </c>
      <c r="CN204" t="s">
        <v>6</v>
      </c>
      <c r="CO204">
        <v>0</v>
      </c>
      <c r="CP204" t="e">
        <f t="shared" si="339"/>
        <v>#REF!</v>
      </c>
      <c r="CQ204">
        <f>AC204*BC204</f>
        <v>0</v>
      </c>
      <c r="CR204" t="e">
        <f>AD204*BB204</f>
        <v>#REF!</v>
      </c>
      <c r="CS204" t="e">
        <f t="shared" si="340"/>
        <v>#REF!</v>
      </c>
      <c r="CT204" t="e">
        <f t="shared" si="341"/>
        <v>#REF!</v>
      </c>
      <c r="CU204">
        <f t="shared" si="342"/>
        <v>0</v>
      </c>
      <c r="CV204" t="e">
        <f t="shared" si="343"/>
        <v>#REF!</v>
      </c>
      <c r="CW204">
        <f t="shared" si="344"/>
        <v>0.51</v>
      </c>
      <c r="CX204">
        <f t="shared" si="345"/>
        <v>0</v>
      </c>
      <c r="CY204" t="e">
        <f t="shared" si="346"/>
        <v>#REF!</v>
      </c>
      <c r="CZ204" t="e">
        <f t="shared" si="347"/>
        <v>#REF!</v>
      </c>
      <c r="DC204" t="s">
        <v>6</v>
      </c>
      <c r="DD204" t="s">
        <v>6</v>
      </c>
      <c r="DE204" t="s">
        <v>6</v>
      </c>
      <c r="DF204" t="s">
        <v>6</v>
      </c>
      <c r="DG204" t="s">
        <v>6</v>
      </c>
      <c r="DH204" t="s">
        <v>6</v>
      </c>
      <c r="DI204" t="s">
        <v>6</v>
      </c>
      <c r="DJ204" t="s">
        <v>6</v>
      </c>
      <c r="DK204" t="s">
        <v>6</v>
      </c>
      <c r="DL204" t="s">
        <v>6</v>
      </c>
      <c r="DM204" t="s">
        <v>6</v>
      </c>
      <c r="DN204">
        <v>0</v>
      </c>
      <c r="DO204">
        <v>0</v>
      </c>
      <c r="DP204">
        <v>1</v>
      </c>
      <c r="DQ204">
        <v>1</v>
      </c>
      <c r="DU204">
        <v>1009</v>
      </c>
      <c r="DV204" t="s">
        <v>147</v>
      </c>
      <c r="DW204" t="e">
        <f>'Техническое задание 18.1 '!#REF!</f>
        <v>#REF!</v>
      </c>
      <c r="DX204">
        <v>1000</v>
      </c>
      <c r="DZ204" t="s">
        <v>6</v>
      </c>
      <c r="EA204" t="s">
        <v>6</v>
      </c>
      <c r="EB204" t="s">
        <v>6</v>
      </c>
      <c r="EC204" t="s">
        <v>6</v>
      </c>
      <c r="EE204">
        <v>66434308</v>
      </c>
      <c r="EF204">
        <v>23</v>
      </c>
      <c r="EG204" t="s">
        <v>24</v>
      </c>
      <c r="EH204">
        <v>8</v>
      </c>
      <c r="EI204" t="s">
        <v>25</v>
      </c>
      <c r="EJ204">
        <v>1</v>
      </c>
      <c r="EK204">
        <v>8001</v>
      </c>
      <c r="EL204" t="s">
        <v>25</v>
      </c>
      <c r="EM204" t="s">
        <v>26</v>
      </c>
      <c r="EO204" t="s">
        <v>6</v>
      </c>
      <c r="EQ204">
        <v>131072</v>
      </c>
      <c r="ER204" t="e">
        <f>ES204+ET204+EV204</f>
        <v>#REF!</v>
      </c>
      <c r="ES204">
        <v>0</v>
      </c>
      <c r="ET204" s="31" t="e">
        <f>'Техническое задание 18.1 '!#REF!</f>
        <v>#REF!</v>
      </c>
      <c r="EU204" s="31" t="e">
        <f>'Техническое задание 18.1 '!#REF!</f>
        <v>#REF!</v>
      </c>
      <c r="EV204" s="31" t="e">
        <f>'Техническое задание 18.1 '!#REF!</f>
        <v>#REF!</v>
      </c>
      <c r="EW204" t="e">
        <f>'Техническое задание 18.1 '!#REF!</f>
        <v>#REF!</v>
      </c>
      <c r="EX204">
        <v>0.51</v>
      </c>
      <c r="EY204">
        <v>0</v>
      </c>
      <c r="FQ204">
        <v>0</v>
      </c>
      <c r="FR204">
        <f t="shared" si="348"/>
        <v>0</v>
      </c>
      <c r="FS204">
        <v>0</v>
      </c>
      <c r="FX204">
        <v>110</v>
      </c>
      <c r="FY204">
        <v>69</v>
      </c>
      <c r="GA204" t="s">
        <v>6</v>
      </c>
      <c r="GD204">
        <v>1</v>
      </c>
      <c r="GF204">
        <v>-160474069</v>
      </c>
      <c r="GG204">
        <v>2</v>
      </c>
      <c r="GH204">
        <v>1</v>
      </c>
      <c r="GI204">
        <v>4</v>
      </c>
      <c r="GJ204">
        <v>0</v>
      </c>
      <c r="GK204">
        <v>0</v>
      </c>
      <c r="GL204">
        <f t="shared" si="349"/>
        <v>0</v>
      </c>
      <c r="GM204" t="e">
        <f t="shared" si="350"/>
        <v>#REF!</v>
      </c>
      <c r="GN204" t="e">
        <f t="shared" si="351"/>
        <v>#REF!</v>
      </c>
      <c r="GO204">
        <f t="shared" si="352"/>
        <v>0</v>
      </c>
      <c r="GP204">
        <f t="shared" si="353"/>
        <v>0</v>
      </c>
      <c r="GR204">
        <v>0</v>
      </c>
      <c r="GS204">
        <v>3</v>
      </c>
      <c r="GT204">
        <v>0</v>
      </c>
      <c r="GU204" t="s">
        <v>6</v>
      </c>
      <c r="GV204">
        <f t="shared" si="354"/>
        <v>0</v>
      </c>
      <c r="GW204">
        <v>1</v>
      </c>
      <c r="GX204" t="e">
        <f t="shared" si="355"/>
        <v>#REF!</v>
      </c>
      <c r="HA204">
        <v>0</v>
      </c>
      <c r="HB204">
        <v>0</v>
      </c>
      <c r="HC204">
        <f t="shared" si="356"/>
        <v>0</v>
      </c>
      <c r="HE204" t="s">
        <v>6</v>
      </c>
      <c r="HF204" t="s">
        <v>6</v>
      </c>
      <c r="HM204" t="s">
        <v>6</v>
      </c>
      <c r="HN204" t="s">
        <v>27</v>
      </c>
      <c r="HO204" t="s">
        <v>28</v>
      </c>
      <c r="HP204" t="s">
        <v>25</v>
      </c>
      <c r="HQ204" t="s">
        <v>25</v>
      </c>
      <c r="IF204">
        <v>-1</v>
      </c>
      <c r="IK204">
        <v>0</v>
      </c>
    </row>
    <row r="205" spans="1:245" x14ac:dyDescent="0.25">
      <c r="A205">
        <v>18</v>
      </c>
      <c r="B205">
        <v>1</v>
      </c>
      <c r="C205">
        <v>351</v>
      </c>
      <c r="E205" t="s">
        <v>523</v>
      </c>
      <c r="F205" t="e">
        <f>'Техническое задание 18.1 '!#REF!</f>
        <v>#REF!</v>
      </c>
      <c r="G205" t="s">
        <v>524</v>
      </c>
      <c r="H205" t="s">
        <v>147</v>
      </c>
      <c r="I205" t="e">
        <f>I204*J205</f>
        <v>#REF!</v>
      </c>
      <c r="J205" s="66">
        <f>'4.Ведомость_списания'!F237</f>
        <v>1</v>
      </c>
      <c r="K205">
        <v>1</v>
      </c>
      <c r="O205" t="e">
        <f t="shared" si="321"/>
        <v>#REF!</v>
      </c>
      <c r="P205" t="e">
        <f t="shared" si="322"/>
        <v>#REF!</v>
      </c>
      <c r="Q205" t="e">
        <f t="shared" si="323"/>
        <v>#REF!</v>
      </c>
      <c r="R205" t="e">
        <f t="shared" si="324"/>
        <v>#REF!</v>
      </c>
      <c r="S205" t="e">
        <f t="shared" si="325"/>
        <v>#REF!</v>
      </c>
      <c r="T205" t="e">
        <f t="shared" si="326"/>
        <v>#REF!</v>
      </c>
      <c r="U205" t="e">
        <f t="shared" si="327"/>
        <v>#REF!</v>
      </c>
      <c r="V205" t="e">
        <f t="shared" si="328"/>
        <v>#REF!</v>
      </c>
      <c r="W205" t="e">
        <f t="shared" si="329"/>
        <v>#REF!</v>
      </c>
      <c r="X205" t="e">
        <f t="shared" si="330"/>
        <v>#REF!</v>
      </c>
      <c r="Y205" t="e">
        <f t="shared" si="331"/>
        <v>#REF!</v>
      </c>
      <c r="AA205">
        <v>66440962</v>
      </c>
      <c r="AB205" t="e">
        <f t="shared" si="332"/>
        <v>#REF!</v>
      </c>
      <c r="AC205" t="e">
        <f t="shared" si="333"/>
        <v>#REF!</v>
      </c>
      <c r="AD205">
        <f t="shared" si="334"/>
        <v>0</v>
      </c>
      <c r="AE205">
        <f t="shared" si="358"/>
        <v>0</v>
      </c>
      <c r="AF205">
        <f t="shared" si="360"/>
        <v>0</v>
      </c>
      <c r="AG205">
        <f t="shared" si="336"/>
        <v>0</v>
      </c>
      <c r="AH205">
        <f t="shared" si="361"/>
        <v>0</v>
      </c>
      <c r="AI205">
        <f t="shared" si="359"/>
        <v>0</v>
      </c>
      <c r="AJ205">
        <f t="shared" si="338"/>
        <v>0</v>
      </c>
      <c r="AK205">
        <v>130940.16</v>
      </c>
      <c r="AL205" s="31" t="e">
        <f>'Техническое задание 18.1 '!#REF!</f>
        <v>#REF!</v>
      </c>
      <c r="AM205">
        <v>0</v>
      </c>
      <c r="AN205">
        <v>0</v>
      </c>
      <c r="AO205">
        <v>0</v>
      </c>
      <c r="AP205">
        <v>0</v>
      </c>
      <c r="AQ205">
        <v>0</v>
      </c>
      <c r="AR205">
        <v>0</v>
      </c>
      <c r="AS205">
        <v>0</v>
      </c>
      <c r="AT205">
        <v>110</v>
      </c>
      <c r="AU205">
        <v>69</v>
      </c>
      <c r="AV205">
        <v>1</v>
      </c>
      <c r="AW205">
        <v>1</v>
      </c>
      <c r="AZ205">
        <v>1</v>
      </c>
      <c r="BA205">
        <v>1</v>
      </c>
      <c r="BB205">
        <v>1</v>
      </c>
      <c r="BC205" t="e">
        <f>'Техническое задание 18.1 '!#REF!</f>
        <v>#REF!</v>
      </c>
      <c r="BD205" t="s">
        <v>6</v>
      </c>
      <c r="BE205" t="s">
        <v>6</v>
      </c>
      <c r="BF205" t="s">
        <v>6</v>
      </c>
      <c r="BG205" t="s">
        <v>6</v>
      </c>
      <c r="BH205">
        <v>3</v>
      </c>
      <c r="BI205">
        <v>1</v>
      </c>
      <c r="BJ205" t="s">
        <v>525</v>
      </c>
      <c r="BM205">
        <v>8001</v>
      </c>
      <c r="BN205">
        <v>0</v>
      </c>
      <c r="BO205" t="s">
        <v>6</v>
      </c>
      <c r="BP205">
        <v>0</v>
      </c>
      <c r="BQ205">
        <v>23</v>
      </c>
      <c r="BR205">
        <v>0</v>
      </c>
      <c r="BS205">
        <v>1</v>
      </c>
      <c r="BT205">
        <v>1</v>
      </c>
      <c r="BU205">
        <v>1</v>
      </c>
      <c r="BV205">
        <v>1</v>
      </c>
      <c r="BW205">
        <v>1</v>
      </c>
      <c r="BX205">
        <v>1</v>
      </c>
      <c r="BY205" t="s">
        <v>6</v>
      </c>
      <c r="BZ205">
        <v>110</v>
      </c>
      <c r="CA205">
        <v>69</v>
      </c>
      <c r="CB205" t="s">
        <v>6</v>
      </c>
      <c r="CE205">
        <v>0</v>
      </c>
      <c r="CF205">
        <v>0</v>
      </c>
      <c r="CG205">
        <v>0</v>
      </c>
      <c r="CM205">
        <v>0</v>
      </c>
      <c r="CN205" t="s">
        <v>6</v>
      </c>
      <c r="CO205">
        <v>0</v>
      </c>
      <c r="CP205" t="e">
        <f t="shared" si="339"/>
        <v>#REF!</v>
      </c>
      <c r="CQ205" t="e">
        <f>AC205</f>
        <v>#REF!</v>
      </c>
      <c r="CR205">
        <f>AD205</f>
        <v>0</v>
      </c>
      <c r="CS205">
        <f t="shared" si="340"/>
        <v>0</v>
      </c>
      <c r="CT205">
        <f t="shared" si="341"/>
        <v>0</v>
      </c>
      <c r="CU205">
        <f t="shared" si="342"/>
        <v>0</v>
      </c>
      <c r="CV205">
        <f t="shared" si="343"/>
        <v>0</v>
      </c>
      <c r="CW205">
        <f t="shared" si="344"/>
        <v>0</v>
      </c>
      <c r="CX205">
        <f t="shared" si="345"/>
        <v>0</v>
      </c>
      <c r="CY205" t="e">
        <f t="shared" si="346"/>
        <v>#REF!</v>
      </c>
      <c r="CZ205" t="e">
        <f t="shared" si="347"/>
        <v>#REF!</v>
      </c>
      <c r="DC205" t="s">
        <v>6</v>
      </c>
      <c r="DD205" t="s">
        <v>6</v>
      </c>
      <c r="DE205" t="s">
        <v>6</v>
      </c>
      <c r="DF205" t="s">
        <v>6</v>
      </c>
      <c r="DG205" t="s">
        <v>6</v>
      </c>
      <c r="DH205" t="s">
        <v>6</v>
      </c>
      <c r="DI205" t="s">
        <v>6</v>
      </c>
      <c r="DJ205" t="s">
        <v>6</v>
      </c>
      <c r="DK205" t="s">
        <v>6</v>
      </c>
      <c r="DL205" t="s">
        <v>6</v>
      </c>
      <c r="DM205" t="s">
        <v>6</v>
      </c>
      <c r="DN205">
        <v>0</v>
      </c>
      <c r="DO205">
        <v>0</v>
      </c>
      <c r="DP205">
        <v>1</v>
      </c>
      <c r="DQ205">
        <v>1</v>
      </c>
      <c r="DU205">
        <v>1009</v>
      </c>
      <c r="DV205" t="s">
        <v>147</v>
      </c>
      <c r="DW205" t="e">
        <f>'Техническое задание 18.1 '!#REF!</f>
        <v>#REF!</v>
      </c>
      <c r="DX205">
        <v>1000</v>
      </c>
      <c r="DZ205" t="s">
        <v>6</v>
      </c>
      <c r="EA205" t="s">
        <v>6</v>
      </c>
      <c r="EB205" t="s">
        <v>6</v>
      </c>
      <c r="EC205" t="s">
        <v>6</v>
      </c>
      <c r="EE205">
        <v>66434308</v>
      </c>
      <c r="EF205">
        <v>23</v>
      </c>
      <c r="EG205" t="s">
        <v>24</v>
      </c>
      <c r="EH205">
        <v>8</v>
      </c>
      <c r="EI205" t="s">
        <v>25</v>
      </c>
      <c r="EJ205">
        <v>1</v>
      </c>
      <c r="EK205">
        <v>8001</v>
      </c>
      <c r="EL205" t="s">
        <v>25</v>
      </c>
      <c r="EM205" t="s">
        <v>26</v>
      </c>
      <c r="EO205" t="s">
        <v>6</v>
      </c>
      <c r="EQ205">
        <v>0</v>
      </c>
      <c r="ER205">
        <v>130940.16</v>
      </c>
      <c r="ES205" s="31" t="e">
        <f>'Техническое задание 18.1 '!#REF!</f>
        <v>#REF!</v>
      </c>
      <c r="ET205">
        <v>0</v>
      </c>
      <c r="EU205">
        <v>0</v>
      </c>
      <c r="EV205">
        <v>0</v>
      </c>
      <c r="EW205">
        <v>0</v>
      </c>
      <c r="EX205">
        <v>0</v>
      </c>
      <c r="EZ205">
        <v>5</v>
      </c>
      <c r="FC205">
        <v>0</v>
      </c>
      <c r="FD205">
        <v>18</v>
      </c>
      <c r="FF205">
        <v>124966.75</v>
      </c>
      <c r="FQ205">
        <v>0</v>
      </c>
      <c r="FR205">
        <f t="shared" si="348"/>
        <v>0</v>
      </c>
      <c r="FS205">
        <v>0</v>
      </c>
      <c r="FX205">
        <v>110</v>
      </c>
      <c r="FY205">
        <v>69</v>
      </c>
      <c r="GA205" t="s">
        <v>526</v>
      </c>
      <c r="GD205">
        <v>1</v>
      </c>
      <c r="GF205">
        <v>-1787500529</v>
      </c>
      <c r="GG205">
        <v>2</v>
      </c>
      <c r="GH205">
        <v>3</v>
      </c>
      <c r="GI205">
        <v>4</v>
      </c>
      <c r="GJ205">
        <v>0</v>
      </c>
      <c r="GK205">
        <v>0</v>
      </c>
      <c r="GL205">
        <f t="shared" si="349"/>
        <v>0</v>
      </c>
      <c r="GM205" t="e">
        <f t="shared" si="350"/>
        <v>#REF!</v>
      </c>
      <c r="GN205" t="e">
        <f t="shared" si="351"/>
        <v>#REF!</v>
      </c>
      <c r="GO205">
        <f t="shared" si="352"/>
        <v>0</v>
      </c>
      <c r="GP205">
        <f t="shared" si="353"/>
        <v>0</v>
      </c>
      <c r="GR205">
        <v>1</v>
      </c>
      <c r="GS205">
        <v>1</v>
      </c>
      <c r="GT205">
        <v>0</v>
      </c>
      <c r="GU205" t="s">
        <v>6</v>
      </c>
      <c r="GV205">
        <f t="shared" si="354"/>
        <v>0</v>
      </c>
      <c r="GW205">
        <v>1</v>
      </c>
      <c r="GX205" t="e">
        <f t="shared" si="355"/>
        <v>#REF!</v>
      </c>
      <c r="HA205">
        <v>0</v>
      </c>
      <c r="HB205">
        <v>0</v>
      </c>
      <c r="HC205">
        <f t="shared" si="356"/>
        <v>0</v>
      </c>
      <c r="HE205" t="s">
        <v>58</v>
      </c>
      <c r="HF205" t="s">
        <v>265</v>
      </c>
      <c r="HG205" t="e">
        <f>ROUND(AC205*I205,0)</f>
        <v>#REF!</v>
      </c>
      <c r="HM205" t="s">
        <v>6</v>
      </c>
      <c r="HN205" t="s">
        <v>27</v>
      </c>
      <c r="HO205" t="s">
        <v>28</v>
      </c>
      <c r="HP205" t="s">
        <v>25</v>
      </c>
      <c r="HQ205" t="s">
        <v>25</v>
      </c>
      <c r="IF205">
        <v>-1</v>
      </c>
      <c r="IK205">
        <v>0</v>
      </c>
    </row>
    <row r="206" spans="1:245" x14ac:dyDescent="0.25">
      <c r="A206">
        <v>17</v>
      </c>
      <c r="B206">
        <v>1</v>
      </c>
      <c r="C206">
        <f>ROW(SmtRes!A353)</f>
        <v>353</v>
      </c>
      <c r="D206">
        <f>ROW(EtalonRes!A315)</f>
        <v>315</v>
      </c>
      <c r="E206" t="s">
        <v>527</v>
      </c>
      <c r="F206" t="s">
        <v>377</v>
      </c>
      <c r="G206" t="s">
        <v>378</v>
      </c>
      <c r="H206" t="s">
        <v>379</v>
      </c>
      <c r="I206" t="e">
        <f>'Техническое задание 18.1 '!#REF!</f>
        <v>#REF!</v>
      </c>
      <c r="J206">
        <v>0</v>
      </c>
      <c r="K206">
        <v>4.32</v>
      </c>
      <c r="O206" t="e">
        <f t="shared" si="321"/>
        <v>#REF!</v>
      </c>
      <c r="P206" t="e">
        <f t="shared" si="322"/>
        <v>#REF!</v>
      </c>
      <c r="Q206" t="e">
        <f t="shared" si="323"/>
        <v>#REF!</v>
      </c>
      <c r="R206" t="e">
        <f t="shared" si="324"/>
        <v>#REF!</v>
      </c>
      <c r="S206" t="e">
        <f t="shared" si="325"/>
        <v>#REF!</v>
      </c>
      <c r="T206" t="e">
        <f t="shared" si="326"/>
        <v>#REF!</v>
      </c>
      <c r="U206" t="e">
        <f t="shared" si="327"/>
        <v>#REF!</v>
      </c>
      <c r="V206" t="e">
        <f t="shared" si="328"/>
        <v>#REF!</v>
      </c>
      <c r="W206" t="e">
        <f t="shared" si="329"/>
        <v>#REF!</v>
      </c>
      <c r="X206" t="e">
        <f t="shared" si="330"/>
        <v>#REF!</v>
      </c>
      <c r="Y206" t="e">
        <f t="shared" si="331"/>
        <v>#REF!</v>
      </c>
      <c r="AA206">
        <v>66440962</v>
      </c>
      <c r="AB206" t="e">
        <f t="shared" si="332"/>
        <v>#REF!</v>
      </c>
      <c r="AC206">
        <f t="shared" si="333"/>
        <v>0</v>
      </c>
      <c r="AD206">
        <f t="shared" si="334"/>
        <v>0</v>
      </c>
      <c r="AE206">
        <f t="shared" si="358"/>
        <v>0</v>
      </c>
      <c r="AF206" t="e">
        <f t="shared" si="360"/>
        <v>#REF!</v>
      </c>
      <c r="AG206">
        <f t="shared" si="336"/>
        <v>0</v>
      </c>
      <c r="AH206" t="e">
        <f t="shared" si="361"/>
        <v>#REF!</v>
      </c>
      <c r="AI206">
        <f t="shared" si="359"/>
        <v>0</v>
      </c>
      <c r="AJ206">
        <f t="shared" si="338"/>
        <v>0</v>
      </c>
      <c r="AK206" t="e">
        <f>AL206+AM206+AO206</f>
        <v>#REF!</v>
      </c>
      <c r="AL206">
        <v>0</v>
      </c>
      <c r="AM206">
        <v>0</v>
      </c>
      <c r="AN206">
        <v>0</v>
      </c>
      <c r="AO206" s="31" t="e">
        <f>'Техническое задание 18.1 '!#REF!</f>
        <v>#REF!</v>
      </c>
      <c r="AP206">
        <v>0</v>
      </c>
      <c r="AQ206" t="e">
        <f>'Техническое задание 18.1 '!#REF!</f>
        <v>#REF!</v>
      </c>
      <c r="AR206">
        <v>0</v>
      </c>
      <c r="AS206">
        <v>0</v>
      </c>
      <c r="AT206">
        <v>103</v>
      </c>
      <c r="AU206">
        <v>59</v>
      </c>
      <c r="AV206">
        <v>1</v>
      </c>
      <c r="AW206">
        <v>1</v>
      </c>
      <c r="AZ206">
        <v>1</v>
      </c>
      <c r="BA206" t="e">
        <f>'Техническое задание 18.1 '!#REF!</f>
        <v>#REF!</v>
      </c>
      <c r="BB206">
        <v>13.26</v>
      </c>
      <c r="BC206">
        <v>9.11</v>
      </c>
      <c r="BD206" t="s">
        <v>6</v>
      </c>
      <c r="BE206" t="s">
        <v>6</v>
      </c>
      <c r="BF206" t="s">
        <v>6</v>
      </c>
      <c r="BG206" t="s">
        <v>6</v>
      </c>
      <c r="BH206">
        <v>0</v>
      </c>
      <c r="BI206">
        <v>1</v>
      </c>
      <c r="BJ206" t="s">
        <v>380</v>
      </c>
      <c r="BM206">
        <v>46001</v>
      </c>
      <c r="BN206">
        <v>0</v>
      </c>
      <c r="BO206" t="s">
        <v>6</v>
      </c>
      <c r="BP206">
        <v>0</v>
      </c>
      <c r="BQ206">
        <v>2</v>
      </c>
      <c r="BR206">
        <v>0</v>
      </c>
      <c r="BS206">
        <v>33.39</v>
      </c>
      <c r="BT206">
        <v>1</v>
      </c>
      <c r="BU206">
        <v>1</v>
      </c>
      <c r="BV206">
        <v>1</v>
      </c>
      <c r="BW206">
        <v>1</v>
      </c>
      <c r="BX206">
        <v>1</v>
      </c>
      <c r="BY206" t="s">
        <v>6</v>
      </c>
      <c r="BZ206">
        <v>103</v>
      </c>
      <c r="CA206">
        <v>59</v>
      </c>
      <c r="CB206" t="s">
        <v>6</v>
      </c>
      <c r="CE206">
        <v>0</v>
      </c>
      <c r="CF206">
        <v>0</v>
      </c>
      <c r="CG206">
        <v>0</v>
      </c>
      <c r="CM206">
        <v>0</v>
      </c>
      <c r="CN206" t="s">
        <v>6</v>
      </c>
      <c r="CO206">
        <v>0</v>
      </c>
      <c r="CP206" t="e">
        <f t="shared" si="339"/>
        <v>#REF!</v>
      </c>
      <c r="CQ206">
        <f>AC206*BC206</f>
        <v>0</v>
      </c>
      <c r="CR206">
        <f>AD206*BB206</f>
        <v>0</v>
      </c>
      <c r="CS206">
        <f t="shared" si="340"/>
        <v>0</v>
      </c>
      <c r="CT206" t="e">
        <f t="shared" si="341"/>
        <v>#REF!</v>
      </c>
      <c r="CU206">
        <f t="shared" si="342"/>
        <v>0</v>
      </c>
      <c r="CV206" t="e">
        <f t="shared" si="343"/>
        <v>#REF!</v>
      </c>
      <c r="CW206">
        <f t="shared" si="344"/>
        <v>0</v>
      </c>
      <c r="CX206">
        <f t="shared" si="345"/>
        <v>0</v>
      </c>
      <c r="CY206" t="e">
        <f t="shared" si="346"/>
        <v>#REF!</v>
      </c>
      <c r="CZ206" t="e">
        <f t="shared" si="347"/>
        <v>#REF!</v>
      </c>
      <c r="DC206" t="s">
        <v>6</v>
      </c>
      <c r="DD206" t="s">
        <v>6</v>
      </c>
      <c r="DE206" t="s">
        <v>6</v>
      </c>
      <c r="DF206" t="s">
        <v>6</v>
      </c>
      <c r="DG206" t="s">
        <v>6</v>
      </c>
      <c r="DH206" t="s">
        <v>6</v>
      </c>
      <c r="DI206" t="s">
        <v>6</v>
      </c>
      <c r="DJ206" t="s">
        <v>6</v>
      </c>
      <c r="DK206" t="s">
        <v>6</v>
      </c>
      <c r="DL206" t="s">
        <v>6</v>
      </c>
      <c r="DM206" t="s">
        <v>6</v>
      </c>
      <c r="DN206">
        <v>0</v>
      </c>
      <c r="DO206">
        <v>0</v>
      </c>
      <c r="DP206">
        <v>1</v>
      </c>
      <c r="DQ206">
        <v>1</v>
      </c>
      <c r="DU206">
        <v>1013</v>
      </c>
      <c r="DV206" t="s">
        <v>379</v>
      </c>
      <c r="DW206" t="e">
        <f>'Техническое задание 18.1 '!#REF!</f>
        <v>#REF!</v>
      </c>
      <c r="DX206">
        <v>1</v>
      </c>
      <c r="DZ206" t="s">
        <v>6</v>
      </c>
      <c r="EA206" t="s">
        <v>6</v>
      </c>
      <c r="EB206" t="s">
        <v>6</v>
      </c>
      <c r="EC206" t="s">
        <v>6</v>
      </c>
      <c r="EE206">
        <v>66434399</v>
      </c>
      <c r="EF206">
        <v>2</v>
      </c>
      <c r="EG206" t="s">
        <v>80</v>
      </c>
      <c r="EH206">
        <v>40</v>
      </c>
      <c r="EI206" t="s">
        <v>138</v>
      </c>
      <c r="EJ206">
        <v>1</v>
      </c>
      <c r="EK206">
        <v>46001</v>
      </c>
      <c r="EL206" t="s">
        <v>139</v>
      </c>
      <c r="EM206" t="s">
        <v>140</v>
      </c>
      <c r="EO206" t="s">
        <v>6</v>
      </c>
      <c r="EQ206">
        <v>131072</v>
      </c>
      <c r="ER206" t="e">
        <f>ES206+ET206+EV206</f>
        <v>#REF!</v>
      </c>
      <c r="ES206">
        <v>0</v>
      </c>
      <c r="ET206">
        <v>0</v>
      </c>
      <c r="EU206">
        <v>0</v>
      </c>
      <c r="EV206" s="31" t="e">
        <f>'Техническое задание 18.1 '!#REF!</f>
        <v>#REF!</v>
      </c>
      <c r="EW206" t="e">
        <f>'Техническое задание 18.1 '!#REF!</f>
        <v>#REF!</v>
      </c>
      <c r="EX206">
        <v>0</v>
      </c>
      <c r="EY206">
        <v>0</v>
      </c>
      <c r="FQ206">
        <v>0</v>
      </c>
      <c r="FR206">
        <f t="shared" si="348"/>
        <v>0</v>
      </c>
      <c r="FS206">
        <v>0</v>
      </c>
      <c r="FX206">
        <v>103</v>
      </c>
      <c r="FY206">
        <v>59</v>
      </c>
      <c r="GA206" t="s">
        <v>6</v>
      </c>
      <c r="GD206">
        <v>1</v>
      </c>
      <c r="GF206">
        <v>-1457212590</v>
      </c>
      <c r="GG206">
        <v>2</v>
      </c>
      <c r="GH206">
        <v>1</v>
      </c>
      <c r="GI206">
        <v>4</v>
      </c>
      <c r="GJ206">
        <v>0</v>
      </c>
      <c r="GK206">
        <v>0</v>
      </c>
      <c r="GL206">
        <f t="shared" si="349"/>
        <v>0</v>
      </c>
      <c r="GM206" t="e">
        <f t="shared" si="350"/>
        <v>#REF!</v>
      </c>
      <c r="GN206" t="e">
        <f t="shared" si="351"/>
        <v>#REF!</v>
      </c>
      <c r="GO206">
        <f t="shared" si="352"/>
        <v>0</v>
      </c>
      <c r="GP206">
        <f t="shared" si="353"/>
        <v>0</v>
      </c>
      <c r="GR206">
        <v>0</v>
      </c>
      <c r="GS206">
        <v>3</v>
      </c>
      <c r="GT206">
        <v>0</v>
      </c>
      <c r="GU206" t="s">
        <v>6</v>
      </c>
      <c r="GV206">
        <f t="shared" si="354"/>
        <v>0</v>
      </c>
      <c r="GW206">
        <v>1</v>
      </c>
      <c r="GX206" t="e">
        <f t="shared" si="355"/>
        <v>#REF!</v>
      </c>
      <c r="HA206">
        <v>0</v>
      </c>
      <c r="HB206">
        <v>0</v>
      </c>
      <c r="HC206">
        <f t="shared" si="356"/>
        <v>0</v>
      </c>
      <c r="HE206" t="s">
        <v>6</v>
      </c>
      <c r="HF206" t="s">
        <v>6</v>
      </c>
      <c r="HM206" t="s">
        <v>6</v>
      </c>
      <c r="HN206" t="s">
        <v>141</v>
      </c>
      <c r="HO206" t="s">
        <v>142</v>
      </c>
      <c r="HP206" t="s">
        <v>139</v>
      </c>
      <c r="HQ206" t="s">
        <v>139</v>
      </c>
      <c r="IF206">
        <v>-1</v>
      </c>
      <c r="IK206">
        <v>0</v>
      </c>
    </row>
    <row r="207" spans="1:245" x14ac:dyDescent="0.25">
      <c r="A207">
        <v>18</v>
      </c>
      <c r="B207">
        <v>1</v>
      </c>
      <c r="C207">
        <v>353</v>
      </c>
      <c r="E207" t="s">
        <v>528</v>
      </c>
      <c r="F207" t="e">
        <f>'Техническое задание 18.1 '!#REF!</f>
        <v>#REF!</v>
      </c>
      <c r="G207" t="s">
        <v>383</v>
      </c>
      <c r="H207" t="s">
        <v>384</v>
      </c>
      <c r="I207" t="e">
        <f>I206*J207</f>
        <v>#REF!</v>
      </c>
      <c r="J207" s="66">
        <f>'4.Ведомость_списания'!F239</f>
        <v>0.95</v>
      </c>
      <c r="K207">
        <v>0.95</v>
      </c>
      <c r="O207" t="e">
        <f t="shared" si="321"/>
        <v>#REF!</v>
      </c>
      <c r="P207" t="e">
        <f t="shared" si="322"/>
        <v>#REF!</v>
      </c>
      <c r="Q207" t="e">
        <f t="shared" si="323"/>
        <v>#REF!</v>
      </c>
      <c r="R207" t="e">
        <f t="shared" si="324"/>
        <v>#REF!</v>
      </c>
      <c r="S207" t="e">
        <f t="shared" si="325"/>
        <v>#REF!</v>
      </c>
      <c r="T207" t="e">
        <f t="shared" si="326"/>
        <v>#REF!</v>
      </c>
      <c r="U207" t="e">
        <f t="shared" si="327"/>
        <v>#REF!</v>
      </c>
      <c r="V207" t="e">
        <f t="shared" si="328"/>
        <v>#REF!</v>
      </c>
      <c r="W207" t="e">
        <f t="shared" si="329"/>
        <v>#REF!</v>
      </c>
      <c r="X207" t="e">
        <f t="shared" si="330"/>
        <v>#REF!</v>
      </c>
      <c r="Y207" t="e">
        <f t="shared" si="331"/>
        <v>#REF!</v>
      </c>
      <c r="AA207">
        <v>66440962</v>
      </c>
      <c r="AB207" t="e">
        <f t="shared" si="332"/>
        <v>#REF!</v>
      </c>
      <c r="AC207" t="e">
        <f t="shared" si="333"/>
        <v>#REF!</v>
      </c>
      <c r="AD207">
        <f t="shared" si="334"/>
        <v>0</v>
      </c>
      <c r="AE207">
        <f t="shared" si="358"/>
        <v>0</v>
      </c>
      <c r="AF207">
        <f t="shared" si="360"/>
        <v>0</v>
      </c>
      <c r="AG207">
        <f t="shared" si="336"/>
        <v>0</v>
      </c>
      <c r="AH207">
        <f t="shared" si="361"/>
        <v>0</v>
      </c>
      <c r="AI207">
        <f t="shared" si="359"/>
        <v>0</v>
      </c>
      <c r="AJ207">
        <f t="shared" si="338"/>
        <v>0</v>
      </c>
      <c r="AK207">
        <v>1</v>
      </c>
      <c r="AL207" s="31" t="e">
        <f>'Техническое задание 18.1 '!#REF!</f>
        <v>#REF!</v>
      </c>
      <c r="AM207">
        <v>0</v>
      </c>
      <c r="AN207">
        <v>0</v>
      </c>
      <c r="AO207">
        <v>0</v>
      </c>
      <c r="AP207">
        <v>0</v>
      </c>
      <c r="AQ207">
        <v>0</v>
      </c>
      <c r="AR207">
        <v>0</v>
      </c>
      <c r="AS207">
        <v>0</v>
      </c>
      <c r="AT207">
        <v>103</v>
      </c>
      <c r="AU207">
        <v>59</v>
      </c>
      <c r="AV207">
        <v>1</v>
      </c>
      <c r="AW207">
        <v>1</v>
      </c>
      <c r="AZ207">
        <v>1</v>
      </c>
      <c r="BA207">
        <v>1</v>
      </c>
      <c r="BB207">
        <v>1</v>
      </c>
      <c r="BC207" t="e">
        <f>'Техническое задание 18.1 '!#REF!</f>
        <v>#REF!</v>
      </c>
      <c r="BD207" t="s">
        <v>6</v>
      </c>
      <c r="BE207" t="s">
        <v>6</v>
      </c>
      <c r="BF207" t="s">
        <v>6</v>
      </c>
      <c r="BG207" t="s">
        <v>6</v>
      </c>
      <c r="BH207">
        <v>3</v>
      </c>
      <c r="BI207">
        <v>1</v>
      </c>
      <c r="BJ207" t="s">
        <v>385</v>
      </c>
      <c r="BM207">
        <v>46001</v>
      </c>
      <c r="BN207">
        <v>0</v>
      </c>
      <c r="BO207" t="s">
        <v>6</v>
      </c>
      <c r="BP207">
        <v>0</v>
      </c>
      <c r="BQ207">
        <v>2</v>
      </c>
      <c r="BR207">
        <v>0</v>
      </c>
      <c r="BS207">
        <v>1</v>
      </c>
      <c r="BT207">
        <v>1</v>
      </c>
      <c r="BU207">
        <v>1</v>
      </c>
      <c r="BV207">
        <v>1</v>
      </c>
      <c r="BW207">
        <v>1</v>
      </c>
      <c r="BX207">
        <v>1</v>
      </c>
      <c r="BY207" t="s">
        <v>6</v>
      </c>
      <c r="BZ207">
        <v>103</v>
      </c>
      <c r="CA207">
        <v>59</v>
      </c>
      <c r="CB207" t="s">
        <v>6</v>
      </c>
      <c r="CE207">
        <v>0</v>
      </c>
      <c r="CF207">
        <v>0</v>
      </c>
      <c r="CG207">
        <v>0</v>
      </c>
      <c r="CM207">
        <v>0</v>
      </c>
      <c r="CN207" t="s">
        <v>6</v>
      </c>
      <c r="CO207">
        <v>0</v>
      </c>
      <c r="CP207" t="e">
        <f t="shared" si="339"/>
        <v>#REF!</v>
      </c>
      <c r="CQ207" t="e">
        <f>AC207*BC207</f>
        <v>#REF!</v>
      </c>
      <c r="CR207">
        <f>AD207*BB207</f>
        <v>0</v>
      </c>
      <c r="CS207">
        <f t="shared" si="340"/>
        <v>0</v>
      </c>
      <c r="CT207">
        <f t="shared" si="341"/>
        <v>0</v>
      </c>
      <c r="CU207">
        <f t="shared" si="342"/>
        <v>0</v>
      </c>
      <c r="CV207">
        <f t="shared" si="343"/>
        <v>0</v>
      </c>
      <c r="CW207">
        <f t="shared" si="344"/>
        <v>0</v>
      </c>
      <c r="CX207">
        <f t="shared" si="345"/>
        <v>0</v>
      </c>
      <c r="CY207" t="e">
        <f t="shared" si="346"/>
        <v>#REF!</v>
      </c>
      <c r="CZ207" t="e">
        <f t="shared" si="347"/>
        <v>#REF!</v>
      </c>
      <c r="DC207" t="s">
        <v>6</v>
      </c>
      <c r="DD207" t="s">
        <v>6</v>
      </c>
      <c r="DE207" t="s">
        <v>6</v>
      </c>
      <c r="DF207" t="s">
        <v>6</v>
      </c>
      <c r="DG207" t="s">
        <v>6</v>
      </c>
      <c r="DH207" t="s">
        <v>6</v>
      </c>
      <c r="DI207" t="s">
        <v>6</v>
      </c>
      <c r="DJ207" t="s">
        <v>6</v>
      </c>
      <c r="DK207" t="s">
        <v>6</v>
      </c>
      <c r="DL207" t="s">
        <v>6</v>
      </c>
      <c r="DM207" t="s">
        <v>6</v>
      </c>
      <c r="DN207">
        <v>0</v>
      </c>
      <c r="DO207">
        <v>0</v>
      </c>
      <c r="DP207">
        <v>1</v>
      </c>
      <c r="DQ207">
        <v>1</v>
      </c>
      <c r="DU207">
        <v>1013</v>
      </c>
      <c r="DV207" t="s">
        <v>384</v>
      </c>
      <c r="DW207" t="e">
        <f>'Техническое задание 18.1 '!#REF!</f>
        <v>#REF!</v>
      </c>
      <c r="DX207">
        <v>1</v>
      </c>
      <c r="DZ207" t="s">
        <v>6</v>
      </c>
      <c r="EA207" t="s">
        <v>6</v>
      </c>
      <c r="EB207" t="s">
        <v>6</v>
      </c>
      <c r="EC207" t="s">
        <v>6</v>
      </c>
      <c r="EE207">
        <v>66434399</v>
      </c>
      <c r="EF207">
        <v>2</v>
      </c>
      <c r="EG207" t="s">
        <v>80</v>
      </c>
      <c r="EH207">
        <v>40</v>
      </c>
      <c r="EI207" t="s">
        <v>138</v>
      </c>
      <c r="EJ207">
        <v>1</v>
      </c>
      <c r="EK207">
        <v>46001</v>
      </c>
      <c r="EL207" t="s">
        <v>139</v>
      </c>
      <c r="EM207" t="s">
        <v>140</v>
      </c>
      <c r="EO207" t="s">
        <v>6</v>
      </c>
      <c r="EQ207">
        <v>0</v>
      </c>
      <c r="ER207">
        <v>1</v>
      </c>
      <c r="ES207" s="31" t="e">
        <f>'Техническое задание 18.1 '!#REF!</f>
        <v>#REF!</v>
      </c>
      <c r="ET207">
        <v>0</v>
      </c>
      <c r="EU207">
        <v>0</v>
      </c>
      <c r="EV207">
        <v>0</v>
      </c>
      <c r="EW207">
        <v>0</v>
      </c>
      <c r="EX207">
        <v>0</v>
      </c>
      <c r="FQ207">
        <v>0</v>
      </c>
      <c r="FR207">
        <f t="shared" si="348"/>
        <v>0</v>
      </c>
      <c r="FS207">
        <v>0</v>
      </c>
      <c r="FX207">
        <v>103</v>
      </c>
      <c r="FY207">
        <v>59</v>
      </c>
      <c r="GA207" t="s">
        <v>6</v>
      </c>
      <c r="GD207">
        <v>1</v>
      </c>
      <c r="GF207">
        <v>933151182</v>
      </c>
      <c r="GG207">
        <v>2</v>
      </c>
      <c r="GH207">
        <v>1</v>
      </c>
      <c r="GI207">
        <v>4</v>
      </c>
      <c r="GJ207">
        <v>0</v>
      </c>
      <c r="GK207">
        <v>0</v>
      </c>
      <c r="GL207">
        <f t="shared" si="349"/>
        <v>0</v>
      </c>
      <c r="GM207" t="e">
        <f t="shared" si="350"/>
        <v>#REF!</v>
      </c>
      <c r="GN207" t="e">
        <f t="shared" si="351"/>
        <v>#REF!</v>
      </c>
      <c r="GO207">
        <f t="shared" si="352"/>
        <v>0</v>
      </c>
      <c r="GP207">
        <f t="shared" si="353"/>
        <v>0</v>
      </c>
      <c r="GR207">
        <v>0</v>
      </c>
      <c r="GS207">
        <v>3</v>
      </c>
      <c r="GT207">
        <v>0</v>
      </c>
      <c r="GU207" t="s">
        <v>6</v>
      </c>
      <c r="GV207">
        <f t="shared" si="354"/>
        <v>0</v>
      </c>
      <c r="GW207">
        <v>1</v>
      </c>
      <c r="GX207" t="e">
        <f t="shared" si="355"/>
        <v>#REF!</v>
      </c>
      <c r="HA207">
        <v>0</v>
      </c>
      <c r="HB207">
        <v>0</v>
      </c>
      <c r="HC207">
        <f t="shared" si="356"/>
        <v>0</v>
      </c>
      <c r="HE207" t="s">
        <v>6</v>
      </c>
      <c r="HF207" t="s">
        <v>6</v>
      </c>
      <c r="HM207" t="s">
        <v>6</v>
      </c>
      <c r="HN207" t="s">
        <v>141</v>
      </c>
      <c r="HO207" t="s">
        <v>142</v>
      </c>
      <c r="HP207" t="s">
        <v>139</v>
      </c>
      <c r="HQ207" t="s">
        <v>139</v>
      </c>
      <c r="IF207">
        <v>-1</v>
      </c>
      <c r="IK207">
        <v>0</v>
      </c>
    </row>
    <row r="208" spans="1:245" x14ac:dyDescent="0.25">
      <c r="A208">
        <v>17</v>
      </c>
      <c r="B208">
        <v>1</v>
      </c>
      <c r="C208">
        <f>ROW(SmtRes!A378)</f>
        <v>378</v>
      </c>
      <c r="D208">
        <f>ROW(EtalonRes!A337)</f>
        <v>337</v>
      </c>
      <c r="E208" t="s">
        <v>529</v>
      </c>
      <c r="F208" t="s">
        <v>530</v>
      </c>
      <c r="G208" t="s">
        <v>531</v>
      </c>
      <c r="H208" t="s">
        <v>147</v>
      </c>
      <c r="I208" t="e">
        <f>'Техническое задание 18.1 '!#REF!</f>
        <v>#REF!</v>
      </c>
      <c r="J208">
        <v>0</v>
      </c>
      <c r="K208">
        <v>6.9130000000000003</v>
      </c>
      <c r="O208" t="e">
        <f t="shared" si="321"/>
        <v>#REF!</v>
      </c>
      <c r="P208" t="e">
        <f t="shared" si="322"/>
        <v>#REF!</v>
      </c>
      <c r="Q208" t="e">
        <f t="shared" si="323"/>
        <v>#REF!</v>
      </c>
      <c r="R208" t="e">
        <f t="shared" si="324"/>
        <v>#REF!</v>
      </c>
      <c r="S208" t="e">
        <f t="shared" si="325"/>
        <v>#REF!</v>
      </c>
      <c r="T208" t="e">
        <f t="shared" si="326"/>
        <v>#REF!</v>
      </c>
      <c r="U208" t="e">
        <f t="shared" si="327"/>
        <v>#REF!</v>
      </c>
      <c r="V208" t="e">
        <f t="shared" si="328"/>
        <v>#REF!</v>
      </c>
      <c r="W208" t="e">
        <f t="shared" si="329"/>
        <v>#REF!</v>
      </c>
      <c r="X208" t="e">
        <f t="shared" si="330"/>
        <v>#REF!</v>
      </c>
      <c r="Y208" t="e">
        <f t="shared" si="331"/>
        <v>#REF!</v>
      </c>
      <c r="AA208">
        <v>66440962</v>
      </c>
      <c r="AB208" t="e">
        <f t="shared" si="332"/>
        <v>#REF!</v>
      </c>
      <c r="AC208" t="e">
        <f t="shared" si="333"/>
        <v>#REF!</v>
      </c>
      <c r="AD208" t="e">
        <f t="shared" si="334"/>
        <v>#REF!</v>
      </c>
      <c r="AE208" t="e">
        <f t="shared" si="358"/>
        <v>#REF!</v>
      </c>
      <c r="AF208" t="e">
        <f t="shared" si="360"/>
        <v>#REF!</v>
      </c>
      <c r="AG208">
        <f t="shared" si="336"/>
        <v>0</v>
      </c>
      <c r="AH208" t="e">
        <f t="shared" si="361"/>
        <v>#REF!</v>
      </c>
      <c r="AI208">
        <f t="shared" si="359"/>
        <v>4.01</v>
      </c>
      <c r="AJ208">
        <f t="shared" si="338"/>
        <v>0</v>
      </c>
      <c r="AK208" t="e">
        <f>AL208+AM208+AO208</f>
        <v>#REF!</v>
      </c>
      <c r="AL208" s="31" t="e">
        <f>'Техническое задание 18.1 '!#REF!</f>
        <v>#REF!</v>
      </c>
      <c r="AM208" s="31" t="e">
        <f>'Техническое задание 18.1 '!#REF!</f>
        <v>#REF!</v>
      </c>
      <c r="AN208" s="31" t="e">
        <f>'Техническое задание 18.1 '!#REF!</f>
        <v>#REF!</v>
      </c>
      <c r="AO208" s="31" t="e">
        <f>'Техническое задание 18.1 '!#REF!</f>
        <v>#REF!</v>
      </c>
      <c r="AP208">
        <v>0</v>
      </c>
      <c r="AQ208" t="e">
        <f>'Техническое задание 18.1 '!#REF!</f>
        <v>#REF!</v>
      </c>
      <c r="AR208">
        <v>4.01</v>
      </c>
      <c r="AS208">
        <v>0</v>
      </c>
      <c r="AT208">
        <v>93</v>
      </c>
      <c r="AU208">
        <v>62</v>
      </c>
      <c r="AV208">
        <v>1</v>
      </c>
      <c r="AW208">
        <v>1</v>
      </c>
      <c r="AZ208">
        <v>1</v>
      </c>
      <c r="BA208" t="e">
        <f>'Техническое задание 18.1 '!#REF!</f>
        <v>#REF!</v>
      </c>
      <c r="BB208" t="e">
        <f>'Техническое задание 18.1 '!#REF!</f>
        <v>#REF!</v>
      </c>
      <c r="BC208" t="e">
        <f>'Техническое задание 18.1 '!#REF!</f>
        <v>#REF!</v>
      </c>
      <c r="BD208" t="s">
        <v>6</v>
      </c>
      <c r="BE208" t="s">
        <v>6</v>
      </c>
      <c r="BF208" t="s">
        <v>6</v>
      </c>
      <c r="BG208" t="s">
        <v>6</v>
      </c>
      <c r="BH208">
        <v>0</v>
      </c>
      <c r="BI208">
        <v>1</v>
      </c>
      <c r="BJ208" t="s">
        <v>532</v>
      </c>
      <c r="BM208">
        <v>9001</v>
      </c>
      <c r="BN208">
        <v>0</v>
      </c>
      <c r="BO208" t="s">
        <v>6</v>
      </c>
      <c r="BP208">
        <v>0</v>
      </c>
      <c r="BQ208">
        <v>2</v>
      </c>
      <c r="BR208">
        <v>0</v>
      </c>
      <c r="BS208" t="e">
        <f>'Техническое задание 18.1 '!#REF!</f>
        <v>#REF!</v>
      </c>
      <c r="BT208">
        <v>1</v>
      </c>
      <c r="BU208">
        <v>1</v>
      </c>
      <c r="BV208">
        <v>1</v>
      </c>
      <c r="BW208">
        <v>1</v>
      </c>
      <c r="BX208">
        <v>1</v>
      </c>
      <c r="BY208" t="s">
        <v>6</v>
      </c>
      <c r="BZ208">
        <v>93</v>
      </c>
      <c r="CA208">
        <v>62</v>
      </c>
      <c r="CB208" t="s">
        <v>6</v>
      </c>
      <c r="CE208">
        <v>0</v>
      </c>
      <c r="CF208">
        <v>0</v>
      </c>
      <c r="CG208">
        <v>0</v>
      </c>
      <c r="CM208">
        <v>0</v>
      </c>
      <c r="CN208" t="s">
        <v>6</v>
      </c>
      <c r="CO208">
        <v>0</v>
      </c>
      <c r="CP208" t="e">
        <f t="shared" si="339"/>
        <v>#REF!</v>
      </c>
      <c r="CQ208" t="e">
        <f>AC208*BC208</f>
        <v>#REF!</v>
      </c>
      <c r="CR208" t="e">
        <f>AD208*BB208</f>
        <v>#REF!</v>
      </c>
      <c r="CS208" t="e">
        <f t="shared" si="340"/>
        <v>#REF!</v>
      </c>
      <c r="CT208" t="e">
        <f t="shared" si="341"/>
        <v>#REF!</v>
      </c>
      <c r="CU208">
        <f t="shared" si="342"/>
        <v>0</v>
      </c>
      <c r="CV208" t="e">
        <f t="shared" si="343"/>
        <v>#REF!</v>
      </c>
      <c r="CW208">
        <f t="shared" si="344"/>
        <v>4.01</v>
      </c>
      <c r="CX208">
        <f t="shared" si="345"/>
        <v>0</v>
      </c>
      <c r="CY208" t="e">
        <f t="shared" si="346"/>
        <v>#REF!</v>
      </c>
      <c r="CZ208" t="e">
        <f t="shared" si="347"/>
        <v>#REF!</v>
      </c>
      <c r="DC208" t="s">
        <v>6</v>
      </c>
      <c r="DD208" t="s">
        <v>6</v>
      </c>
      <c r="DE208" t="s">
        <v>6</v>
      </c>
      <c r="DF208" t="s">
        <v>6</v>
      </c>
      <c r="DG208" t="s">
        <v>6</v>
      </c>
      <c r="DH208" t="s">
        <v>6</v>
      </c>
      <c r="DI208" t="s">
        <v>6</v>
      </c>
      <c r="DJ208" t="s">
        <v>6</v>
      </c>
      <c r="DK208" t="s">
        <v>6</v>
      </c>
      <c r="DL208" t="s">
        <v>6</v>
      </c>
      <c r="DM208" t="s">
        <v>6</v>
      </c>
      <c r="DN208">
        <v>0</v>
      </c>
      <c r="DO208">
        <v>0</v>
      </c>
      <c r="DP208">
        <v>1</v>
      </c>
      <c r="DQ208">
        <v>1</v>
      </c>
      <c r="DU208">
        <v>1009</v>
      </c>
      <c r="DV208" t="s">
        <v>147</v>
      </c>
      <c r="DW208" t="e">
        <f>'Техническое задание 18.1 '!#REF!</f>
        <v>#REF!</v>
      </c>
      <c r="DX208">
        <v>1000</v>
      </c>
      <c r="DZ208" t="s">
        <v>6</v>
      </c>
      <c r="EA208" t="s">
        <v>6</v>
      </c>
      <c r="EB208" t="s">
        <v>6</v>
      </c>
      <c r="EC208" t="s">
        <v>6</v>
      </c>
      <c r="EE208">
        <v>66434310</v>
      </c>
      <c r="EF208">
        <v>2</v>
      </c>
      <c r="EG208" t="s">
        <v>80</v>
      </c>
      <c r="EH208">
        <v>9</v>
      </c>
      <c r="EI208" t="s">
        <v>332</v>
      </c>
      <c r="EJ208">
        <v>1</v>
      </c>
      <c r="EK208">
        <v>9001</v>
      </c>
      <c r="EL208" t="s">
        <v>332</v>
      </c>
      <c r="EM208" t="s">
        <v>333</v>
      </c>
      <c r="EO208" t="s">
        <v>6</v>
      </c>
      <c r="EQ208">
        <v>131072</v>
      </c>
      <c r="ER208" t="e">
        <f>ES208+ET208+EV208</f>
        <v>#REF!</v>
      </c>
      <c r="ES208" s="31" t="e">
        <f>'Техническое задание 18.1 '!#REF!</f>
        <v>#REF!</v>
      </c>
      <c r="ET208" s="31" t="e">
        <f>'Техническое задание 18.1 '!#REF!</f>
        <v>#REF!</v>
      </c>
      <c r="EU208" s="31" t="e">
        <f>'Техническое задание 18.1 '!#REF!</f>
        <v>#REF!</v>
      </c>
      <c r="EV208" s="31" t="e">
        <f>'Техническое задание 18.1 '!#REF!</f>
        <v>#REF!</v>
      </c>
      <c r="EW208" t="e">
        <f>'Техническое задание 18.1 '!#REF!</f>
        <v>#REF!</v>
      </c>
      <c r="EX208">
        <v>4.01</v>
      </c>
      <c r="EY208">
        <v>0</v>
      </c>
      <c r="FQ208">
        <v>0</v>
      </c>
      <c r="FR208">
        <f t="shared" si="348"/>
        <v>0</v>
      </c>
      <c r="FS208">
        <v>0</v>
      </c>
      <c r="FX208">
        <v>93</v>
      </c>
      <c r="FY208">
        <v>62</v>
      </c>
      <c r="GA208" t="s">
        <v>6</v>
      </c>
      <c r="GD208">
        <v>1</v>
      </c>
      <c r="GF208">
        <v>-59338857</v>
      </c>
      <c r="GG208">
        <v>2</v>
      </c>
      <c r="GH208">
        <v>1</v>
      </c>
      <c r="GI208">
        <v>4</v>
      </c>
      <c r="GJ208">
        <v>0</v>
      </c>
      <c r="GK208">
        <v>0</v>
      </c>
      <c r="GL208">
        <f t="shared" si="349"/>
        <v>0</v>
      </c>
      <c r="GM208" t="e">
        <f t="shared" si="350"/>
        <v>#REF!</v>
      </c>
      <c r="GN208" t="e">
        <f t="shared" si="351"/>
        <v>#REF!</v>
      </c>
      <c r="GO208">
        <f t="shared" si="352"/>
        <v>0</v>
      </c>
      <c r="GP208">
        <f t="shared" si="353"/>
        <v>0</v>
      </c>
      <c r="GR208">
        <v>0</v>
      </c>
      <c r="GS208">
        <v>0</v>
      </c>
      <c r="GT208">
        <v>0</v>
      </c>
      <c r="GU208" t="s">
        <v>6</v>
      </c>
      <c r="GV208">
        <f t="shared" si="354"/>
        <v>0</v>
      </c>
      <c r="GW208">
        <v>1</v>
      </c>
      <c r="GX208" t="e">
        <f t="shared" si="355"/>
        <v>#REF!</v>
      </c>
      <c r="HA208">
        <v>0</v>
      </c>
      <c r="HB208">
        <v>0</v>
      </c>
      <c r="HC208">
        <f t="shared" si="356"/>
        <v>0</v>
      </c>
      <c r="HE208" t="s">
        <v>6</v>
      </c>
      <c r="HF208" t="s">
        <v>6</v>
      </c>
      <c r="HM208" t="s">
        <v>6</v>
      </c>
      <c r="HN208" t="s">
        <v>334</v>
      </c>
      <c r="HO208" t="s">
        <v>335</v>
      </c>
      <c r="HP208" t="s">
        <v>332</v>
      </c>
      <c r="HQ208" t="s">
        <v>332</v>
      </c>
      <c r="IF208">
        <v>-1</v>
      </c>
      <c r="IK208">
        <v>0</v>
      </c>
    </row>
    <row r="209" spans="1:245" x14ac:dyDescent="0.25">
      <c r="A209">
        <v>18</v>
      </c>
      <c r="B209">
        <v>1</v>
      </c>
      <c r="C209">
        <v>376</v>
      </c>
      <c r="E209" t="s">
        <v>533</v>
      </c>
      <c r="F209" t="e">
        <f>'Техническое задание 18.1 '!#REF!</f>
        <v>#REF!</v>
      </c>
      <c r="G209" t="s">
        <v>534</v>
      </c>
      <c r="H209" t="s">
        <v>147</v>
      </c>
      <c r="I209" t="e">
        <f>I208*J209</f>
        <v>#REF!</v>
      </c>
      <c r="J209" s="66">
        <f>'4.Ведомость_списания'!F248</f>
        <v>0.62056994069145088</v>
      </c>
      <c r="K209">
        <v>0.62056993999999999</v>
      </c>
      <c r="O209" t="e">
        <f t="shared" si="321"/>
        <v>#REF!</v>
      </c>
      <c r="P209" t="e">
        <f t="shared" si="322"/>
        <v>#REF!</v>
      </c>
      <c r="Q209" t="e">
        <f t="shared" si="323"/>
        <v>#REF!</v>
      </c>
      <c r="R209" t="e">
        <f t="shared" si="324"/>
        <v>#REF!</v>
      </c>
      <c r="S209" t="e">
        <f t="shared" si="325"/>
        <v>#REF!</v>
      </c>
      <c r="T209" t="e">
        <f t="shared" si="326"/>
        <v>#REF!</v>
      </c>
      <c r="U209" t="e">
        <f t="shared" si="327"/>
        <v>#REF!</v>
      </c>
      <c r="V209" t="e">
        <f t="shared" si="328"/>
        <v>#REF!</v>
      </c>
      <c r="W209" t="e">
        <f t="shared" si="329"/>
        <v>#REF!</v>
      </c>
      <c r="X209" t="e">
        <f t="shared" si="330"/>
        <v>#REF!</v>
      </c>
      <c r="Y209" t="e">
        <f t="shared" si="331"/>
        <v>#REF!</v>
      </c>
      <c r="AA209">
        <v>66440962</v>
      </c>
      <c r="AB209" t="e">
        <f t="shared" si="332"/>
        <v>#REF!</v>
      </c>
      <c r="AC209" t="e">
        <f t="shared" si="333"/>
        <v>#REF!</v>
      </c>
      <c r="AD209">
        <f t="shared" si="334"/>
        <v>0</v>
      </c>
      <c r="AE209">
        <f t="shared" si="358"/>
        <v>0</v>
      </c>
      <c r="AF209">
        <f t="shared" si="360"/>
        <v>0</v>
      </c>
      <c r="AG209">
        <f t="shared" si="336"/>
        <v>0</v>
      </c>
      <c r="AH209">
        <f t="shared" si="361"/>
        <v>0</v>
      </c>
      <c r="AI209">
        <f t="shared" si="359"/>
        <v>0</v>
      </c>
      <c r="AJ209">
        <f t="shared" si="338"/>
        <v>0</v>
      </c>
      <c r="AK209">
        <v>112826.59</v>
      </c>
      <c r="AL209" s="31" t="e">
        <f>'Техническое задание 18.1 '!#REF!</f>
        <v>#REF!</v>
      </c>
      <c r="AM209">
        <v>0</v>
      </c>
      <c r="AN209">
        <v>0</v>
      </c>
      <c r="AO209">
        <v>0</v>
      </c>
      <c r="AP209">
        <v>0</v>
      </c>
      <c r="AQ209">
        <v>0</v>
      </c>
      <c r="AR209">
        <v>0</v>
      </c>
      <c r="AS209">
        <v>0</v>
      </c>
      <c r="AT209">
        <v>93</v>
      </c>
      <c r="AU209">
        <v>62</v>
      </c>
      <c r="AV209">
        <v>1</v>
      </c>
      <c r="AW209">
        <v>1</v>
      </c>
      <c r="AZ209">
        <v>1</v>
      </c>
      <c r="BA209">
        <v>1</v>
      </c>
      <c r="BB209">
        <v>1</v>
      </c>
      <c r="BC209" t="e">
        <f>'Техническое задание 18.1 '!#REF!</f>
        <v>#REF!</v>
      </c>
      <c r="BD209" t="s">
        <v>6</v>
      </c>
      <c r="BE209" t="s">
        <v>6</v>
      </c>
      <c r="BF209" t="s">
        <v>6</v>
      </c>
      <c r="BG209" t="s">
        <v>6</v>
      </c>
      <c r="BH209">
        <v>3</v>
      </c>
      <c r="BI209">
        <v>1</v>
      </c>
      <c r="BJ209" t="s">
        <v>535</v>
      </c>
      <c r="BM209">
        <v>9001</v>
      </c>
      <c r="BN209">
        <v>0</v>
      </c>
      <c r="BO209" t="s">
        <v>6</v>
      </c>
      <c r="BP209">
        <v>0</v>
      </c>
      <c r="BQ209">
        <v>2</v>
      </c>
      <c r="BR209">
        <v>0</v>
      </c>
      <c r="BS209">
        <v>1</v>
      </c>
      <c r="BT209">
        <v>1</v>
      </c>
      <c r="BU209">
        <v>1</v>
      </c>
      <c r="BV209">
        <v>1</v>
      </c>
      <c r="BW209">
        <v>1</v>
      </c>
      <c r="BX209">
        <v>1</v>
      </c>
      <c r="BY209" t="s">
        <v>6</v>
      </c>
      <c r="BZ209">
        <v>93</v>
      </c>
      <c r="CA209">
        <v>62</v>
      </c>
      <c r="CB209" t="s">
        <v>6</v>
      </c>
      <c r="CE209">
        <v>0</v>
      </c>
      <c r="CF209">
        <v>0</v>
      </c>
      <c r="CG209">
        <v>0</v>
      </c>
      <c r="CM209">
        <v>0</v>
      </c>
      <c r="CN209" t="s">
        <v>6</v>
      </c>
      <c r="CO209">
        <v>0</v>
      </c>
      <c r="CP209" t="e">
        <f t="shared" si="339"/>
        <v>#REF!</v>
      </c>
      <c r="CQ209" t="e">
        <f t="shared" ref="CQ209:CR211" si="362">AC209</f>
        <v>#REF!</v>
      </c>
      <c r="CR209">
        <f t="shared" si="362"/>
        <v>0</v>
      </c>
      <c r="CS209">
        <f t="shared" si="340"/>
        <v>0</v>
      </c>
      <c r="CT209">
        <f t="shared" si="341"/>
        <v>0</v>
      </c>
      <c r="CU209">
        <f t="shared" si="342"/>
        <v>0</v>
      </c>
      <c r="CV209">
        <f t="shared" si="343"/>
        <v>0</v>
      </c>
      <c r="CW209">
        <f t="shared" si="344"/>
        <v>0</v>
      </c>
      <c r="CX209">
        <f t="shared" si="345"/>
        <v>0</v>
      </c>
      <c r="CY209" t="e">
        <f t="shared" si="346"/>
        <v>#REF!</v>
      </c>
      <c r="CZ209" t="e">
        <f t="shared" si="347"/>
        <v>#REF!</v>
      </c>
      <c r="DC209" t="s">
        <v>6</v>
      </c>
      <c r="DD209" t="s">
        <v>6</v>
      </c>
      <c r="DE209" t="s">
        <v>6</v>
      </c>
      <c r="DF209" t="s">
        <v>6</v>
      </c>
      <c r="DG209" t="s">
        <v>6</v>
      </c>
      <c r="DH209" t="s">
        <v>6</v>
      </c>
      <c r="DI209" t="s">
        <v>6</v>
      </c>
      <c r="DJ209" t="s">
        <v>6</v>
      </c>
      <c r="DK209" t="s">
        <v>6</v>
      </c>
      <c r="DL209" t="s">
        <v>6</v>
      </c>
      <c r="DM209" t="s">
        <v>6</v>
      </c>
      <c r="DN209">
        <v>0</v>
      </c>
      <c r="DO209">
        <v>0</v>
      </c>
      <c r="DP209">
        <v>1</v>
      </c>
      <c r="DQ209">
        <v>1</v>
      </c>
      <c r="DU209">
        <v>1009</v>
      </c>
      <c r="DV209" t="s">
        <v>147</v>
      </c>
      <c r="DW209" t="e">
        <f>'Техническое задание 18.1 '!#REF!</f>
        <v>#REF!</v>
      </c>
      <c r="DX209">
        <v>1000</v>
      </c>
      <c r="DZ209" t="s">
        <v>6</v>
      </c>
      <c r="EA209" t="s">
        <v>6</v>
      </c>
      <c r="EB209" t="s">
        <v>6</v>
      </c>
      <c r="EC209" t="s">
        <v>6</v>
      </c>
      <c r="EE209">
        <v>66434310</v>
      </c>
      <c r="EF209">
        <v>2</v>
      </c>
      <c r="EG209" t="s">
        <v>80</v>
      </c>
      <c r="EH209">
        <v>9</v>
      </c>
      <c r="EI209" t="s">
        <v>332</v>
      </c>
      <c r="EJ209">
        <v>1</v>
      </c>
      <c r="EK209">
        <v>9001</v>
      </c>
      <c r="EL209" t="s">
        <v>332</v>
      </c>
      <c r="EM209" t="s">
        <v>333</v>
      </c>
      <c r="EO209" t="s">
        <v>6</v>
      </c>
      <c r="EQ209">
        <v>0</v>
      </c>
      <c r="ER209">
        <v>112826.59</v>
      </c>
      <c r="ES209" s="31" t="e">
        <f>'Техническое задание 18.1 '!#REF!</f>
        <v>#REF!</v>
      </c>
      <c r="ET209">
        <v>0</v>
      </c>
      <c r="EU209">
        <v>0</v>
      </c>
      <c r="EV209">
        <v>0</v>
      </c>
      <c r="EW209">
        <v>0</v>
      </c>
      <c r="EX209">
        <v>0</v>
      </c>
      <c r="EZ209">
        <v>5</v>
      </c>
      <c r="FC209">
        <v>0</v>
      </c>
      <c r="FD209">
        <v>18</v>
      </c>
      <c r="FF209">
        <v>107679.51</v>
      </c>
      <c r="FQ209">
        <v>0</v>
      </c>
      <c r="FR209">
        <f t="shared" si="348"/>
        <v>0</v>
      </c>
      <c r="FS209">
        <v>0</v>
      </c>
      <c r="FX209">
        <v>93</v>
      </c>
      <c r="FY209">
        <v>62</v>
      </c>
      <c r="GA209" t="s">
        <v>536</v>
      </c>
      <c r="GD209">
        <v>1</v>
      </c>
      <c r="GF209">
        <v>355022237</v>
      </c>
      <c r="GG209">
        <v>2</v>
      </c>
      <c r="GH209">
        <v>3</v>
      </c>
      <c r="GI209">
        <v>4</v>
      </c>
      <c r="GJ209">
        <v>0</v>
      </c>
      <c r="GK209">
        <v>0</v>
      </c>
      <c r="GL209">
        <f t="shared" si="349"/>
        <v>0</v>
      </c>
      <c r="GM209" t="e">
        <f t="shared" si="350"/>
        <v>#REF!</v>
      </c>
      <c r="GN209" t="e">
        <f t="shared" si="351"/>
        <v>#REF!</v>
      </c>
      <c r="GO209">
        <f t="shared" si="352"/>
        <v>0</v>
      </c>
      <c r="GP209">
        <f t="shared" si="353"/>
        <v>0</v>
      </c>
      <c r="GR209">
        <v>1</v>
      </c>
      <c r="GS209">
        <v>1</v>
      </c>
      <c r="GT209">
        <v>0</v>
      </c>
      <c r="GU209" t="s">
        <v>6</v>
      </c>
      <c r="GV209">
        <f t="shared" si="354"/>
        <v>0</v>
      </c>
      <c r="GW209">
        <v>1</v>
      </c>
      <c r="GX209" t="e">
        <f t="shared" si="355"/>
        <v>#REF!</v>
      </c>
      <c r="HA209">
        <v>0</v>
      </c>
      <c r="HB209">
        <v>0</v>
      </c>
      <c r="HC209">
        <f t="shared" si="356"/>
        <v>0</v>
      </c>
      <c r="HE209" t="s">
        <v>58</v>
      </c>
      <c r="HF209" t="s">
        <v>265</v>
      </c>
      <c r="HG209" t="e">
        <f>ROUND(AC209*I209,0)</f>
        <v>#REF!</v>
      </c>
      <c r="HM209" t="s">
        <v>6</v>
      </c>
      <c r="HN209" t="s">
        <v>334</v>
      </c>
      <c r="HO209" t="s">
        <v>335</v>
      </c>
      <c r="HP209" t="s">
        <v>332</v>
      </c>
      <c r="HQ209" t="s">
        <v>332</v>
      </c>
      <c r="IF209">
        <v>-1</v>
      </c>
      <c r="IK209">
        <v>0</v>
      </c>
    </row>
    <row r="210" spans="1:245" x14ac:dyDescent="0.25">
      <c r="A210">
        <v>18</v>
      </c>
      <c r="B210">
        <v>1</v>
      </c>
      <c r="C210">
        <v>378</v>
      </c>
      <c r="E210" t="s">
        <v>537</v>
      </c>
      <c r="F210" t="e">
        <f>'Техническое задание 18.1 '!#REF!</f>
        <v>#REF!</v>
      </c>
      <c r="G210" t="s">
        <v>538</v>
      </c>
      <c r="H210" t="s">
        <v>147</v>
      </c>
      <c r="I210" t="e">
        <f>I208*J210</f>
        <v>#REF!</v>
      </c>
      <c r="J210" s="66">
        <f>'4.Ведомость_списания'!F249</f>
        <v>0.36033559959496603</v>
      </c>
      <c r="K210">
        <v>0.36033559999999998</v>
      </c>
      <c r="O210" t="e">
        <f t="shared" si="321"/>
        <v>#REF!</v>
      </c>
      <c r="P210" t="e">
        <f t="shared" si="322"/>
        <v>#REF!</v>
      </c>
      <c r="Q210" t="e">
        <f t="shared" si="323"/>
        <v>#REF!</v>
      </c>
      <c r="R210" t="e">
        <f t="shared" si="324"/>
        <v>#REF!</v>
      </c>
      <c r="S210" t="e">
        <f t="shared" si="325"/>
        <v>#REF!</v>
      </c>
      <c r="T210" t="e">
        <f t="shared" si="326"/>
        <v>#REF!</v>
      </c>
      <c r="U210" t="e">
        <f t="shared" si="327"/>
        <v>#REF!</v>
      </c>
      <c r="V210" t="e">
        <f t="shared" si="328"/>
        <v>#REF!</v>
      </c>
      <c r="W210" t="e">
        <f t="shared" si="329"/>
        <v>#REF!</v>
      </c>
      <c r="X210" t="e">
        <f t="shared" si="330"/>
        <v>#REF!</v>
      </c>
      <c r="Y210" t="e">
        <f t="shared" si="331"/>
        <v>#REF!</v>
      </c>
      <c r="AA210">
        <v>66440962</v>
      </c>
      <c r="AB210" t="e">
        <f t="shared" si="332"/>
        <v>#REF!</v>
      </c>
      <c r="AC210" t="e">
        <f t="shared" si="333"/>
        <v>#REF!</v>
      </c>
      <c r="AD210">
        <f t="shared" si="334"/>
        <v>0</v>
      </c>
      <c r="AE210">
        <f t="shared" si="358"/>
        <v>0</v>
      </c>
      <c r="AF210">
        <f t="shared" si="360"/>
        <v>0</v>
      </c>
      <c r="AG210">
        <f t="shared" si="336"/>
        <v>0</v>
      </c>
      <c r="AH210">
        <f t="shared" si="361"/>
        <v>0</v>
      </c>
      <c r="AI210">
        <f t="shared" si="359"/>
        <v>0</v>
      </c>
      <c r="AJ210">
        <f t="shared" si="338"/>
        <v>0</v>
      </c>
      <c r="AK210">
        <v>103975.29</v>
      </c>
      <c r="AL210" s="31" t="e">
        <f>'Техническое задание 18.1 '!#REF!</f>
        <v>#REF!</v>
      </c>
      <c r="AM210">
        <v>0</v>
      </c>
      <c r="AN210">
        <v>0</v>
      </c>
      <c r="AO210">
        <v>0</v>
      </c>
      <c r="AP210">
        <v>0</v>
      </c>
      <c r="AQ210">
        <v>0</v>
      </c>
      <c r="AR210">
        <v>0</v>
      </c>
      <c r="AS210">
        <v>0</v>
      </c>
      <c r="AT210">
        <v>93</v>
      </c>
      <c r="AU210">
        <v>62</v>
      </c>
      <c r="AV210">
        <v>1</v>
      </c>
      <c r="AW210">
        <v>1</v>
      </c>
      <c r="AZ210">
        <v>1</v>
      </c>
      <c r="BA210">
        <v>1</v>
      </c>
      <c r="BB210">
        <v>1</v>
      </c>
      <c r="BC210" t="e">
        <f>'Техническое задание 18.1 '!#REF!</f>
        <v>#REF!</v>
      </c>
      <c r="BD210" t="s">
        <v>6</v>
      </c>
      <c r="BE210" t="s">
        <v>6</v>
      </c>
      <c r="BF210" t="s">
        <v>6</v>
      </c>
      <c r="BG210" t="s">
        <v>6</v>
      </c>
      <c r="BH210">
        <v>3</v>
      </c>
      <c r="BI210">
        <v>1</v>
      </c>
      <c r="BJ210" t="s">
        <v>338</v>
      </c>
      <c r="BM210">
        <v>9001</v>
      </c>
      <c r="BN210">
        <v>0</v>
      </c>
      <c r="BO210" t="s">
        <v>6</v>
      </c>
      <c r="BP210">
        <v>0</v>
      </c>
      <c r="BQ210">
        <v>2</v>
      </c>
      <c r="BR210">
        <v>0</v>
      </c>
      <c r="BS210">
        <v>1</v>
      </c>
      <c r="BT210">
        <v>1</v>
      </c>
      <c r="BU210">
        <v>1</v>
      </c>
      <c r="BV210">
        <v>1</v>
      </c>
      <c r="BW210">
        <v>1</v>
      </c>
      <c r="BX210">
        <v>1</v>
      </c>
      <c r="BY210" t="s">
        <v>6</v>
      </c>
      <c r="BZ210">
        <v>93</v>
      </c>
      <c r="CA210">
        <v>62</v>
      </c>
      <c r="CB210" t="s">
        <v>6</v>
      </c>
      <c r="CE210">
        <v>0</v>
      </c>
      <c r="CF210">
        <v>0</v>
      </c>
      <c r="CG210">
        <v>0</v>
      </c>
      <c r="CM210">
        <v>0</v>
      </c>
      <c r="CN210" t="s">
        <v>6</v>
      </c>
      <c r="CO210">
        <v>0</v>
      </c>
      <c r="CP210" t="e">
        <f t="shared" si="339"/>
        <v>#REF!</v>
      </c>
      <c r="CQ210" t="e">
        <f t="shared" si="362"/>
        <v>#REF!</v>
      </c>
      <c r="CR210">
        <f t="shared" si="362"/>
        <v>0</v>
      </c>
      <c r="CS210">
        <f t="shared" si="340"/>
        <v>0</v>
      </c>
      <c r="CT210">
        <f t="shared" si="341"/>
        <v>0</v>
      </c>
      <c r="CU210">
        <f t="shared" si="342"/>
        <v>0</v>
      </c>
      <c r="CV210">
        <f t="shared" si="343"/>
        <v>0</v>
      </c>
      <c r="CW210">
        <f t="shared" si="344"/>
        <v>0</v>
      </c>
      <c r="CX210">
        <f t="shared" si="345"/>
        <v>0</v>
      </c>
      <c r="CY210" t="e">
        <f t="shared" si="346"/>
        <v>#REF!</v>
      </c>
      <c r="CZ210" t="e">
        <f t="shared" si="347"/>
        <v>#REF!</v>
      </c>
      <c r="DC210" t="s">
        <v>6</v>
      </c>
      <c r="DD210" t="s">
        <v>6</v>
      </c>
      <c r="DE210" t="s">
        <v>6</v>
      </c>
      <c r="DF210" t="s">
        <v>6</v>
      </c>
      <c r="DG210" t="s">
        <v>6</v>
      </c>
      <c r="DH210" t="s">
        <v>6</v>
      </c>
      <c r="DI210" t="s">
        <v>6</v>
      </c>
      <c r="DJ210" t="s">
        <v>6</v>
      </c>
      <c r="DK210" t="s">
        <v>6</v>
      </c>
      <c r="DL210" t="s">
        <v>6</v>
      </c>
      <c r="DM210" t="s">
        <v>6</v>
      </c>
      <c r="DN210">
        <v>0</v>
      </c>
      <c r="DO210">
        <v>0</v>
      </c>
      <c r="DP210">
        <v>1</v>
      </c>
      <c r="DQ210">
        <v>1</v>
      </c>
      <c r="DU210">
        <v>1009</v>
      </c>
      <c r="DV210" t="s">
        <v>147</v>
      </c>
      <c r="DW210" t="e">
        <f>'Техническое задание 18.1 '!#REF!</f>
        <v>#REF!</v>
      </c>
      <c r="DX210">
        <v>1000</v>
      </c>
      <c r="DZ210" t="s">
        <v>6</v>
      </c>
      <c r="EA210" t="s">
        <v>6</v>
      </c>
      <c r="EB210" t="s">
        <v>6</v>
      </c>
      <c r="EC210" t="s">
        <v>6</v>
      </c>
      <c r="EE210">
        <v>66434310</v>
      </c>
      <c r="EF210">
        <v>2</v>
      </c>
      <c r="EG210" t="s">
        <v>80</v>
      </c>
      <c r="EH210">
        <v>9</v>
      </c>
      <c r="EI210" t="s">
        <v>332</v>
      </c>
      <c r="EJ210">
        <v>1</v>
      </c>
      <c r="EK210">
        <v>9001</v>
      </c>
      <c r="EL210" t="s">
        <v>332</v>
      </c>
      <c r="EM210" t="s">
        <v>333</v>
      </c>
      <c r="EO210" t="s">
        <v>6</v>
      </c>
      <c r="EQ210">
        <v>0</v>
      </c>
      <c r="ER210">
        <v>103975.29</v>
      </c>
      <c r="ES210" s="31" t="e">
        <f>'Техническое задание 18.1 '!#REF!</f>
        <v>#REF!</v>
      </c>
      <c r="ET210">
        <v>0</v>
      </c>
      <c r="EU210">
        <v>0</v>
      </c>
      <c r="EV210">
        <v>0</v>
      </c>
      <c r="EW210">
        <v>0</v>
      </c>
      <c r="EX210">
        <v>0</v>
      </c>
      <c r="EZ210">
        <v>5</v>
      </c>
      <c r="FC210">
        <v>0</v>
      </c>
      <c r="FD210">
        <v>18</v>
      </c>
      <c r="FF210">
        <v>99232</v>
      </c>
      <c r="FQ210">
        <v>0</v>
      </c>
      <c r="FR210">
        <f t="shared" si="348"/>
        <v>0</v>
      </c>
      <c r="FS210">
        <v>0</v>
      </c>
      <c r="FX210">
        <v>93</v>
      </c>
      <c r="FY210">
        <v>62</v>
      </c>
      <c r="GA210" t="s">
        <v>539</v>
      </c>
      <c r="GD210">
        <v>1</v>
      </c>
      <c r="GF210">
        <v>-1717772466</v>
      </c>
      <c r="GG210">
        <v>2</v>
      </c>
      <c r="GH210">
        <v>3</v>
      </c>
      <c r="GI210">
        <v>4</v>
      </c>
      <c r="GJ210">
        <v>0</v>
      </c>
      <c r="GK210">
        <v>0</v>
      </c>
      <c r="GL210">
        <f t="shared" si="349"/>
        <v>0</v>
      </c>
      <c r="GM210" t="e">
        <f t="shared" si="350"/>
        <v>#REF!</v>
      </c>
      <c r="GN210" t="e">
        <f t="shared" si="351"/>
        <v>#REF!</v>
      </c>
      <c r="GO210">
        <f t="shared" si="352"/>
        <v>0</v>
      </c>
      <c r="GP210">
        <f t="shared" si="353"/>
        <v>0</v>
      </c>
      <c r="GR210">
        <v>1</v>
      </c>
      <c r="GS210">
        <v>1</v>
      </c>
      <c r="GT210">
        <v>0</v>
      </c>
      <c r="GU210" t="s">
        <v>6</v>
      </c>
      <c r="GV210">
        <f t="shared" si="354"/>
        <v>0</v>
      </c>
      <c r="GW210">
        <v>1</v>
      </c>
      <c r="GX210" t="e">
        <f t="shared" si="355"/>
        <v>#REF!</v>
      </c>
      <c r="HA210">
        <v>0</v>
      </c>
      <c r="HB210">
        <v>0</v>
      </c>
      <c r="HC210">
        <f t="shared" si="356"/>
        <v>0</v>
      </c>
      <c r="HE210" t="s">
        <v>58</v>
      </c>
      <c r="HF210" t="s">
        <v>265</v>
      </c>
      <c r="HG210" t="e">
        <f>ROUND(AC210*I210,0)</f>
        <v>#REF!</v>
      </c>
      <c r="HM210" t="s">
        <v>6</v>
      </c>
      <c r="HN210" t="s">
        <v>334</v>
      </c>
      <c r="HO210" t="s">
        <v>335</v>
      </c>
      <c r="HP210" t="s">
        <v>332</v>
      </c>
      <c r="HQ210" t="s">
        <v>332</v>
      </c>
      <c r="IF210">
        <v>-1</v>
      </c>
      <c r="IK210">
        <v>0</v>
      </c>
    </row>
    <row r="211" spans="1:245" x14ac:dyDescent="0.25">
      <c r="A211">
        <v>18</v>
      </c>
      <c r="B211">
        <v>1</v>
      </c>
      <c r="C211">
        <v>377</v>
      </c>
      <c r="E211" t="s">
        <v>540</v>
      </c>
      <c r="F211" t="e">
        <f>'Техническое задание 18.1 '!#REF!</f>
        <v>#REF!</v>
      </c>
      <c r="G211" t="s">
        <v>541</v>
      </c>
      <c r="H211" t="s">
        <v>147</v>
      </c>
      <c r="I211" t="e">
        <f>I208*J211</f>
        <v>#REF!</v>
      </c>
      <c r="J211" s="66">
        <f>'4.Ведомость_списания'!F250</f>
        <v>1.8805149717922753E-2</v>
      </c>
      <c r="K211">
        <v>1.880515E-2</v>
      </c>
      <c r="O211" t="e">
        <f t="shared" si="321"/>
        <v>#REF!</v>
      </c>
      <c r="P211" t="e">
        <f t="shared" si="322"/>
        <v>#REF!</v>
      </c>
      <c r="Q211" t="e">
        <f t="shared" si="323"/>
        <v>#REF!</v>
      </c>
      <c r="R211" t="e">
        <f t="shared" si="324"/>
        <v>#REF!</v>
      </c>
      <c r="S211" t="e">
        <f t="shared" si="325"/>
        <v>#REF!</v>
      </c>
      <c r="T211" t="e">
        <f t="shared" si="326"/>
        <v>#REF!</v>
      </c>
      <c r="U211" t="e">
        <f t="shared" si="327"/>
        <v>#REF!</v>
      </c>
      <c r="V211" t="e">
        <f t="shared" si="328"/>
        <v>#REF!</v>
      </c>
      <c r="W211" t="e">
        <f t="shared" si="329"/>
        <v>#REF!</v>
      </c>
      <c r="X211" t="e">
        <f t="shared" si="330"/>
        <v>#REF!</v>
      </c>
      <c r="Y211" t="e">
        <f t="shared" si="331"/>
        <v>#REF!</v>
      </c>
      <c r="AA211">
        <v>66440962</v>
      </c>
      <c r="AB211" t="e">
        <f t="shared" si="332"/>
        <v>#REF!</v>
      </c>
      <c r="AC211" t="e">
        <f t="shared" si="333"/>
        <v>#REF!</v>
      </c>
      <c r="AD211">
        <f t="shared" si="334"/>
        <v>0</v>
      </c>
      <c r="AE211">
        <f t="shared" si="358"/>
        <v>0</v>
      </c>
      <c r="AF211">
        <f t="shared" si="360"/>
        <v>0</v>
      </c>
      <c r="AG211">
        <f t="shared" si="336"/>
        <v>0</v>
      </c>
      <c r="AH211">
        <f t="shared" si="361"/>
        <v>0</v>
      </c>
      <c r="AI211">
        <f t="shared" si="359"/>
        <v>0</v>
      </c>
      <c r="AJ211">
        <f t="shared" si="338"/>
        <v>0</v>
      </c>
      <c r="AK211">
        <v>89251.23</v>
      </c>
      <c r="AL211" s="31" t="e">
        <f>'Техническое задание 18.1 '!#REF!</f>
        <v>#REF!</v>
      </c>
      <c r="AM211">
        <v>0</v>
      </c>
      <c r="AN211">
        <v>0</v>
      </c>
      <c r="AO211">
        <v>0</v>
      </c>
      <c r="AP211">
        <v>0</v>
      </c>
      <c r="AQ211">
        <v>0</v>
      </c>
      <c r="AR211">
        <v>0</v>
      </c>
      <c r="AS211">
        <v>0</v>
      </c>
      <c r="AT211">
        <v>93</v>
      </c>
      <c r="AU211">
        <v>62</v>
      </c>
      <c r="AV211">
        <v>1</v>
      </c>
      <c r="AW211">
        <v>1</v>
      </c>
      <c r="AZ211">
        <v>1</v>
      </c>
      <c r="BA211">
        <v>1</v>
      </c>
      <c r="BB211">
        <v>1</v>
      </c>
      <c r="BC211" t="e">
        <f>'Техническое задание 18.1 '!#REF!</f>
        <v>#REF!</v>
      </c>
      <c r="BD211" t="s">
        <v>6</v>
      </c>
      <c r="BE211" t="s">
        <v>6</v>
      </c>
      <c r="BF211" t="s">
        <v>6</v>
      </c>
      <c r="BG211" t="s">
        <v>6</v>
      </c>
      <c r="BH211">
        <v>3</v>
      </c>
      <c r="BI211">
        <v>1</v>
      </c>
      <c r="BJ211" t="s">
        <v>338</v>
      </c>
      <c r="BM211">
        <v>9001</v>
      </c>
      <c r="BN211">
        <v>0</v>
      </c>
      <c r="BO211" t="s">
        <v>6</v>
      </c>
      <c r="BP211">
        <v>0</v>
      </c>
      <c r="BQ211">
        <v>2</v>
      </c>
      <c r="BR211">
        <v>0</v>
      </c>
      <c r="BS211">
        <v>1</v>
      </c>
      <c r="BT211">
        <v>1</v>
      </c>
      <c r="BU211">
        <v>1</v>
      </c>
      <c r="BV211">
        <v>1</v>
      </c>
      <c r="BW211">
        <v>1</v>
      </c>
      <c r="BX211">
        <v>1</v>
      </c>
      <c r="BY211" t="s">
        <v>6</v>
      </c>
      <c r="BZ211">
        <v>93</v>
      </c>
      <c r="CA211">
        <v>62</v>
      </c>
      <c r="CB211" t="s">
        <v>6</v>
      </c>
      <c r="CE211">
        <v>0</v>
      </c>
      <c r="CF211">
        <v>0</v>
      </c>
      <c r="CG211">
        <v>0</v>
      </c>
      <c r="CM211">
        <v>0</v>
      </c>
      <c r="CN211" t="s">
        <v>6</v>
      </c>
      <c r="CO211">
        <v>0</v>
      </c>
      <c r="CP211" t="e">
        <f t="shared" si="339"/>
        <v>#REF!</v>
      </c>
      <c r="CQ211" t="e">
        <f t="shared" si="362"/>
        <v>#REF!</v>
      </c>
      <c r="CR211">
        <f t="shared" si="362"/>
        <v>0</v>
      </c>
      <c r="CS211">
        <f t="shared" si="340"/>
        <v>0</v>
      </c>
      <c r="CT211">
        <f t="shared" si="341"/>
        <v>0</v>
      </c>
      <c r="CU211">
        <f t="shared" si="342"/>
        <v>0</v>
      </c>
      <c r="CV211">
        <f t="shared" si="343"/>
        <v>0</v>
      </c>
      <c r="CW211">
        <f t="shared" si="344"/>
        <v>0</v>
      </c>
      <c r="CX211">
        <f t="shared" si="345"/>
        <v>0</v>
      </c>
      <c r="CY211" t="e">
        <f t="shared" si="346"/>
        <v>#REF!</v>
      </c>
      <c r="CZ211" t="e">
        <f t="shared" si="347"/>
        <v>#REF!</v>
      </c>
      <c r="DC211" t="s">
        <v>6</v>
      </c>
      <c r="DD211" t="s">
        <v>6</v>
      </c>
      <c r="DE211" t="s">
        <v>6</v>
      </c>
      <c r="DF211" t="s">
        <v>6</v>
      </c>
      <c r="DG211" t="s">
        <v>6</v>
      </c>
      <c r="DH211" t="s">
        <v>6</v>
      </c>
      <c r="DI211" t="s">
        <v>6</v>
      </c>
      <c r="DJ211" t="s">
        <v>6</v>
      </c>
      <c r="DK211" t="s">
        <v>6</v>
      </c>
      <c r="DL211" t="s">
        <v>6</v>
      </c>
      <c r="DM211" t="s">
        <v>6</v>
      </c>
      <c r="DN211">
        <v>0</v>
      </c>
      <c r="DO211">
        <v>0</v>
      </c>
      <c r="DP211">
        <v>1</v>
      </c>
      <c r="DQ211">
        <v>1</v>
      </c>
      <c r="DU211">
        <v>1009</v>
      </c>
      <c r="DV211" t="s">
        <v>147</v>
      </c>
      <c r="DW211" t="e">
        <f>'Техническое задание 18.1 '!#REF!</f>
        <v>#REF!</v>
      </c>
      <c r="DX211">
        <v>1000</v>
      </c>
      <c r="DZ211" t="s">
        <v>6</v>
      </c>
      <c r="EA211" t="s">
        <v>6</v>
      </c>
      <c r="EB211" t="s">
        <v>6</v>
      </c>
      <c r="EC211" t="s">
        <v>6</v>
      </c>
      <c r="EE211">
        <v>66434310</v>
      </c>
      <c r="EF211">
        <v>2</v>
      </c>
      <c r="EG211" t="s">
        <v>80</v>
      </c>
      <c r="EH211">
        <v>9</v>
      </c>
      <c r="EI211" t="s">
        <v>332</v>
      </c>
      <c r="EJ211">
        <v>1</v>
      </c>
      <c r="EK211">
        <v>9001</v>
      </c>
      <c r="EL211" t="s">
        <v>332</v>
      </c>
      <c r="EM211" t="s">
        <v>333</v>
      </c>
      <c r="EO211" t="s">
        <v>6</v>
      </c>
      <c r="EQ211">
        <v>0</v>
      </c>
      <c r="ER211">
        <v>89251.23</v>
      </c>
      <c r="ES211" s="31" t="e">
        <f>'Техническое задание 18.1 '!#REF!</f>
        <v>#REF!</v>
      </c>
      <c r="ET211">
        <v>0</v>
      </c>
      <c r="EU211">
        <v>0</v>
      </c>
      <c r="EV211">
        <v>0</v>
      </c>
      <c r="EW211">
        <v>0</v>
      </c>
      <c r="EX211">
        <v>0</v>
      </c>
      <c r="EZ211">
        <v>5</v>
      </c>
      <c r="FC211">
        <v>0</v>
      </c>
      <c r="FD211">
        <v>18</v>
      </c>
      <c r="FF211">
        <v>85179.64</v>
      </c>
      <c r="FQ211">
        <v>0</v>
      </c>
      <c r="FR211">
        <f t="shared" si="348"/>
        <v>0</v>
      </c>
      <c r="FS211">
        <v>0</v>
      </c>
      <c r="FX211">
        <v>93</v>
      </c>
      <c r="FY211">
        <v>62</v>
      </c>
      <c r="GA211" t="s">
        <v>342</v>
      </c>
      <c r="GD211">
        <v>1</v>
      </c>
      <c r="GF211">
        <v>-1901300447</v>
      </c>
      <c r="GG211">
        <v>2</v>
      </c>
      <c r="GH211">
        <v>3</v>
      </c>
      <c r="GI211">
        <v>4</v>
      </c>
      <c r="GJ211">
        <v>0</v>
      </c>
      <c r="GK211">
        <v>0</v>
      </c>
      <c r="GL211">
        <f t="shared" si="349"/>
        <v>0</v>
      </c>
      <c r="GM211" t="e">
        <f t="shared" si="350"/>
        <v>#REF!</v>
      </c>
      <c r="GN211" t="e">
        <f t="shared" si="351"/>
        <v>#REF!</v>
      </c>
      <c r="GO211">
        <f t="shared" si="352"/>
        <v>0</v>
      </c>
      <c r="GP211">
        <f t="shared" si="353"/>
        <v>0</v>
      </c>
      <c r="GR211">
        <v>1</v>
      </c>
      <c r="GS211">
        <v>1</v>
      </c>
      <c r="GT211">
        <v>0</v>
      </c>
      <c r="GU211" t="s">
        <v>6</v>
      </c>
      <c r="GV211">
        <f t="shared" si="354"/>
        <v>0</v>
      </c>
      <c r="GW211">
        <v>1</v>
      </c>
      <c r="GX211" t="e">
        <f t="shared" si="355"/>
        <v>#REF!</v>
      </c>
      <c r="HA211">
        <v>0</v>
      </c>
      <c r="HB211">
        <v>0</v>
      </c>
      <c r="HC211">
        <f t="shared" si="356"/>
        <v>0</v>
      </c>
      <c r="HE211" t="s">
        <v>58</v>
      </c>
      <c r="HF211" t="s">
        <v>265</v>
      </c>
      <c r="HG211" t="e">
        <f>ROUND(AC211*I211,0)</f>
        <v>#REF!</v>
      </c>
      <c r="HM211" t="s">
        <v>6</v>
      </c>
      <c r="HN211" t="s">
        <v>334</v>
      </c>
      <c r="HO211" t="s">
        <v>335</v>
      </c>
      <c r="HP211" t="s">
        <v>332</v>
      </c>
      <c r="HQ211" t="s">
        <v>332</v>
      </c>
      <c r="IF211">
        <v>-1</v>
      </c>
      <c r="IK211">
        <v>0</v>
      </c>
    </row>
    <row r="212" spans="1:245" x14ac:dyDescent="0.25">
      <c r="A212">
        <v>18</v>
      </c>
      <c r="B212">
        <v>1</v>
      </c>
      <c r="C212">
        <v>366</v>
      </c>
      <c r="E212" t="s">
        <v>542</v>
      </c>
      <c r="F212" t="e">
        <f>'Техническое задание 18.1 '!#REF!</f>
        <v>#REF!</v>
      </c>
      <c r="G212" t="s">
        <v>491</v>
      </c>
      <c r="H212" t="s">
        <v>132</v>
      </c>
      <c r="I212" t="e">
        <f>I208*J212</f>
        <v>#REF!</v>
      </c>
      <c r="J212">
        <v>-21</v>
      </c>
      <c r="K212">
        <v>-21</v>
      </c>
      <c r="O212" t="e">
        <f t="shared" si="321"/>
        <v>#REF!</v>
      </c>
      <c r="P212" t="e">
        <f t="shared" si="322"/>
        <v>#REF!</v>
      </c>
      <c r="Q212" t="e">
        <f t="shared" si="323"/>
        <v>#REF!</v>
      </c>
      <c r="R212" t="e">
        <f t="shared" si="324"/>
        <v>#REF!</v>
      </c>
      <c r="S212" t="e">
        <f t="shared" si="325"/>
        <v>#REF!</v>
      </c>
      <c r="T212" t="e">
        <f t="shared" si="326"/>
        <v>#REF!</v>
      </c>
      <c r="U212" t="e">
        <f t="shared" si="327"/>
        <v>#REF!</v>
      </c>
      <c r="V212" t="e">
        <f t="shared" si="328"/>
        <v>#REF!</v>
      </c>
      <c r="W212" t="e">
        <f t="shared" si="329"/>
        <v>#REF!</v>
      </c>
      <c r="X212" t="e">
        <f t="shared" si="330"/>
        <v>#REF!</v>
      </c>
      <c r="Y212" t="e">
        <f t="shared" si="331"/>
        <v>#REF!</v>
      </c>
      <c r="AA212">
        <v>66440962</v>
      </c>
      <c r="AB212" t="e">
        <f t="shared" si="332"/>
        <v>#REF!</v>
      </c>
      <c r="AC212" t="e">
        <f t="shared" si="333"/>
        <v>#REF!</v>
      </c>
      <c r="AD212">
        <f t="shared" si="334"/>
        <v>0</v>
      </c>
      <c r="AE212">
        <f t="shared" si="358"/>
        <v>0</v>
      </c>
      <c r="AF212">
        <f t="shared" si="360"/>
        <v>0</v>
      </c>
      <c r="AG212">
        <f t="shared" si="336"/>
        <v>0</v>
      </c>
      <c r="AH212">
        <f t="shared" si="361"/>
        <v>0</v>
      </c>
      <c r="AI212">
        <f t="shared" si="359"/>
        <v>0</v>
      </c>
      <c r="AJ212">
        <f t="shared" si="338"/>
        <v>0</v>
      </c>
      <c r="AK212">
        <v>9.0399999999999991</v>
      </c>
      <c r="AL212" s="31" t="e">
        <f>'Техническое задание 18.1 '!#REF!</f>
        <v>#REF!</v>
      </c>
      <c r="AM212">
        <v>0</v>
      </c>
      <c r="AN212">
        <v>0</v>
      </c>
      <c r="AO212">
        <v>0</v>
      </c>
      <c r="AP212">
        <v>0</v>
      </c>
      <c r="AQ212">
        <v>0</v>
      </c>
      <c r="AR212">
        <v>0</v>
      </c>
      <c r="AS212">
        <v>0</v>
      </c>
      <c r="AT212">
        <v>93</v>
      </c>
      <c r="AU212">
        <v>62</v>
      </c>
      <c r="AV212">
        <v>1</v>
      </c>
      <c r="AW212">
        <v>1</v>
      </c>
      <c r="AZ212">
        <v>1</v>
      </c>
      <c r="BA212">
        <v>1</v>
      </c>
      <c r="BB212">
        <v>1</v>
      </c>
      <c r="BC212" t="e">
        <f>'Техническое задание 18.1 '!#REF!</f>
        <v>#REF!</v>
      </c>
      <c r="BD212" t="s">
        <v>6</v>
      </c>
      <c r="BE212" t="s">
        <v>6</v>
      </c>
      <c r="BF212" t="s">
        <v>6</v>
      </c>
      <c r="BG212" t="s">
        <v>6</v>
      </c>
      <c r="BH212">
        <v>3</v>
      </c>
      <c r="BI212">
        <v>1</v>
      </c>
      <c r="BJ212" t="s">
        <v>492</v>
      </c>
      <c r="BM212">
        <v>9001</v>
      </c>
      <c r="BN212">
        <v>0</v>
      </c>
      <c r="BO212" t="s">
        <v>6</v>
      </c>
      <c r="BP212">
        <v>0</v>
      </c>
      <c r="BQ212">
        <v>2</v>
      </c>
      <c r="BR212">
        <v>1</v>
      </c>
      <c r="BS212">
        <v>1</v>
      </c>
      <c r="BT212">
        <v>1</v>
      </c>
      <c r="BU212">
        <v>1</v>
      </c>
      <c r="BV212">
        <v>1</v>
      </c>
      <c r="BW212">
        <v>1</v>
      </c>
      <c r="BX212">
        <v>1</v>
      </c>
      <c r="BY212" t="s">
        <v>6</v>
      </c>
      <c r="BZ212">
        <v>93</v>
      </c>
      <c r="CA212">
        <v>62</v>
      </c>
      <c r="CB212" t="s">
        <v>6</v>
      </c>
      <c r="CE212">
        <v>0</v>
      </c>
      <c r="CF212">
        <v>0</v>
      </c>
      <c r="CG212">
        <v>0</v>
      </c>
      <c r="CM212">
        <v>0</v>
      </c>
      <c r="CN212" t="s">
        <v>6</v>
      </c>
      <c r="CO212">
        <v>0</v>
      </c>
      <c r="CP212" t="e">
        <f t="shared" si="339"/>
        <v>#REF!</v>
      </c>
      <c r="CQ212" t="e">
        <f t="shared" ref="CQ212:CQ234" si="363">AC212*BC212</f>
        <v>#REF!</v>
      </c>
      <c r="CR212">
        <f t="shared" ref="CR212:CR234" si="364">AD212*BB212</f>
        <v>0</v>
      </c>
      <c r="CS212">
        <f t="shared" si="340"/>
        <v>0</v>
      </c>
      <c r="CT212">
        <f t="shared" si="341"/>
        <v>0</v>
      </c>
      <c r="CU212">
        <f t="shared" si="342"/>
        <v>0</v>
      </c>
      <c r="CV212">
        <f t="shared" si="343"/>
        <v>0</v>
      </c>
      <c r="CW212">
        <f t="shared" si="344"/>
        <v>0</v>
      </c>
      <c r="CX212">
        <f t="shared" si="345"/>
        <v>0</v>
      </c>
      <c r="CY212" t="e">
        <f t="shared" si="346"/>
        <v>#REF!</v>
      </c>
      <c r="CZ212" t="e">
        <f t="shared" si="347"/>
        <v>#REF!</v>
      </c>
      <c r="DC212" t="s">
        <v>6</v>
      </c>
      <c r="DD212" t="s">
        <v>6</v>
      </c>
      <c r="DE212" t="s">
        <v>6</v>
      </c>
      <c r="DF212" t="s">
        <v>6</v>
      </c>
      <c r="DG212" t="s">
        <v>6</v>
      </c>
      <c r="DH212" t="s">
        <v>6</v>
      </c>
      <c r="DI212" t="s">
        <v>6</v>
      </c>
      <c r="DJ212" t="s">
        <v>6</v>
      </c>
      <c r="DK212" t="s">
        <v>6</v>
      </c>
      <c r="DL212" t="s">
        <v>6</v>
      </c>
      <c r="DM212" t="s">
        <v>6</v>
      </c>
      <c r="DN212">
        <v>0</v>
      </c>
      <c r="DO212">
        <v>0</v>
      </c>
      <c r="DP212">
        <v>1</v>
      </c>
      <c r="DQ212">
        <v>1</v>
      </c>
      <c r="DU212">
        <v>1009</v>
      </c>
      <c r="DV212" t="s">
        <v>132</v>
      </c>
      <c r="DW212" t="e">
        <f>'Техническое задание 18.1 '!#REF!</f>
        <v>#REF!</v>
      </c>
      <c r="DX212">
        <v>1</v>
      </c>
      <c r="DZ212" t="s">
        <v>6</v>
      </c>
      <c r="EA212" t="s">
        <v>6</v>
      </c>
      <c r="EB212" t="s">
        <v>6</v>
      </c>
      <c r="EC212" t="s">
        <v>6</v>
      </c>
      <c r="EE212">
        <v>66434310</v>
      </c>
      <c r="EF212">
        <v>2</v>
      </c>
      <c r="EG212" t="s">
        <v>80</v>
      </c>
      <c r="EH212">
        <v>9</v>
      </c>
      <c r="EI212" t="s">
        <v>332</v>
      </c>
      <c r="EJ212">
        <v>1</v>
      </c>
      <c r="EK212">
        <v>9001</v>
      </c>
      <c r="EL212" t="s">
        <v>332</v>
      </c>
      <c r="EM212" t="s">
        <v>333</v>
      </c>
      <c r="EO212" t="s">
        <v>6</v>
      </c>
      <c r="EQ212">
        <v>32768</v>
      </c>
      <c r="ER212">
        <v>9.0399999999999991</v>
      </c>
      <c r="ES212" s="31" t="e">
        <f>'Техническое задание 18.1 '!#REF!</f>
        <v>#REF!</v>
      </c>
      <c r="ET212">
        <v>0</v>
      </c>
      <c r="EU212">
        <v>0</v>
      </c>
      <c r="EV212">
        <v>0</v>
      </c>
      <c r="EW212">
        <v>0</v>
      </c>
      <c r="EX212">
        <v>0</v>
      </c>
      <c r="FQ212">
        <v>0</v>
      </c>
      <c r="FR212">
        <f t="shared" si="348"/>
        <v>0</v>
      </c>
      <c r="FS212">
        <v>0</v>
      </c>
      <c r="FX212">
        <v>93</v>
      </c>
      <c r="FY212">
        <v>62</v>
      </c>
      <c r="GA212" t="s">
        <v>6</v>
      </c>
      <c r="GD212">
        <v>1</v>
      </c>
      <c r="GF212">
        <v>1358527764</v>
      </c>
      <c r="GG212">
        <v>2</v>
      </c>
      <c r="GH212">
        <v>1</v>
      </c>
      <c r="GI212">
        <v>4</v>
      </c>
      <c r="GJ212">
        <v>0</v>
      </c>
      <c r="GK212">
        <v>0</v>
      </c>
      <c r="GL212">
        <f t="shared" si="349"/>
        <v>0</v>
      </c>
      <c r="GM212" t="e">
        <f t="shared" si="350"/>
        <v>#REF!</v>
      </c>
      <c r="GN212" t="e">
        <f t="shared" si="351"/>
        <v>#REF!</v>
      </c>
      <c r="GO212">
        <f t="shared" si="352"/>
        <v>0</v>
      </c>
      <c r="GP212">
        <f t="shared" si="353"/>
        <v>0</v>
      </c>
      <c r="GR212">
        <v>0</v>
      </c>
      <c r="GS212">
        <v>0</v>
      </c>
      <c r="GT212">
        <v>0</v>
      </c>
      <c r="GU212" t="s">
        <v>6</v>
      </c>
      <c r="GV212">
        <f t="shared" si="354"/>
        <v>0</v>
      </c>
      <c r="GW212">
        <v>1</v>
      </c>
      <c r="GX212" t="e">
        <f t="shared" si="355"/>
        <v>#REF!</v>
      </c>
      <c r="HA212">
        <v>0</v>
      </c>
      <c r="HB212">
        <v>0</v>
      </c>
      <c r="HC212">
        <f t="shared" si="356"/>
        <v>0</v>
      </c>
      <c r="HE212" t="s">
        <v>6</v>
      </c>
      <c r="HF212" t="s">
        <v>6</v>
      </c>
      <c r="HM212" t="s">
        <v>6</v>
      </c>
      <c r="HN212" t="s">
        <v>334</v>
      </c>
      <c r="HO212" t="s">
        <v>335</v>
      </c>
      <c r="HP212" t="s">
        <v>332</v>
      </c>
      <c r="HQ212" t="s">
        <v>332</v>
      </c>
      <c r="IF212">
        <v>-1</v>
      </c>
      <c r="IK212">
        <v>0</v>
      </c>
    </row>
    <row r="213" spans="1:245" x14ac:dyDescent="0.25">
      <c r="A213">
        <v>18</v>
      </c>
      <c r="B213">
        <v>1</v>
      </c>
      <c r="C213">
        <v>365</v>
      </c>
      <c r="E213" t="s">
        <v>543</v>
      </c>
      <c r="F213" t="e">
        <f>'Техническое задание 18.1 '!#REF!</f>
        <v>#REF!</v>
      </c>
      <c r="G213" t="s">
        <v>544</v>
      </c>
      <c r="H213" t="s">
        <v>269</v>
      </c>
      <c r="I213" t="e">
        <f>I208*J213</f>
        <v>#REF!</v>
      </c>
      <c r="J213" s="66">
        <f>'4.Ведомость_списания'!F251</f>
        <v>0.6249095906263562</v>
      </c>
      <c r="K213">
        <v>0.62490959000000001</v>
      </c>
      <c r="O213" t="e">
        <f t="shared" si="321"/>
        <v>#REF!</v>
      </c>
      <c r="P213" t="e">
        <f t="shared" si="322"/>
        <v>#REF!</v>
      </c>
      <c r="Q213" t="e">
        <f t="shared" si="323"/>
        <v>#REF!</v>
      </c>
      <c r="R213" t="e">
        <f t="shared" si="324"/>
        <v>#REF!</v>
      </c>
      <c r="S213" t="e">
        <f t="shared" si="325"/>
        <v>#REF!</v>
      </c>
      <c r="T213" t="e">
        <f t="shared" si="326"/>
        <v>#REF!</v>
      </c>
      <c r="U213" t="e">
        <f t="shared" si="327"/>
        <v>#REF!</v>
      </c>
      <c r="V213" t="e">
        <f t="shared" si="328"/>
        <v>#REF!</v>
      </c>
      <c r="W213" t="e">
        <f t="shared" si="329"/>
        <v>#REF!</v>
      </c>
      <c r="X213" t="e">
        <f t="shared" si="330"/>
        <v>#REF!</v>
      </c>
      <c r="Y213" t="e">
        <f t="shared" si="331"/>
        <v>#REF!</v>
      </c>
      <c r="AA213">
        <v>66440962</v>
      </c>
      <c r="AB213" t="e">
        <f t="shared" si="332"/>
        <v>#REF!</v>
      </c>
      <c r="AC213" t="e">
        <f t="shared" si="333"/>
        <v>#REF!</v>
      </c>
      <c r="AD213">
        <f t="shared" si="334"/>
        <v>0</v>
      </c>
      <c r="AE213">
        <f t="shared" si="358"/>
        <v>0</v>
      </c>
      <c r="AF213">
        <f t="shared" si="360"/>
        <v>0</v>
      </c>
      <c r="AG213">
        <f t="shared" si="336"/>
        <v>0</v>
      </c>
      <c r="AH213">
        <f t="shared" si="361"/>
        <v>0</v>
      </c>
      <c r="AI213">
        <f t="shared" si="359"/>
        <v>0</v>
      </c>
      <c r="AJ213">
        <f t="shared" si="338"/>
        <v>0</v>
      </c>
      <c r="AK213">
        <v>243</v>
      </c>
      <c r="AL213" s="31" t="e">
        <f>'Техническое задание 18.1 '!#REF!</f>
        <v>#REF!</v>
      </c>
      <c r="AM213">
        <v>0</v>
      </c>
      <c r="AN213">
        <v>0</v>
      </c>
      <c r="AO213">
        <v>0</v>
      </c>
      <c r="AP213">
        <v>0</v>
      </c>
      <c r="AQ213">
        <v>0</v>
      </c>
      <c r="AR213">
        <v>0</v>
      </c>
      <c r="AS213">
        <v>0</v>
      </c>
      <c r="AT213">
        <v>110</v>
      </c>
      <c r="AU213">
        <v>73</v>
      </c>
      <c r="AV213">
        <v>1</v>
      </c>
      <c r="AW213">
        <v>1</v>
      </c>
      <c r="AZ213">
        <v>1</v>
      </c>
      <c r="BA213">
        <v>1</v>
      </c>
      <c r="BB213">
        <v>1</v>
      </c>
      <c r="BC213" t="e">
        <f>'Техническое задание 18.1 '!#REF!</f>
        <v>#REF!</v>
      </c>
      <c r="BD213" t="s">
        <v>6</v>
      </c>
      <c r="BE213" t="s">
        <v>6</v>
      </c>
      <c r="BF213" t="s">
        <v>6</v>
      </c>
      <c r="BG213" t="s">
        <v>6</v>
      </c>
      <c r="BH213">
        <v>3</v>
      </c>
      <c r="BI213">
        <v>1</v>
      </c>
      <c r="BJ213" t="s">
        <v>407</v>
      </c>
      <c r="BM213">
        <v>7001</v>
      </c>
      <c r="BN213">
        <v>0</v>
      </c>
      <c r="BO213" t="s">
        <v>6</v>
      </c>
      <c r="BP213">
        <v>0</v>
      </c>
      <c r="BQ213">
        <v>2</v>
      </c>
      <c r="BR213">
        <v>0</v>
      </c>
      <c r="BS213">
        <v>1</v>
      </c>
      <c r="BT213">
        <v>1</v>
      </c>
      <c r="BU213">
        <v>1</v>
      </c>
      <c r="BV213">
        <v>1</v>
      </c>
      <c r="BW213">
        <v>1</v>
      </c>
      <c r="BX213">
        <v>1</v>
      </c>
      <c r="BY213" t="s">
        <v>6</v>
      </c>
      <c r="BZ213">
        <v>110</v>
      </c>
      <c r="CA213">
        <v>73</v>
      </c>
      <c r="CB213" t="s">
        <v>6</v>
      </c>
      <c r="CE213">
        <v>0</v>
      </c>
      <c r="CF213">
        <v>0</v>
      </c>
      <c r="CG213">
        <v>0</v>
      </c>
      <c r="CM213">
        <v>0</v>
      </c>
      <c r="CN213" t="s">
        <v>6</v>
      </c>
      <c r="CO213">
        <v>0</v>
      </c>
      <c r="CP213" t="e">
        <f t="shared" si="339"/>
        <v>#REF!</v>
      </c>
      <c r="CQ213" t="e">
        <f t="shared" si="363"/>
        <v>#REF!</v>
      </c>
      <c r="CR213">
        <f t="shared" si="364"/>
        <v>0</v>
      </c>
      <c r="CS213">
        <f t="shared" si="340"/>
        <v>0</v>
      </c>
      <c r="CT213">
        <f t="shared" si="341"/>
        <v>0</v>
      </c>
      <c r="CU213">
        <f t="shared" si="342"/>
        <v>0</v>
      </c>
      <c r="CV213">
        <f t="shared" si="343"/>
        <v>0</v>
      </c>
      <c r="CW213">
        <f t="shared" si="344"/>
        <v>0</v>
      </c>
      <c r="CX213">
        <f t="shared" si="345"/>
        <v>0</v>
      </c>
      <c r="CY213" t="e">
        <f t="shared" si="346"/>
        <v>#REF!</v>
      </c>
      <c r="CZ213" t="e">
        <f t="shared" si="347"/>
        <v>#REF!</v>
      </c>
      <c r="DC213" t="s">
        <v>6</v>
      </c>
      <c r="DD213" t="s">
        <v>6</v>
      </c>
      <c r="DE213" t="s">
        <v>6</v>
      </c>
      <c r="DF213" t="s">
        <v>6</v>
      </c>
      <c r="DG213" t="s">
        <v>6</v>
      </c>
      <c r="DH213" t="s">
        <v>6</v>
      </c>
      <c r="DI213" t="s">
        <v>6</v>
      </c>
      <c r="DJ213" t="s">
        <v>6</v>
      </c>
      <c r="DK213" t="s">
        <v>6</v>
      </c>
      <c r="DL213" t="s">
        <v>6</v>
      </c>
      <c r="DM213" t="s">
        <v>6</v>
      </c>
      <c r="DN213">
        <v>0</v>
      </c>
      <c r="DO213">
        <v>0</v>
      </c>
      <c r="DP213">
        <v>1</v>
      </c>
      <c r="DQ213">
        <v>1</v>
      </c>
      <c r="DU213">
        <v>1013</v>
      </c>
      <c r="DV213" t="s">
        <v>269</v>
      </c>
      <c r="DW213" t="e">
        <f>'Техническое задание 18.1 '!#REF!</f>
        <v>#REF!</v>
      </c>
      <c r="DX213">
        <v>1</v>
      </c>
      <c r="DZ213" t="s">
        <v>6</v>
      </c>
      <c r="EA213" t="s">
        <v>6</v>
      </c>
      <c r="EB213" t="s">
        <v>6</v>
      </c>
      <c r="EC213" t="s">
        <v>6</v>
      </c>
      <c r="EE213">
        <v>66434290</v>
      </c>
      <c r="EF213">
        <v>2</v>
      </c>
      <c r="EG213" t="s">
        <v>80</v>
      </c>
      <c r="EH213">
        <v>7</v>
      </c>
      <c r="EI213" t="s">
        <v>171</v>
      </c>
      <c r="EJ213">
        <v>1</v>
      </c>
      <c r="EK213">
        <v>7001</v>
      </c>
      <c r="EL213" t="s">
        <v>171</v>
      </c>
      <c r="EM213" t="s">
        <v>173</v>
      </c>
      <c r="EO213" t="s">
        <v>6</v>
      </c>
      <c r="EQ213">
        <v>0</v>
      </c>
      <c r="ER213">
        <v>243</v>
      </c>
      <c r="ES213" s="31" t="e">
        <f>'Техническое задание 18.1 '!#REF!</f>
        <v>#REF!</v>
      </c>
      <c r="ET213">
        <v>0</v>
      </c>
      <c r="EU213">
        <v>0</v>
      </c>
      <c r="EV213">
        <v>0</v>
      </c>
      <c r="EW213">
        <v>0</v>
      </c>
      <c r="EX213">
        <v>0</v>
      </c>
      <c r="FQ213">
        <v>0</v>
      </c>
      <c r="FR213">
        <f t="shared" si="348"/>
        <v>0</v>
      </c>
      <c r="FS213">
        <v>0</v>
      </c>
      <c r="FX213">
        <v>110</v>
      </c>
      <c r="FY213">
        <v>73</v>
      </c>
      <c r="GA213" t="s">
        <v>6</v>
      </c>
      <c r="GD213">
        <v>1</v>
      </c>
      <c r="GF213">
        <v>-240961153</v>
      </c>
      <c r="GG213">
        <v>2</v>
      </c>
      <c r="GH213">
        <v>1</v>
      </c>
      <c r="GI213">
        <v>4</v>
      </c>
      <c r="GJ213">
        <v>0</v>
      </c>
      <c r="GK213">
        <v>0</v>
      </c>
      <c r="GL213">
        <f t="shared" si="349"/>
        <v>0</v>
      </c>
      <c r="GM213" t="e">
        <f t="shared" si="350"/>
        <v>#REF!</v>
      </c>
      <c r="GN213" t="e">
        <f t="shared" si="351"/>
        <v>#REF!</v>
      </c>
      <c r="GO213">
        <f t="shared" si="352"/>
        <v>0</v>
      </c>
      <c r="GP213">
        <f t="shared" si="353"/>
        <v>0</v>
      </c>
      <c r="GR213">
        <v>0</v>
      </c>
      <c r="GS213">
        <v>3</v>
      </c>
      <c r="GT213">
        <v>0</v>
      </c>
      <c r="GU213" t="s">
        <v>6</v>
      </c>
      <c r="GV213">
        <f t="shared" si="354"/>
        <v>0</v>
      </c>
      <c r="GW213">
        <v>1</v>
      </c>
      <c r="GX213" t="e">
        <f t="shared" si="355"/>
        <v>#REF!</v>
      </c>
      <c r="HA213">
        <v>0</v>
      </c>
      <c r="HB213">
        <v>0</v>
      </c>
      <c r="HC213">
        <f t="shared" si="356"/>
        <v>0</v>
      </c>
      <c r="HE213" t="s">
        <v>6</v>
      </c>
      <c r="HF213" t="s">
        <v>6</v>
      </c>
      <c r="HM213" t="s">
        <v>6</v>
      </c>
      <c r="HN213" t="s">
        <v>188</v>
      </c>
      <c r="HO213" t="s">
        <v>189</v>
      </c>
      <c r="HP213" t="s">
        <v>171</v>
      </c>
      <c r="HQ213" t="s">
        <v>171</v>
      </c>
      <c r="IF213">
        <v>-1</v>
      </c>
      <c r="IK213">
        <v>0</v>
      </c>
    </row>
    <row r="214" spans="1:245" x14ac:dyDescent="0.25">
      <c r="A214">
        <v>18</v>
      </c>
      <c r="B214">
        <v>1</v>
      </c>
      <c r="C214">
        <v>368</v>
      </c>
      <c r="E214" t="s">
        <v>545</v>
      </c>
      <c r="F214" t="e">
        <f>'Техническое задание 18.1 '!#REF!</f>
        <v>#REF!</v>
      </c>
      <c r="G214" t="s">
        <v>348</v>
      </c>
      <c r="H214" t="s">
        <v>147</v>
      </c>
      <c r="I214" t="e">
        <f>I208*J214</f>
        <v>#REF!</v>
      </c>
      <c r="J214">
        <v>-1E-4</v>
      </c>
      <c r="K214">
        <v>-1E-4</v>
      </c>
      <c r="O214" t="e">
        <f t="shared" si="321"/>
        <v>#REF!</v>
      </c>
      <c r="P214" t="e">
        <f t="shared" si="322"/>
        <v>#REF!</v>
      </c>
      <c r="Q214" t="e">
        <f t="shared" si="323"/>
        <v>#REF!</v>
      </c>
      <c r="R214" t="e">
        <f t="shared" si="324"/>
        <v>#REF!</v>
      </c>
      <c r="S214" t="e">
        <f t="shared" si="325"/>
        <v>#REF!</v>
      </c>
      <c r="T214" t="e">
        <f t="shared" si="326"/>
        <v>#REF!</v>
      </c>
      <c r="U214" t="e">
        <f t="shared" si="327"/>
        <v>#REF!</v>
      </c>
      <c r="V214" t="e">
        <f t="shared" si="328"/>
        <v>#REF!</v>
      </c>
      <c r="W214" t="e">
        <f t="shared" si="329"/>
        <v>#REF!</v>
      </c>
      <c r="X214" t="e">
        <f t="shared" si="330"/>
        <v>#REF!</v>
      </c>
      <c r="Y214" t="e">
        <f t="shared" si="331"/>
        <v>#REF!</v>
      </c>
      <c r="AA214">
        <v>66440962</v>
      </c>
      <c r="AB214" t="e">
        <f t="shared" si="332"/>
        <v>#REF!</v>
      </c>
      <c r="AC214" t="e">
        <f t="shared" si="333"/>
        <v>#REF!</v>
      </c>
      <c r="AD214">
        <f t="shared" si="334"/>
        <v>0</v>
      </c>
      <c r="AE214">
        <f t="shared" si="358"/>
        <v>0</v>
      </c>
      <c r="AF214">
        <f t="shared" si="360"/>
        <v>0</v>
      </c>
      <c r="AG214">
        <f t="shared" si="336"/>
        <v>0</v>
      </c>
      <c r="AH214">
        <f t="shared" si="361"/>
        <v>0</v>
      </c>
      <c r="AI214">
        <f t="shared" si="359"/>
        <v>0</v>
      </c>
      <c r="AJ214">
        <f t="shared" si="338"/>
        <v>0</v>
      </c>
      <c r="AK214">
        <v>37900</v>
      </c>
      <c r="AL214" s="31" t="e">
        <f>'Техническое задание 18.1 '!#REF!</f>
        <v>#REF!</v>
      </c>
      <c r="AM214">
        <v>0</v>
      </c>
      <c r="AN214">
        <v>0</v>
      </c>
      <c r="AO214">
        <v>0</v>
      </c>
      <c r="AP214">
        <v>0</v>
      </c>
      <c r="AQ214">
        <v>0</v>
      </c>
      <c r="AR214">
        <v>0</v>
      </c>
      <c r="AS214">
        <v>0</v>
      </c>
      <c r="AT214">
        <v>93</v>
      </c>
      <c r="AU214">
        <v>62</v>
      </c>
      <c r="AV214">
        <v>1</v>
      </c>
      <c r="AW214">
        <v>1</v>
      </c>
      <c r="AZ214">
        <v>1</v>
      </c>
      <c r="BA214">
        <v>1</v>
      </c>
      <c r="BB214">
        <v>1</v>
      </c>
      <c r="BC214" t="e">
        <f>'Техническое задание 18.1 '!#REF!</f>
        <v>#REF!</v>
      </c>
      <c r="BD214" t="s">
        <v>6</v>
      </c>
      <c r="BE214" t="s">
        <v>6</v>
      </c>
      <c r="BF214" t="s">
        <v>6</v>
      </c>
      <c r="BG214" t="s">
        <v>6</v>
      </c>
      <c r="BH214">
        <v>3</v>
      </c>
      <c r="BI214">
        <v>1</v>
      </c>
      <c r="BJ214" t="s">
        <v>349</v>
      </c>
      <c r="BM214">
        <v>9001</v>
      </c>
      <c r="BN214">
        <v>0</v>
      </c>
      <c r="BO214" t="s">
        <v>6</v>
      </c>
      <c r="BP214">
        <v>0</v>
      </c>
      <c r="BQ214">
        <v>2</v>
      </c>
      <c r="BR214">
        <v>1</v>
      </c>
      <c r="BS214">
        <v>1</v>
      </c>
      <c r="BT214">
        <v>1</v>
      </c>
      <c r="BU214">
        <v>1</v>
      </c>
      <c r="BV214">
        <v>1</v>
      </c>
      <c r="BW214">
        <v>1</v>
      </c>
      <c r="BX214">
        <v>1</v>
      </c>
      <c r="BY214" t="s">
        <v>6</v>
      </c>
      <c r="BZ214">
        <v>93</v>
      </c>
      <c r="CA214">
        <v>62</v>
      </c>
      <c r="CB214" t="s">
        <v>6</v>
      </c>
      <c r="CE214">
        <v>0</v>
      </c>
      <c r="CF214">
        <v>0</v>
      </c>
      <c r="CG214">
        <v>0</v>
      </c>
      <c r="CM214">
        <v>0</v>
      </c>
      <c r="CN214" t="s">
        <v>6</v>
      </c>
      <c r="CO214">
        <v>0</v>
      </c>
      <c r="CP214" t="e">
        <f t="shared" si="339"/>
        <v>#REF!</v>
      </c>
      <c r="CQ214" t="e">
        <f t="shared" si="363"/>
        <v>#REF!</v>
      </c>
      <c r="CR214">
        <f t="shared" si="364"/>
        <v>0</v>
      </c>
      <c r="CS214">
        <f t="shared" si="340"/>
        <v>0</v>
      </c>
      <c r="CT214">
        <f t="shared" si="341"/>
        <v>0</v>
      </c>
      <c r="CU214">
        <f t="shared" si="342"/>
        <v>0</v>
      </c>
      <c r="CV214">
        <f t="shared" si="343"/>
        <v>0</v>
      </c>
      <c r="CW214">
        <f t="shared" si="344"/>
        <v>0</v>
      </c>
      <c r="CX214">
        <f t="shared" si="345"/>
        <v>0</v>
      </c>
      <c r="CY214" t="e">
        <f t="shared" si="346"/>
        <v>#REF!</v>
      </c>
      <c r="CZ214" t="e">
        <f t="shared" si="347"/>
        <v>#REF!</v>
      </c>
      <c r="DC214" t="s">
        <v>6</v>
      </c>
      <c r="DD214" t="s">
        <v>6</v>
      </c>
      <c r="DE214" t="s">
        <v>6</v>
      </c>
      <c r="DF214" t="s">
        <v>6</v>
      </c>
      <c r="DG214" t="s">
        <v>6</v>
      </c>
      <c r="DH214" t="s">
        <v>6</v>
      </c>
      <c r="DI214" t="s">
        <v>6</v>
      </c>
      <c r="DJ214" t="s">
        <v>6</v>
      </c>
      <c r="DK214" t="s">
        <v>6</v>
      </c>
      <c r="DL214" t="s">
        <v>6</v>
      </c>
      <c r="DM214" t="s">
        <v>6</v>
      </c>
      <c r="DN214">
        <v>0</v>
      </c>
      <c r="DO214">
        <v>0</v>
      </c>
      <c r="DP214">
        <v>1</v>
      </c>
      <c r="DQ214">
        <v>1</v>
      </c>
      <c r="DU214">
        <v>1009</v>
      </c>
      <c r="DV214" t="s">
        <v>147</v>
      </c>
      <c r="DW214" t="e">
        <f>'Техническое задание 18.1 '!#REF!</f>
        <v>#REF!</v>
      </c>
      <c r="DX214">
        <v>1000</v>
      </c>
      <c r="DZ214" t="s">
        <v>6</v>
      </c>
      <c r="EA214" t="s">
        <v>6</v>
      </c>
      <c r="EB214" t="s">
        <v>6</v>
      </c>
      <c r="EC214" t="s">
        <v>6</v>
      </c>
      <c r="EE214">
        <v>66434310</v>
      </c>
      <c r="EF214">
        <v>2</v>
      </c>
      <c r="EG214" t="s">
        <v>80</v>
      </c>
      <c r="EH214">
        <v>9</v>
      </c>
      <c r="EI214" t="s">
        <v>332</v>
      </c>
      <c r="EJ214">
        <v>1</v>
      </c>
      <c r="EK214">
        <v>9001</v>
      </c>
      <c r="EL214" t="s">
        <v>332</v>
      </c>
      <c r="EM214" t="s">
        <v>333</v>
      </c>
      <c r="EO214" t="s">
        <v>6</v>
      </c>
      <c r="EQ214">
        <v>0</v>
      </c>
      <c r="ER214">
        <v>37900</v>
      </c>
      <c r="ES214" s="31" t="e">
        <f>'Техническое задание 18.1 '!#REF!</f>
        <v>#REF!</v>
      </c>
      <c r="ET214">
        <v>0</v>
      </c>
      <c r="EU214">
        <v>0</v>
      </c>
      <c r="EV214">
        <v>0</v>
      </c>
      <c r="EW214">
        <v>0</v>
      </c>
      <c r="EX214">
        <v>0</v>
      </c>
      <c r="FQ214">
        <v>0</v>
      </c>
      <c r="FR214">
        <f t="shared" si="348"/>
        <v>0</v>
      </c>
      <c r="FS214">
        <v>0</v>
      </c>
      <c r="FX214">
        <v>93</v>
      </c>
      <c r="FY214">
        <v>62</v>
      </c>
      <c r="GA214" t="s">
        <v>6</v>
      </c>
      <c r="GD214">
        <v>1</v>
      </c>
      <c r="GF214">
        <v>1462187611</v>
      </c>
      <c r="GG214">
        <v>2</v>
      </c>
      <c r="GH214">
        <v>1</v>
      </c>
      <c r="GI214">
        <v>4</v>
      </c>
      <c r="GJ214">
        <v>0</v>
      </c>
      <c r="GK214">
        <v>0</v>
      </c>
      <c r="GL214">
        <f t="shared" si="349"/>
        <v>0</v>
      </c>
      <c r="GM214" t="e">
        <f t="shared" si="350"/>
        <v>#REF!</v>
      </c>
      <c r="GN214" t="e">
        <f t="shared" si="351"/>
        <v>#REF!</v>
      </c>
      <c r="GO214">
        <f t="shared" si="352"/>
        <v>0</v>
      </c>
      <c r="GP214">
        <f t="shared" si="353"/>
        <v>0</v>
      </c>
      <c r="GR214">
        <v>0</v>
      </c>
      <c r="GS214">
        <v>3</v>
      </c>
      <c r="GT214">
        <v>0</v>
      </c>
      <c r="GU214" t="s">
        <v>6</v>
      </c>
      <c r="GV214">
        <f t="shared" si="354"/>
        <v>0</v>
      </c>
      <c r="GW214">
        <v>1</v>
      </c>
      <c r="GX214" t="e">
        <f t="shared" si="355"/>
        <v>#REF!</v>
      </c>
      <c r="HA214">
        <v>0</v>
      </c>
      <c r="HB214">
        <v>0</v>
      </c>
      <c r="HC214">
        <f t="shared" si="356"/>
        <v>0</v>
      </c>
      <c r="HE214" t="s">
        <v>6</v>
      </c>
      <c r="HF214" t="s">
        <v>6</v>
      </c>
      <c r="HM214" t="s">
        <v>6</v>
      </c>
      <c r="HN214" t="s">
        <v>334</v>
      </c>
      <c r="HO214" t="s">
        <v>335</v>
      </c>
      <c r="HP214" t="s">
        <v>332</v>
      </c>
      <c r="HQ214" t="s">
        <v>332</v>
      </c>
      <c r="IF214">
        <v>-1</v>
      </c>
      <c r="IK214">
        <v>0</v>
      </c>
    </row>
    <row r="215" spans="1:245" x14ac:dyDescent="0.25">
      <c r="A215">
        <v>18</v>
      </c>
      <c r="B215">
        <v>1</v>
      </c>
      <c r="C215">
        <v>369</v>
      </c>
      <c r="E215" t="s">
        <v>546</v>
      </c>
      <c r="F215" t="e">
        <f>'Техническое задание 18.1 '!#REF!</f>
        <v>#REF!</v>
      </c>
      <c r="G215" t="s">
        <v>365</v>
      </c>
      <c r="H215" t="s">
        <v>147</v>
      </c>
      <c r="I215" t="e">
        <f>I208*J215</f>
        <v>#REF!</v>
      </c>
      <c r="J215">
        <v>-2.0000000000000001E-4</v>
      </c>
      <c r="K215">
        <v>-2.0000000000000001E-4</v>
      </c>
      <c r="O215" t="e">
        <f t="shared" si="321"/>
        <v>#REF!</v>
      </c>
      <c r="P215" t="e">
        <f t="shared" si="322"/>
        <v>#REF!</v>
      </c>
      <c r="Q215" t="e">
        <f t="shared" si="323"/>
        <v>#REF!</v>
      </c>
      <c r="R215" t="e">
        <f t="shared" si="324"/>
        <v>#REF!</v>
      </c>
      <c r="S215" t="e">
        <f t="shared" si="325"/>
        <v>#REF!</v>
      </c>
      <c r="T215" t="e">
        <f t="shared" si="326"/>
        <v>#REF!</v>
      </c>
      <c r="U215" t="e">
        <f t="shared" si="327"/>
        <v>#REF!</v>
      </c>
      <c r="V215" t="e">
        <f t="shared" si="328"/>
        <v>#REF!</v>
      </c>
      <c r="W215" t="e">
        <f t="shared" si="329"/>
        <v>#REF!</v>
      </c>
      <c r="X215" t="e">
        <f t="shared" si="330"/>
        <v>#REF!</v>
      </c>
      <c r="Y215" t="e">
        <f t="shared" si="331"/>
        <v>#REF!</v>
      </c>
      <c r="AA215">
        <v>66440962</v>
      </c>
      <c r="AB215" t="e">
        <f t="shared" si="332"/>
        <v>#REF!</v>
      </c>
      <c r="AC215" t="e">
        <f t="shared" si="333"/>
        <v>#REF!</v>
      </c>
      <c r="AD215">
        <f t="shared" si="334"/>
        <v>0</v>
      </c>
      <c r="AE215">
        <f t="shared" si="358"/>
        <v>0</v>
      </c>
      <c r="AF215">
        <f t="shared" si="360"/>
        <v>0</v>
      </c>
      <c r="AG215">
        <f t="shared" si="336"/>
        <v>0</v>
      </c>
      <c r="AH215">
        <f t="shared" si="361"/>
        <v>0</v>
      </c>
      <c r="AI215">
        <f t="shared" si="359"/>
        <v>0</v>
      </c>
      <c r="AJ215">
        <f t="shared" si="338"/>
        <v>0</v>
      </c>
      <c r="AK215">
        <v>7712</v>
      </c>
      <c r="AL215" s="31" t="e">
        <f>'Техническое задание 18.1 '!#REF!</f>
        <v>#REF!</v>
      </c>
      <c r="AM215">
        <v>0</v>
      </c>
      <c r="AN215">
        <v>0</v>
      </c>
      <c r="AO215">
        <v>0</v>
      </c>
      <c r="AP215">
        <v>0</v>
      </c>
      <c r="AQ215">
        <v>0</v>
      </c>
      <c r="AR215">
        <v>0</v>
      </c>
      <c r="AS215">
        <v>0</v>
      </c>
      <c r="AT215">
        <v>93</v>
      </c>
      <c r="AU215">
        <v>62</v>
      </c>
      <c r="AV215">
        <v>1</v>
      </c>
      <c r="AW215">
        <v>1</v>
      </c>
      <c r="AZ215">
        <v>1</v>
      </c>
      <c r="BA215">
        <v>1</v>
      </c>
      <c r="BB215">
        <v>1</v>
      </c>
      <c r="BC215" t="e">
        <f>'Техническое задание 18.1 '!#REF!</f>
        <v>#REF!</v>
      </c>
      <c r="BD215" t="s">
        <v>6</v>
      </c>
      <c r="BE215" t="s">
        <v>6</v>
      </c>
      <c r="BF215" t="s">
        <v>6</v>
      </c>
      <c r="BG215" t="s">
        <v>6</v>
      </c>
      <c r="BH215">
        <v>3</v>
      </c>
      <c r="BI215">
        <v>1</v>
      </c>
      <c r="BJ215" t="s">
        <v>366</v>
      </c>
      <c r="BM215">
        <v>9001</v>
      </c>
      <c r="BN215">
        <v>0</v>
      </c>
      <c r="BO215" t="s">
        <v>6</v>
      </c>
      <c r="BP215">
        <v>0</v>
      </c>
      <c r="BQ215">
        <v>2</v>
      </c>
      <c r="BR215">
        <v>1</v>
      </c>
      <c r="BS215">
        <v>1</v>
      </c>
      <c r="BT215">
        <v>1</v>
      </c>
      <c r="BU215">
        <v>1</v>
      </c>
      <c r="BV215">
        <v>1</v>
      </c>
      <c r="BW215">
        <v>1</v>
      </c>
      <c r="BX215">
        <v>1</v>
      </c>
      <c r="BY215" t="s">
        <v>6</v>
      </c>
      <c r="BZ215">
        <v>93</v>
      </c>
      <c r="CA215">
        <v>62</v>
      </c>
      <c r="CB215" t="s">
        <v>6</v>
      </c>
      <c r="CE215">
        <v>0</v>
      </c>
      <c r="CF215">
        <v>0</v>
      </c>
      <c r="CG215">
        <v>0</v>
      </c>
      <c r="CM215">
        <v>0</v>
      </c>
      <c r="CN215" t="s">
        <v>6</v>
      </c>
      <c r="CO215">
        <v>0</v>
      </c>
      <c r="CP215" t="e">
        <f t="shared" si="339"/>
        <v>#REF!</v>
      </c>
      <c r="CQ215" t="e">
        <f t="shared" si="363"/>
        <v>#REF!</v>
      </c>
      <c r="CR215">
        <f t="shared" si="364"/>
        <v>0</v>
      </c>
      <c r="CS215">
        <f t="shared" si="340"/>
        <v>0</v>
      </c>
      <c r="CT215">
        <f t="shared" si="341"/>
        <v>0</v>
      </c>
      <c r="CU215">
        <f t="shared" si="342"/>
        <v>0</v>
      </c>
      <c r="CV215">
        <f t="shared" si="343"/>
        <v>0</v>
      </c>
      <c r="CW215">
        <f t="shared" si="344"/>
        <v>0</v>
      </c>
      <c r="CX215">
        <f t="shared" si="345"/>
        <v>0</v>
      </c>
      <c r="CY215" t="e">
        <f t="shared" si="346"/>
        <v>#REF!</v>
      </c>
      <c r="CZ215" t="e">
        <f t="shared" si="347"/>
        <v>#REF!</v>
      </c>
      <c r="DC215" t="s">
        <v>6</v>
      </c>
      <c r="DD215" t="s">
        <v>6</v>
      </c>
      <c r="DE215" t="s">
        <v>6</v>
      </c>
      <c r="DF215" t="s">
        <v>6</v>
      </c>
      <c r="DG215" t="s">
        <v>6</v>
      </c>
      <c r="DH215" t="s">
        <v>6</v>
      </c>
      <c r="DI215" t="s">
        <v>6</v>
      </c>
      <c r="DJ215" t="s">
        <v>6</v>
      </c>
      <c r="DK215" t="s">
        <v>6</v>
      </c>
      <c r="DL215" t="s">
        <v>6</v>
      </c>
      <c r="DM215" t="s">
        <v>6</v>
      </c>
      <c r="DN215">
        <v>0</v>
      </c>
      <c r="DO215">
        <v>0</v>
      </c>
      <c r="DP215">
        <v>1</v>
      </c>
      <c r="DQ215">
        <v>1</v>
      </c>
      <c r="DU215">
        <v>1009</v>
      </c>
      <c r="DV215" t="s">
        <v>147</v>
      </c>
      <c r="DW215" t="e">
        <f>'Техническое задание 18.1 '!#REF!</f>
        <v>#REF!</v>
      </c>
      <c r="DX215">
        <v>1000</v>
      </c>
      <c r="DZ215" t="s">
        <v>6</v>
      </c>
      <c r="EA215" t="s">
        <v>6</v>
      </c>
      <c r="EB215" t="s">
        <v>6</v>
      </c>
      <c r="EC215" t="s">
        <v>6</v>
      </c>
      <c r="EE215">
        <v>66434310</v>
      </c>
      <c r="EF215">
        <v>2</v>
      </c>
      <c r="EG215" t="s">
        <v>80</v>
      </c>
      <c r="EH215">
        <v>9</v>
      </c>
      <c r="EI215" t="s">
        <v>332</v>
      </c>
      <c r="EJ215">
        <v>1</v>
      </c>
      <c r="EK215">
        <v>9001</v>
      </c>
      <c r="EL215" t="s">
        <v>332</v>
      </c>
      <c r="EM215" t="s">
        <v>333</v>
      </c>
      <c r="EO215" t="s">
        <v>6</v>
      </c>
      <c r="EQ215">
        <v>0</v>
      </c>
      <c r="ER215">
        <v>7712</v>
      </c>
      <c r="ES215" s="31" t="e">
        <f>'Техническое задание 18.1 '!#REF!</f>
        <v>#REF!</v>
      </c>
      <c r="ET215">
        <v>0</v>
      </c>
      <c r="EU215">
        <v>0</v>
      </c>
      <c r="EV215">
        <v>0</v>
      </c>
      <c r="EW215">
        <v>0</v>
      </c>
      <c r="EX215">
        <v>0</v>
      </c>
      <c r="FQ215">
        <v>0</v>
      </c>
      <c r="FR215">
        <f t="shared" si="348"/>
        <v>0</v>
      </c>
      <c r="FS215">
        <v>0</v>
      </c>
      <c r="FX215">
        <v>93</v>
      </c>
      <c r="FY215">
        <v>62</v>
      </c>
      <c r="GA215" t="s">
        <v>6</v>
      </c>
      <c r="GD215">
        <v>1</v>
      </c>
      <c r="GF215">
        <v>1969421017</v>
      </c>
      <c r="GG215">
        <v>2</v>
      </c>
      <c r="GH215">
        <v>1</v>
      </c>
      <c r="GI215">
        <v>4</v>
      </c>
      <c r="GJ215">
        <v>0</v>
      </c>
      <c r="GK215">
        <v>0</v>
      </c>
      <c r="GL215">
        <f t="shared" si="349"/>
        <v>0</v>
      </c>
      <c r="GM215" t="e">
        <f t="shared" si="350"/>
        <v>#REF!</v>
      </c>
      <c r="GN215" t="e">
        <f t="shared" si="351"/>
        <v>#REF!</v>
      </c>
      <c r="GO215">
        <f t="shared" si="352"/>
        <v>0</v>
      </c>
      <c r="GP215">
        <f t="shared" si="353"/>
        <v>0</v>
      </c>
      <c r="GR215">
        <v>0</v>
      </c>
      <c r="GS215">
        <v>3</v>
      </c>
      <c r="GT215">
        <v>0</v>
      </c>
      <c r="GU215" t="s">
        <v>6</v>
      </c>
      <c r="GV215">
        <f t="shared" si="354"/>
        <v>0</v>
      </c>
      <c r="GW215">
        <v>1</v>
      </c>
      <c r="GX215" t="e">
        <f t="shared" si="355"/>
        <v>#REF!</v>
      </c>
      <c r="HA215">
        <v>0</v>
      </c>
      <c r="HB215">
        <v>0</v>
      </c>
      <c r="HC215">
        <f t="shared" si="356"/>
        <v>0</v>
      </c>
      <c r="HE215" t="s">
        <v>6</v>
      </c>
      <c r="HF215" t="s">
        <v>6</v>
      </c>
      <c r="HM215" t="s">
        <v>6</v>
      </c>
      <c r="HN215" t="s">
        <v>334</v>
      </c>
      <c r="HO215" t="s">
        <v>335</v>
      </c>
      <c r="HP215" t="s">
        <v>332</v>
      </c>
      <c r="HQ215" t="s">
        <v>332</v>
      </c>
      <c r="IF215">
        <v>-1</v>
      </c>
      <c r="IK215">
        <v>0</v>
      </c>
    </row>
    <row r="216" spans="1:245" x14ac:dyDescent="0.25">
      <c r="A216">
        <v>18</v>
      </c>
      <c r="B216">
        <v>1</v>
      </c>
      <c r="C216">
        <v>370</v>
      </c>
      <c r="E216" t="s">
        <v>547</v>
      </c>
      <c r="F216" t="e">
        <f>'Техническое задание 18.1 '!#REF!</f>
        <v>#REF!</v>
      </c>
      <c r="G216" t="s">
        <v>352</v>
      </c>
      <c r="H216" t="s">
        <v>353</v>
      </c>
      <c r="I216" t="e">
        <f>I208*J216</f>
        <v>#REF!</v>
      </c>
      <c r="J216">
        <v>-1.8699999999999998E-2</v>
      </c>
      <c r="K216">
        <v>-1.8700000000000001E-2</v>
      </c>
      <c r="O216" t="e">
        <f t="shared" si="321"/>
        <v>#REF!</v>
      </c>
      <c r="P216" t="e">
        <f t="shared" si="322"/>
        <v>#REF!</v>
      </c>
      <c r="Q216" t="e">
        <f t="shared" si="323"/>
        <v>#REF!</v>
      </c>
      <c r="R216" t="e">
        <f t="shared" si="324"/>
        <v>#REF!</v>
      </c>
      <c r="S216" t="e">
        <f t="shared" si="325"/>
        <v>#REF!</v>
      </c>
      <c r="T216" t="e">
        <f t="shared" si="326"/>
        <v>#REF!</v>
      </c>
      <c r="U216" t="e">
        <f t="shared" si="327"/>
        <v>#REF!</v>
      </c>
      <c r="V216" t="e">
        <f t="shared" si="328"/>
        <v>#REF!</v>
      </c>
      <c r="W216" t="e">
        <f t="shared" si="329"/>
        <v>#REF!</v>
      </c>
      <c r="X216" t="e">
        <f t="shared" si="330"/>
        <v>#REF!</v>
      </c>
      <c r="Y216" t="e">
        <f t="shared" si="331"/>
        <v>#REF!</v>
      </c>
      <c r="AA216">
        <v>66440962</v>
      </c>
      <c r="AB216" t="e">
        <f t="shared" si="332"/>
        <v>#REF!</v>
      </c>
      <c r="AC216" t="e">
        <f t="shared" si="333"/>
        <v>#REF!</v>
      </c>
      <c r="AD216">
        <f t="shared" si="334"/>
        <v>0</v>
      </c>
      <c r="AE216">
        <f t="shared" si="358"/>
        <v>0</v>
      </c>
      <c r="AF216">
        <f t="shared" si="360"/>
        <v>0</v>
      </c>
      <c r="AG216">
        <f t="shared" si="336"/>
        <v>0</v>
      </c>
      <c r="AH216">
        <f t="shared" si="361"/>
        <v>0</v>
      </c>
      <c r="AI216">
        <f t="shared" si="359"/>
        <v>0</v>
      </c>
      <c r="AJ216">
        <f t="shared" si="338"/>
        <v>0</v>
      </c>
      <c r="AK216">
        <v>50.24</v>
      </c>
      <c r="AL216" s="31" t="e">
        <f>'Техническое задание 18.1 '!#REF!</f>
        <v>#REF!</v>
      </c>
      <c r="AM216">
        <v>0</v>
      </c>
      <c r="AN216">
        <v>0</v>
      </c>
      <c r="AO216">
        <v>0</v>
      </c>
      <c r="AP216">
        <v>0</v>
      </c>
      <c r="AQ216">
        <v>0</v>
      </c>
      <c r="AR216">
        <v>0</v>
      </c>
      <c r="AS216">
        <v>0</v>
      </c>
      <c r="AT216">
        <v>93</v>
      </c>
      <c r="AU216">
        <v>62</v>
      </c>
      <c r="AV216">
        <v>1</v>
      </c>
      <c r="AW216">
        <v>1</v>
      </c>
      <c r="AZ216">
        <v>1</v>
      </c>
      <c r="BA216">
        <v>1</v>
      </c>
      <c r="BB216">
        <v>1</v>
      </c>
      <c r="BC216" t="e">
        <f>'Техническое задание 18.1 '!#REF!</f>
        <v>#REF!</v>
      </c>
      <c r="BD216" t="s">
        <v>6</v>
      </c>
      <c r="BE216" t="s">
        <v>6</v>
      </c>
      <c r="BF216" t="s">
        <v>6</v>
      </c>
      <c r="BG216" t="s">
        <v>6</v>
      </c>
      <c r="BH216">
        <v>3</v>
      </c>
      <c r="BI216">
        <v>1</v>
      </c>
      <c r="BJ216" t="s">
        <v>354</v>
      </c>
      <c r="BM216">
        <v>9001</v>
      </c>
      <c r="BN216">
        <v>0</v>
      </c>
      <c r="BO216" t="s">
        <v>6</v>
      </c>
      <c r="BP216">
        <v>0</v>
      </c>
      <c r="BQ216">
        <v>2</v>
      </c>
      <c r="BR216">
        <v>1</v>
      </c>
      <c r="BS216">
        <v>1</v>
      </c>
      <c r="BT216">
        <v>1</v>
      </c>
      <c r="BU216">
        <v>1</v>
      </c>
      <c r="BV216">
        <v>1</v>
      </c>
      <c r="BW216">
        <v>1</v>
      </c>
      <c r="BX216">
        <v>1</v>
      </c>
      <c r="BY216" t="s">
        <v>6</v>
      </c>
      <c r="BZ216">
        <v>93</v>
      </c>
      <c r="CA216">
        <v>62</v>
      </c>
      <c r="CB216" t="s">
        <v>6</v>
      </c>
      <c r="CE216">
        <v>0</v>
      </c>
      <c r="CF216">
        <v>0</v>
      </c>
      <c r="CG216">
        <v>0</v>
      </c>
      <c r="CM216">
        <v>0</v>
      </c>
      <c r="CN216" t="s">
        <v>6</v>
      </c>
      <c r="CO216">
        <v>0</v>
      </c>
      <c r="CP216" t="e">
        <f t="shared" si="339"/>
        <v>#REF!</v>
      </c>
      <c r="CQ216" t="e">
        <f t="shared" si="363"/>
        <v>#REF!</v>
      </c>
      <c r="CR216">
        <f t="shared" si="364"/>
        <v>0</v>
      </c>
      <c r="CS216">
        <f t="shared" si="340"/>
        <v>0</v>
      </c>
      <c r="CT216">
        <f t="shared" si="341"/>
        <v>0</v>
      </c>
      <c r="CU216">
        <f t="shared" si="342"/>
        <v>0</v>
      </c>
      <c r="CV216">
        <f t="shared" si="343"/>
        <v>0</v>
      </c>
      <c r="CW216">
        <f t="shared" si="344"/>
        <v>0</v>
      </c>
      <c r="CX216">
        <f t="shared" si="345"/>
        <v>0</v>
      </c>
      <c r="CY216" t="e">
        <f t="shared" si="346"/>
        <v>#REF!</v>
      </c>
      <c r="CZ216" t="e">
        <f t="shared" si="347"/>
        <v>#REF!</v>
      </c>
      <c r="DC216" t="s">
        <v>6</v>
      </c>
      <c r="DD216" t="s">
        <v>6</v>
      </c>
      <c r="DE216" t="s">
        <v>6</v>
      </c>
      <c r="DF216" t="s">
        <v>6</v>
      </c>
      <c r="DG216" t="s">
        <v>6</v>
      </c>
      <c r="DH216" t="s">
        <v>6</v>
      </c>
      <c r="DI216" t="s">
        <v>6</v>
      </c>
      <c r="DJ216" t="s">
        <v>6</v>
      </c>
      <c r="DK216" t="s">
        <v>6</v>
      </c>
      <c r="DL216" t="s">
        <v>6</v>
      </c>
      <c r="DM216" t="s">
        <v>6</v>
      </c>
      <c r="DN216">
        <v>0</v>
      </c>
      <c r="DO216">
        <v>0</v>
      </c>
      <c r="DP216">
        <v>1</v>
      </c>
      <c r="DQ216">
        <v>1</v>
      </c>
      <c r="DU216">
        <v>1003</v>
      </c>
      <c r="DV216" t="s">
        <v>353</v>
      </c>
      <c r="DW216" t="e">
        <f>'Техническое задание 18.1 '!#REF!</f>
        <v>#REF!</v>
      </c>
      <c r="DX216">
        <v>10</v>
      </c>
      <c r="DZ216" t="s">
        <v>6</v>
      </c>
      <c r="EA216" t="s">
        <v>6</v>
      </c>
      <c r="EB216" t="s">
        <v>6</v>
      </c>
      <c r="EC216" t="s">
        <v>6</v>
      </c>
      <c r="EE216">
        <v>66434310</v>
      </c>
      <c r="EF216">
        <v>2</v>
      </c>
      <c r="EG216" t="s">
        <v>80</v>
      </c>
      <c r="EH216">
        <v>9</v>
      </c>
      <c r="EI216" t="s">
        <v>332</v>
      </c>
      <c r="EJ216">
        <v>1</v>
      </c>
      <c r="EK216">
        <v>9001</v>
      </c>
      <c r="EL216" t="s">
        <v>332</v>
      </c>
      <c r="EM216" t="s">
        <v>333</v>
      </c>
      <c r="EO216" t="s">
        <v>6</v>
      </c>
      <c r="EQ216">
        <v>0</v>
      </c>
      <c r="ER216">
        <v>50.24</v>
      </c>
      <c r="ES216" s="31" t="e">
        <f>'Техническое задание 18.1 '!#REF!</f>
        <v>#REF!</v>
      </c>
      <c r="ET216">
        <v>0</v>
      </c>
      <c r="EU216">
        <v>0</v>
      </c>
      <c r="EV216">
        <v>0</v>
      </c>
      <c r="EW216">
        <v>0</v>
      </c>
      <c r="EX216">
        <v>0</v>
      </c>
      <c r="FQ216">
        <v>0</v>
      </c>
      <c r="FR216">
        <f t="shared" si="348"/>
        <v>0</v>
      </c>
      <c r="FS216">
        <v>0</v>
      </c>
      <c r="FX216">
        <v>93</v>
      </c>
      <c r="FY216">
        <v>62</v>
      </c>
      <c r="GA216" t="s">
        <v>6</v>
      </c>
      <c r="GD216">
        <v>1</v>
      </c>
      <c r="GF216">
        <v>-1176908493</v>
      </c>
      <c r="GG216">
        <v>2</v>
      </c>
      <c r="GH216">
        <v>1</v>
      </c>
      <c r="GI216">
        <v>4</v>
      </c>
      <c r="GJ216">
        <v>0</v>
      </c>
      <c r="GK216">
        <v>0</v>
      </c>
      <c r="GL216">
        <f t="shared" si="349"/>
        <v>0</v>
      </c>
      <c r="GM216" t="e">
        <f t="shared" si="350"/>
        <v>#REF!</v>
      </c>
      <c r="GN216" t="e">
        <f t="shared" si="351"/>
        <v>#REF!</v>
      </c>
      <c r="GO216">
        <f t="shared" si="352"/>
        <v>0</v>
      </c>
      <c r="GP216">
        <f t="shared" si="353"/>
        <v>0</v>
      </c>
      <c r="GR216">
        <v>0</v>
      </c>
      <c r="GS216">
        <v>3</v>
      </c>
      <c r="GT216">
        <v>0</v>
      </c>
      <c r="GU216" t="s">
        <v>6</v>
      </c>
      <c r="GV216">
        <f t="shared" si="354"/>
        <v>0</v>
      </c>
      <c r="GW216">
        <v>1</v>
      </c>
      <c r="GX216" t="e">
        <f t="shared" si="355"/>
        <v>#REF!</v>
      </c>
      <c r="HA216">
        <v>0</v>
      </c>
      <c r="HB216">
        <v>0</v>
      </c>
      <c r="HC216">
        <f t="shared" si="356"/>
        <v>0</v>
      </c>
      <c r="HE216" t="s">
        <v>6</v>
      </c>
      <c r="HF216" t="s">
        <v>6</v>
      </c>
      <c r="HM216" t="s">
        <v>6</v>
      </c>
      <c r="HN216" t="s">
        <v>334</v>
      </c>
      <c r="HO216" t="s">
        <v>335</v>
      </c>
      <c r="HP216" t="s">
        <v>332</v>
      </c>
      <c r="HQ216" t="s">
        <v>332</v>
      </c>
      <c r="IF216">
        <v>-1</v>
      </c>
      <c r="IK216">
        <v>0</v>
      </c>
    </row>
    <row r="217" spans="1:245" x14ac:dyDescent="0.25">
      <c r="A217">
        <v>18</v>
      </c>
      <c r="B217">
        <v>1</v>
      </c>
      <c r="C217">
        <v>372</v>
      </c>
      <c r="E217" t="s">
        <v>548</v>
      </c>
      <c r="F217" t="e">
        <f>'Техническое задание 18.1 '!#REF!</f>
        <v>#REF!</v>
      </c>
      <c r="G217" t="s">
        <v>357</v>
      </c>
      <c r="H217" t="s">
        <v>147</v>
      </c>
      <c r="I217" t="e">
        <f>I208*J217</f>
        <v>#REF!</v>
      </c>
      <c r="J217">
        <v>-1.9399971069000432E-3</v>
      </c>
      <c r="K217">
        <v>-1.9400000000000001E-3</v>
      </c>
      <c r="O217" t="e">
        <f t="shared" si="321"/>
        <v>#REF!</v>
      </c>
      <c r="P217" t="e">
        <f t="shared" si="322"/>
        <v>#REF!</v>
      </c>
      <c r="Q217" t="e">
        <f t="shared" si="323"/>
        <v>#REF!</v>
      </c>
      <c r="R217" t="e">
        <f t="shared" si="324"/>
        <v>#REF!</v>
      </c>
      <c r="S217" t="e">
        <f t="shared" si="325"/>
        <v>#REF!</v>
      </c>
      <c r="T217" t="e">
        <f t="shared" si="326"/>
        <v>#REF!</v>
      </c>
      <c r="U217" t="e">
        <f t="shared" si="327"/>
        <v>#REF!</v>
      </c>
      <c r="V217" t="e">
        <f t="shared" si="328"/>
        <v>#REF!</v>
      </c>
      <c r="W217" t="e">
        <f t="shared" si="329"/>
        <v>#REF!</v>
      </c>
      <c r="X217" t="e">
        <f t="shared" si="330"/>
        <v>#REF!</v>
      </c>
      <c r="Y217" t="e">
        <f t="shared" si="331"/>
        <v>#REF!</v>
      </c>
      <c r="AA217">
        <v>66440962</v>
      </c>
      <c r="AB217" t="e">
        <f t="shared" si="332"/>
        <v>#REF!</v>
      </c>
      <c r="AC217" t="e">
        <f t="shared" si="333"/>
        <v>#REF!</v>
      </c>
      <c r="AD217">
        <f t="shared" si="334"/>
        <v>0</v>
      </c>
      <c r="AE217">
        <f t="shared" si="358"/>
        <v>0</v>
      </c>
      <c r="AF217">
        <f t="shared" si="360"/>
        <v>0</v>
      </c>
      <c r="AG217">
        <f t="shared" si="336"/>
        <v>0</v>
      </c>
      <c r="AH217">
        <f t="shared" si="361"/>
        <v>0</v>
      </c>
      <c r="AI217">
        <f t="shared" si="359"/>
        <v>0</v>
      </c>
      <c r="AJ217">
        <f t="shared" si="338"/>
        <v>0</v>
      </c>
      <c r="AK217">
        <v>4920</v>
      </c>
      <c r="AL217" s="31" t="e">
        <f>'Техническое задание 18.1 '!#REF!</f>
        <v>#REF!</v>
      </c>
      <c r="AM217">
        <v>0</v>
      </c>
      <c r="AN217">
        <v>0</v>
      </c>
      <c r="AO217">
        <v>0</v>
      </c>
      <c r="AP217">
        <v>0</v>
      </c>
      <c r="AQ217">
        <v>0</v>
      </c>
      <c r="AR217">
        <v>0</v>
      </c>
      <c r="AS217">
        <v>0</v>
      </c>
      <c r="AT217">
        <v>93</v>
      </c>
      <c r="AU217">
        <v>62</v>
      </c>
      <c r="AV217">
        <v>1</v>
      </c>
      <c r="AW217">
        <v>1</v>
      </c>
      <c r="AZ217">
        <v>1</v>
      </c>
      <c r="BA217">
        <v>1</v>
      </c>
      <c r="BB217">
        <v>1</v>
      </c>
      <c r="BC217" t="e">
        <f>'Техническое задание 18.1 '!#REF!</f>
        <v>#REF!</v>
      </c>
      <c r="BD217" t="s">
        <v>6</v>
      </c>
      <c r="BE217" t="s">
        <v>6</v>
      </c>
      <c r="BF217" t="s">
        <v>6</v>
      </c>
      <c r="BG217" t="s">
        <v>6</v>
      </c>
      <c r="BH217">
        <v>3</v>
      </c>
      <c r="BI217">
        <v>1</v>
      </c>
      <c r="BJ217" t="s">
        <v>358</v>
      </c>
      <c r="BM217">
        <v>9001</v>
      </c>
      <c r="BN217">
        <v>0</v>
      </c>
      <c r="BO217" t="s">
        <v>6</v>
      </c>
      <c r="BP217">
        <v>0</v>
      </c>
      <c r="BQ217">
        <v>2</v>
      </c>
      <c r="BR217">
        <v>1</v>
      </c>
      <c r="BS217">
        <v>1</v>
      </c>
      <c r="BT217">
        <v>1</v>
      </c>
      <c r="BU217">
        <v>1</v>
      </c>
      <c r="BV217">
        <v>1</v>
      </c>
      <c r="BW217">
        <v>1</v>
      </c>
      <c r="BX217">
        <v>1</v>
      </c>
      <c r="BY217" t="s">
        <v>6</v>
      </c>
      <c r="BZ217">
        <v>93</v>
      </c>
      <c r="CA217">
        <v>62</v>
      </c>
      <c r="CB217" t="s">
        <v>6</v>
      </c>
      <c r="CE217">
        <v>0</v>
      </c>
      <c r="CF217">
        <v>0</v>
      </c>
      <c r="CG217">
        <v>0</v>
      </c>
      <c r="CM217">
        <v>0</v>
      </c>
      <c r="CN217" t="s">
        <v>6</v>
      </c>
      <c r="CO217">
        <v>0</v>
      </c>
      <c r="CP217" t="e">
        <f t="shared" si="339"/>
        <v>#REF!</v>
      </c>
      <c r="CQ217" t="e">
        <f t="shared" si="363"/>
        <v>#REF!</v>
      </c>
      <c r="CR217">
        <f t="shared" si="364"/>
        <v>0</v>
      </c>
      <c r="CS217">
        <f t="shared" si="340"/>
        <v>0</v>
      </c>
      <c r="CT217">
        <f t="shared" si="341"/>
        <v>0</v>
      </c>
      <c r="CU217">
        <f t="shared" si="342"/>
        <v>0</v>
      </c>
      <c r="CV217">
        <f t="shared" si="343"/>
        <v>0</v>
      </c>
      <c r="CW217">
        <f t="shared" si="344"/>
        <v>0</v>
      </c>
      <c r="CX217">
        <f t="shared" si="345"/>
        <v>0</v>
      </c>
      <c r="CY217" t="e">
        <f t="shared" si="346"/>
        <v>#REF!</v>
      </c>
      <c r="CZ217" t="e">
        <f t="shared" si="347"/>
        <v>#REF!</v>
      </c>
      <c r="DC217" t="s">
        <v>6</v>
      </c>
      <c r="DD217" t="s">
        <v>6</v>
      </c>
      <c r="DE217" t="s">
        <v>6</v>
      </c>
      <c r="DF217" t="s">
        <v>6</v>
      </c>
      <c r="DG217" t="s">
        <v>6</v>
      </c>
      <c r="DH217" t="s">
        <v>6</v>
      </c>
      <c r="DI217" t="s">
        <v>6</v>
      </c>
      <c r="DJ217" t="s">
        <v>6</v>
      </c>
      <c r="DK217" t="s">
        <v>6</v>
      </c>
      <c r="DL217" t="s">
        <v>6</v>
      </c>
      <c r="DM217" t="s">
        <v>6</v>
      </c>
      <c r="DN217">
        <v>0</v>
      </c>
      <c r="DO217">
        <v>0</v>
      </c>
      <c r="DP217">
        <v>1</v>
      </c>
      <c r="DQ217">
        <v>1</v>
      </c>
      <c r="DU217">
        <v>1009</v>
      </c>
      <c r="DV217" t="s">
        <v>147</v>
      </c>
      <c r="DW217" t="e">
        <f>'Техническое задание 18.1 '!#REF!</f>
        <v>#REF!</v>
      </c>
      <c r="DX217">
        <v>1000</v>
      </c>
      <c r="DZ217" t="s">
        <v>6</v>
      </c>
      <c r="EA217" t="s">
        <v>6</v>
      </c>
      <c r="EB217" t="s">
        <v>6</v>
      </c>
      <c r="EC217" t="s">
        <v>6</v>
      </c>
      <c r="EE217">
        <v>66434310</v>
      </c>
      <c r="EF217">
        <v>2</v>
      </c>
      <c r="EG217" t="s">
        <v>80</v>
      </c>
      <c r="EH217">
        <v>9</v>
      </c>
      <c r="EI217" t="s">
        <v>332</v>
      </c>
      <c r="EJ217">
        <v>1</v>
      </c>
      <c r="EK217">
        <v>9001</v>
      </c>
      <c r="EL217" t="s">
        <v>332</v>
      </c>
      <c r="EM217" t="s">
        <v>333</v>
      </c>
      <c r="EO217" t="s">
        <v>6</v>
      </c>
      <c r="EQ217">
        <v>0</v>
      </c>
      <c r="ER217">
        <v>4920</v>
      </c>
      <c r="ES217" s="31" t="e">
        <f>'Техническое задание 18.1 '!#REF!</f>
        <v>#REF!</v>
      </c>
      <c r="ET217">
        <v>0</v>
      </c>
      <c r="EU217">
        <v>0</v>
      </c>
      <c r="EV217">
        <v>0</v>
      </c>
      <c r="EW217">
        <v>0</v>
      </c>
      <c r="EX217">
        <v>0</v>
      </c>
      <c r="FQ217">
        <v>0</v>
      </c>
      <c r="FR217">
        <f t="shared" si="348"/>
        <v>0</v>
      </c>
      <c r="FS217">
        <v>0</v>
      </c>
      <c r="FX217">
        <v>93</v>
      </c>
      <c r="FY217">
        <v>62</v>
      </c>
      <c r="GA217" t="s">
        <v>6</v>
      </c>
      <c r="GD217">
        <v>1</v>
      </c>
      <c r="GF217">
        <v>1995083284</v>
      </c>
      <c r="GG217">
        <v>2</v>
      </c>
      <c r="GH217">
        <v>1</v>
      </c>
      <c r="GI217">
        <v>4</v>
      </c>
      <c r="GJ217">
        <v>0</v>
      </c>
      <c r="GK217">
        <v>0</v>
      </c>
      <c r="GL217">
        <f t="shared" si="349"/>
        <v>0</v>
      </c>
      <c r="GM217" t="e">
        <f t="shared" si="350"/>
        <v>#REF!</v>
      </c>
      <c r="GN217" t="e">
        <f t="shared" si="351"/>
        <v>#REF!</v>
      </c>
      <c r="GO217">
        <f t="shared" si="352"/>
        <v>0</v>
      </c>
      <c r="GP217">
        <f t="shared" si="353"/>
        <v>0</v>
      </c>
      <c r="GR217">
        <v>0</v>
      </c>
      <c r="GS217">
        <v>3</v>
      </c>
      <c r="GT217">
        <v>0</v>
      </c>
      <c r="GU217" t="s">
        <v>6</v>
      </c>
      <c r="GV217">
        <f t="shared" si="354"/>
        <v>0</v>
      </c>
      <c r="GW217">
        <v>1</v>
      </c>
      <c r="GX217" t="e">
        <f t="shared" si="355"/>
        <v>#REF!</v>
      </c>
      <c r="HA217">
        <v>0</v>
      </c>
      <c r="HB217">
        <v>0</v>
      </c>
      <c r="HC217">
        <f t="shared" si="356"/>
        <v>0</v>
      </c>
      <c r="HE217" t="s">
        <v>6</v>
      </c>
      <c r="HF217" t="s">
        <v>6</v>
      </c>
      <c r="HM217" t="s">
        <v>6</v>
      </c>
      <c r="HN217" t="s">
        <v>334</v>
      </c>
      <c r="HO217" t="s">
        <v>335</v>
      </c>
      <c r="HP217" t="s">
        <v>332</v>
      </c>
      <c r="HQ217" t="s">
        <v>332</v>
      </c>
      <c r="IF217">
        <v>-1</v>
      </c>
      <c r="IK217">
        <v>0</v>
      </c>
    </row>
    <row r="218" spans="1:245" x14ac:dyDescent="0.25">
      <c r="A218">
        <v>18</v>
      </c>
      <c r="B218">
        <v>1</v>
      </c>
      <c r="C218">
        <v>373</v>
      </c>
      <c r="E218" t="s">
        <v>549</v>
      </c>
      <c r="F218" t="e">
        <f>'Техническое задание 18.1 '!#REF!</f>
        <v>#REF!</v>
      </c>
      <c r="G218" t="s">
        <v>361</v>
      </c>
      <c r="H218" t="s">
        <v>22</v>
      </c>
      <c r="I218" t="e">
        <f>I208*J218</f>
        <v>#REF!</v>
      </c>
      <c r="J218">
        <v>-1.0300014465499782E-3</v>
      </c>
      <c r="K218">
        <v>-1.0300000000000001E-3</v>
      </c>
      <c r="O218" t="e">
        <f t="shared" si="321"/>
        <v>#REF!</v>
      </c>
      <c r="P218" t="e">
        <f t="shared" si="322"/>
        <v>#REF!</v>
      </c>
      <c r="Q218" t="e">
        <f t="shared" si="323"/>
        <v>#REF!</v>
      </c>
      <c r="R218" t="e">
        <f t="shared" si="324"/>
        <v>#REF!</v>
      </c>
      <c r="S218" t="e">
        <f t="shared" si="325"/>
        <v>#REF!</v>
      </c>
      <c r="T218" t="e">
        <f t="shared" si="326"/>
        <v>#REF!</v>
      </c>
      <c r="U218" t="e">
        <f t="shared" si="327"/>
        <v>#REF!</v>
      </c>
      <c r="V218" t="e">
        <f t="shared" si="328"/>
        <v>#REF!</v>
      </c>
      <c r="W218" t="e">
        <f t="shared" si="329"/>
        <v>#REF!</v>
      </c>
      <c r="X218" t="e">
        <f t="shared" si="330"/>
        <v>#REF!</v>
      </c>
      <c r="Y218" t="e">
        <f t="shared" si="331"/>
        <v>#REF!</v>
      </c>
      <c r="AA218">
        <v>66440962</v>
      </c>
      <c r="AB218" t="e">
        <f t="shared" si="332"/>
        <v>#REF!</v>
      </c>
      <c r="AC218" t="e">
        <f t="shared" si="333"/>
        <v>#REF!</v>
      </c>
      <c r="AD218">
        <f t="shared" si="334"/>
        <v>0</v>
      </c>
      <c r="AE218">
        <f t="shared" si="358"/>
        <v>0</v>
      </c>
      <c r="AF218">
        <f t="shared" si="360"/>
        <v>0</v>
      </c>
      <c r="AG218">
        <f t="shared" si="336"/>
        <v>0</v>
      </c>
      <c r="AH218">
        <f t="shared" si="361"/>
        <v>0</v>
      </c>
      <c r="AI218">
        <f t="shared" si="359"/>
        <v>0</v>
      </c>
      <c r="AJ218">
        <f t="shared" si="338"/>
        <v>0</v>
      </c>
      <c r="AK218">
        <v>1700</v>
      </c>
      <c r="AL218" s="31" t="e">
        <f>'Техническое задание 18.1 '!#REF!</f>
        <v>#REF!</v>
      </c>
      <c r="AM218">
        <v>0</v>
      </c>
      <c r="AN218">
        <v>0</v>
      </c>
      <c r="AO218">
        <v>0</v>
      </c>
      <c r="AP218">
        <v>0</v>
      </c>
      <c r="AQ218">
        <v>0</v>
      </c>
      <c r="AR218">
        <v>0</v>
      </c>
      <c r="AS218">
        <v>0</v>
      </c>
      <c r="AT218">
        <v>93</v>
      </c>
      <c r="AU218">
        <v>62</v>
      </c>
      <c r="AV218">
        <v>1</v>
      </c>
      <c r="AW218">
        <v>1</v>
      </c>
      <c r="AZ218">
        <v>1</v>
      </c>
      <c r="BA218">
        <v>1</v>
      </c>
      <c r="BB218">
        <v>1</v>
      </c>
      <c r="BC218" t="e">
        <f>'Техническое задание 18.1 '!#REF!</f>
        <v>#REF!</v>
      </c>
      <c r="BD218" t="s">
        <v>6</v>
      </c>
      <c r="BE218" t="s">
        <v>6</v>
      </c>
      <c r="BF218" t="s">
        <v>6</v>
      </c>
      <c r="BG218" t="s">
        <v>6</v>
      </c>
      <c r="BH218">
        <v>3</v>
      </c>
      <c r="BI218">
        <v>1</v>
      </c>
      <c r="BJ218" t="s">
        <v>362</v>
      </c>
      <c r="BM218">
        <v>9001</v>
      </c>
      <c r="BN218">
        <v>0</v>
      </c>
      <c r="BO218" t="s">
        <v>6</v>
      </c>
      <c r="BP218">
        <v>0</v>
      </c>
      <c r="BQ218">
        <v>2</v>
      </c>
      <c r="BR218">
        <v>1</v>
      </c>
      <c r="BS218">
        <v>1</v>
      </c>
      <c r="BT218">
        <v>1</v>
      </c>
      <c r="BU218">
        <v>1</v>
      </c>
      <c r="BV218">
        <v>1</v>
      </c>
      <c r="BW218">
        <v>1</v>
      </c>
      <c r="BX218">
        <v>1</v>
      </c>
      <c r="BY218" t="s">
        <v>6</v>
      </c>
      <c r="BZ218">
        <v>93</v>
      </c>
      <c r="CA218">
        <v>62</v>
      </c>
      <c r="CB218" t="s">
        <v>6</v>
      </c>
      <c r="CE218">
        <v>0</v>
      </c>
      <c r="CF218">
        <v>0</v>
      </c>
      <c r="CG218">
        <v>0</v>
      </c>
      <c r="CM218">
        <v>0</v>
      </c>
      <c r="CN218" t="s">
        <v>6</v>
      </c>
      <c r="CO218">
        <v>0</v>
      </c>
      <c r="CP218" t="e">
        <f t="shared" si="339"/>
        <v>#REF!</v>
      </c>
      <c r="CQ218" t="e">
        <f t="shared" si="363"/>
        <v>#REF!</v>
      </c>
      <c r="CR218">
        <f t="shared" si="364"/>
        <v>0</v>
      </c>
      <c r="CS218">
        <f t="shared" si="340"/>
        <v>0</v>
      </c>
      <c r="CT218">
        <f t="shared" si="341"/>
        <v>0</v>
      </c>
      <c r="CU218">
        <f t="shared" si="342"/>
        <v>0</v>
      </c>
      <c r="CV218">
        <f t="shared" si="343"/>
        <v>0</v>
      </c>
      <c r="CW218">
        <f t="shared" si="344"/>
        <v>0</v>
      </c>
      <c r="CX218">
        <f t="shared" si="345"/>
        <v>0</v>
      </c>
      <c r="CY218" t="e">
        <f t="shared" si="346"/>
        <v>#REF!</v>
      </c>
      <c r="CZ218" t="e">
        <f t="shared" si="347"/>
        <v>#REF!</v>
      </c>
      <c r="DC218" t="s">
        <v>6</v>
      </c>
      <c r="DD218" t="s">
        <v>6</v>
      </c>
      <c r="DE218" t="s">
        <v>6</v>
      </c>
      <c r="DF218" t="s">
        <v>6</v>
      </c>
      <c r="DG218" t="s">
        <v>6</v>
      </c>
      <c r="DH218" t="s">
        <v>6</v>
      </c>
      <c r="DI218" t="s">
        <v>6</v>
      </c>
      <c r="DJ218" t="s">
        <v>6</v>
      </c>
      <c r="DK218" t="s">
        <v>6</v>
      </c>
      <c r="DL218" t="s">
        <v>6</v>
      </c>
      <c r="DM218" t="s">
        <v>6</v>
      </c>
      <c r="DN218">
        <v>0</v>
      </c>
      <c r="DO218">
        <v>0</v>
      </c>
      <c r="DP218">
        <v>1</v>
      </c>
      <c r="DQ218">
        <v>1</v>
      </c>
      <c r="DU218">
        <v>1007</v>
      </c>
      <c r="DV218" t="s">
        <v>22</v>
      </c>
      <c r="DW218" t="e">
        <f>'Техническое задание 18.1 '!#REF!</f>
        <v>#REF!</v>
      </c>
      <c r="DX218">
        <v>1</v>
      </c>
      <c r="DZ218" t="s">
        <v>6</v>
      </c>
      <c r="EA218" t="s">
        <v>6</v>
      </c>
      <c r="EB218" t="s">
        <v>6</v>
      </c>
      <c r="EC218" t="s">
        <v>6</v>
      </c>
      <c r="EE218">
        <v>66434310</v>
      </c>
      <c r="EF218">
        <v>2</v>
      </c>
      <c r="EG218" t="s">
        <v>80</v>
      </c>
      <c r="EH218">
        <v>9</v>
      </c>
      <c r="EI218" t="s">
        <v>332</v>
      </c>
      <c r="EJ218">
        <v>1</v>
      </c>
      <c r="EK218">
        <v>9001</v>
      </c>
      <c r="EL218" t="s">
        <v>332</v>
      </c>
      <c r="EM218" t="s">
        <v>333</v>
      </c>
      <c r="EO218" t="s">
        <v>6</v>
      </c>
      <c r="EQ218">
        <v>0</v>
      </c>
      <c r="ER218">
        <v>1700</v>
      </c>
      <c r="ES218" s="31" t="e">
        <f>'Техническое задание 18.1 '!#REF!</f>
        <v>#REF!</v>
      </c>
      <c r="ET218">
        <v>0</v>
      </c>
      <c r="EU218">
        <v>0</v>
      </c>
      <c r="EV218">
        <v>0</v>
      </c>
      <c r="EW218">
        <v>0</v>
      </c>
      <c r="EX218">
        <v>0</v>
      </c>
      <c r="FQ218">
        <v>0</v>
      </c>
      <c r="FR218">
        <f t="shared" si="348"/>
        <v>0</v>
      </c>
      <c r="FS218">
        <v>0</v>
      </c>
      <c r="FX218">
        <v>93</v>
      </c>
      <c r="FY218">
        <v>62</v>
      </c>
      <c r="GA218" t="s">
        <v>6</v>
      </c>
      <c r="GD218">
        <v>1</v>
      </c>
      <c r="GF218">
        <v>-1615965745</v>
      </c>
      <c r="GG218">
        <v>2</v>
      </c>
      <c r="GH218">
        <v>1</v>
      </c>
      <c r="GI218">
        <v>4</v>
      </c>
      <c r="GJ218">
        <v>0</v>
      </c>
      <c r="GK218">
        <v>0</v>
      </c>
      <c r="GL218">
        <f t="shared" si="349"/>
        <v>0</v>
      </c>
      <c r="GM218" t="e">
        <f t="shared" si="350"/>
        <v>#REF!</v>
      </c>
      <c r="GN218" t="e">
        <f t="shared" si="351"/>
        <v>#REF!</v>
      </c>
      <c r="GO218">
        <f t="shared" si="352"/>
        <v>0</v>
      </c>
      <c r="GP218">
        <f t="shared" si="353"/>
        <v>0</v>
      </c>
      <c r="GR218">
        <v>0</v>
      </c>
      <c r="GS218">
        <v>3</v>
      </c>
      <c r="GT218">
        <v>0</v>
      </c>
      <c r="GU218" t="s">
        <v>6</v>
      </c>
      <c r="GV218">
        <f t="shared" si="354"/>
        <v>0</v>
      </c>
      <c r="GW218">
        <v>1</v>
      </c>
      <c r="GX218" t="e">
        <f t="shared" si="355"/>
        <v>#REF!</v>
      </c>
      <c r="HA218">
        <v>0</v>
      </c>
      <c r="HB218">
        <v>0</v>
      </c>
      <c r="HC218">
        <f t="shared" si="356"/>
        <v>0</v>
      </c>
      <c r="HE218" t="s">
        <v>6</v>
      </c>
      <c r="HF218" t="s">
        <v>6</v>
      </c>
      <c r="HM218" t="s">
        <v>6</v>
      </c>
      <c r="HN218" t="s">
        <v>334</v>
      </c>
      <c r="HO218" t="s">
        <v>335</v>
      </c>
      <c r="HP218" t="s">
        <v>332</v>
      </c>
      <c r="HQ218" t="s">
        <v>332</v>
      </c>
      <c r="IF218">
        <v>-1</v>
      </c>
      <c r="IK218">
        <v>0</v>
      </c>
    </row>
    <row r="219" spans="1:245" x14ac:dyDescent="0.25">
      <c r="A219">
        <v>17</v>
      </c>
      <c r="B219">
        <v>1</v>
      </c>
      <c r="C219">
        <f>ROW(SmtRes!A386)</f>
        <v>386</v>
      </c>
      <c r="D219">
        <f>ROW(EtalonRes!A345)</f>
        <v>345</v>
      </c>
      <c r="E219" t="s">
        <v>550</v>
      </c>
      <c r="F219" t="s">
        <v>368</v>
      </c>
      <c r="G219" t="s">
        <v>369</v>
      </c>
      <c r="H219" t="s">
        <v>92</v>
      </c>
      <c r="I219" t="e">
        <f>'Техническое задание 18.1 '!#REF!</f>
        <v>#REF!</v>
      </c>
      <c r="J219">
        <v>0</v>
      </c>
      <c r="K219">
        <v>2.6</v>
      </c>
      <c r="O219" t="e">
        <f t="shared" si="321"/>
        <v>#REF!</v>
      </c>
      <c r="P219" t="e">
        <f t="shared" si="322"/>
        <v>#REF!</v>
      </c>
      <c r="Q219" t="e">
        <f t="shared" si="323"/>
        <v>#REF!</v>
      </c>
      <c r="R219" t="e">
        <f t="shared" si="324"/>
        <v>#REF!</v>
      </c>
      <c r="S219" t="e">
        <f t="shared" si="325"/>
        <v>#REF!</v>
      </c>
      <c r="T219" t="e">
        <f t="shared" si="326"/>
        <v>#REF!</v>
      </c>
      <c r="U219" t="e">
        <f t="shared" si="327"/>
        <v>#REF!</v>
      </c>
      <c r="V219" t="e">
        <f t="shared" si="328"/>
        <v>#REF!</v>
      </c>
      <c r="W219" t="e">
        <f t="shared" si="329"/>
        <v>#REF!</v>
      </c>
      <c r="X219" t="e">
        <f t="shared" si="330"/>
        <v>#REF!</v>
      </c>
      <c r="Y219" t="e">
        <f t="shared" si="331"/>
        <v>#REF!</v>
      </c>
      <c r="AA219">
        <v>66440962</v>
      </c>
      <c r="AB219" t="e">
        <f t="shared" si="332"/>
        <v>#REF!</v>
      </c>
      <c r="AC219" t="e">
        <f>ROUND(((ES219*ROUND(2,7))),2)</f>
        <v>#REF!</v>
      </c>
      <c r="AD219" t="e">
        <f>ROUND(((((ET219*ROUND(2,7)))-((EU219*ROUND(2,7))))+AE219),2)</f>
        <v>#REF!</v>
      </c>
      <c r="AE219" t="e">
        <f>ROUND(((EU219*ROUND(2,7))),2)</f>
        <v>#REF!</v>
      </c>
      <c r="AF219" t="e">
        <f>ROUND(((EV219*ROUND(2,7))),2)</f>
        <v>#REF!</v>
      </c>
      <c r="AG219">
        <f t="shared" si="336"/>
        <v>0</v>
      </c>
      <c r="AH219" t="e">
        <f>((EW219*ROUND(2,7)))</f>
        <v>#REF!</v>
      </c>
      <c r="AI219">
        <f>((EX219*ROUND(2,7)))</f>
        <v>0.04</v>
      </c>
      <c r="AJ219">
        <f t="shared" si="338"/>
        <v>0</v>
      </c>
      <c r="AK219" t="e">
        <f>AL219+AM219+AO219</f>
        <v>#REF!</v>
      </c>
      <c r="AL219" s="31" t="e">
        <f>'Техническое задание 18.1 '!#REF!</f>
        <v>#REF!</v>
      </c>
      <c r="AM219" s="31" t="e">
        <f>'Техническое задание 18.1 '!#REF!</f>
        <v>#REF!</v>
      </c>
      <c r="AN219" s="31" t="e">
        <f>'Техническое задание 18.1 '!#REF!</f>
        <v>#REF!</v>
      </c>
      <c r="AO219" s="31" t="e">
        <f>'Техническое задание 18.1 '!#REF!</f>
        <v>#REF!</v>
      </c>
      <c r="AP219">
        <v>0</v>
      </c>
      <c r="AQ219" t="e">
        <f>'Техническое задание 18.1 '!#REF!</f>
        <v>#REF!</v>
      </c>
      <c r="AR219">
        <v>0.02</v>
      </c>
      <c r="AS219">
        <v>0</v>
      </c>
      <c r="AT219">
        <v>94</v>
      </c>
      <c r="AU219">
        <v>51</v>
      </c>
      <c r="AV219">
        <v>1</v>
      </c>
      <c r="AW219">
        <v>1</v>
      </c>
      <c r="AZ219">
        <v>1</v>
      </c>
      <c r="BA219" t="e">
        <f>'Техническое задание 18.1 '!#REF!</f>
        <v>#REF!</v>
      </c>
      <c r="BB219" t="e">
        <f>'Техническое задание 18.1 '!#REF!</f>
        <v>#REF!</v>
      </c>
      <c r="BC219" t="e">
        <f>'Техническое задание 18.1 '!#REF!</f>
        <v>#REF!</v>
      </c>
      <c r="BD219" t="s">
        <v>6</v>
      </c>
      <c r="BE219" t="s">
        <v>6</v>
      </c>
      <c r="BF219" t="s">
        <v>6</v>
      </c>
      <c r="BG219" t="s">
        <v>6</v>
      </c>
      <c r="BH219">
        <v>0</v>
      </c>
      <c r="BI219">
        <v>1</v>
      </c>
      <c r="BJ219" t="s">
        <v>370</v>
      </c>
      <c r="BM219">
        <v>13001</v>
      </c>
      <c r="BN219">
        <v>0</v>
      </c>
      <c r="BO219" t="s">
        <v>6</v>
      </c>
      <c r="BP219">
        <v>0</v>
      </c>
      <c r="BQ219">
        <v>2</v>
      </c>
      <c r="BR219">
        <v>0</v>
      </c>
      <c r="BS219" t="e">
        <f>'Техническое задание 18.1 '!#REF!</f>
        <v>#REF!</v>
      </c>
      <c r="BT219">
        <v>1</v>
      </c>
      <c r="BU219">
        <v>1</v>
      </c>
      <c r="BV219">
        <v>1</v>
      </c>
      <c r="BW219">
        <v>1</v>
      </c>
      <c r="BX219">
        <v>1</v>
      </c>
      <c r="BY219" t="s">
        <v>6</v>
      </c>
      <c r="BZ219">
        <v>94</v>
      </c>
      <c r="CA219">
        <v>51</v>
      </c>
      <c r="CB219" t="s">
        <v>6</v>
      </c>
      <c r="CE219">
        <v>0</v>
      </c>
      <c r="CF219">
        <v>0</v>
      </c>
      <c r="CG219">
        <v>0</v>
      </c>
      <c r="CM219">
        <v>0</v>
      </c>
      <c r="CN219" t="s">
        <v>6</v>
      </c>
      <c r="CO219">
        <v>0</v>
      </c>
      <c r="CP219" t="e">
        <f t="shared" si="339"/>
        <v>#REF!</v>
      </c>
      <c r="CQ219" t="e">
        <f t="shared" si="363"/>
        <v>#REF!</v>
      </c>
      <c r="CR219" t="e">
        <f t="shared" si="364"/>
        <v>#REF!</v>
      </c>
      <c r="CS219" t="e">
        <f t="shared" si="340"/>
        <v>#REF!</v>
      </c>
      <c r="CT219" t="e">
        <f t="shared" si="341"/>
        <v>#REF!</v>
      </c>
      <c r="CU219">
        <f t="shared" si="342"/>
        <v>0</v>
      </c>
      <c r="CV219" t="e">
        <f t="shared" si="343"/>
        <v>#REF!</v>
      </c>
      <c r="CW219">
        <f t="shared" si="344"/>
        <v>0.04</v>
      </c>
      <c r="CX219">
        <f t="shared" si="345"/>
        <v>0</v>
      </c>
      <c r="CY219" t="e">
        <f t="shared" si="346"/>
        <v>#REF!</v>
      </c>
      <c r="CZ219" t="e">
        <f t="shared" si="347"/>
        <v>#REF!</v>
      </c>
      <c r="DC219" t="s">
        <v>6</v>
      </c>
      <c r="DD219" t="s">
        <v>250</v>
      </c>
      <c r="DE219" t="s">
        <v>250</v>
      </c>
      <c r="DF219" t="s">
        <v>250</v>
      </c>
      <c r="DG219" t="s">
        <v>250</v>
      </c>
      <c r="DH219" t="s">
        <v>6</v>
      </c>
      <c r="DI219" t="s">
        <v>250</v>
      </c>
      <c r="DJ219" t="s">
        <v>250</v>
      </c>
      <c r="DK219" t="s">
        <v>6</v>
      </c>
      <c r="DL219" t="s">
        <v>6</v>
      </c>
      <c r="DM219" t="s">
        <v>6</v>
      </c>
      <c r="DN219">
        <v>0</v>
      </c>
      <c r="DO219">
        <v>0</v>
      </c>
      <c r="DP219">
        <v>1</v>
      </c>
      <c r="DQ219">
        <v>1</v>
      </c>
      <c r="DU219">
        <v>1005</v>
      </c>
      <c r="DV219" t="s">
        <v>92</v>
      </c>
      <c r="DW219" t="e">
        <f>'Техническое задание 18.1 '!#REF!</f>
        <v>#REF!</v>
      </c>
      <c r="DX219">
        <v>100</v>
      </c>
      <c r="DZ219" t="s">
        <v>6</v>
      </c>
      <c r="EA219" t="s">
        <v>6</v>
      </c>
      <c r="EB219" t="s">
        <v>6</v>
      </c>
      <c r="EC219" t="s">
        <v>6</v>
      </c>
      <c r="EE219">
        <v>66434316</v>
      </c>
      <c r="EF219">
        <v>2</v>
      </c>
      <c r="EG219" t="s">
        <v>80</v>
      </c>
      <c r="EH219">
        <v>13</v>
      </c>
      <c r="EI219" t="s">
        <v>371</v>
      </c>
      <c r="EJ219">
        <v>1</v>
      </c>
      <c r="EK219">
        <v>13001</v>
      </c>
      <c r="EL219" t="s">
        <v>372</v>
      </c>
      <c r="EM219" t="s">
        <v>373</v>
      </c>
      <c r="EO219" t="s">
        <v>6</v>
      </c>
      <c r="EQ219">
        <v>131072</v>
      </c>
      <c r="ER219" t="e">
        <f>ES219+ET219+EV219</f>
        <v>#REF!</v>
      </c>
      <c r="ES219" s="31" t="e">
        <f>'Техническое задание 18.1 '!#REF!</f>
        <v>#REF!</v>
      </c>
      <c r="ET219" s="31" t="e">
        <f>'Техническое задание 18.1 '!#REF!</f>
        <v>#REF!</v>
      </c>
      <c r="EU219" s="31" t="e">
        <f>'Техническое задание 18.1 '!#REF!</f>
        <v>#REF!</v>
      </c>
      <c r="EV219" s="31" t="e">
        <f>'Техническое задание 18.1 '!#REF!</f>
        <v>#REF!</v>
      </c>
      <c r="EW219" t="e">
        <f>'Техническое задание 18.1 '!#REF!</f>
        <v>#REF!</v>
      </c>
      <c r="EX219">
        <v>0.02</v>
      </c>
      <c r="EY219">
        <v>0</v>
      </c>
      <c r="FQ219">
        <v>0</v>
      </c>
      <c r="FR219">
        <f t="shared" si="348"/>
        <v>0</v>
      </c>
      <c r="FS219">
        <v>0</v>
      </c>
      <c r="FX219">
        <v>94</v>
      </c>
      <c r="FY219">
        <v>51</v>
      </c>
      <c r="GA219" t="s">
        <v>6</v>
      </c>
      <c r="GD219">
        <v>1</v>
      </c>
      <c r="GF219">
        <v>-692519465</v>
      </c>
      <c r="GG219">
        <v>2</v>
      </c>
      <c r="GH219">
        <v>1</v>
      </c>
      <c r="GI219">
        <v>4</v>
      </c>
      <c r="GJ219">
        <v>0</v>
      </c>
      <c r="GK219">
        <v>0</v>
      </c>
      <c r="GL219">
        <f t="shared" si="349"/>
        <v>0</v>
      </c>
      <c r="GM219" t="e">
        <f t="shared" si="350"/>
        <v>#REF!</v>
      </c>
      <c r="GN219" t="e">
        <f t="shared" si="351"/>
        <v>#REF!</v>
      </c>
      <c r="GO219">
        <f t="shared" si="352"/>
        <v>0</v>
      </c>
      <c r="GP219">
        <f t="shared" si="353"/>
        <v>0</v>
      </c>
      <c r="GR219">
        <v>0</v>
      </c>
      <c r="GS219">
        <v>3</v>
      </c>
      <c r="GT219">
        <v>0</v>
      </c>
      <c r="GU219" t="s">
        <v>250</v>
      </c>
      <c r="GV219">
        <f>ROUND(((GT219*ROUND(2,7))),2)</f>
        <v>0</v>
      </c>
      <c r="GW219">
        <v>1</v>
      </c>
      <c r="GX219" t="e">
        <f t="shared" si="355"/>
        <v>#REF!</v>
      </c>
      <c r="HA219">
        <v>0</v>
      </c>
      <c r="HB219">
        <v>0</v>
      </c>
      <c r="HC219">
        <f t="shared" si="356"/>
        <v>0</v>
      </c>
      <c r="HE219" t="s">
        <v>6</v>
      </c>
      <c r="HF219" t="s">
        <v>6</v>
      </c>
      <c r="HM219" t="s">
        <v>6</v>
      </c>
      <c r="HN219" t="s">
        <v>374</v>
      </c>
      <c r="HO219" t="s">
        <v>375</v>
      </c>
      <c r="HP219" t="s">
        <v>371</v>
      </c>
      <c r="HQ219" t="s">
        <v>371</v>
      </c>
      <c r="IF219">
        <v>-1</v>
      </c>
      <c r="IK219">
        <v>0</v>
      </c>
    </row>
    <row r="220" spans="1:245" x14ac:dyDescent="0.25">
      <c r="A220">
        <v>17</v>
      </c>
      <c r="B220">
        <v>1</v>
      </c>
      <c r="C220">
        <f>ROW(SmtRes!A396)</f>
        <v>396</v>
      </c>
      <c r="D220">
        <f>ROW(EtalonRes!A355)</f>
        <v>355</v>
      </c>
      <c r="E220" t="s">
        <v>551</v>
      </c>
      <c r="F220" t="s">
        <v>552</v>
      </c>
      <c r="G220" t="s">
        <v>553</v>
      </c>
      <c r="H220" t="s">
        <v>92</v>
      </c>
      <c r="I220" t="e">
        <f>'Техническое задание 18.1 '!#REF!</f>
        <v>#REF!</v>
      </c>
      <c r="J220">
        <v>0</v>
      </c>
      <c r="K220">
        <v>4.3570000000000002</v>
      </c>
      <c r="O220" t="e">
        <f t="shared" si="321"/>
        <v>#REF!</v>
      </c>
      <c r="P220" t="e">
        <f t="shared" si="322"/>
        <v>#REF!</v>
      </c>
      <c r="Q220" t="e">
        <f t="shared" si="323"/>
        <v>#REF!</v>
      </c>
      <c r="R220" t="e">
        <f t="shared" si="324"/>
        <v>#REF!</v>
      </c>
      <c r="S220" t="e">
        <f t="shared" si="325"/>
        <v>#REF!</v>
      </c>
      <c r="T220" t="e">
        <f t="shared" si="326"/>
        <v>#REF!</v>
      </c>
      <c r="U220" t="e">
        <f t="shared" si="327"/>
        <v>#REF!</v>
      </c>
      <c r="V220" t="e">
        <f t="shared" si="328"/>
        <v>#REF!</v>
      </c>
      <c r="W220" t="e">
        <f t="shared" si="329"/>
        <v>#REF!</v>
      </c>
      <c r="X220" t="e">
        <f t="shared" si="330"/>
        <v>#REF!</v>
      </c>
      <c r="Y220" t="e">
        <f t="shared" si="331"/>
        <v>#REF!</v>
      </c>
      <c r="AA220">
        <v>66440962</v>
      </c>
      <c r="AB220" t="e">
        <f t="shared" si="332"/>
        <v>#REF!</v>
      </c>
      <c r="AC220" t="e">
        <f>ROUND(((ES220*ROUND(2.2,7))),2)</f>
        <v>#REF!</v>
      </c>
      <c r="AD220" t="e">
        <f>ROUND(((((ET220*ROUND(2.2,7)))-((EU220*ROUND(2.2,7))))+AE220),2)</f>
        <v>#REF!</v>
      </c>
      <c r="AE220" t="e">
        <f>ROUND(((EU220*ROUND(2.2,7))),2)</f>
        <v>#REF!</v>
      </c>
      <c r="AF220" t="e">
        <f>ROUND(((EV220*ROUND(2.2,7))),2)</f>
        <v>#REF!</v>
      </c>
      <c r="AG220">
        <f t="shared" si="336"/>
        <v>0</v>
      </c>
      <c r="AH220" t="e">
        <f>((EW220*ROUND(2.2,7)))</f>
        <v>#REF!</v>
      </c>
      <c r="AI220">
        <f>((EX220*ROUND(2.2,7)))</f>
        <v>3.1680000000000001</v>
      </c>
      <c r="AJ220">
        <f t="shared" si="338"/>
        <v>0</v>
      </c>
      <c r="AK220" t="e">
        <f>AL220+AM220+AO220</f>
        <v>#REF!</v>
      </c>
      <c r="AL220" s="31" t="e">
        <f>'Техническое задание 18.1 '!#REF!</f>
        <v>#REF!</v>
      </c>
      <c r="AM220" s="31" t="e">
        <f>'Техническое задание 18.1 '!#REF!</f>
        <v>#REF!</v>
      </c>
      <c r="AN220" s="31" t="e">
        <f>'Техническое задание 18.1 '!#REF!</f>
        <v>#REF!</v>
      </c>
      <c r="AO220" s="31" t="e">
        <f>'Техническое задание 18.1 '!#REF!</f>
        <v>#REF!</v>
      </c>
      <c r="AP220">
        <v>0</v>
      </c>
      <c r="AQ220" t="e">
        <f>'Техническое задание 18.1 '!#REF!</f>
        <v>#REF!</v>
      </c>
      <c r="AR220">
        <v>1.44</v>
      </c>
      <c r="AS220">
        <v>0</v>
      </c>
      <c r="AT220">
        <v>100</v>
      </c>
      <c r="AU220">
        <v>49</v>
      </c>
      <c r="AV220">
        <v>1</v>
      </c>
      <c r="AW220">
        <v>1</v>
      </c>
      <c r="AZ220">
        <v>1</v>
      </c>
      <c r="BA220" t="e">
        <f>'Техническое задание 18.1 '!#REF!</f>
        <v>#REF!</v>
      </c>
      <c r="BB220" t="e">
        <f>'Техническое задание 18.1 '!#REF!</f>
        <v>#REF!</v>
      </c>
      <c r="BC220" t="e">
        <f>'Техническое задание 18.1 '!#REF!</f>
        <v>#REF!</v>
      </c>
      <c r="BD220" t="s">
        <v>6</v>
      </c>
      <c r="BE220" t="s">
        <v>6</v>
      </c>
      <c r="BF220" t="s">
        <v>6</v>
      </c>
      <c r="BG220" t="s">
        <v>6</v>
      </c>
      <c r="BH220">
        <v>0</v>
      </c>
      <c r="BI220">
        <v>1</v>
      </c>
      <c r="BJ220" t="s">
        <v>554</v>
      </c>
      <c r="BM220">
        <v>15001</v>
      </c>
      <c r="BN220">
        <v>0</v>
      </c>
      <c r="BO220" t="s">
        <v>6</v>
      </c>
      <c r="BP220">
        <v>0</v>
      </c>
      <c r="BQ220">
        <v>2</v>
      </c>
      <c r="BR220">
        <v>0</v>
      </c>
      <c r="BS220" t="e">
        <f>'Техническое задание 18.1 '!#REF!</f>
        <v>#REF!</v>
      </c>
      <c r="BT220">
        <v>1</v>
      </c>
      <c r="BU220">
        <v>1</v>
      </c>
      <c r="BV220">
        <v>1</v>
      </c>
      <c r="BW220">
        <v>1</v>
      </c>
      <c r="BX220">
        <v>1</v>
      </c>
      <c r="BY220" t="s">
        <v>6</v>
      </c>
      <c r="BZ220">
        <v>100</v>
      </c>
      <c r="CA220">
        <v>49</v>
      </c>
      <c r="CB220" t="s">
        <v>6</v>
      </c>
      <c r="CE220">
        <v>0</v>
      </c>
      <c r="CF220">
        <v>0</v>
      </c>
      <c r="CG220">
        <v>0</v>
      </c>
      <c r="CM220">
        <v>0</v>
      </c>
      <c r="CN220" t="s">
        <v>6</v>
      </c>
      <c r="CO220">
        <v>0</v>
      </c>
      <c r="CP220" t="e">
        <f t="shared" si="339"/>
        <v>#REF!</v>
      </c>
      <c r="CQ220" t="e">
        <f t="shared" si="363"/>
        <v>#REF!</v>
      </c>
      <c r="CR220" t="e">
        <f t="shared" si="364"/>
        <v>#REF!</v>
      </c>
      <c r="CS220" t="e">
        <f t="shared" si="340"/>
        <v>#REF!</v>
      </c>
      <c r="CT220" t="e">
        <f t="shared" si="341"/>
        <v>#REF!</v>
      </c>
      <c r="CU220">
        <f t="shared" si="342"/>
        <v>0</v>
      </c>
      <c r="CV220" t="e">
        <f t="shared" si="343"/>
        <v>#REF!</v>
      </c>
      <c r="CW220">
        <f t="shared" si="344"/>
        <v>3.1680000000000001</v>
      </c>
      <c r="CX220">
        <f t="shared" si="345"/>
        <v>0</v>
      </c>
      <c r="CY220" t="e">
        <f t="shared" si="346"/>
        <v>#REF!</v>
      </c>
      <c r="CZ220" t="e">
        <f t="shared" si="347"/>
        <v>#REF!</v>
      </c>
      <c r="DC220" t="s">
        <v>6</v>
      </c>
      <c r="DD220" t="s">
        <v>555</v>
      </c>
      <c r="DE220" t="s">
        <v>555</v>
      </c>
      <c r="DF220" t="s">
        <v>555</v>
      </c>
      <c r="DG220" t="s">
        <v>555</v>
      </c>
      <c r="DH220" t="s">
        <v>6</v>
      </c>
      <c r="DI220" t="s">
        <v>555</v>
      </c>
      <c r="DJ220" t="s">
        <v>555</v>
      </c>
      <c r="DK220" t="s">
        <v>6</v>
      </c>
      <c r="DL220" t="s">
        <v>6</v>
      </c>
      <c r="DM220" t="s">
        <v>6</v>
      </c>
      <c r="DN220">
        <v>0</v>
      </c>
      <c r="DO220">
        <v>0</v>
      </c>
      <c r="DP220">
        <v>1</v>
      </c>
      <c r="DQ220">
        <v>1</v>
      </c>
      <c r="DU220">
        <v>1005</v>
      </c>
      <c r="DV220" t="s">
        <v>92</v>
      </c>
      <c r="DW220" t="e">
        <f>'Техническое задание 18.1 '!#REF!</f>
        <v>#REF!</v>
      </c>
      <c r="DX220">
        <v>100</v>
      </c>
      <c r="DZ220" t="s">
        <v>6</v>
      </c>
      <c r="EA220" t="s">
        <v>6</v>
      </c>
      <c r="EB220" t="s">
        <v>6</v>
      </c>
      <c r="EC220" t="s">
        <v>6</v>
      </c>
      <c r="EE220">
        <v>66434339</v>
      </c>
      <c r="EF220">
        <v>2</v>
      </c>
      <c r="EG220" t="s">
        <v>80</v>
      </c>
      <c r="EH220">
        <v>15</v>
      </c>
      <c r="EI220" t="s">
        <v>556</v>
      </c>
      <c r="EJ220">
        <v>1</v>
      </c>
      <c r="EK220">
        <v>15001</v>
      </c>
      <c r="EL220" t="s">
        <v>556</v>
      </c>
      <c r="EM220" t="s">
        <v>557</v>
      </c>
      <c r="EO220" t="s">
        <v>6</v>
      </c>
      <c r="EQ220">
        <v>131072</v>
      </c>
      <c r="ER220" t="e">
        <f>ES220+ET220+EV220</f>
        <v>#REF!</v>
      </c>
      <c r="ES220" s="31" t="e">
        <f>'Техническое задание 18.1 '!#REF!</f>
        <v>#REF!</v>
      </c>
      <c r="ET220" s="31" t="e">
        <f>'Техническое задание 18.1 '!#REF!</f>
        <v>#REF!</v>
      </c>
      <c r="EU220" s="31" t="e">
        <f>'Техническое задание 18.1 '!#REF!</f>
        <v>#REF!</v>
      </c>
      <c r="EV220" s="31" t="e">
        <f>'Техническое задание 18.1 '!#REF!</f>
        <v>#REF!</v>
      </c>
      <c r="EW220" t="e">
        <f>'Техническое задание 18.1 '!#REF!</f>
        <v>#REF!</v>
      </c>
      <c r="EX220">
        <v>1.44</v>
      </c>
      <c r="EY220">
        <v>0</v>
      </c>
      <c r="FQ220">
        <v>0</v>
      </c>
      <c r="FR220">
        <f t="shared" si="348"/>
        <v>0</v>
      </c>
      <c r="FS220">
        <v>0</v>
      </c>
      <c r="FX220">
        <v>100</v>
      </c>
      <c r="FY220">
        <v>49</v>
      </c>
      <c r="GA220" t="s">
        <v>6</v>
      </c>
      <c r="GD220">
        <v>1</v>
      </c>
      <c r="GF220">
        <v>1567180972</v>
      </c>
      <c r="GG220">
        <v>2</v>
      </c>
      <c r="GH220">
        <v>1</v>
      </c>
      <c r="GI220">
        <v>4</v>
      </c>
      <c r="GJ220">
        <v>0</v>
      </c>
      <c r="GK220">
        <v>0</v>
      </c>
      <c r="GL220">
        <f t="shared" si="349"/>
        <v>0</v>
      </c>
      <c r="GM220" t="e">
        <f t="shared" si="350"/>
        <v>#REF!</v>
      </c>
      <c r="GN220" t="e">
        <f t="shared" si="351"/>
        <v>#REF!</v>
      </c>
      <c r="GO220">
        <f t="shared" si="352"/>
        <v>0</v>
      </c>
      <c r="GP220">
        <f t="shared" si="353"/>
        <v>0</v>
      </c>
      <c r="GR220">
        <v>0</v>
      </c>
      <c r="GS220">
        <v>3</v>
      </c>
      <c r="GT220">
        <v>0</v>
      </c>
      <c r="GU220" t="s">
        <v>555</v>
      </c>
      <c r="GV220">
        <f>ROUND(((GT220*ROUND(2.2,7))),2)</f>
        <v>0</v>
      </c>
      <c r="GW220">
        <v>1</v>
      </c>
      <c r="GX220" t="e">
        <f t="shared" si="355"/>
        <v>#REF!</v>
      </c>
      <c r="HA220">
        <v>0</v>
      </c>
      <c r="HB220">
        <v>0</v>
      </c>
      <c r="HC220">
        <f t="shared" si="356"/>
        <v>0</v>
      </c>
      <c r="HE220" t="s">
        <v>6</v>
      </c>
      <c r="HF220" t="s">
        <v>6</v>
      </c>
      <c r="HM220" t="s">
        <v>6</v>
      </c>
      <c r="HN220" t="s">
        <v>558</v>
      </c>
      <c r="HO220" t="s">
        <v>559</v>
      </c>
      <c r="HP220" t="s">
        <v>556</v>
      </c>
      <c r="HQ220" t="s">
        <v>556</v>
      </c>
      <c r="IF220">
        <v>-1</v>
      </c>
      <c r="IK220">
        <v>0</v>
      </c>
    </row>
    <row r="221" spans="1:245" x14ac:dyDescent="0.25">
      <c r="A221">
        <v>18</v>
      </c>
      <c r="B221">
        <v>1</v>
      </c>
      <c r="C221">
        <v>392</v>
      </c>
      <c r="E221" t="s">
        <v>560</v>
      </c>
      <c r="F221" t="e">
        <f>'Техническое задание 18.1 '!#REF!</f>
        <v>#REF!</v>
      </c>
      <c r="G221" t="s">
        <v>562</v>
      </c>
      <c r="H221" t="s">
        <v>132</v>
      </c>
      <c r="I221" t="e">
        <f>I220*J221</f>
        <v>#REF!</v>
      </c>
      <c r="J221">
        <v>-26.4</v>
      </c>
      <c r="K221">
        <v>-12</v>
      </c>
      <c r="O221" t="e">
        <f t="shared" si="321"/>
        <v>#REF!</v>
      </c>
      <c r="P221" t="e">
        <f t="shared" si="322"/>
        <v>#REF!</v>
      </c>
      <c r="Q221" t="e">
        <f t="shared" si="323"/>
        <v>#REF!</v>
      </c>
      <c r="R221" t="e">
        <f t="shared" si="324"/>
        <v>#REF!</v>
      </c>
      <c r="S221" t="e">
        <f t="shared" si="325"/>
        <v>#REF!</v>
      </c>
      <c r="T221" t="e">
        <f t="shared" si="326"/>
        <v>#REF!</v>
      </c>
      <c r="U221" t="e">
        <f t="shared" si="327"/>
        <v>#REF!</v>
      </c>
      <c r="V221" t="e">
        <f t="shared" si="328"/>
        <v>#REF!</v>
      </c>
      <c r="W221" t="e">
        <f t="shared" si="329"/>
        <v>#REF!</v>
      </c>
      <c r="X221" t="e">
        <f t="shared" si="330"/>
        <v>#REF!</v>
      </c>
      <c r="Y221" t="e">
        <f t="shared" si="331"/>
        <v>#REF!</v>
      </c>
      <c r="AA221">
        <v>66440962</v>
      </c>
      <c r="AB221" t="e">
        <f t="shared" si="332"/>
        <v>#REF!</v>
      </c>
      <c r="AC221" t="e">
        <f t="shared" ref="AC221:AC245" si="365">ROUND((ES221),2)</f>
        <v>#REF!</v>
      </c>
      <c r="AD221">
        <f t="shared" ref="AD221:AD245" si="366">ROUND((((ET221)-(EU221))+AE221),2)</f>
        <v>0</v>
      </c>
      <c r="AE221">
        <f t="shared" ref="AE221:AE245" si="367">ROUND((EU221),2)</f>
        <v>0</v>
      </c>
      <c r="AF221">
        <f t="shared" ref="AF221:AF245" si="368">ROUND((EV221),2)</f>
        <v>0</v>
      </c>
      <c r="AG221">
        <f t="shared" si="336"/>
        <v>0</v>
      </c>
      <c r="AH221">
        <f t="shared" ref="AH221:AH245" si="369">(EW221)</f>
        <v>0</v>
      </c>
      <c r="AI221">
        <f t="shared" ref="AI221:AI245" si="370">(EX221)</f>
        <v>0</v>
      </c>
      <c r="AJ221">
        <f t="shared" si="338"/>
        <v>0</v>
      </c>
      <c r="AK221">
        <v>9.0399999999999991</v>
      </c>
      <c r="AL221" s="31" t="e">
        <f>'Техническое задание 18.1 '!#REF!</f>
        <v>#REF!</v>
      </c>
      <c r="AM221">
        <v>0</v>
      </c>
      <c r="AN221">
        <v>0</v>
      </c>
      <c r="AO221">
        <v>0</v>
      </c>
      <c r="AP221">
        <v>0</v>
      </c>
      <c r="AQ221">
        <v>0</v>
      </c>
      <c r="AR221">
        <v>0</v>
      </c>
      <c r="AS221">
        <v>0</v>
      </c>
      <c r="AT221">
        <v>100</v>
      </c>
      <c r="AU221">
        <v>49</v>
      </c>
      <c r="AV221">
        <v>1</v>
      </c>
      <c r="AW221">
        <v>1</v>
      </c>
      <c r="AZ221">
        <v>1</v>
      </c>
      <c r="BA221">
        <v>1</v>
      </c>
      <c r="BB221">
        <v>1</v>
      </c>
      <c r="BC221" t="e">
        <f>'Техническое задание 18.1 '!#REF!</f>
        <v>#REF!</v>
      </c>
      <c r="BD221" t="s">
        <v>6</v>
      </c>
      <c r="BE221" t="s">
        <v>6</v>
      </c>
      <c r="BF221" t="s">
        <v>6</v>
      </c>
      <c r="BG221" t="s">
        <v>6</v>
      </c>
      <c r="BH221">
        <v>3</v>
      </c>
      <c r="BI221">
        <v>1</v>
      </c>
      <c r="BJ221" t="s">
        <v>563</v>
      </c>
      <c r="BM221">
        <v>15001</v>
      </c>
      <c r="BN221">
        <v>0</v>
      </c>
      <c r="BO221" t="s">
        <v>6</v>
      </c>
      <c r="BP221">
        <v>0</v>
      </c>
      <c r="BQ221">
        <v>2</v>
      </c>
      <c r="BR221">
        <v>1</v>
      </c>
      <c r="BS221">
        <v>1</v>
      </c>
      <c r="BT221">
        <v>1</v>
      </c>
      <c r="BU221">
        <v>1</v>
      </c>
      <c r="BV221">
        <v>1</v>
      </c>
      <c r="BW221">
        <v>1</v>
      </c>
      <c r="BX221">
        <v>1</v>
      </c>
      <c r="BY221" t="s">
        <v>6</v>
      </c>
      <c r="BZ221">
        <v>100</v>
      </c>
      <c r="CA221">
        <v>49</v>
      </c>
      <c r="CB221" t="s">
        <v>6</v>
      </c>
      <c r="CE221">
        <v>0</v>
      </c>
      <c r="CF221">
        <v>0</v>
      </c>
      <c r="CG221">
        <v>0</v>
      </c>
      <c r="CM221">
        <v>0</v>
      </c>
      <c r="CN221" t="s">
        <v>6</v>
      </c>
      <c r="CO221">
        <v>0</v>
      </c>
      <c r="CP221" t="e">
        <f t="shared" si="339"/>
        <v>#REF!</v>
      </c>
      <c r="CQ221" t="e">
        <f t="shared" si="363"/>
        <v>#REF!</v>
      </c>
      <c r="CR221">
        <f t="shared" si="364"/>
        <v>0</v>
      </c>
      <c r="CS221">
        <f t="shared" si="340"/>
        <v>0</v>
      </c>
      <c r="CT221">
        <f t="shared" si="341"/>
        <v>0</v>
      </c>
      <c r="CU221">
        <f t="shared" si="342"/>
        <v>0</v>
      </c>
      <c r="CV221">
        <f t="shared" si="343"/>
        <v>0</v>
      </c>
      <c r="CW221">
        <f t="shared" si="344"/>
        <v>0</v>
      </c>
      <c r="CX221">
        <f t="shared" si="345"/>
        <v>0</v>
      </c>
      <c r="CY221" t="e">
        <f t="shared" si="346"/>
        <v>#REF!</v>
      </c>
      <c r="CZ221" t="e">
        <f t="shared" si="347"/>
        <v>#REF!</v>
      </c>
      <c r="DC221" t="s">
        <v>6</v>
      </c>
      <c r="DD221" t="s">
        <v>6</v>
      </c>
      <c r="DE221" t="s">
        <v>6</v>
      </c>
      <c r="DF221" t="s">
        <v>6</v>
      </c>
      <c r="DG221" t="s">
        <v>6</v>
      </c>
      <c r="DH221" t="s">
        <v>6</v>
      </c>
      <c r="DI221" t="s">
        <v>6</v>
      </c>
      <c r="DJ221" t="s">
        <v>6</v>
      </c>
      <c r="DK221" t="s">
        <v>6</v>
      </c>
      <c r="DL221" t="s">
        <v>6</v>
      </c>
      <c r="DM221" t="s">
        <v>6</v>
      </c>
      <c r="DN221">
        <v>0</v>
      </c>
      <c r="DO221">
        <v>0</v>
      </c>
      <c r="DP221">
        <v>1</v>
      </c>
      <c r="DQ221">
        <v>1</v>
      </c>
      <c r="DU221">
        <v>1009</v>
      </c>
      <c r="DV221" t="s">
        <v>132</v>
      </c>
      <c r="DW221" t="e">
        <f>'Техническое задание 18.1 '!#REF!</f>
        <v>#REF!</v>
      </c>
      <c r="DX221">
        <v>1</v>
      </c>
      <c r="DZ221" t="s">
        <v>6</v>
      </c>
      <c r="EA221" t="s">
        <v>6</v>
      </c>
      <c r="EB221" t="s">
        <v>6</v>
      </c>
      <c r="EC221" t="s">
        <v>6</v>
      </c>
      <c r="EE221">
        <v>66434339</v>
      </c>
      <c r="EF221">
        <v>2</v>
      </c>
      <c r="EG221" t="s">
        <v>80</v>
      </c>
      <c r="EH221">
        <v>15</v>
      </c>
      <c r="EI221" t="s">
        <v>556</v>
      </c>
      <c r="EJ221">
        <v>1</v>
      </c>
      <c r="EK221">
        <v>15001</v>
      </c>
      <c r="EL221" t="s">
        <v>556</v>
      </c>
      <c r="EM221" t="s">
        <v>557</v>
      </c>
      <c r="EO221" t="s">
        <v>6</v>
      </c>
      <c r="EQ221">
        <v>0</v>
      </c>
      <c r="ER221">
        <v>9.0399999999999991</v>
      </c>
      <c r="ES221" s="31" t="e">
        <f>'Техническое задание 18.1 '!#REF!</f>
        <v>#REF!</v>
      </c>
      <c r="ET221">
        <v>0</v>
      </c>
      <c r="EU221">
        <v>0</v>
      </c>
      <c r="EV221">
        <v>0</v>
      </c>
      <c r="EW221">
        <v>0</v>
      </c>
      <c r="EX221">
        <v>0</v>
      </c>
      <c r="FQ221">
        <v>0</v>
      </c>
      <c r="FR221">
        <f t="shared" si="348"/>
        <v>0</v>
      </c>
      <c r="FS221">
        <v>0</v>
      </c>
      <c r="FX221">
        <v>100</v>
      </c>
      <c r="FY221">
        <v>49</v>
      </c>
      <c r="GA221" t="s">
        <v>6</v>
      </c>
      <c r="GD221">
        <v>1</v>
      </c>
      <c r="GF221">
        <v>2018422279</v>
      </c>
      <c r="GG221">
        <v>2</v>
      </c>
      <c r="GH221">
        <v>1</v>
      </c>
      <c r="GI221">
        <v>4</v>
      </c>
      <c r="GJ221">
        <v>0</v>
      </c>
      <c r="GK221">
        <v>0</v>
      </c>
      <c r="GL221">
        <f t="shared" si="349"/>
        <v>0</v>
      </c>
      <c r="GM221" t="e">
        <f t="shared" si="350"/>
        <v>#REF!</v>
      </c>
      <c r="GN221" t="e">
        <f t="shared" si="351"/>
        <v>#REF!</v>
      </c>
      <c r="GO221">
        <f t="shared" si="352"/>
        <v>0</v>
      </c>
      <c r="GP221">
        <f t="shared" si="353"/>
        <v>0</v>
      </c>
      <c r="GR221">
        <v>0</v>
      </c>
      <c r="GS221">
        <v>3</v>
      </c>
      <c r="GT221">
        <v>0</v>
      </c>
      <c r="GU221" t="s">
        <v>6</v>
      </c>
      <c r="GV221">
        <f t="shared" ref="GV221:GV245" si="371">ROUND((GT221),2)</f>
        <v>0</v>
      </c>
      <c r="GW221">
        <v>1</v>
      </c>
      <c r="GX221" t="e">
        <f t="shared" si="355"/>
        <v>#REF!</v>
      </c>
      <c r="HA221">
        <v>0</v>
      </c>
      <c r="HB221">
        <v>0</v>
      </c>
      <c r="HC221">
        <f t="shared" si="356"/>
        <v>0</v>
      </c>
      <c r="HE221" t="s">
        <v>6</v>
      </c>
      <c r="HF221" t="s">
        <v>6</v>
      </c>
      <c r="HM221" t="s">
        <v>555</v>
      </c>
      <c r="HN221" t="s">
        <v>558</v>
      </c>
      <c r="HO221" t="s">
        <v>559</v>
      </c>
      <c r="HP221" t="s">
        <v>556</v>
      </c>
      <c r="HQ221" t="s">
        <v>556</v>
      </c>
      <c r="IF221">
        <v>-1</v>
      </c>
      <c r="IK221">
        <v>0</v>
      </c>
    </row>
    <row r="222" spans="1:245" x14ac:dyDescent="0.25">
      <c r="A222">
        <v>17</v>
      </c>
      <c r="B222">
        <v>1</v>
      </c>
      <c r="C222">
        <f>ROW(SmtRes!A410)</f>
        <v>410</v>
      </c>
      <c r="D222">
        <f>ROW(EtalonRes!A367)</f>
        <v>367</v>
      </c>
      <c r="E222" t="s">
        <v>564</v>
      </c>
      <c r="F222" t="s">
        <v>565</v>
      </c>
      <c r="G222" t="s">
        <v>566</v>
      </c>
      <c r="H222" t="s">
        <v>169</v>
      </c>
      <c r="I222" t="e">
        <f>'Техническое задание 18.1 '!#REF!</f>
        <v>#REF!</v>
      </c>
      <c r="J222">
        <v>0</v>
      </c>
      <c r="K222">
        <v>0.216</v>
      </c>
      <c r="O222" t="e">
        <f t="shared" si="321"/>
        <v>#REF!</v>
      </c>
      <c r="P222" t="e">
        <f t="shared" si="322"/>
        <v>#REF!</v>
      </c>
      <c r="Q222" t="e">
        <f t="shared" si="323"/>
        <v>#REF!</v>
      </c>
      <c r="R222" t="e">
        <f t="shared" si="324"/>
        <v>#REF!</v>
      </c>
      <c r="S222" t="e">
        <f t="shared" si="325"/>
        <v>#REF!</v>
      </c>
      <c r="T222" t="e">
        <f t="shared" si="326"/>
        <v>#REF!</v>
      </c>
      <c r="U222" t="e">
        <f t="shared" si="327"/>
        <v>#REF!</v>
      </c>
      <c r="V222" t="e">
        <f t="shared" si="328"/>
        <v>#REF!</v>
      </c>
      <c r="W222" t="e">
        <f t="shared" si="329"/>
        <v>#REF!</v>
      </c>
      <c r="X222" t="e">
        <f t="shared" si="330"/>
        <v>#REF!</v>
      </c>
      <c r="Y222" t="e">
        <f t="shared" si="331"/>
        <v>#REF!</v>
      </c>
      <c r="AA222">
        <v>66440962</v>
      </c>
      <c r="AB222" t="e">
        <f t="shared" si="332"/>
        <v>#REF!</v>
      </c>
      <c r="AC222" t="e">
        <f t="shared" si="365"/>
        <v>#REF!</v>
      </c>
      <c r="AD222" t="e">
        <f t="shared" si="366"/>
        <v>#REF!</v>
      </c>
      <c r="AE222" t="e">
        <f t="shared" si="367"/>
        <v>#REF!</v>
      </c>
      <c r="AF222" t="e">
        <f t="shared" si="368"/>
        <v>#REF!</v>
      </c>
      <c r="AG222">
        <f t="shared" si="336"/>
        <v>0</v>
      </c>
      <c r="AH222" t="e">
        <f t="shared" si="369"/>
        <v>#REF!</v>
      </c>
      <c r="AI222">
        <f t="shared" si="370"/>
        <v>3.19</v>
      </c>
      <c r="AJ222">
        <f t="shared" si="338"/>
        <v>0</v>
      </c>
      <c r="AK222" t="e">
        <f>AL222+AM222+AO222</f>
        <v>#REF!</v>
      </c>
      <c r="AL222" s="31" t="e">
        <f>'Техническое задание 18.1 '!#REF!</f>
        <v>#REF!</v>
      </c>
      <c r="AM222" s="31" t="e">
        <f>'Техническое задание 18.1 '!#REF!</f>
        <v>#REF!</v>
      </c>
      <c r="AN222" s="31" t="e">
        <f>'Техническое задание 18.1 '!#REF!</f>
        <v>#REF!</v>
      </c>
      <c r="AO222" s="31" t="e">
        <f>'Техническое задание 18.1 '!#REF!</f>
        <v>#REF!</v>
      </c>
      <c r="AP222">
        <v>0</v>
      </c>
      <c r="AQ222" t="e">
        <f>'Техническое задание 18.1 '!#REF!</f>
        <v>#REF!</v>
      </c>
      <c r="AR222">
        <v>3.19</v>
      </c>
      <c r="AS222">
        <v>0</v>
      </c>
      <c r="AT222">
        <v>109</v>
      </c>
      <c r="AU222">
        <v>57</v>
      </c>
      <c r="AV222">
        <v>1</v>
      </c>
      <c r="AW222">
        <v>1</v>
      </c>
      <c r="AZ222">
        <v>1</v>
      </c>
      <c r="BA222" t="e">
        <f>'Техническое задание 18.1 '!#REF!</f>
        <v>#REF!</v>
      </c>
      <c r="BB222" t="e">
        <f>'Техническое задание 18.1 '!#REF!</f>
        <v>#REF!</v>
      </c>
      <c r="BC222" t="e">
        <f>'Техническое задание 18.1 '!#REF!</f>
        <v>#REF!</v>
      </c>
      <c r="BD222" t="s">
        <v>6</v>
      </c>
      <c r="BE222" t="s">
        <v>6</v>
      </c>
      <c r="BF222" t="s">
        <v>6</v>
      </c>
      <c r="BG222" t="s">
        <v>6</v>
      </c>
      <c r="BH222">
        <v>0</v>
      </c>
      <c r="BI222">
        <v>1</v>
      </c>
      <c r="BJ222" t="s">
        <v>567</v>
      </c>
      <c r="BM222">
        <v>12001</v>
      </c>
      <c r="BN222">
        <v>0</v>
      </c>
      <c r="BO222" t="s">
        <v>6</v>
      </c>
      <c r="BP222">
        <v>0</v>
      </c>
      <c r="BQ222">
        <v>2</v>
      </c>
      <c r="BR222">
        <v>0</v>
      </c>
      <c r="BS222" t="e">
        <f>'Техническое задание 18.1 '!#REF!</f>
        <v>#REF!</v>
      </c>
      <c r="BT222">
        <v>1</v>
      </c>
      <c r="BU222">
        <v>1</v>
      </c>
      <c r="BV222">
        <v>1</v>
      </c>
      <c r="BW222">
        <v>1</v>
      </c>
      <c r="BX222">
        <v>1</v>
      </c>
      <c r="BY222" t="s">
        <v>6</v>
      </c>
      <c r="BZ222">
        <v>109</v>
      </c>
      <c r="CA222">
        <v>57</v>
      </c>
      <c r="CB222" t="s">
        <v>6</v>
      </c>
      <c r="CE222">
        <v>0</v>
      </c>
      <c r="CF222">
        <v>0</v>
      </c>
      <c r="CG222">
        <v>0</v>
      </c>
      <c r="CM222">
        <v>0</v>
      </c>
      <c r="CN222" t="s">
        <v>6</v>
      </c>
      <c r="CO222">
        <v>0</v>
      </c>
      <c r="CP222" t="e">
        <f t="shared" si="339"/>
        <v>#REF!</v>
      </c>
      <c r="CQ222" t="e">
        <f t="shared" si="363"/>
        <v>#REF!</v>
      </c>
      <c r="CR222" t="e">
        <f t="shared" si="364"/>
        <v>#REF!</v>
      </c>
      <c r="CS222" t="e">
        <f t="shared" si="340"/>
        <v>#REF!</v>
      </c>
      <c r="CT222" t="e">
        <f t="shared" si="341"/>
        <v>#REF!</v>
      </c>
      <c r="CU222">
        <f t="shared" si="342"/>
        <v>0</v>
      </c>
      <c r="CV222" t="e">
        <f t="shared" si="343"/>
        <v>#REF!</v>
      </c>
      <c r="CW222">
        <f t="shared" si="344"/>
        <v>3.19</v>
      </c>
      <c r="CX222">
        <f t="shared" si="345"/>
        <v>0</v>
      </c>
      <c r="CY222" t="e">
        <f t="shared" si="346"/>
        <v>#REF!</v>
      </c>
      <c r="CZ222" t="e">
        <f t="shared" si="347"/>
        <v>#REF!</v>
      </c>
      <c r="DC222" t="s">
        <v>6</v>
      </c>
      <c r="DD222" t="s">
        <v>6</v>
      </c>
      <c r="DE222" t="s">
        <v>6</v>
      </c>
      <c r="DF222" t="s">
        <v>6</v>
      </c>
      <c r="DG222" t="s">
        <v>6</v>
      </c>
      <c r="DH222" t="s">
        <v>6</v>
      </c>
      <c r="DI222" t="s">
        <v>6</v>
      </c>
      <c r="DJ222" t="s">
        <v>6</v>
      </c>
      <c r="DK222" t="s">
        <v>6</v>
      </c>
      <c r="DL222" t="s">
        <v>6</v>
      </c>
      <c r="DM222" t="s">
        <v>6</v>
      </c>
      <c r="DN222">
        <v>0</v>
      </c>
      <c r="DO222">
        <v>0</v>
      </c>
      <c r="DP222">
        <v>1</v>
      </c>
      <c r="DQ222">
        <v>1</v>
      </c>
      <c r="DU222">
        <v>1003</v>
      </c>
      <c r="DV222" t="s">
        <v>169</v>
      </c>
      <c r="DW222" t="e">
        <f>'Техническое задание 18.1 '!#REF!</f>
        <v>#REF!</v>
      </c>
      <c r="DX222">
        <v>100</v>
      </c>
      <c r="DZ222" t="s">
        <v>6</v>
      </c>
      <c r="EA222" t="s">
        <v>6</v>
      </c>
      <c r="EB222" t="s">
        <v>6</v>
      </c>
      <c r="EC222" t="s">
        <v>6</v>
      </c>
      <c r="EE222">
        <v>66434314</v>
      </c>
      <c r="EF222">
        <v>2</v>
      </c>
      <c r="EG222" t="s">
        <v>80</v>
      </c>
      <c r="EH222">
        <v>12</v>
      </c>
      <c r="EI222" t="s">
        <v>568</v>
      </c>
      <c r="EJ222">
        <v>1</v>
      </c>
      <c r="EK222">
        <v>12001</v>
      </c>
      <c r="EL222" t="s">
        <v>568</v>
      </c>
      <c r="EM222" t="s">
        <v>569</v>
      </c>
      <c r="EO222" t="s">
        <v>6</v>
      </c>
      <c r="EQ222">
        <v>131072</v>
      </c>
      <c r="ER222" t="e">
        <f>ES222+ET222+EV222</f>
        <v>#REF!</v>
      </c>
      <c r="ES222" s="31" t="e">
        <f>'Техническое задание 18.1 '!#REF!</f>
        <v>#REF!</v>
      </c>
      <c r="ET222" s="31" t="e">
        <f>'Техническое задание 18.1 '!#REF!</f>
        <v>#REF!</v>
      </c>
      <c r="EU222" s="31" t="e">
        <f>'Техническое задание 18.1 '!#REF!</f>
        <v>#REF!</v>
      </c>
      <c r="EV222" s="31" t="e">
        <f>'Техническое задание 18.1 '!#REF!</f>
        <v>#REF!</v>
      </c>
      <c r="EW222" t="e">
        <f>'Техническое задание 18.1 '!#REF!</f>
        <v>#REF!</v>
      </c>
      <c r="EX222">
        <v>3.19</v>
      </c>
      <c r="EY222">
        <v>0</v>
      </c>
      <c r="FQ222">
        <v>0</v>
      </c>
      <c r="FR222">
        <f t="shared" si="348"/>
        <v>0</v>
      </c>
      <c r="FS222">
        <v>0</v>
      </c>
      <c r="FX222">
        <v>109</v>
      </c>
      <c r="FY222">
        <v>57</v>
      </c>
      <c r="GA222" t="s">
        <v>6</v>
      </c>
      <c r="GD222">
        <v>1</v>
      </c>
      <c r="GF222">
        <v>-1111378483</v>
      </c>
      <c r="GG222">
        <v>2</v>
      </c>
      <c r="GH222">
        <v>1</v>
      </c>
      <c r="GI222">
        <v>4</v>
      </c>
      <c r="GJ222">
        <v>0</v>
      </c>
      <c r="GK222">
        <v>0</v>
      </c>
      <c r="GL222">
        <f t="shared" si="349"/>
        <v>0</v>
      </c>
      <c r="GM222" t="e">
        <f t="shared" si="350"/>
        <v>#REF!</v>
      </c>
      <c r="GN222" t="e">
        <f t="shared" si="351"/>
        <v>#REF!</v>
      </c>
      <c r="GO222">
        <f t="shared" si="352"/>
        <v>0</v>
      </c>
      <c r="GP222">
        <f t="shared" si="353"/>
        <v>0</v>
      </c>
      <c r="GR222">
        <v>0</v>
      </c>
      <c r="GS222">
        <v>3</v>
      </c>
      <c r="GT222">
        <v>0</v>
      </c>
      <c r="GU222" t="s">
        <v>6</v>
      </c>
      <c r="GV222">
        <f t="shared" si="371"/>
        <v>0</v>
      </c>
      <c r="GW222">
        <v>1</v>
      </c>
      <c r="GX222" t="e">
        <f t="shared" si="355"/>
        <v>#REF!</v>
      </c>
      <c r="HA222">
        <v>0</v>
      </c>
      <c r="HB222">
        <v>0</v>
      </c>
      <c r="HC222">
        <f t="shared" si="356"/>
        <v>0</v>
      </c>
      <c r="HE222" t="s">
        <v>6</v>
      </c>
      <c r="HF222" t="s">
        <v>6</v>
      </c>
      <c r="HM222" t="s">
        <v>6</v>
      </c>
      <c r="HN222" t="s">
        <v>570</v>
      </c>
      <c r="HO222" t="s">
        <v>571</v>
      </c>
      <c r="HP222" t="s">
        <v>568</v>
      </c>
      <c r="HQ222" t="s">
        <v>568</v>
      </c>
      <c r="IF222">
        <v>-1</v>
      </c>
      <c r="IK222">
        <v>0</v>
      </c>
    </row>
    <row r="223" spans="1:245" x14ac:dyDescent="0.25">
      <c r="A223">
        <v>18</v>
      </c>
      <c r="B223">
        <v>1</v>
      </c>
      <c r="C223">
        <v>402</v>
      </c>
      <c r="E223" t="s">
        <v>572</v>
      </c>
      <c r="F223" t="e">
        <f>'Техническое задание 18.1 '!#REF!</f>
        <v>#REF!</v>
      </c>
      <c r="G223" t="s">
        <v>574</v>
      </c>
      <c r="H223" t="s">
        <v>147</v>
      </c>
      <c r="I223" t="e">
        <f>I222*J223</f>
        <v>#REF!</v>
      </c>
      <c r="J223">
        <v>-1.14E-2</v>
      </c>
      <c r="K223">
        <v>-1.14E-2</v>
      </c>
      <c r="O223" t="e">
        <f t="shared" si="321"/>
        <v>#REF!</v>
      </c>
      <c r="P223" t="e">
        <f t="shared" si="322"/>
        <v>#REF!</v>
      </c>
      <c r="Q223" t="e">
        <f t="shared" si="323"/>
        <v>#REF!</v>
      </c>
      <c r="R223" t="e">
        <f t="shared" si="324"/>
        <v>#REF!</v>
      </c>
      <c r="S223" t="e">
        <f t="shared" si="325"/>
        <v>#REF!</v>
      </c>
      <c r="T223" t="e">
        <f t="shared" si="326"/>
        <v>#REF!</v>
      </c>
      <c r="U223" t="e">
        <f t="shared" si="327"/>
        <v>#REF!</v>
      </c>
      <c r="V223" t="e">
        <f t="shared" si="328"/>
        <v>#REF!</v>
      </c>
      <c r="W223" t="e">
        <f t="shared" si="329"/>
        <v>#REF!</v>
      </c>
      <c r="X223" t="e">
        <f t="shared" si="330"/>
        <v>#REF!</v>
      </c>
      <c r="Y223" t="e">
        <f t="shared" si="331"/>
        <v>#REF!</v>
      </c>
      <c r="AA223">
        <v>66440962</v>
      </c>
      <c r="AB223" t="e">
        <f t="shared" si="332"/>
        <v>#REF!</v>
      </c>
      <c r="AC223" t="e">
        <f t="shared" si="365"/>
        <v>#REF!</v>
      </c>
      <c r="AD223">
        <f t="shared" si="366"/>
        <v>0</v>
      </c>
      <c r="AE223">
        <f t="shared" si="367"/>
        <v>0</v>
      </c>
      <c r="AF223">
        <f t="shared" si="368"/>
        <v>0</v>
      </c>
      <c r="AG223">
        <f t="shared" si="336"/>
        <v>0</v>
      </c>
      <c r="AH223">
        <f t="shared" si="369"/>
        <v>0</v>
      </c>
      <c r="AI223">
        <f t="shared" si="370"/>
        <v>0</v>
      </c>
      <c r="AJ223">
        <f t="shared" si="338"/>
        <v>0</v>
      </c>
      <c r="AK223">
        <v>11978</v>
      </c>
      <c r="AL223" s="31" t="e">
        <f>'Техническое задание 18.1 '!#REF!</f>
        <v>#REF!</v>
      </c>
      <c r="AM223">
        <v>0</v>
      </c>
      <c r="AN223">
        <v>0</v>
      </c>
      <c r="AO223">
        <v>0</v>
      </c>
      <c r="AP223">
        <v>0</v>
      </c>
      <c r="AQ223">
        <v>0</v>
      </c>
      <c r="AR223">
        <v>0</v>
      </c>
      <c r="AS223">
        <v>0</v>
      </c>
      <c r="AT223">
        <v>109</v>
      </c>
      <c r="AU223">
        <v>57</v>
      </c>
      <c r="AV223">
        <v>1</v>
      </c>
      <c r="AW223">
        <v>1</v>
      </c>
      <c r="AZ223">
        <v>1</v>
      </c>
      <c r="BA223">
        <v>1</v>
      </c>
      <c r="BB223">
        <v>1</v>
      </c>
      <c r="BC223" t="e">
        <f>'Техническое задание 18.1 '!#REF!</f>
        <v>#REF!</v>
      </c>
      <c r="BD223" t="s">
        <v>6</v>
      </c>
      <c r="BE223" t="s">
        <v>6</v>
      </c>
      <c r="BF223" t="s">
        <v>6</v>
      </c>
      <c r="BG223" t="s">
        <v>6</v>
      </c>
      <c r="BH223">
        <v>3</v>
      </c>
      <c r="BI223">
        <v>1</v>
      </c>
      <c r="BJ223" t="s">
        <v>575</v>
      </c>
      <c r="BM223">
        <v>12001</v>
      </c>
      <c r="BN223">
        <v>0</v>
      </c>
      <c r="BO223" t="s">
        <v>6</v>
      </c>
      <c r="BP223">
        <v>0</v>
      </c>
      <c r="BQ223">
        <v>2</v>
      </c>
      <c r="BR223">
        <v>1</v>
      </c>
      <c r="BS223">
        <v>1</v>
      </c>
      <c r="BT223">
        <v>1</v>
      </c>
      <c r="BU223">
        <v>1</v>
      </c>
      <c r="BV223">
        <v>1</v>
      </c>
      <c r="BW223">
        <v>1</v>
      </c>
      <c r="BX223">
        <v>1</v>
      </c>
      <c r="BY223" t="s">
        <v>6</v>
      </c>
      <c r="BZ223">
        <v>109</v>
      </c>
      <c r="CA223">
        <v>57</v>
      </c>
      <c r="CB223" t="s">
        <v>6</v>
      </c>
      <c r="CE223">
        <v>0</v>
      </c>
      <c r="CF223">
        <v>0</v>
      </c>
      <c r="CG223">
        <v>0</v>
      </c>
      <c r="CM223">
        <v>0</v>
      </c>
      <c r="CN223" t="s">
        <v>6</v>
      </c>
      <c r="CO223">
        <v>0</v>
      </c>
      <c r="CP223" t="e">
        <f t="shared" si="339"/>
        <v>#REF!</v>
      </c>
      <c r="CQ223" t="e">
        <f t="shared" si="363"/>
        <v>#REF!</v>
      </c>
      <c r="CR223">
        <f t="shared" si="364"/>
        <v>0</v>
      </c>
      <c r="CS223">
        <f t="shared" si="340"/>
        <v>0</v>
      </c>
      <c r="CT223">
        <f t="shared" si="341"/>
        <v>0</v>
      </c>
      <c r="CU223">
        <f t="shared" si="342"/>
        <v>0</v>
      </c>
      <c r="CV223">
        <f t="shared" si="343"/>
        <v>0</v>
      </c>
      <c r="CW223">
        <f t="shared" si="344"/>
        <v>0</v>
      </c>
      <c r="CX223">
        <f t="shared" si="345"/>
        <v>0</v>
      </c>
      <c r="CY223" t="e">
        <f t="shared" si="346"/>
        <v>#REF!</v>
      </c>
      <c r="CZ223" t="e">
        <f t="shared" si="347"/>
        <v>#REF!</v>
      </c>
      <c r="DC223" t="s">
        <v>6</v>
      </c>
      <c r="DD223" t="s">
        <v>6</v>
      </c>
      <c r="DE223" t="s">
        <v>6</v>
      </c>
      <c r="DF223" t="s">
        <v>6</v>
      </c>
      <c r="DG223" t="s">
        <v>6</v>
      </c>
      <c r="DH223" t="s">
        <v>6</v>
      </c>
      <c r="DI223" t="s">
        <v>6</v>
      </c>
      <c r="DJ223" t="s">
        <v>6</v>
      </c>
      <c r="DK223" t="s">
        <v>6</v>
      </c>
      <c r="DL223" t="s">
        <v>6</v>
      </c>
      <c r="DM223" t="s">
        <v>6</v>
      </c>
      <c r="DN223">
        <v>0</v>
      </c>
      <c r="DO223">
        <v>0</v>
      </c>
      <c r="DP223">
        <v>1</v>
      </c>
      <c r="DQ223">
        <v>1</v>
      </c>
      <c r="DU223">
        <v>1009</v>
      </c>
      <c r="DV223" t="s">
        <v>147</v>
      </c>
      <c r="DW223" t="e">
        <f>'Техническое задание 18.1 '!#REF!</f>
        <v>#REF!</v>
      </c>
      <c r="DX223">
        <v>1000</v>
      </c>
      <c r="DZ223" t="s">
        <v>6</v>
      </c>
      <c r="EA223" t="s">
        <v>6</v>
      </c>
      <c r="EB223" t="s">
        <v>6</v>
      </c>
      <c r="EC223" t="s">
        <v>6</v>
      </c>
      <c r="EE223">
        <v>66434314</v>
      </c>
      <c r="EF223">
        <v>2</v>
      </c>
      <c r="EG223" t="s">
        <v>80</v>
      </c>
      <c r="EH223">
        <v>12</v>
      </c>
      <c r="EI223" t="s">
        <v>568</v>
      </c>
      <c r="EJ223">
        <v>1</v>
      </c>
      <c r="EK223">
        <v>12001</v>
      </c>
      <c r="EL223" t="s">
        <v>568</v>
      </c>
      <c r="EM223" t="s">
        <v>569</v>
      </c>
      <c r="EO223" t="s">
        <v>6</v>
      </c>
      <c r="EQ223">
        <v>0</v>
      </c>
      <c r="ER223">
        <v>11978</v>
      </c>
      <c r="ES223" s="31" t="e">
        <f>'Техническое задание 18.1 '!#REF!</f>
        <v>#REF!</v>
      </c>
      <c r="ET223">
        <v>0</v>
      </c>
      <c r="EU223">
        <v>0</v>
      </c>
      <c r="EV223">
        <v>0</v>
      </c>
      <c r="EW223">
        <v>0</v>
      </c>
      <c r="EX223">
        <v>0</v>
      </c>
      <c r="FQ223">
        <v>0</v>
      </c>
      <c r="FR223">
        <f t="shared" si="348"/>
        <v>0</v>
      </c>
      <c r="FS223">
        <v>0</v>
      </c>
      <c r="FX223">
        <v>109</v>
      </c>
      <c r="FY223">
        <v>57</v>
      </c>
      <c r="GA223" t="s">
        <v>6</v>
      </c>
      <c r="GD223">
        <v>1</v>
      </c>
      <c r="GF223">
        <v>1225468366</v>
      </c>
      <c r="GG223">
        <v>2</v>
      </c>
      <c r="GH223">
        <v>1</v>
      </c>
      <c r="GI223">
        <v>4</v>
      </c>
      <c r="GJ223">
        <v>0</v>
      </c>
      <c r="GK223">
        <v>0</v>
      </c>
      <c r="GL223">
        <f t="shared" si="349"/>
        <v>0</v>
      </c>
      <c r="GM223" t="e">
        <f t="shared" si="350"/>
        <v>#REF!</v>
      </c>
      <c r="GN223" t="e">
        <f t="shared" si="351"/>
        <v>#REF!</v>
      </c>
      <c r="GO223">
        <f t="shared" si="352"/>
        <v>0</v>
      </c>
      <c r="GP223">
        <f t="shared" si="353"/>
        <v>0</v>
      </c>
      <c r="GR223">
        <v>0</v>
      </c>
      <c r="GS223">
        <v>3</v>
      </c>
      <c r="GT223">
        <v>0</v>
      </c>
      <c r="GU223" t="s">
        <v>6</v>
      </c>
      <c r="GV223">
        <f t="shared" si="371"/>
        <v>0</v>
      </c>
      <c r="GW223">
        <v>1</v>
      </c>
      <c r="GX223" t="e">
        <f t="shared" si="355"/>
        <v>#REF!</v>
      </c>
      <c r="HA223">
        <v>0</v>
      </c>
      <c r="HB223">
        <v>0</v>
      </c>
      <c r="HC223">
        <f t="shared" si="356"/>
        <v>0</v>
      </c>
      <c r="HE223" t="s">
        <v>6</v>
      </c>
      <c r="HF223" t="s">
        <v>6</v>
      </c>
      <c r="HM223" t="s">
        <v>6</v>
      </c>
      <c r="HN223" t="s">
        <v>570</v>
      </c>
      <c r="HO223" t="s">
        <v>571</v>
      </c>
      <c r="HP223" t="s">
        <v>568</v>
      </c>
      <c r="HQ223" t="s">
        <v>568</v>
      </c>
      <c r="IF223">
        <v>-1</v>
      </c>
      <c r="IK223">
        <v>0</v>
      </c>
    </row>
    <row r="224" spans="1:245" x14ac:dyDescent="0.25">
      <c r="A224">
        <v>18</v>
      </c>
      <c r="B224">
        <v>1</v>
      </c>
      <c r="C224">
        <v>403</v>
      </c>
      <c r="E224" t="s">
        <v>576</v>
      </c>
      <c r="F224" t="e">
        <f>'Техническое задание 18.1 '!#REF!</f>
        <v>#REF!</v>
      </c>
      <c r="G224" t="s">
        <v>578</v>
      </c>
      <c r="H224" t="s">
        <v>147</v>
      </c>
      <c r="I224" t="e">
        <f>I222*J224</f>
        <v>#REF!</v>
      </c>
      <c r="J224">
        <v>-2.5000000000000001E-3</v>
      </c>
      <c r="K224">
        <v>-2.5000000000000001E-3</v>
      </c>
      <c r="O224" t="e">
        <f t="shared" si="321"/>
        <v>#REF!</v>
      </c>
      <c r="P224" t="e">
        <f t="shared" si="322"/>
        <v>#REF!</v>
      </c>
      <c r="Q224" t="e">
        <f t="shared" si="323"/>
        <v>#REF!</v>
      </c>
      <c r="R224" t="e">
        <f t="shared" si="324"/>
        <v>#REF!</v>
      </c>
      <c r="S224" t="e">
        <f t="shared" si="325"/>
        <v>#REF!</v>
      </c>
      <c r="T224" t="e">
        <f t="shared" si="326"/>
        <v>#REF!</v>
      </c>
      <c r="U224" t="e">
        <f t="shared" si="327"/>
        <v>#REF!</v>
      </c>
      <c r="V224" t="e">
        <f t="shared" si="328"/>
        <v>#REF!</v>
      </c>
      <c r="W224" t="e">
        <f t="shared" si="329"/>
        <v>#REF!</v>
      </c>
      <c r="X224" t="e">
        <f t="shared" si="330"/>
        <v>#REF!</v>
      </c>
      <c r="Y224" t="e">
        <f t="shared" si="331"/>
        <v>#REF!</v>
      </c>
      <c r="AA224">
        <v>66440962</v>
      </c>
      <c r="AB224" t="e">
        <f t="shared" si="332"/>
        <v>#REF!</v>
      </c>
      <c r="AC224" t="e">
        <f t="shared" si="365"/>
        <v>#REF!</v>
      </c>
      <c r="AD224">
        <f t="shared" si="366"/>
        <v>0</v>
      </c>
      <c r="AE224">
        <f t="shared" si="367"/>
        <v>0</v>
      </c>
      <c r="AF224">
        <f t="shared" si="368"/>
        <v>0</v>
      </c>
      <c r="AG224">
        <f t="shared" si="336"/>
        <v>0</v>
      </c>
      <c r="AH224">
        <f t="shared" si="369"/>
        <v>0</v>
      </c>
      <c r="AI224">
        <f t="shared" si="370"/>
        <v>0</v>
      </c>
      <c r="AJ224">
        <f t="shared" si="338"/>
        <v>0</v>
      </c>
      <c r="AK224">
        <v>8475</v>
      </c>
      <c r="AL224" s="31" t="e">
        <f>'Техническое задание 18.1 '!#REF!</f>
        <v>#REF!</v>
      </c>
      <c r="AM224">
        <v>0</v>
      </c>
      <c r="AN224">
        <v>0</v>
      </c>
      <c r="AO224">
        <v>0</v>
      </c>
      <c r="AP224">
        <v>0</v>
      </c>
      <c r="AQ224">
        <v>0</v>
      </c>
      <c r="AR224">
        <v>0</v>
      </c>
      <c r="AS224">
        <v>0</v>
      </c>
      <c r="AT224">
        <v>109</v>
      </c>
      <c r="AU224">
        <v>57</v>
      </c>
      <c r="AV224">
        <v>1</v>
      </c>
      <c r="AW224">
        <v>1</v>
      </c>
      <c r="AZ224">
        <v>1</v>
      </c>
      <c r="BA224">
        <v>1</v>
      </c>
      <c r="BB224">
        <v>1</v>
      </c>
      <c r="BC224" t="e">
        <f>'Техническое задание 18.1 '!#REF!</f>
        <v>#REF!</v>
      </c>
      <c r="BD224" t="s">
        <v>6</v>
      </c>
      <c r="BE224" t="s">
        <v>6</v>
      </c>
      <c r="BF224" t="s">
        <v>6</v>
      </c>
      <c r="BG224" t="s">
        <v>6</v>
      </c>
      <c r="BH224">
        <v>3</v>
      </c>
      <c r="BI224">
        <v>1</v>
      </c>
      <c r="BJ224" t="s">
        <v>579</v>
      </c>
      <c r="BM224">
        <v>12001</v>
      </c>
      <c r="BN224">
        <v>0</v>
      </c>
      <c r="BO224" t="s">
        <v>6</v>
      </c>
      <c r="BP224">
        <v>0</v>
      </c>
      <c r="BQ224">
        <v>2</v>
      </c>
      <c r="BR224">
        <v>1</v>
      </c>
      <c r="BS224">
        <v>1</v>
      </c>
      <c r="BT224">
        <v>1</v>
      </c>
      <c r="BU224">
        <v>1</v>
      </c>
      <c r="BV224">
        <v>1</v>
      </c>
      <c r="BW224">
        <v>1</v>
      </c>
      <c r="BX224">
        <v>1</v>
      </c>
      <c r="BY224" t="s">
        <v>6</v>
      </c>
      <c r="BZ224">
        <v>109</v>
      </c>
      <c r="CA224">
        <v>57</v>
      </c>
      <c r="CB224" t="s">
        <v>6</v>
      </c>
      <c r="CE224">
        <v>0</v>
      </c>
      <c r="CF224">
        <v>0</v>
      </c>
      <c r="CG224">
        <v>0</v>
      </c>
      <c r="CM224">
        <v>0</v>
      </c>
      <c r="CN224" t="s">
        <v>6</v>
      </c>
      <c r="CO224">
        <v>0</v>
      </c>
      <c r="CP224" t="e">
        <f t="shared" si="339"/>
        <v>#REF!</v>
      </c>
      <c r="CQ224" t="e">
        <f t="shared" si="363"/>
        <v>#REF!</v>
      </c>
      <c r="CR224">
        <f t="shared" si="364"/>
        <v>0</v>
      </c>
      <c r="CS224">
        <f t="shared" si="340"/>
        <v>0</v>
      </c>
      <c r="CT224">
        <f t="shared" si="341"/>
        <v>0</v>
      </c>
      <c r="CU224">
        <f t="shared" si="342"/>
        <v>0</v>
      </c>
      <c r="CV224">
        <f t="shared" si="343"/>
        <v>0</v>
      </c>
      <c r="CW224">
        <f t="shared" si="344"/>
        <v>0</v>
      </c>
      <c r="CX224">
        <f t="shared" si="345"/>
        <v>0</v>
      </c>
      <c r="CY224" t="e">
        <f t="shared" si="346"/>
        <v>#REF!</v>
      </c>
      <c r="CZ224" t="e">
        <f t="shared" si="347"/>
        <v>#REF!</v>
      </c>
      <c r="DC224" t="s">
        <v>6</v>
      </c>
      <c r="DD224" t="s">
        <v>6</v>
      </c>
      <c r="DE224" t="s">
        <v>6</v>
      </c>
      <c r="DF224" t="s">
        <v>6</v>
      </c>
      <c r="DG224" t="s">
        <v>6</v>
      </c>
      <c r="DH224" t="s">
        <v>6</v>
      </c>
      <c r="DI224" t="s">
        <v>6</v>
      </c>
      <c r="DJ224" t="s">
        <v>6</v>
      </c>
      <c r="DK224" t="s">
        <v>6</v>
      </c>
      <c r="DL224" t="s">
        <v>6</v>
      </c>
      <c r="DM224" t="s">
        <v>6</v>
      </c>
      <c r="DN224">
        <v>0</v>
      </c>
      <c r="DO224">
        <v>0</v>
      </c>
      <c r="DP224">
        <v>1</v>
      </c>
      <c r="DQ224">
        <v>1</v>
      </c>
      <c r="DU224">
        <v>1009</v>
      </c>
      <c r="DV224" t="s">
        <v>147</v>
      </c>
      <c r="DW224" t="e">
        <f>'Техническое задание 18.1 '!#REF!</f>
        <v>#REF!</v>
      </c>
      <c r="DX224">
        <v>1000</v>
      </c>
      <c r="DZ224" t="s">
        <v>6</v>
      </c>
      <c r="EA224" t="s">
        <v>6</v>
      </c>
      <c r="EB224" t="s">
        <v>6</v>
      </c>
      <c r="EC224" t="s">
        <v>6</v>
      </c>
      <c r="EE224">
        <v>66434314</v>
      </c>
      <c r="EF224">
        <v>2</v>
      </c>
      <c r="EG224" t="s">
        <v>80</v>
      </c>
      <c r="EH224">
        <v>12</v>
      </c>
      <c r="EI224" t="s">
        <v>568</v>
      </c>
      <c r="EJ224">
        <v>1</v>
      </c>
      <c r="EK224">
        <v>12001</v>
      </c>
      <c r="EL224" t="s">
        <v>568</v>
      </c>
      <c r="EM224" t="s">
        <v>569</v>
      </c>
      <c r="EO224" t="s">
        <v>6</v>
      </c>
      <c r="EQ224">
        <v>0</v>
      </c>
      <c r="ER224">
        <v>8475</v>
      </c>
      <c r="ES224" s="31" t="e">
        <f>'Техническое задание 18.1 '!#REF!</f>
        <v>#REF!</v>
      </c>
      <c r="ET224">
        <v>0</v>
      </c>
      <c r="EU224">
        <v>0</v>
      </c>
      <c r="EV224">
        <v>0</v>
      </c>
      <c r="EW224">
        <v>0</v>
      </c>
      <c r="EX224">
        <v>0</v>
      </c>
      <c r="FQ224">
        <v>0</v>
      </c>
      <c r="FR224">
        <f t="shared" si="348"/>
        <v>0</v>
      </c>
      <c r="FS224">
        <v>0</v>
      </c>
      <c r="FX224">
        <v>109</v>
      </c>
      <c r="FY224">
        <v>57</v>
      </c>
      <c r="GA224" t="s">
        <v>6</v>
      </c>
      <c r="GD224">
        <v>1</v>
      </c>
      <c r="GF224">
        <v>-384732532</v>
      </c>
      <c r="GG224">
        <v>2</v>
      </c>
      <c r="GH224">
        <v>1</v>
      </c>
      <c r="GI224">
        <v>4</v>
      </c>
      <c r="GJ224">
        <v>0</v>
      </c>
      <c r="GK224">
        <v>0</v>
      </c>
      <c r="GL224">
        <f t="shared" si="349"/>
        <v>0</v>
      </c>
      <c r="GM224" t="e">
        <f t="shared" si="350"/>
        <v>#REF!</v>
      </c>
      <c r="GN224" t="e">
        <f t="shared" si="351"/>
        <v>#REF!</v>
      </c>
      <c r="GO224">
        <f t="shared" si="352"/>
        <v>0</v>
      </c>
      <c r="GP224">
        <f t="shared" si="353"/>
        <v>0</v>
      </c>
      <c r="GR224">
        <v>0</v>
      </c>
      <c r="GS224">
        <v>3</v>
      </c>
      <c r="GT224">
        <v>0</v>
      </c>
      <c r="GU224" t="s">
        <v>6</v>
      </c>
      <c r="GV224">
        <f t="shared" si="371"/>
        <v>0</v>
      </c>
      <c r="GW224">
        <v>1</v>
      </c>
      <c r="GX224" t="e">
        <f t="shared" si="355"/>
        <v>#REF!</v>
      </c>
      <c r="HA224">
        <v>0</v>
      </c>
      <c r="HB224">
        <v>0</v>
      </c>
      <c r="HC224">
        <f t="shared" si="356"/>
        <v>0</v>
      </c>
      <c r="HE224" t="s">
        <v>6</v>
      </c>
      <c r="HF224" t="s">
        <v>6</v>
      </c>
      <c r="HM224" t="s">
        <v>6</v>
      </c>
      <c r="HN224" t="s">
        <v>570</v>
      </c>
      <c r="HO224" t="s">
        <v>571</v>
      </c>
      <c r="HP224" t="s">
        <v>568</v>
      </c>
      <c r="HQ224" t="s">
        <v>568</v>
      </c>
      <c r="IF224">
        <v>-1</v>
      </c>
      <c r="IK224">
        <v>0</v>
      </c>
    </row>
    <row r="225" spans="1:245" x14ac:dyDescent="0.25">
      <c r="A225">
        <v>18</v>
      </c>
      <c r="B225">
        <v>1</v>
      </c>
      <c r="C225">
        <v>405</v>
      </c>
      <c r="E225" t="s">
        <v>580</v>
      </c>
      <c r="F225" t="e">
        <f>'Техническое задание 18.1 '!#REF!</f>
        <v>#REF!</v>
      </c>
      <c r="G225" t="s">
        <v>582</v>
      </c>
      <c r="H225" t="s">
        <v>147</v>
      </c>
      <c r="I225" t="e">
        <f>I222*J225</f>
        <v>#REF!</v>
      </c>
      <c r="J225">
        <v>-0.1</v>
      </c>
      <c r="K225">
        <v>-0.1</v>
      </c>
      <c r="O225" t="e">
        <f t="shared" si="321"/>
        <v>#REF!</v>
      </c>
      <c r="P225" t="e">
        <f t="shared" si="322"/>
        <v>#REF!</v>
      </c>
      <c r="Q225" t="e">
        <f t="shared" si="323"/>
        <v>#REF!</v>
      </c>
      <c r="R225" t="e">
        <f t="shared" si="324"/>
        <v>#REF!</v>
      </c>
      <c r="S225" t="e">
        <f t="shared" si="325"/>
        <v>#REF!</v>
      </c>
      <c r="T225" t="e">
        <f t="shared" si="326"/>
        <v>#REF!</v>
      </c>
      <c r="U225" t="e">
        <f t="shared" si="327"/>
        <v>#REF!</v>
      </c>
      <c r="V225" t="e">
        <f t="shared" si="328"/>
        <v>#REF!</v>
      </c>
      <c r="W225" t="e">
        <f t="shared" si="329"/>
        <v>#REF!</v>
      </c>
      <c r="X225" t="e">
        <f t="shared" si="330"/>
        <v>#REF!</v>
      </c>
      <c r="Y225" t="e">
        <f t="shared" si="331"/>
        <v>#REF!</v>
      </c>
      <c r="AA225">
        <v>66440962</v>
      </c>
      <c r="AB225" t="e">
        <f t="shared" si="332"/>
        <v>#REF!</v>
      </c>
      <c r="AC225" t="e">
        <f t="shared" si="365"/>
        <v>#REF!</v>
      </c>
      <c r="AD225">
        <f t="shared" si="366"/>
        <v>0</v>
      </c>
      <c r="AE225">
        <f t="shared" si="367"/>
        <v>0</v>
      </c>
      <c r="AF225">
        <f t="shared" si="368"/>
        <v>0</v>
      </c>
      <c r="AG225">
        <f t="shared" si="336"/>
        <v>0</v>
      </c>
      <c r="AH225">
        <f t="shared" si="369"/>
        <v>0</v>
      </c>
      <c r="AI225">
        <f t="shared" si="370"/>
        <v>0</v>
      </c>
      <c r="AJ225">
        <f t="shared" si="338"/>
        <v>0</v>
      </c>
      <c r="AK225">
        <v>7977</v>
      </c>
      <c r="AL225" s="31" t="e">
        <f>'Техническое задание 18.1 '!#REF!</f>
        <v>#REF!</v>
      </c>
      <c r="AM225">
        <v>0</v>
      </c>
      <c r="AN225">
        <v>0</v>
      </c>
      <c r="AO225">
        <v>0</v>
      </c>
      <c r="AP225">
        <v>0</v>
      </c>
      <c r="AQ225">
        <v>0</v>
      </c>
      <c r="AR225">
        <v>0</v>
      </c>
      <c r="AS225">
        <v>0</v>
      </c>
      <c r="AT225">
        <v>109</v>
      </c>
      <c r="AU225">
        <v>57</v>
      </c>
      <c r="AV225">
        <v>1</v>
      </c>
      <c r="AW225">
        <v>1</v>
      </c>
      <c r="AZ225">
        <v>1</v>
      </c>
      <c r="BA225">
        <v>1</v>
      </c>
      <c r="BB225">
        <v>1</v>
      </c>
      <c r="BC225" t="e">
        <f>'Техническое задание 18.1 '!#REF!</f>
        <v>#REF!</v>
      </c>
      <c r="BD225" t="s">
        <v>6</v>
      </c>
      <c r="BE225" t="s">
        <v>6</v>
      </c>
      <c r="BF225" t="s">
        <v>6</v>
      </c>
      <c r="BG225" t="s">
        <v>6</v>
      </c>
      <c r="BH225">
        <v>3</v>
      </c>
      <c r="BI225">
        <v>1</v>
      </c>
      <c r="BJ225" t="s">
        <v>583</v>
      </c>
      <c r="BM225">
        <v>12001</v>
      </c>
      <c r="BN225">
        <v>0</v>
      </c>
      <c r="BO225" t="s">
        <v>6</v>
      </c>
      <c r="BP225">
        <v>0</v>
      </c>
      <c r="BQ225">
        <v>2</v>
      </c>
      <c r="BR225">
        <v>1</v>
      </c>
      <c r="BS225">
        <v>1</v>
      </c>
      <c r="BT225">
        <v>1</v>
      </c>
      <c r="BU225">
        <v>1</v>
      </c>
      <c r="BV225">
        <v>1</v>
      </c>
      <c r="BW225">
        <v>1</v>
      </c>
      <c r="BX225">
        <v>1</v>
      </c>
      <c r="BY225" t="s">
        <v>6</v>
      </c>
      <c r="BZ225">
        <v>109</v>
      </c>
      <c r="CA225">
        <v>57</v>
      </c>
      <c r="CB225" t="s">
        <v>6</v>
      </c>
      <c r="CE225">
        <v>0</v>
      </c>
      <c r="CF225">
        <v>0</v>
      </c>
      <c r="CG225">
        <v>0</v>
      </c>
      <c r="CM225">
        <v>0</v>
      </c>
      <c r="CN225" t="s">
        <v>6</v>
      </c>
      <c r="CO225">
        <v>0</v>
      </c>
      <c r="CP225" t="e">
        <f t="shared" si="339"/>
        <v>#REF!</v>
      </c>
      <c r="CQ225" t="e">
        <f t="shared" si="363"/>
        <v>#REF!</v>
      </c>
      <c r="CR225">
        <f t="shared" si="364"/>
        <v>0</v>
      </c>
      <c r="CS225">
        <f t="shared" si="340"/>
        <v>0</v>
      </c>
      <c r="CT225">
        <f t="shared" si="341"/>
        <v>0</v>
      </c>
      <c r="CU225">
        <f t="shared" si="342"/>
        <v>0</v>
      </c>
      <c r="CV225">
        <f t="shared" si="343"/>
        <v>0</v>
      </c>
      <c r="CW225">
        <f t="shared" si="344"/>
        <v>0</v>
      </c>
      <c r="CX225">
        <f t="shared" si="345"/>
        <v>0</v>
      </c>
      <c r="CY225" t="e">
        <f t="shared" si="346"/>
        <v>#REF!</v>
      </c>
      <c r="CZ225" t="e">
        <f t="shared" si="347"/>
        <v>#REF!</v>
      </c>
      <c r="DC225" t="s">
        <v>6</v>
      </c>
      <c r="DD225" t="s">
        <v>6</v>
      </c>
      <c r="DE225" t="s">
        <v>6</v>
      </c>
      <c r="DF225" t="s">
        <v>6</v>
      </c>
      <c r="DG225" t="s">
        <v>6</v>
      </c>
      <c r="DH225" t="s">
        <v>6</v>
      </c>
      <c r="DI225" t="s">
        <v>6</v>
      </c>
      <c r="DJ225" t="s">
        <v>6</v>
      </c>
      <c r="DK225" t="s">
        <v>6</v>
      </c>
      <c r="DL225" t="s">
        <v>6</v>
      </c>
      <c r="DM225" t="s">
        <v>6</v>
      </c>
      <c r="DN225">
        <v>0</v>
      </c>
      <c r="DO225">
        <v>0</v>
      </c>
      <c r="DP225">
        <v>1</v>
      </c>
      <c r="DQ225">
        <v>1</v>
      </c>
      <c r="DU225">
        <v>1009</v>
      </c>
      <c r="DV225" t="s">
        <v>147</v>
      </c>
      <c r="DW225" t="e">
        <f>'Техническое задание 18.1 '!#REF!</f>
        <v>#REF!</v>
      </c>
      <c r="DX225">
        <v>1000</v>
      </c>
      <c r="DZ225" t="s">
        <v>6</v>
      </c>
      <c r="EA225" t="s">
        <v>6</v>
      </c>
      <c r="EB225" t="s">
        <v>6</v>
      </c>
      <c r="EC225" t="s">
        <v>6</v>
      </c>
      <c r="EE225">
        <v>66434314</v>
      </c>
      <c r="EF225">
        <v>2</v>
      </c>
      <c r="EG225" t="s">
        <v>80</v>
      </c>
      <c r="EH225">
        <v>12</v>
      </c>
      <c r="EI225" t="s">
        <v>568</v>
      </c>
      <c r="EJ225">
        <v>1</v>
      </c>
      <c r="EK225">
        <v>12001</v>
      </c>
      <c r="EL225" t="s">
        <v>568</v>
      </c>
      <c r="EM225" t="s">
        <v>569</v>
      </c>
      <c r="EO225" t="s">
        <v>6</v>
      </c>
      <c r="EQ225">
        <v>0</v>
      </c>
      <c r="ER225">
        <v>7977</v>
      </c>
      <c r="ES225" s="31" t="e">
        <f>'Техническое задание 18.1 '!#REF!</f>
        <v>#REF!</v>
      </c>
      <c r="ET225">
        <v>0</v>
      </c>
      <c r="EU225">
        <v>0</v>
      </c>
      <c r="EV225">
        <v>0</v>
      </c>
      <c r="EW225">
        <v>0</v>
      </c>
      <c r="EX225">
        <v>0</v>
      </c>
      <c r="FQ225">
        <v>0</v>
      </c>
      <c r="FR225">
        <f t="shared" si="348"/>
        <v>0</v>
      </c>
      <c r="FS225">
        <v>0</v>
      </c>
      <c r="FX225">
        <v>109</v>
      </c>
      <c r="FY225">
        <v>57</v>
      </c>
      <c r="GA225" t="s">
        <v>6</v>
      </c>
      <c r="GD225">
        <v>1</v>
      </c>
      <c r="GF225">
        <v>1175875667</v>
      </c>
      <c r="GG225">
        <v>2</v>
      </c>
      <c r="GH225">
        <v>1</v>
      </c>
      <c r="GI225">
        <v>4</v>
      </c>
      <c r="GJ225">
        <v>0</v>
      </c>
      <c r="GK225">
        <v>0</v>
      </c>
      <c r="GL225">
        <f t="shared" si="349"/>
        <v>0</v>
      </c>
      <c r="GM225" t="e">
        <f t="shared" si="350"/>
        <v>#REF!</v>
      </c>
      <c r="GN225" t="e">
        <f t="shared" si="351"/>
        <v>#REF!</v>
      </c>
      <c r="GO225">
        <f t="shared" si="352"/>
        <v>0</v>
      </c>
      <c r="GP225">
        <f t="shared" si="353"/>
        <v>0</v>
      </c>
      <c r="GR225">
        <v>0</v>
      </c>
      <c r="GS225">
        <v>3</v>
      </c>
      <c r="GT225">
        <v>0</v>
      </c>
      <c r="GU225" t="s">
        <v>6</v>
      </c>
      <c r="GV225">
        <f t="shared" si="371"/>
        <v>0</v>
      </c>
      <c r="GW225">
        <v>1</v>
      </c>
      <c r="GX225" t="e">
        <f t="shared" si="355"/>
        <v>#REF!</v>
      </c>
      <c r="HA225">
        <v>0</v>
      </c>
      <c r="HB225">
        <v>0</v>
      </c>
      <c r="HC225">
        <f t="shared" si="356"/>
        <v>0</v>
      </c>
      <c r="HE225" t="s">
        <v>6</v>
      </c>
      <c r="HF225" t="s">
        <v>6</v>
      </c>
      <c r="HM225" t="s">
        <v>6</v>
      </c>
      <c r="HN225" t="s">
        <v>570</v>
      </c>
      <c r="HO225" t="s">
        <v>571</v>
      </c>
      <c r="HP225" t="s">
        <v>568</v>
      </c>
      <c r="HQ225" t="s">
        <v>568</v>
      </c>
      <c r="IF225">
        <v>-1</v>
      </c>
      <c r="IK225">
        <v>0</v>
      </c>
    </row>
    <row r="226" spans="1:245" x14ac:dyDescent="0.25">
      <c r="A226">
        <v>18</v>
      </c>
      <c r="B226">
        <v>1</v>
      </c>
      <c r="C226">
        <v>408</v>
      </c>
      <c r="E226" t="s">
        <v>584</v>
      </c>
      <c r="F226" t="e">
        <f>'Техническое задание 18.1 '!#REF!</f>
        <v>#REF!</v>
      </c>
      <c r="G226" t="s">
        <v>586</v>
      </c>
      <c r="H226" t="s">
        <v>22</v>
      </c>
      <c r="I226" t="e">
        <f>I222*J226</f>
        <v>#REF!</v>
      </c>
      <c r="J226">
        <v>-4.45</v>
      </c>
      <c r="K226">
        <v>-4.45</v>
      </c>
      <c r="O226" t="e">
        <f t="shared" si="321"/>
        <v>#REF!</v>
      </c>
      <c r="P226" t="e">
        <f t="shared" si="322"/>
        <v>#REF!</v>
      </c>
      <c r="Q226" t="e">
        <f t="shared" si="323"/>
        <v>#REF!</v>
      </c>
      <c r="R226" t="e">
        <f t="shared" si="324"/>
        <v>#REF!</v>
      </c>
      <c r="S226" t="e">
        <f t="shared" si="325"/>
        <v>#REF!</v>
      </c>
      <c r="T226" t="e">
        <f t="shared" si="326"/>
        <v>#REF!</v>
      </c>
      <c r="U226" t="e">
        <f t="shared" si="327"/>
        <v>#REF!</v>
      </c>
      <c r="V226" t="e">
        <f t="shared" si="328"/>
        <v>#REF!</v>
      </c>
      <c r="W226" t="e">
        <f t="shared" si="329"/>
        <v>#REF!</v>
      </c>
      <c r="X226" t="e">
        <f t="shared" si="330"/>
        <v>#REF!</v>
      </c>
      <c r="Y226" t="e">
        <f t="shared" si="331"/>
        <v>#REF!</v>
      </c>
      <c r="AA226">
        <v>66440962</v>
      </c>
      <c r="AB226" t="e">
        <f t="shared" si="332"/>
        <v>#REF!</v>
      </c>
      <c r="AC226" t="e">
        <f t="shared" si="365"/>
        <v>#REF!</v>
      </c>
      <c r="AD226">
        <f t="shared" si="366"/>
        <v>0</v>
      </c>
      <c r="AE226">
        <f t="shared" si="367"/>
        <v>0</v>
      </c>
      <c r="AF226">
        <f t="shared" si="368"/>
        <v>0</v>
      </c>
      <c r="AG226">
        <f t="shared" si="336"/>
        <v>0</v>
      </c>
      <c r="AH226">
        <f t="shared" si="369"/>
        <v>0</v>
      </c>
      <c r="AI226">
        <f t="shared" si="370"/>
        <v>0</v>
      </c>
      <c r="AJ226">
        <f t="shared" si="338"/>
        <v>0</v>
      </c>
      <c r="AK226">
        <v>968</v>
      </c>
      <c r="AL226" s="31" t="e">
        <f>'Техническое задание 18.1 '!#REF!</f>
        <v>#REF!</v>
      </c>
      <c r="AM226">
        <v>0</v>
      </c>
      <c r="AN226">
        <v>0</v>
      </c>
      <c r="AO226">
        <v>0</v>
      </c>
      <c r="AP226">
        <v>0</v>
      </c>
      <c r="AQ226">
        <v>0</v>
      </c>
      <c r="AR226">
        <v>0</v>
      </c>
      <c r="AS226">
        <v>0</v>
      </c>
      <c r="AT226">
        <v>109</v>
      </c>
      <c r="AU226">
        <v>57</v>
      </c>
      <c r="AV226">
        <v>1</v>
      </c>
      <c r="AW226">
        <v>1</v>
      </c>
      <c r="AZ226">
        <v>1</v>
      </c>
      <c r="BA226">
        <v>1</v>
      </c>
      <c r="BB226">
        <v>1</v>
      </c>
      <c r="BC226" t="e">
        <f>'Техническое задание 18.1 '!#REF!</f>
        <v>#REF!</v>
      </c>
      <c r="BD226" t="s">
        <v>6</v>
      </c>
      <c r="BE226" t="s">
        <v>6</v>
      </c>
      <c r="BF226" t="s">
        <v>6</v>
      </c>
      <c r="BG226" t="s">
        <v>6</v>
      </c>
      <c r="BH226">
        <v>3</v>
      </c>
      <c r="BI226">
        <v>1</v>
      </c>
      <c r="BJ226" t="s">
        <v>587</v>
      </c>
      <c r="BM226">
        <v>12001</v>
      </c>
      <c r="BN226">
        <v>0</v>
      </c>
      <c r="BO226" t="s">
        <v>6</v>
      </c>
      <c r="BP226">
        <v>0</v>
      </c>
      <c r="BQ226">
        <v>2</v>
      </c>
      <c r="BR226">
        <v>1</v>
      </c>
      <c r="BS226">
        <v>1</v>
      </c>
      <c r="BT226">
        <v>1</v>
      </c>
      <c r="BU226">
        <v>1</v>
      </c>
      <c r="BV226">
        <v>1</v>
      </c>
      <c r="BW226">
        <v>1</v>
      </c>
      <c r="BX226">
        <v>1</v>
      </c>
      <c r="BY226" t="s">
        <v>6</v>
      </c>
      <c r="BZ226">
        <v>109</v>
      </c>
      <c r="CA226">
        <v>57</v>
      </c>
      <c r="CB226" t="s">
        <v>6</v>
      </c>
      <c r="CE226">
        <v>0</v>
      </c>
      <c r="CF226">
        <v>0</v>
      </c>
      <c r="CG226">
        <v>0</v>
      </c>
      <c r="CM226">
        <v>0</v>
      </c>
      <c r="CN226" t="s">
        <v>6</v>
      </c>
      <c r="CO226">
        <v>0</v>
      </c>
      <c r="CP226" t="e">
        <f t="shared" si="339"/>
        <v>#REF!</v>
      </c>
      <c r="CQ226" t="e">
        <f t="shared" si="363"/>
        <v>#REF!</v>
      </c>
      <c r="CR226">
        <f t="shared" si="364"/>
        <v>0</v>
      </c>
      <c r="CS226">
        <f t="shared" si="340"/>
        <v>0</v>
      </c>
      <c r="CT226">
        <f t="shared" si="341"/>
        <v>0</v>
      </c>
      <c r="CU226">
        <f t="shared" si="342"/>
        <v>0</v>
      </c>
      <c r="CV226">
        <f t="shared" si="343"/>
        <v>0</v>
      </c>
      <c r="CW226">
        <f t="shared" si="344"/>
        <v>0</v>
      </c>
      <c r="CX226">
        <f t="shared" si="345"/>
        <v>0</v>
      </c>
      <c r="CY226" t="e">
        <f t="shared" si="346"/>
        <v>#REF!</v>
      </c>
      <c r="CZ226" t="e">
        <f t="shared" si="347"/>
        <v>#REF!</v>
      </c>
      <c r="DC226" t="s">
        <v>6</v>
      </c>
      <c r="DD226" t="s">
        <v>6</v>
      </c>
      <c r="DE226" t="s">
        <v>6</v>
      </c>
      <c r="DF226" t="s">
        <v>6</v>
      </c>
      <c r="DG226" t="s">
        <v>6</v>
      </c>
      <c r="DH226" t="s">
        <v>6</v>
      </c>
      <c r="DI226" t="s">
        <v>6</v>
      </c>
      <c r="DJ226" t="s">
        <v>6</v>
      </c>
      <c r="DK226" t="s">
        <v>6</v>
      </c>
      <c r="DL226" t="s">
        <v>6</v>
      </c>
      <c r="DM226" t="s">
        <v>6</v>
      </c>
      <c r="DN226">
        <v>0</v>
      </c>
      <c r="DO226">
        <v>0</v>
      </c>
      <c r="DP226">
        <v>1</v>
      </c>
      <c r="DQ226">
        <v>1</v>
      </c>
      <c r="DU226">
        <v>1007</v>
      </c>
      <c r="DV226" t="s">
        <v>22</v>
      </c>
      <c r="DW226" t="e">
        <f>'Техническое задание 18.1 '!#REF!</f>
        <v>#REF!</v>
      </c>
      <c r="DX226">
        <v>1</v>
      </c>
      <c r="DZ226" t="s">
        <v>6</v>
      </c>
      <c r="EA226" t="s">
        <v>6</v>
      </c>
      <c r="EB226" t="s">
        <v>6</v>
      </c>
      <c r="EC226" t="s">
        <v>6</v>
      </c>
      <c r="EE226">
        <v>66434314</v>
      </c>
      <c r="EF226">
        <v>2</v>
      </c>
      <c r="EG226" t="s">
        <v>80</v>
      </c>
      <c r="EH226">
        <v>12</v>
      </c>
      <c r="EI226" t="s">
        <v>568</v>
      </c>
      <c r="EJ226">
        <v>1</v>
      </c>
      <c r="EK226">
        <v>12001</v>
      </c>
      <c r="EL226" t="s">
        <v>568</v>
      </c>
      <c r="EM226" t="s">
        <v>569</v>
      </c>
      <c r="EO226" t="s">
        <v>6</v>
      </c>
      <c r="EQ226">
        <v>0</v>
      </c>
      <c r="ER226">
        <v>968</v>
      </c>
      <c r="ES226" s="31" t="e">
        <f>'Техническое задание 18.1 '!#REF!</f>
        <v>#REF!</v>
      </c>
      <c r="ET226">
        <v>0</v>
      </c>
      <c r="EU226">
        <v>0</v>
      </c>
      <c r="EV226">
        <v>0</v>
      </c>
      <c r="EW226">
        <v>0</v>
      </c>
      <c r="EX226">
        <v>0</v>
      </c>
      <c r="FQ226">
        <v>0</v>
      </c>
      <c r="FR226">
        <f t="shared" si="348"/>
        <v>0</v>
      </c>
      <c r="FS226">
        <v>0</v>
      </c>
      <c r="FX226">
        <v>109</v>
      </c>
      <c r="FY226">
        <v>57</v>
      </c>
      <c r="GA226" t="s">
        <v>6</v>
      </c>
      <c r="GD226">
        <v>1</v>
      </c>
      <c r="GF226">
        <v>1761034262</v>
      </c>
      <c r="GG226">
        <v>2</v>
      </c>
      <c r="GH226">
        <v>1</v>
      </c>
      <c r="GI226">
        <v>4</v>
      </c>
      <c r="GJ226">
        <v>0</v>
      </c>
      <c r="GK226">
        <v>0</v>
      </c>
      <c r="GL226">
        <f t="shared" si="349"/>
        <v>0</v>
      </c>
      <c r="GM226" t="e">
        <f t="shared" si="350"/>
        <v>#REF!</v>
      </c>
      <c r="GN226" t="e">
        <f t="shared" si="351"/>
        <v>#REF!</v>
      </c>
      <c r="GO226">
        <f t="shared" si="352"/>
        <v>0</v>
      </c>
      <c r="GP226">
        <f t="shared" si="353"/>
        <v>0</v>
      </c>
      <c r="GR226">
        <v>0</v>
      </c>
      <c r="GS226">
        <v>3</v>
      </c>
      <c r="GT226">
        <v>0</v>
      </c>
      <c r="GU226" t="s">
        <v>6</v>
      </c>
      <c r="GV226">
        <f t="shared" si="371"/>
        <v>0</v>
      </c>
      <c r="GW226">
        <v>1</v>
      </c>
      <c r="GX226" t="e">
        <f t="shared" si="355"/>
        <v>#REF!</v>
      </c>
      <c r="HA226">
        <v>0</v>
      </c>
      <c r="HB226">
        <v>0</v>
      </c>
      <c r="HC226">
        <f t="shared" si="356"/>
        <v>0</v>
      </c>
      <c r="HE226" t="s">
        <v>6</v>
      </c>
      <c r="HF226" t="s">
        <v>6</v>
      </c>
      <c r="HM226" t="s">
        <v>6</v>
      </c>
      <c r="HN226" t="s">
        <v>570</v>
      </c>
      <c r="HO226" t="s">
        <v>571</v>
      </c>
      <c r="HP226" t="s">
        <v>568</v>
      </c>
      <c r="HQ226" t="s">
        <v>568</v>
      </c>
      <c r="IF226">
        <v>-1</v>
      </c>
      <c r="IK226">
        <v>0</v>
      </c>
    </row>
    <row r="227" spans="1:245" x14ac:dyDescent="0.25">
      <c r="A227">
        <v>18</v>
      </c>
      <c r="B227">
        <v>1</v>
      </c>
      <c r="C227">
        <v>409</v>
      </c>
      <c r="E227" t="s">
        <v>588</v>
      </c>
      <c r="F227" t="e">
        <f>'Техническое задание 18.1 '!#REF!</f>
        <v>#REF!</v>
      </c>
      <c r="G227" t="s">
        <v>590</v>
      </c>
      <c r="H227" t="s">
        <v>233</v>
      </c>
      <c r="I227" t="e">
        <f>I222*J227</f>
        <v>#REF!</v>
      </c>
      <c r="J227">
        <v>-20.099999999999998</v>
      </c>
      <c r="K227">
        <v>-20.100000000000001</v>
      </c>
      <c r="O227" t="e">
        <f t="shared" si="321"/>
        <v>#REF!</v>
      </c>
      <c r="P227" t="e">
        <f t="shared" si="322"/>
        <v>#REF!</v>
      </c>
      <c r="Q227" t="e">
        <f t="shared" si="323"/>
        <v>#REF!</v>
      </c>
      <c r="R227" t="e">
        <f t="shared" si="324"/>
        <v>#REF!</v>
      </c>
      <c r="S227" t="e">
        <f t="shared" si="325"/>
        <v>#REF!</v>
      </c>
      <c r="T227" t="e">
        <f t="shared" si="326"/>
        <v>#REF!</v>
      </c>
      <c r="U227" t="e">
        <f t="shared" si="327"/>
        <v>#REF!</v>
      </c>
      <c r="V227" t="e">
        <f t="shared" si="328"/>
        <v>#REF!</v>
      </c>
      <c r="W227" t="e">
        <f t="shared" si="329"/>
        <v>#REF!</v>
      </c>
      <c r="X227" t="e">
        <f t="shared" si="330"/>
        <v>#REF!</v>
      </c>
      <c r="Y227" t="e">
        <f t="shared" si="331"/>
        <v>#REF!</v>
      </c>
      <c r="AA227">
        <v>66440962</v>
      </c>
      <c r="AB227" t="e">
        <f t="shared" si="332"/>
        <v>#REF!</v>
      </c>
      <c r="AC227" t="e">
        <f t="shared" si="365"/>
        <v>#REF!</v>
      </c>
      <c r="AD227">
        <f t="shared" si="366"/>
        <v>0</v>
      </c>
      <c r="AE227">
        <f t="shared" si="367"/>
        <v>0</v>
      </c>
      <c r="AF227">
        <f t="shared" si="368"/>
        <v>0</v>
      </c>
      <c r="AG227">
        <f t="shared" si="336"/>
        <v>0</v>
      </c>
      <c r="AH227">
        <f t="shared" si="369"/>
        <v>0</v>
      </c>
      <c r="AI227">
        <f t="shared" si="370"/>
        <v>0</v>
      </c>
      <c r="AJ227">
        <f t="shared" si="338"/>
        <v>0</v>
      </c>
      <c r="AK227">
        <v>7.46</v>
      </c>
      <c r="AL227" s="31" t="e">
        <f>'Техническое задание 18.1 '!#REF!</f>
        <v>#REF!</v>
      </c>
      <c r="AM227">
        <v>0</v>
      </c>
      <c r="AN227">
        <v>0</v>
      </c>
      <c r="AO227">
        <v>0</v>
      </c>
      <c r="AP227">
        <v>0</v>
      </c>
      <c r="AQ227">
        <v>0</v>
      </c>
      <c r="AR227">
        <v>0</v>
      </c>
      <c r="AS227">
        <v>0</v>
      </c>
      <c r="AT227">
        <v>109</v>
      </c>
      <c r="AU227">
        <v>57</v>
      </c>
      <c r="AV227">
        <v>1</v>
      </c>
      <c r="AW227">
        <v>1</v>
      </c>
      <c r="AZ227">
        <v>1</v>
      </c>
      <c r="BA227">
        <v>1</v>
      </c>
      <c r="BB227">
        <v>1</v>
      </c>
      <c r="BC227" t="e">
        <f>'Техническое задание 18.1 '!#REF!</f>
        <v>#REF!</v>
      </c>
      <c r="BD227" t="s">
        <v>6</v>
      </c>
      <c r="BE227" t="s">
        <v>6</v>
      </c>
      <c r="BF227" t="s">
        <v>6</v>
      </c>
      <c r="BG227" t="s">
        <v>6</v>
      </c>
      <c r="BH227">
        <v>3</v>
      </c>
      <c r="BI227">
        <v>1</v>
      </c>
      <c r="BJ227" t="s">
        <v>591</v>
      </c>
      <c r="BM227">
        <v>12001</v>
      </c>
      <c r="BN227">
        <v>0</v>
      </c>
      <c r="BO227" t="s">
        <v>6</v>
      </c>
      <c r="BP227">
        <v>0</v>
      </c>
      <c r="BQ227">
        <v>2</v>
      </c>
      <c r="BR227">
        <v>1</v>
      </c>
      <c r="BS227">
        <v>1</v>
      </c>
      <c r="BT227">
        <v>1</v>
      </c>
      <c r="BU227">
        <v>1</v>
      </c>
      <c r="BV227">
        <v>1</v>
      </c>
      <c r="BW227">
        <v>1</v>
      </c>
      <c r="BX227">
        <v>1</v>
      </c>
      <c r="BY227" t="s">
        <v>6</v>
      </c>
      <c r="BZ227">
        <v>109</v>
      </c>
      <c r="CA227">
        <v>57</v>
      </c>
      <c r="CB227" t="s">
        <v>6</v>
      </c>
      <c r="CE227">
        <v>0</v>
      </c>
      <c r="CF227">
        <v>0</v>
      </c>
      <c r="CG227">
        <v>0</v>
      </c>
      <c r="CM227">
        <v>0</v>
      </c>
      <c r="CN227" t="s">
        <v>6</v>
      </c>
      <c r="CO227">
        <v>0</v>
      </c>
      <c r="CP227" t="e">
        <f t="shared" si="339"/>
        <v>#REF!</v>
      </c>
      <c r="CQ227" t="e">
        <f t="shared" si="363"/>
        <v>#REF!</v>
      </c>
      <c r="CR227">
        <f t="shared" si="364"/>
        <v>0</v>
      </c>
      <c r="CS227">
        <f t="shared" si="340"/>
        <v>0</v>
      </c>
      <c r="CT227">
        <f t="shared" si="341"/>
        <v>0</v>
      </c>
      <c r="CU227">
        <f t="shared" si="342"/>
        <v>0</v>
      </c>
      <c r="CV227">
        <f t="shared" si="343"/>
        <v>0</v>
      </c>
      <c r="CW227">
        <f t="shared" si="344"/>
        <v>0</v>
      </c>
      <c r="CX227">
        <f t="shared" si="345"/>
        <v>0</v>
      </c>
      <c r="CY227" t="e">
        <f t="shared" si="346"/>
        <v>#REF!</v>
      </c>
      <c r="CZ227" t="e">
        <f t="shared" si="347"/>
        <v>#REF!</v>
      </c>
      <c r="DC227" t="s">
        <v>6</v>
      </c>
      <c r="DD227" t="s">
        <v>6</v>
      </c>
      <c r="DE227" t="s">
        <v>6</v>
      </c>
      <c r="DF227" t="s">
        <v>6</v>
      </c>
      <c r="DG227" t="s">
        <v>6</v>
      </c>
      <c r="DH227" t="s">
        <v>6</v>
      </c>
      <c r="DI227" t="s">
        <v>6</v>
      </c>
      <c r="DJ227" t="s">
        <v>6</v>
      </c>
      <c r="DK227" t="s">
        <v>6</v>
      </c>
      <c r="DL227" t="s">
        <v>6</v>
      </c>
      <c r="DM227" t="s">
        <v>6</v>
      </c>
      <c r="DN227">
        <v>0</v>
      </c>
      <c r="DO227">
        <v>0</v>
      </c>
      <c r="DP227">
        <v>1</v>
      </c>
      <c r="DQ227">
        <v>1</v>
      </c>
      <c r="DU227">
        <v>1005</v>
      </c>
      <c r="DV227" t="s">
        <v>233</v>
      </c>
      <c r="DW227" t="e">
        <f>'Техническое задание 18.1 '!#REF!</f>
        <v>#REF!</v>
      </c>
      <c r="DX227">
        <v>1</v>
      </c>
      <c r="DZ227" t="s">
        <v>6</v>
      </c>
      <c r="EA227" t="s">
        <v>6</v>
      </c>
      <c r="EB227" t="s">
        <v>6</v>
      </c>
      <c r="EC227" t="s">
        <v>6</v>
      </c>
      <c r="EE227">
        <v>66434314</v>
      </c>
      <c r="EF227">
        <v>2</v>
      </c>
      <c r="EG227" t="s">
        <v>80</v>
      </c>
      <c r="EH227">
        <v>12</v>
      </c>
      <c r="EI227" t="s">
        <v>568</v>
      </c>
      <c r="EJ227">
        <v>1</v>
      </c>
      <c r="EK227">
        <v>12001</v>
      </c>
      <c r="EL227" t="s">
        <v>568</v>
      </c>
      <c r="EM227" t="s">
        <v>569</v>
      </c>
      <c r="EO227" t="s">
        <v>6</v>
      </c>
      <c r="EQ227">
        <v>0</v>
      </c>
      <c r="ER227">
        <v>7.46</v>
      </c>
      <c r="ES227" s="31" t="e">
        <f>'Техническое задание 18.1 '!#REF!</f>
        <v>#REF!</v>
      </c>
      <c r="ET227">
        <v>0</v>
      </c>
      <c r="EU227">
        <v>0</v>
      </c>
      <c r="EV227">
        <v>0</v>
      </c>
      <c r="EW227">
        <v>0</v>
      </c>
      <c r="EX227">
        <v>0</v>
      </c>
      <c r="FQ227">
        <v>0</v>
      </c>
      <c r="FR227">
        <f t="shared" si="348"/>
        <v>0</v>
      </c>
      <c r="FS227">
        <v>0</v>
      </c>
      <c r="FX227">
        <v>109</v>
      </c>
      <c r="FY227">
        <v>57</v>
      </c>
      <c r="GA227" t="s">
        <v>6</v>
      </c>
      <c r="GD227">
        <v>1</v>
      </c>
      <c r="GF227">
        <v>1262617901</v>
      </c>
      <c r="GG227">
        <v>2</v>
      </c>
      <c r="GH227">
        <v>1</v>
      </c>
      <c r="GI227">
        <v>4</v>
      </c>
      <c r="GJ227">
        <v>0</v>
      </c>
      <c r="GK227">
        <v>0</v>
      </c>
      <c r="GL227">
        <f t="shared" si="349"/>
        <v>0</v>
      </c>
      <c r="GM227" t="e">
        <f t="shared" si="350"/>
        <v>#REF!</v>
      </c>
      <c r="GN227" t="e">
        <f t="shared" si="351"/>
        <v>#REF!</v>
      </c>
      <c r="GO227">
        <f t="shared" si="352"/>
        <v>0</v>
      </c>
      <c r="GP227">
        <f t="shared" si="353"/>
        <v>0</v>
      </c>
      <c r="GR227">
        <v>0</v>
      </c>
      <c r="GS227">
        <v>3</v>
      </c>
      <c r="GT227">
        <v>0</v>
      </c>
      <c r="GU227" t="s">
        <v>6</v>
      </c>
      <c r="GV227">
        <f t="shared" si="371"/>
        <v>0</v>
      </c>
      <c r="GW227">
        <v>1</v>
      </c>
      <c r="GX227" t="e">
        <f t="shared" si="355"/>
        <v>#REF!</v>
      </c>
      <c r="HA227">
        <v>0</v>
      </c>
      <c r="HB227">
        <v>0</v>
      </c>
      <c r="HC227">
        <f t="shared" si="356"/>
        <v>0</v>
      </c>
      <c r="HE227" t="s">
        <v>6</v>
      </c>
      <c r="HF227" t="s">
        <v>6</v>
      </c>
      <c r="HM227" t="s">
        <v>6</v>
      </c>
      <c r="HN227" t="s">
        <v>570</v>
      </c>
      <c r="HO227" t="s">
        <v>571</v>
      </c>
      <c r="HP227" t="s">
        <v>568</v>
      </c>
      <c r="HQ227" t="s">
        <v>568</v>
      </c>
      <c r="IF227">
        <v>-1</v>
      </c>
      <c r="IK227">
        <v>0</v>
      </c>
    </row>
    <row r="228" spans="1:245" x14ac:dyDescent="0.25">
      <c r="A228">
        <v>18</v>
      </c>
      <c r="B228">
        <v>1</v>
      </c>
      <c r="C228">
        <v>410</v>
      </c>
      <c r="E228" t="s">
        <v>592</v>
      </c>
      <c r="F228" t="e">
        <f>'Техническое задание 18.1 '!#REF!</f>
        <v>#REF!</v>
      </c>
      <c r="G228" t="s">
        <v>594</v>
      </c>
      <c r="H228" t="s">
        <v>147</v>
      </c>
      <c r="I228" t="e">
        <f>I222*J228</f>
        <v>#REF!</v>
      </c>
      <c r="J228">
        <v>-6.7000000000000004E-2</v>
      </c>
      <c r="K228">
        <v>-6.7000000000000004E-2</v>
      </c>
      <c r="O228" t="e">
        <f t="shared" si="321"/>
        <v>#REF!</v>
      </c>
      <c r="P228" t="e">
        <f t="shared" si="322"/>
        <v>#REF!</v>
      </c>
      <c r="Q228" t="e">
        <f t="shared" si="323"/>
        <v>#REF!</v>
      </c>
      <c r="R228" t="e">
        <f t="shared" si="324"/>
        <v>#REF!</v>
      </c>
      <c r="S228" t="e">
        <f t="shared" si="325"/>
        <v>#REF!</v>
      </c>
      <c r="T228" t="e">
        <f t="shared" si="326"/>
        <v>#REF!</v>
      </c>
      <c r="U228" t="e">
        <f t="shared" si="327"/>
        <v>#REF!</v>
      </c>
      <c r="V228" t="e">
        <f t="shared" si="328"/>
        <v>#REF!</v>
      </c>
      <c r="W228" t="e">
        <f t="shared" si="329"/>
        <v>#REF!</v>
      </c>
      <c r="X228" t="e">
        <f t="shared" si="330"/>
        <v>#REF!</v>
      </c>
      <c r="Y228" t="e">
        <f t="shared" si="331"/>
        <v>#REF!</v>
      </c>
      <c r="AA228">
        <v>66440962</v>
      </c>
      <c r="AB228" t="e">
        <f t="shared" si="332"/>
        <v>#REF!</v>
      </c>
      <c r="AC228" t="e">
        <f t="shared" si="365"/>
        <v>#REF!</v>
      </c>
      <c r="AD228">
        <f t="shared" si="366"/>
        <v>0</v>
      </c>
      <c r="AE228">
        <f t="shared" si="367"/>
        <v>0</v>
      </c>
      <c r="AF228">
        <f t="shared" si="368"/>
        <v>0</v>
      </c>
      <c r="AG228">
        <f t="shared" si="336"/>
        <v>0</v>
      </c>
      <c r="AH228">
        <f t="shared" si="369"/>
        <v>0</v>
      </c>
      <c r="AI228">
        <f t="shared" si="370"/>
        <v>0</v>
      </c>
      <c r="AJ228">
        <f t="shared" si="338"/>
        <v>0</v>
      </c>
      <c r="AK228">
        <v>1695</v>
      </c>
      <c r="AL228" s="31" t="e">
        <f>'Техническое задание 18.1 '!#REF!</f>
        <v>#REF!</v>
      </c>
      <c r="AM228">
        <v>0</v>
      </c>
      <c r="AN228">
        <v>0</v>
      </c>
      <c r="AO228">
        <v>0</v>
      </c>
      <c r="AP228">
        <v>0</v>
      </c>
      <c r="AQ228">
        <v>0</v>
      </c>
      <c r="AR228">
        <v>0</v>
      </c>
      <c r="AS228">
        <v>0</v>
      </c>
      <c r="AT228">
        <v>109</v>
      </c>
      <c r="AU228">
        <v>57</v>
      </c>
      <c r="AV228">
        <v>1</v>
      </c>
      <c r="AW228">
        <v>1</v>
      </c>
      <c r="AZ228">
        <v>1</v>
      </c>
      <c r="BA228">
        <v>1</v>
      </c>
      <c r="BB228">
        <v>1</v>
      </c>
      <c r="BC228" t="e">
        <f>'Техническое задание 18.1 '!#REF!</f>
        <v>#REF!</v>
      </c>
      <c r="BD228" t="s">
        <v>6</v>
      </c>
      <c r="BE228" t="s">
        <v>6</v>
      </c>
      <c r="BF228" t="s">
        <v>6</v>
      </c>
      <c r="BG228" t="s">
        <v>6</v>
      </c>
      <c r="BH228">
        <v>3</v>
      </c>
      <c r="BI228">
        <v>1</v>
      </c>
      <c r="BJ228" t="s">
        <v>595</v>
      </c>
      <c r="BM228">
        <v>12001</v>
      </c>
      <c r="BN228">
        <v>0</v>
      </c>
      <c r="BO228" t="s">
        <v>6</v>
      </c>
      <c r="BP228">
        <v>0</v>
      </c>
      <c r="BQ228">
        <v>2</v>
      </c>
      <c r="BR228">
        <v>1</v>
      </c>
      <c r="BS228">
        <v>1</v>
      </c>
      <c r="BT228">
        <v>1</v>
      </c>
      <c r="BU228">
        <v>1</v>
      </c>
      <c r="BV228">
        <v>1</v>
      </c>
      <c r="BW228">
        <v>1</v>
      </c>
      <c r="BX228">
        <v>1</v>
      </c>
      <c r="BY228" t="s">
        <v>6</v>
      </c>
      <c r="BZ228">
        <v>109</v>
      </c>
      <c r="CA228">
        <v>57</v>
      </c>
      <c r="CB228" t="s">
        <v>6</v>
      </c>
      <c r="CE228">
        <v>0</v>
      </c>
      <c r="CF228">
        <v>0</v>
      </c>
      <c r="CG228">
        <v>0</v>
      </c>
      <c r="CM228">
        <v>0</v>
      </c>
      <c r="CN228" t="s">
        <v>6</v>
      </c>
      <c r="CO228">
        <v>0</v>
      </c>
      <c r="CP228" t="e">
        <f t="shared" si="339"/>
        <v>#REF!</v>
      </c>
      <c r="CQ228" t="e">
        <f t="shared" si="363"/>
        <v>#REF!</v>
      </c>
      <c r="CR228">
        <f t="shared" si="364"/>
        <v>0</v>
      </c>
      <c r="CS228">
        <f t="shared" si="340"/>
        <v>0</v>
      </c>
      <c r="CT228">
        <f t="shared" si="341"/>
        <v>0</v>
      </c>
      <c r="CU228">
        <f t="shared" si="342"/>
        <v>0</v>
      </c>
      <c r="CV228">
        <f t="shared" si="343"/>
        <v>0</v>
      </c>
      <c r="CW228">
        <f t="shared" si="344"/>
        <v>0</v>
      </c>
      <c r="CX228">
        <f t="shared" si="345"/>
        <v>0</v>
      </c>
      <c r="CY228" t="e">
        <f t="shared" si="346"/>
        <v>#REF!</v>
      </c>
      <c r="CZ228" t="e">
        <f t="shared" si="347"/>
        <v>#REF!</v>
      </c>
      <c r="DC228" t="s">
        <v>6</v>
      </c>
      <c r="DD228" t="s">
        <v>6</v>
      </c>
      <c r="DE228" t="s">
        <v>6</v>
      </c>
      <c r="DF228" t="s">
        <v>6</v>
      </c>
      <c r="DG228" t="s">
        <v>6</v>
      </c>
      <c r="DH228" t="s">
        <v>6</v>
      </c>
      <c r="DI228" t="s">
        <v>6</v>
      </c>
      <c r="DJ228" t="s">
        <v>6</v>
      </c>
      <c r="DK228" t="s">
        <v>6</v>
      </c>
      <c r="DL228" t="s">
        <v>6</v>
      </c>
      <c r="DM228" t="s">
        <v>6</v>
      </c>
      <c r="DN228">
        <v>0</v>
      </c>
      <c r="DO228">
        <v>0</v>
      </c>
      <c r="DP228">
        <v>1</v>
      </c>
      <c r="DQ228">
        <v>1</v>
      </c>
      <c r="DU228">
        <v>1009</v>
      </c>
      <c r="DV228" t="s">
        <v>147</v>
      </c>
      <c r="DW228" t="e">
        <f>'Техническое задание 18.1 '!#REF!</f>
        <v>#REF!</v>
      </c>
      <c r="DX228">
        <v>1000</v>
      </c>
      <c r="DZ228" t="s">
        <v>6</v>
      </c>
      <c r="EA228" t="s">
        <v>6</v>
      </c>
      <c r="EB228" t="s">
        <v>6</v>
      </c>
      <c r="EC228" t="s">
        <v>6</v>
      </c>
      <c r="EE228">
        <v>66434314</v>
      </c>
      <c r="EF228">
        <v>2</v>
      </c>
      <c r="EG228" t="s">
        <v>80</v>
      </c>
      <c r="EH228">
        <v>12</v>
      </c>
      <c r="EI228" t="s">
        <v>568</v>
      </c>
      <c r="EJ228">
        <v>1</v>
      </c>
      <c r="EK228">
        <v>12001</v>
      </c>
      <c r="EL228" t="s">
        <v>568</v>
      </c>
      <c r="EM228" t="s">
        <v>569</v>
      </c>
      <c r="EO228" t="s">
        <v>6</v>
      </c>
      <c r="EQ228">
        <v>0</v>
      </c>
      <c r="ER228">
        <v>1695</v>
      </c>
      <c r="ES228" s="31" t="e">
        <f>'Техническое задание 18.1 '!#REF!</f>
        <v>#REF!</v>
      </c>
      <c r="ET228">
        <v>0</v>
      </c>
      <c r="EU228">
        <v>0</v>
      </c>
      <c r="EV228">
        <v>0</v>
      </c>
      <c r="EW228">
        <v>0</v>
      </c>
      <c r="EX228">
        <v>0</v>
      </c>
      <c r="FQ228">
        <v>0</v>
      </c>
      <c r="FR228">
        <f t="shared" si="348"/>
        <v>0</v>
      </c>
      <c r="FS228">
        <v>0</v>
      </c>
      <c r="FX228">
        <v>109</v>
      </c>
      <c r="FY228">
        <v>57</v>
      </c>
      <c r="GA228" t="s">
        <v>6</v>
      </c>
      <c r="GD228">
        <v>1</v>
      </c>
      <c r="GF228">
        <v>-1867449335</v>
      </c>
      <c r="GG228">
        <v>2</v>
      </c>
      <c r="GH228">
        <v>1</v>
      </c>
      <c r="GI228">
        <v>4</v>
      </c>
      <c r="GJ228">
        <v>0</v>
      </c>
      <c r="GK228">
        <v>0</v>
      </c>
      <c r="GL228">
        <f t="shared" si="349"/>
        <v>0</v>
      </c>
      <c r="GM228" t="e">
        <f t="shared" si="350"/>
        <v>#REF!</v>
      </c>
      <c r="GN228" t="e">
        <f t="shared" si="351"/>
        <v>#REF!</v>
      </c>
      <c r="GO228">
        <f t="shared" si="352"/>
        <v>0</v>
      </c>
      <c r="GP228">
        <f t="shared" si="353"/>
        <v>0</v>
      </c>
      <c r="GR228">
        <v>0</v>
      </c>
      <c r="GS228">
        <v>3</v>
      </c>
      <c r="GT228">
        <v>0</v>
      </c>
      <c r="GU228" t="s">
        <v>6</v>
      </c>
      <c r="GV228">
        <f t="shared" si="371"/>
        <v>0</v>
      </c>
      <c r="GW228">
        <v>1</v>
      </c>
      <c r="GX228" t="e">
        <f t="shared" si="355"/>
        <v>#REF!</v>
      </c>
      <c r="HA228">
        <v>0</v>
      </c>
      <c r="HB228">
        <v>0</v>
      </c>
      <c r="HC228">
        <f t="shared" si="356"/>
        <v>0</v>
      </c>
      <c r="HE228" t="s">
        <v>6</v>
      </c>
      <c r="HF228" t="s">
        <v>6</v>
      </c>
      <c r="HM228" t="s">
        <v>6</v>
      </c>
      <c r="HN228" t="s">
        <v>570</v>
      </c>
      <c r="HO228" t="s">
        <v>571</v>
      </c>
      <c r="HP228" t="s">
        <v>568</v>
      </c>
      <c r="HQ228" t="s">
        <v>568</v>
      </c>
      <c r="IF228">
        <v>-1</v>
      </c>
      <c r="IK228">
        <v>0</v>
      </c>
    </row>
    <row r="229" spans="1:245" x14ac:dyDescent="0.25">
      <c r="A229">
        <v>18</v>
      </c>
      <c r="B229">
        <v>1</v>
      </c>
      <c r="C229">
        <v>404</v>
      </c>
      <c r="E229" t="s">
        <v>596</v>
      </c>
      <c r="F229" t="e">
        <f>'Техническое задание 18.1 '!#REF!</f>
        <v>#REF!</v>
      </c>
      <c r="G229" t="s">
        <v>598</v>
      </c>
      <c r="H229" t="s">
        <v>269</v>
      </c>
      <c r="I229" t="e">
        <f>I222*J229</f>
        <v>#REF!</v>
      </c>
      <c r="J229" s="66">
        <f>'4.Ведомость_списания'!F262</f>
        <v>10</v>
      </c>
      <c r="K229">
        <v>10</v>
      </c>
      <c r="O229" t="e">
        <f t="shared" si="321"/>
        <v>#REF!</v>
      </c>
      <c r="P229" t="e">
        <f t="shared" si="322"/>
        <v>#REF!</v>
      </c>
      <c r="Q229" t="e">
        <f t="shared" si="323"/>
        <v>#REF!</v>
      </c>
      <c r="R229" t="e">
        <f t="shared" si="324"/>
        <v>#REF!</v>
      </c>
      <c r="S229" t="e">
        <f t="shared" si="325"/>
        <v>#REF!</v>
      </c>
      <c r="T229" t="e">
        <f t="shared" si="326"/>
        <v>#REF!</v>
      </c>
      <c r="U229" t="e">
        <f t="shared" si="327"/>
        <v>#REF!</v>
      </c>
      <c r="V229" t="e">
        <f t="shared" si="328"/>
        <v>#REF!</v>
      </c>
      <c r="W229" t="e">
        <f t="shared" si="329"/>
        <v>#REF!</v>
      </c>
      <c r="X229" t="e">
        <f t="shared" si="330"/>
        <v>#REF!</v>
      </c>
      <c r="Y229" t="e">
        <f t="shared" si="331"/>
        <v>#REF!</v>
      </c>
      <c r="AA229">
        <v>66440962</v>
      </c>
      <c r="AB229" t="e">
        <f t="shared" si="332"/>
        <v>#REF!</v>
      </c>
      <c r="AC229" t="e">
        <f t="shared" si="365"/>
        <v>#REF!</v>
      </c>
      <c r="AD229">
        <f t="shared" si="366"/>
        <v>0</v>
      </c>
      <c r="AE229">
        <f t="shared" si="367"/>
        <v>0</v>
      </c>
      <c r="AF229">
        <f t="shared" si="368"/>
        <v>0</v>
      </c>
      <c r="AG229">
        <f t="shared" si="336"/>
        <v>0</v>
      </c>
      <c r="AH229">
        <f t="shared" si="369"/>
        <v>0</v>
      </c>
      <c r="AI229">
        <f t="shared" si="370"/>
        <v>0</v>
      </c>
      <c r="AJ229">
        <f t="shared" si="338"/>
        <v>0</v>
      </c>
      <c r="AK229">
        <v>70</v>
      </c>
      <c r="AL229" s="31" t="e">
        <f>'Техническое задание 18.1 '!#REF!</f>
        <v>#REF!</v>
      </c>
      <c r="AM229">
        <v>0</v>
      </c>
      <c r="AN229">
        <v>0</v>
      </c>
      <c r="AO229">
        <v>0</v>
      </c>
      <c r="AP229">
        <v>0</v>
      </c>
      <c r="AQ229">
        <v>0</v>
      </c>
      <c r="AR229">
        <v>0</v>
      </c>
      <c r="AS229">
        <v>0</v>
      </c>
      <c r="AT229">
        <v>109</v>
      </c>
      <c r="AU229">
        <v>57</v>
      </c>
      <c r="AV229">
        <v>1</v>
      </c>
      <c r="AW229">
        <v>1</v>
      </c>
      <c r="AZ229">
        <v>1</v>
      </c>
      <c r="BA229">
        <v>1</v>
      </c>
      <c r="BB229">
        <v>1</v>
      </c>
      <c r="BC229" t="e">
        <f>'Техническое задание 18.1 '!#REF!</f>
        <v>#REF!</v>
      </c>
      <c r="BD229" t="s">
        <v>6</v>
      </c>
      <c r="BE229" t="s">
        <v>6</v>
      </c>
      <c r="BF229" t="s">
        <v>6</v>
      </c>
      <c r="BG229" t="s">
        <v>6</v>
      </c>
      <c r="BH229">
        <v>3</v>
      </c>
      <c r="BI229">
        <v>1</v>
      </c>
      <c r="BJ229" t="s">
        <v>599</v>
      </c>
      <c r="BM229">
        <v>12001</v>
      </c>
      <c r="BN229">
        <v>0</v>
      </c>
      <c r="BO229" t="s">
        <v>6</v>
      </c>
      <c r="BP229">
        <v>0</v>
      </c>
      <c r="BQ229">
        <v>2</v>
      </c>
      <c r="BR229">
        <v>0</v>
      </c>
      <c r="BS229">
        <v>1</v>
      </c>
      <c r="BT229">
        <v>1</v>
      </c>
      <c r="BU229">
        <v>1</v>
      </c>
      <c r="BV229">
        <v>1</v>
      </c>
      <c r="BW229">
        <v>1</v>
      </c>
      <c r="BX229">
        <v>1</v>
      </c>
      <c r="BY229" t="s">
        <v>6</v>
      </c>
      <c r="BZ229">
        <v>109</v>
      </c>
      <c r="CA229">
        <v>57</v>
      </c>
      <c r="CB229" t="s">
        <v>6</v>
      </c>
      <c r="CE229">
        <v>0</v>
      </c>
      <c r="CF229">
        <v>0</v>
      </c>
      <c r="CG229">
        <v>0</v>
      </c>
      <c r="CM229">
        <v>0</v>
      </c>
      <c r="CN229" t="s">
        <v>6</v>
      </c>
      <c r="CO229">
        <v>0</v>
      </c>
      <c r="CP229" t="e">
        <f t="shared" si="339"/>
        <v>#REF!</v>
      </c>
      <c r="CQ229" t="e">
        <f t="shared" si="363"/>
        <v>#REF!</v>
      </c>
      <c r="CR229">
        <f t="shared" si="364"/>
        <v>0</v>
      </c>
      <c r="CS229">
        <f t="shared" si="340"/>
        <v>0</v>
      </c>
      <c r="CT229">
        <f t="shared" si="341"/>
        <v>0</v>
      </c>
      <c r="CU229">
        <f t="shared" si="342"/>
        <v>0</v>
      </c>
      <c r="CV229">
        <f t="shared" si="343"/>
        <v>0</v>
      </c>
      <c r="CW229">
        <f t="shared" si="344"/>
        <v>0</v>
      </c>
      <c r="CX229">
        <f t="shared" si="345"/>
        <v>0</v>
      </c>
      <c r="CY229" t="e">
        <f t="shared" si="346"/>
        <v>#REF!</v>
      </c>
      <c r="CZ229" t="e">
        <f t="shared" si="347"/>
        <v>#REF!</v>
      </c>
      <c r="DC229" t="s">
        <v>6</v>
      </c>
      <c r="DD229" t="s">
        <v>6</v>
      </c>
      <c r="DE229" t="s">
        <v>6</v>
      </c>
      <c r="DF229" t="s">
        <v>6</v>
      </c>
      <c r="DG229" t="s">
        <v>6</v>
      </c>
      <c r="DH229" t="s">
        <v>6</v>
      </c>
      <c r="DI229" t="s">
        <v>6</v>
      </c>
      <c r="DJ229" t="s">
        <v>6</v>
      </c>
      <c r="DK229" t="s">
        <v>6</v>
      </c>
      <c r="DL229" t="s">
        <v>6</v>
      </c>
      <c r="DM229" t="s">
        <v>6</v>
      </c>
      <c r="DN229">
        <v>0</v>
      </c>
      <c r="DO229">
        <v>0</v>
      </c>
      <c r="DP229">
        <v>1</v>
      </c>
      <c r="DQ229">
        <v>1</v>
      </c>
      <c r="DU229">
        <v>1013</v>
      </c>
      <c r="DV229" t="s">
        <v>269</v>
      </c>
      <c r="DW229" t="e">
        <f>'Техническое задание 18.1 '!#REF!</f>
        <v>#REF!</v>
      </c>
      <c r="DX229">
        <v>1</v>
      </c>
      <c r="DZ229" t="s">
        <v>6</v>
      </c>
      <c r="EA229" t="s">
        <v>6</v>
      </c>
      <c r="EB229" t="s">
        <v>6</v>
      </c>
      <c r="EC229" t="s">
        <v>6</v>
      </c>
      <c r="EE229">
        <v>66434314</v>
      </c>
      <c r="EF229">
        <v>2</v>
      </c>
      <c r="EG229" t="s">
        <v>80</v>
      </c>
      <c r="EH229">
        <v>12</v>
      </c>
      <c r="EI229" t="s">
        <v>568</v>
      </c>
      <c r="EJ229">
        <v>1</v>
      </c>
      <c r="EK229">
        <v>12001</v>
      </c>
      <c r="EL229" t="s">
        <v>568</v>
      </c>
      <c r="EM229" t="s">
        <v>569</v>
      </c>
      <c r="EO229" t="s">
        <v>6</v>
      </c>
      <c r="EQ229">
        <v>0</v>
      </c>
      <c r="ER229">
        <v>70</v>
      </c>
      <c r="ES229" s="31" t="e">
        <f>'Техническое задание 18.1 '!#REF!</f>
        <v>#REF!</v>
      </c>
      <c r="ET229">
        <v>0</v>
      </c>
      <c r="EU229">
        <v>0</v>
      </c>
      <c r="EV229">
        <v>0</v>
      </c>
      <c r="EW229">
        <v>0</v>
      </c>
      <c r="EX229">
        <v>0</v>
      </c>
      <c r="FQ229">
        <v>0</v>
      </c>
      <c r="FR229">
        <f t="shared" si="348"/>
        <v>0</v>
      </c>
      <c r="FS229">
        <v>0</v>
      </c>
      <c r="FX229">
        <v>109</v>
      </c>
      <c r="FY229">
        <v>57</v>
      </c>
      <c r="GA229" t="s">
        <v>6</v>
      </c>
      <c r="GD229">
        <v>1</v>
      </c>
      <c r="GF229">
        <v>340329747</v>
      </c>
      <c r="GG229">
        <v>2</v>
      </c>
      <c r="GH229">
        <v>1</v>
      </c>
      <c r="GI229">
        <v>4</v>
      </c>
      <c r="GJ229">
        <v>0</v>
      </c>
      <c r="GK229">
        <v>0</v>
      </c>
      <c r="GL229">
        <f t="shared" si="349"/>
        <v>0</v>
      </c>
      <c r="GM229" t="e">
        <f t="shared" si="350"/>
        <v>#REF!</v>
      </c>
      <c r="GN229" t="e">
        <f t="shared" si="351"/>
        <v>#REF!</v>
      </c>
      <c r="GO229">
        <f t="shared" si="352"/>
        <v>0</v>
      </c>
      <c r="GP229">
        <f t="shared" si="353"/>
        <v>0</v>
      </c>
      <c r="GR229">
        <v>0</v>
      </c>
      <c r="GS229">
        <v>3</v>
      </c>
      <c r="GT229">
        <v>0</v>
      </c>
      <c r="GU229" t="s">
        <v>6</v>
      </c>
      <c r="GV229">
        <f t="shared" si="371"/>
        <v>0</v>
      </c>
      <c r="GW229">
        <v>1</v>
      </c>
      <c r="GX229" t="e">
        <f t="shared" si="355"/>
        <v>#REF!</v>
      </c>
      <c r="HA229">
        <v>0</v>
      </c>
      <c r="HB229">
        <v>0</v>
      </c>
      <c r="HC229">
        <f t="shared" si="356"/>
        <v>0</v>
      </c>
      <c r="HE229" t="s">
        <v>6</v>
      </c>
      <c r="HF229" t="s">
        <v>6</v>
      </c>
      <c r="HM229" t="s">
        <v>6</v>
      </c>
      <c r="HN229" t="s">
        <v>570</v>
      </c>
      <c r="HO229" t="s">
        <v>571</v>
      </c>
      <c r="HP229" t="s">
        <v>568</v>
      </c>
      <c r="HQ229" t="s">
        <v>568</v>
      </c>
      <c r="IF229">
        <v>-1</v>
      </c>
      <c r="IK229">
        <v>0</v>
      </c>
    </row>
    <row r="230" spans="1:245" x14ac:dyDescent="0.25">
      <c r="A230">
        <v>18</v>
      </c>
      <c r="B230">
        <v>1</v>
      </c>
      <c r="C230">
        <v>406</v>
      </c>
      <c r="E230" t="s">
        <v>600</v>
      </c>
      <c r="F230" t="e">
        <f>'Техническое задание 18.1 '!#REF!</f>
        <v>#REF!</v>
      </c>
      <c r="G230" t="s">
        <v>602</v>
      </c>
      <c r="H230" t="s">
        <v>147</v>
      </c>
      <c r="I230" t="e">
        <f>I222*J230</f>
        <v>#REF!</v>
      </c>
      <c r="J230">
        <v>-0.81</v>
      </c>
      <c r="K230">
        <v>-0.81</v>
      </c>
      <c r="O230" t="e">
        <f t="shared" ref="O230:O248" si="372">ROUND(CP230,0)</f>
        <v>#REF!</v>
      </c>
      <c r="P230" t="e">
        <f t="shared" ref="P230:P248" si="373">ROUND(CQ230*I230,0)</f>
        <v>#REF!</v>
      </c>
      <c r="Q230" t="e">
        <f t="shared" ref="Q230:Q248" si="374">ROUND(CR230*I230,0)</f>
        <v>#REF!</v>
      </c>
      <c r="R230" t="e">
        <f t="shared" ref="R230:R248" si="375">ROUND(CS230*I230,0)</f>
        <v>#REF!</v>
      </c>
      <c r="S230" t="e">
        <f t="shared" ref="S230:S248" si="376">ROUND(CT230*I230,0)</f>
        <v>#REF!</v>
      </c>
      <c r="T230" t="e">
        <f t="shared" ref="T230:T248" si="377">ROUND(CU230*I230,0)</f>
        <v>#REF!</v>
      </c>
      <c r="U230" t="e">
        <f t="shared" ref="U230:U248" si="378">ROUND(CV230*I230,7)</f>
        <v>#REF!</v>
      </c>
      <c r="V230" t="e">
        <f t="shared" ref="V230:V248" si="379">ROUND(CW230*I230,7)</f>
        <v>#REF!</v>
      </c>
      <c r="W230" t="e">
        <f t="shared" ref="W230:W248" si="380">ROUND(CX230*I230,0)</f>
        <v>#REF!</v>
      </c>
      <c r="X230" t="e">
        <f t="shared" ref="X230:X248" si="381">ROUND(CY230,0)</f>
        <v>#REF!</v>
      </c>
      <c r="Y230" t="e">
        <f t="shared" ref="Y230:Y248" si="382">ROUND(CZ230,0)</f>
        <v>#REF!</v>
      </c>
      <c r="AA230">
        <v>66440962</v>
      </c>
      <c r="AB230" t="e">
        <f t="shared" ref="AB230:AB248" si="383">ROUND((AC230+AD230+AF230),2)</f>
        <v>#REF!</v>
      </c>
      <c r="AC230" t="e">
        <f t="shared" si="365"/>
        <v>#REF!</v>
      </c>
      <c r="AD230">
        <f t="shared" si="366"/>
        <v>0</v>
      </c>
      <c r="AE230">
        <f t="shared" si="367"/>
        <v>0</v>
      </c>
      <c r="AF230">
        <f t="shared" si="368"/>
        <v>0</v>
      </c>
      <c r="AG230">
        <f t="shared" ref="AG230:AG248" si="384">ROUND((AP230),2)</f>
        <v>0</v>
      </c>
      <c r="AH230">
        <f t="shared" si="369"/>
        <v>0</v>
      </c>
      <c r="AI230">
        <f t="shared" si="370"/>
        <v>0</v>
      </c>
      <c r="AJ230">
        <f t="shared" ref="AJ230:AJ248" si="385">(AS230)</f>
        <v>0</v>
      </c>
      <c r="AK230">
        <v>11200</v>
      </c>
      <c r="AL230" s="31" t="e">
        <f>'Техническое задание 18.1 '!#REF!</f>
        <v>#REF!</v>
      </c>
      <c r="AM230">
        <v>0</v>
      </c>
      <c r="AN230">
        <v>0</v>
      </c>
      <c r="AO230">
        <v>0</v>
      </c>
      <c r="AP230">
        <v>0</v>
      </c>
      <c r="AQ230">
        <v>0</v>
      </c>
      <c r="AR230">
        <v>0</v>
      </c>
      <c r="AS230">
        <v>0</v>
      </c>
      <c r="AT230">
        <v>109</v>
      </c>
      <c r="AU230">
        <v>57</v>
      </c>
      <c r="AV230">
        <v>1</v>
      </c>
      <c r="AW230">
        <v>1</v>
      </c>
      <c r="AZ230">
        <v>1</v>
      </c>
      <c r="BA230">
        <v>1</v>
      </c>
      <c r="BB230">
        <v>1</v>
      </c>
      <c r="BC230" t="e">
        <f>'Техническое задание 18.1 '!#REF!</f>
        <v>#REF!</v>
      </c>
      <c r="BD230" t="s">
        <v>6</v>
      </c>
      <c r="BE230" t="s">
        <v>6</v>
      </c>
      <c r="BF230" t="s">
        <v>6</v>
      </c>
      <c r="BG230" t="s">
        <v>6</v>
      </c>
      <c r="BH230">
        <v>3</v>
      </c>
      <c r="BI230">
        <v>1</v>
      </c>
      <c r="BJ230" t="s">
        <v>603</v>
      </c>
      <c r="BM230">
        <v>12001</v>
      </c>
      <c r="BN230">
        <v>0</v>
      </c>
      <c r="BO230" t="s">
        <v>6</v>
      </c>
      <c r="BP230">
        <v>0</v>
      </c>
      <c r="BQ230">
        <v>2</v>
      </c>
      <c r="BR230">
        <v>1</v>
      </c>
      <c r="BS230">
        <v>1</v>
      </c>
      <c r="BT230">
        <v>1</v>
      </c>
      <c r="BU230">
        <v>1</v>
      </c>
      <c r="BV230">
        <v>1</v>
      </c>
      <c r="BW230">
        <v>1</v>
      </c>
      <c r="BX230">
        <v>1</v>
      </c>
      <c r="BY230" t="s">
        <v>6</v>
      </c>
      <c r="BZ230">
        <v>109</v>
      </c>
      <c r="CA230">
        <v>57</v>
      </c>
      <c r="CB230" t="s">
        <v>6</v>
      </c>
      <c r="CE230">
        <v>0</v>
      </c>
      <c r="CF230">
        <v>0</v>
      </c>
      <c r="CG230">
        <v>0</v>
      </c>
      <c r="CM230">
        <v>0</v>
      </c>
      <c r="CN230" t="s">
        <v>6</v>
      </c>
      <c r="CO230">
        <v>0</v>
      </c>
      <c r="CP230" t="e">
        <f t="shared" ref="CP230:CP248" si="386">(P230+Q230+S230)</f>
        <v>#REF!</v>
      </c>
      <c r="CQ230" t="e">
        <f t="shared" si="363"/>
        <v>#REF!</v>
      </c>
      <c r="CR230">
        <f t="shared" si="364"/>
        <v>0</v>
      </c>
      <c r="CS230">
        <f t="shared" ref="CS230:CS248" si="387">AE230*BS230</f>
        <v>0</v>
      </c>
      <c r="CT230">
        <f t="shared" ref="CT230:CT248" si="388">AF230*BA230</f>
        <v>0</v>
      </c>
      <c r="CU230">
        <f t="shared" ref="CU230:CU248" si="389">AG230</f>
        <v>0</v>
      </c>
      <c r="CV230">
        <f t="shared" ref="CV230:CV248" si="390">AH230</f>
        <v>0</v>
      </c>
      <c r="CW230">
        <f t="shared" ref="CW230:CW248" si="391">AI230</f>
        <v>0</v>
      </c>
      <c r="CX230">
        <f t="shared" ref="CX230:CX248" si="392">AJ230</f>
        <v>0</v>
      </c>
      <c r="CY230" t="e">
        <f t="shared" ref="CY230:CY248" si="393">(((S230+R230)*AT230)/100)</f>
        <v>#REF!</v>
      </c>
      <c r="CZ230" t="e">
        <f t="shared" ref="CZ230:CZ248" si="394">(((S230+R230)*AU230)/100)</f>
        <v>#REF!</v>
      </c>
      <c r="DC230" t="s">
        <v>6</v>
      </c>
      <c r="DD230" t="s">
        <v>6</v>
      </c>
      <c r="DE230" t="s">
        <v>6</v>
      </c>
      <c r="DF230" t="s">
        <v>6</v>
      </c>
      <c r="DG230" t="s">
        <v>6</v>
      </c>
      <c r="DH230" t="s">
        <v>6</v>
      </c>
      <c r="DI230" t="s">
        <v>6</v>
      </c>
      <c r="DJ230" t="s">
        <v>6</v>
      </c>
      <c r="DK230" t="s">
        <v>6</v>
      </c>
      <c r="DL230" t="s">
        <v>6</v>
      </c>
      <c r="DM230" t="s">
        <v>6</v>
      </c>
      <c r="DN230">
        <v>0</v>
      </c>
      <c r="DO230">
        <v>0</v>
      </c>
      <c r="DP230">
        <v>1</v>
      </c>
      <c r="DQ230">
        <v>1</v>
      </c>
      <c r="DU230">
        <v>1009</v>
      </c>
      <c r="DV230" t="s">
        <v>147</v>
      </c>
      <c r="DW230" t="e">
        <f>'Техническое задание 18.1 '!#REF!</f>
        <v>#REF!</v>
      </c>
      <c r="DX230">
        <v>1000</v>
      </c>
      <c r="DZ230" t="s">
        <v>6</v>
      </c>
      <c r="EA230" t="s">
        <v>6</v>
      </c>
      <c r="EB230" t="s">
        <v>6</v>
      </c>
      <c r="EC230" t="s">
        <v>6</v>
      </c>
      <c r="EE230">
        <v>66434314</v>
      </c>
      <c r="EF230">
        <v>2</v>
      </c>
      <c r="EG230" t="s">
        <v>80</v>
      </c>
      <c r="EH230">
        <v>12</v>
      </c>
      <c r="EI230" t="s">
        <v>568</v>
      </c>
      <c r="EJ230">
        <v>1</v>
      </c>
      <c r="EK230">
        <v>12001</v>
      </c>
      <c r="EL230" t="s">
        <v>568</v>
      </c>
      <c r="EM230" t="s">
        <v>569</v>
      </c>
      <c r="EO230" t="s">
        <v>6</v>
      </c>
      <c r="EQ230">
        <v>0</v>
      </c>
      <c r="ER230">
        <v>11200</v>
      </c>
      <c r="ES230" s="31" t="e">
        <f>'Техническое задание 18.1 '!#REF!</f>
        <v>#REF!</v>
      </c>
      <c r="ET230">
        <v>0</v>
      </c>
      <c r="EU230">
        <v>0</v>
      </c>
      <c r="EV230">
        <v>0</v>
      </c>
      <c r="EW230">
        <v>0</v>
      </c>
      <c r="EX230">
        <v>0</v>
      </c>
      <c r="FQ230">
        <v>0</v>
      </c>
      <c r="FR230">
        <f t="shared" ref="FR230:FR248" si="395">ROUND(IF(BI230=3,GM230,0),0)</f>
        <v>0</v>
      </c>
      <c r="FS230">
        <v>0</v>
      </c>
      <c r="FX230">
        <v>109</v>
      </c>
      <c r="FY230">
        <v>57</v>
      </c>
      <c r="GA230" t="s">
        <v>6</v>
      </c>
      <c r="GD230">
        <v>1</v>
      </c>
      <c r="GF230">
        <v>-509681559</v>
      </c>
      <c r="GG230">
        <v>2</v>
      </c>
      <c r="GH230">
        <v>1</v>
      </c>
      <c r="GI230">
        <v>4</v>
      </c>
      <c r="GJ230">
        <v>0</v>
      </c>
      <c r="GK230">
        <v>0</v>
      </c>
      <c r="GL230">
        <f t="shared" ref="GL230:GL248" si="396">ROUND(IF(AND(BH230=3,BI230=3,FS230&lt;&gt;0),P230,0),0)</f>
        <v>0</v>
      </c>
      <c r="GM230" t="e">
        <f t="shared" ref="GM230:GM248" si="397">ROUND(O230+X230+Y230,0)+GX230</f>
        <v>#REF!</v>
      </c>
      <c r="GN230" t="e">
        <f t="shared" ref="GN230:GN248" si="398">IF(OR(BI230=0,BI230=1),GM230-GX230,0)</f>
        <v>#REF!</v>
      </c>
      <c r="GO230">
        <f t="shared" ref="GO230:GO248" si="399">IF(BI230=2,GM230-GX230,0)</f>
        <v>0</v>
      </c>
      <c r="GP230">
        <f t="shared" ref="GP230:GP248" si="400">IF(BI230=4,GM230-GX230,0)</f>
        <v>0</v>
      </c>
      <c r="GR230">
        <v>0</v>
      </c>
      <c r="GS230">
        <v>3</v>
      </c>
      <c r="GT230">
        <v>0</v>
      </c>
      <c r="GU230" t="s">
        <v>6</v>
      </c>
      <c r="GV230">
        <f t="shared" si="371"/>
        <v>0</v>
      </c>
      <c r="GW230">
        <v>1</v>
      </c>
      <c r="GX230" t="e">
        <f t="shared" ref="GX230:GX248" si="401">ROUND(HC230*I230,0)</f>
        <v>#REF!</v>
      </c>
      <c r="HA230">
        <v>0</v>
      </c>
      <c r="HB230">
        <v>0</v>
      </c>
      <c r="HC230">
        <f t="shared" ref="HC230:HC248" si="402">GV230*GW230</f>
        <v>0</v>
      </c>
      <c r="HE230" t="s">
        <v>6</v>
      </c>
      <c r="HF230" t="s">
        <v>6</v>
      </c>
      <c r="HM230" t="s">
        <v>6</v>
      </c>
      <c r="HN230" t="s">
        <v>570</v>
      </c>
      <c r="HO230" t="s">
        <v>571</v>
      </c>
      <c r="HP230" t="s">
        <v>568</v>
      </c>
      <c r="HQ230" t="s">
        <v>568</v>
      </c>
      <c r="IF230">
        <v>-1</v>
      </c>
      <c r="IK230">
        <v>0</v>
      </c>
    </row>
    <row r="231" spans="1:245" x14ac:dyDescent="0.25">
      <c r="A231">
        <v>18</v>
      </c>
      <c r="B231">
        <v>1</v>
      </c>
      <c r="C231">
        <v>407</v>
      </c>
      <c r="E231" t="s">
        <v>604</v>
      </c>
      <c r="F231" t="e">
        <f>'Техническое задание 18.1 '!#REF!</f>
        <v>#REF!</v>
      </c>
      <c r="G231" t="s">
        <v>606</v>
      </c>
      <c r="H231" t="s">
        <v>147</v>
      </c>
      <c r="I231" t="e">
        <f>I222*J231</f>
        <v>#REF!</v>
      </c>
      <c r="J231" s="66">
        <f>'4.Ведомость_списания'!F263</f>
        <v>0.97199999999999998</v>
      </c>
      <c r="K231">
        <v>0.97199999999999998</v>
      </c>
      <c r="O231" t="e">
        <f t="shared" si="372"/>
        <v>#REF!</v>
      </c>
      <c r="P231" t="e">
        <f t="shared" si="373"/>
        <v>#REF!</v>
      </c>
      <c r="Q231" t="e">
        <f t="shared" si="374"/>
        <v>#REF!</v>
      </c>
      <c r="R231" t="e">
        <f t="shared" si="375"/>
        <v>#REF!</v>
      </c>
      <c r="S231" t="e">
        <f t="shared" si="376"/>
        <v>#REF!</v>
      </c>
      <c r="T231" t="e">
        <f t="shared" si="377"/>
        <v>#REF!</v>
      </c>
      <c r="U231" t="e">
        <f t="shared" si="378"/>
        <v>#REF!</v>
      </c>
      <c r="V231" t="e">
        <f t="shared" si="379"/>
        <v>#REF!</v>
      </c>
      <c r="W231" t="e">
        <f t="shared" si="380"/>
        <v>#REF!</v>
      </c>
      <c r="X231" t="e">
        <f t="shared" si="381"/>
        <v>#REF!</v>
      </c>
      <c r="Y231" t="e">
        <f t="shared" si="382"/>
        <v>#REF!</v>
      </c>
      <c r="AA231">
        <v>66440962</v>
      </c>
      <c r="AB231" t="e">
        <f t="shared" si="383"/>
        <v>#REF!</v>
      </c>
      <c r="AC231" t="e">
        <f t="shared" si="365"/>
        <v>#REF!</v>
      </c>
      <c r="AD231">
        <f t="shared" si="366"/>
        <v>0</v>
      </c>
      <c r="AE231">
        <f t="shared" si="367"/>
        <v>0</v>
      </c>
      <c r="AF231">
        <f t="shared" si="368"/>
        <v>0</v>
      </c>
      <c r="AG231">
        <f t="shared" si="384"/>
        <v>0</v>
      </c>
      <c r="AH231">
        <f t="shared" si="369"/>
        <v>0</v>
      </c>
      <c r="AI231">
        <f t="shared" si="370"/>
        <v>0</v>
      </c>
      <c r="AJ231">
        <f t="shared" si="385"/>
        <v>0</v>
      </c>
      <c r="AK231">
        <v>10196.65</v>
      </c>
      <c r="AL231" s="31" t="e">
        <f>'Техническое задание 18.1 '!#REF!</f>
        <v>#REF!</v>
      </c>
      <c r="AM231">
        <v>0</v>
      </c>
      <c r="AN231">
        <v>0</v>
      </c>
      <c r="AO231">
        <v>0</v>
      </c>
      <c r="AP231">
        <v>0</v>
      </c>
      <c r="AQ231">
        <v>0</v>
      </c>
      <c r="AR231">
        <v>0</v>
      </c>
      <c r="AS231">
        <v>0</v>
      </c>
      <c r="AT231">
        <v>109</v>
      </c>
      <c r="AU231">
        <v>57</v>
      </c>
      <c r="AV231">
        <v>1</v>
      </c>
      <c r="AW231">
        <v>1</v>
      </c>
      <c r="AZ231">
        <v>1</v>
      </c>
      <c r="BA231">
        <v>1</v>
      </c>
      <c r="BB231">
        <v>1</v>
      </c>
      <c r="BC231" t="e">
        <f>'Техническое задание 18.1 '!#REF!</f>
        <v>#REF!</v>
      </c>
      <c r="BD231" t="s">
        <v>6</v>
      </c>
      <c r="BE231" t="s">
        <v>6</v>
      </c>
      <c r="BF231" t="s">
        <v>6</v>
      </c>
      <c r="BG231" t="s">
        <v>6</v>
      </c>
      <c r="BH231">
        <v>3</v>
      </c>
      <c r="BI231">
        <v>1</v>
      </c>
      <c r="BJ231" t="s">
        <v>607</v>
      </c>
      <c r="BM231">
        <v>12001</v>
      </c>
      <c r="BN231">
        <v>0</v>
      </c>
      <c r="BO231" t="s">
        <v>6</v>
      </c>
      <c r="BP231">
        <v>0</v>
      </c>
      <c r="BQ231">
        <v>2</v>
      </c>
      <c r="BR231">
        <v>0</v>
      </c>
      <c r="BS231">
        <v>1</v>
      </c>
      <c r="BT231">
        <v>1</v>
      </c>
      <c r="BU231">
        <v>1</v>
      </c>
      <c r="BV231">
        <v>1</v>
      </c>
      <c r="BW231">
        <v>1</v>
      </c>
      <c r="BX231">
        <v>1</v>
      </c>
      <c r="BY231" t="s">
        <v>6</v>
      </c>
      <c r="BZ231">
        <v>109</v>
      </c>
      <c r="CA231">
        <v>57</v>
      </c>
      <c r="CB231" t="s">
        <v>6</v>
      </c>
      <c r="CE231">
        <v>0</v>
      </c>
      <c r="CF231">
        <v>0</v>
      </c>
      <c r="CG231">
        <v>0</v>
      </c>
      <c r="CM231">
        <v>0</v>
      </c>
      <c r="CN231" t="s">
        <v>6</v>
      </c>
      <c r="CO231">
        <v>0</v>
      </c>
      <c r="CP231" t="e">
        <f t="shared" si="386"/>
        <v>#REF!</v>
      </c>
      <c r="CQ231" t="e">
        <f t="shared" si="363"/>
        <v>#REF!</v>
      </c>
      <c r="CR231">
        <f t="shared" si="364"/>
        <v>0</v>
      </c>
      <c r="CS231">
        <f t="shared" si="387"/>
        <v>0</v>
      </c>
      <c r="CT231">
        <f t="shared" si="388"/>
        <v>0</v>
      </c>
      <c r="CU231">
        <f t="shared" si="389"/>
        <v>0</v>
      </c>
      <c r="CV231">
        <f t="shared" si="390"/>
        <v>0</v>
      </c>
      <c r="CW231">
        <f t="shared" si="391"/>
        <v>0</v>
      </c>
      <c r="CX231">
        <f t="shared" si="392"/>
        <v>0</v>
      </c>
      <c r="CY231" t="e">
        <f t="shared" si="393"/>
        <v>#REF!</v>
      </c>
      <c r="CZ231" t="e">
        <f t="shared" si="394"/>
        <v>#REF!</v>
      </c>
      <c r="DC231" t="s">
        <v>6</v>
      </c>
      <c r="DD231" t="s">
        <v>6</v>
      </c>
      <c r="DE231" t="s">
        <v>6</v>
      </c>
      <c r="DF231" t="s">
        <v>6</v>
      </c>
      <c r="DG231" t="s">
        <v>6</v>
      </c>
      <c r="DH231" t="s">
        <v>6</v>
      </c>
      <c r="DI231" t="s">
        <v>6</v>
      </c>
      <c r="DJ231" t="s">
        <v>6</v>
      </c>
      <c r="DK231" t="s">
        <v>6</v>
      </c>
      <c r="DL231" t="s">
        <v>6</v>
      </c>
      <c r="DM231" t="s">
        <v>6</v>
      </c>
      <c r="DN231">
        <v>0</v>
      </c>
      <c r="DO231">
        <v>0</v>
      </c>
      <c r="DP231">
        <v>1</v>
      </c>
      <c r="DQ231">
        <v>1</v>
      </c>
      <c r="DU231">
        <v>1009</v>
      </c>
      <c r="DV231" t="s">
        <v>147</v>
      </c>
      <c r="DW231" t="e">
        <f>'Техническое задание 18.1 '!#REF!</f>
        <v>#REF!</v>
      </c>
      <c r="DX231">
        <v>1000</v>
      </c>
      <c r="DZ231" t="s">
        <v>6</v>
      </c>
      <c r="EA231" t="s">
        <v>6</v>
      </c>
      <c r="EB231" t="s">
        <v>6</v>
      </c>
      <c r="EC231" t="s">
        <v>6</v>
      </c>
      <c r="EE231">
        <v>66434314</v>
      </c>
      <c r="EF231">
        <v>2</v>
      </c>
      <c r="EG231" t="s">
        <v>80</v>
      </c>
      <c r="EH231">
        <v>12</v>
      </c>
      <c r="EI231" t="s">
        <v>568</v>
      </c>
      <c r="EJ231">
        <v>1</v>
      </c>
      <c r="EK231">
        <v>12001</v>
      </c>
      <c r="EL231" t="s">
        <v>568</v>
      </c>
      <c r="EM231" t="s">
        <v>569</v>
      </c>
      <c r="EO231" t="s">
        <v>6</v>
      </c>
      <c r="EQ231">
        <v>0</v>
      </c>
      <c r="ER231">
        <v>10196.65</v>
      </c>
      <c r="ES231" s="31" t="e">
        <f>'Техническое задание 18.1 '!#REF!</f>
        <v>#REF!</v>
      </c>
      <c r="ET231">
        <v>0</v>
      </c>
      <c r="EU231">
        <v>0</v>
      </c>
      <c r="EV231">
        <v>0</v>
      </c>
      <c r="EW231">
        <v>0</v>
      </c>
      <c r="EX231">
        <v>0</v>
      </c>
      <c r="FQ231">
        <v>0</v>
      </c>
      <c r="FR231">
        <f t="shared" si="395"/>
        <v>0</v>
      </c>
      <c r="FS231">
        <v>0</v>
      </c>
      <c r="FX231">
        <v>109</v>
      </c>
      <c r="FY231">
        <v>57</v>
      </c>
      <c r="GA231" t="s">
        <v>6</v>
      </c>
      <c r="GD231">
        <v>1</v>
      </c>
      <c r="GF231">
        <v>-1595404857</v>
      </c>
      <c r="GG231">
        <v>2</v>
      </c>
      <c r="GH231">
        <v>1</v>
      </c>
      <c r="GI231">
        <v>4</v>
      </c>
      <c r="GJ231">
        <v>0</v>
      </c>
      <c r="GK231">
        <v>0</v>
      </c>
      <c r="GL231">
        <f t="shared" si="396"/>
        <v>0</v>
      </c>
      <c r="GM231" t="e">
        <f t="shared" si="397"/>
        <v>#REF!</v>
      </c>
      <c r="GN231" t="e">
        <f t="shared" si="398"/>
        <v>#REF!</v>
      </c>
      <c r="GO231">
        <f t="shared" si="399"/>
        <v>0</v>
      </c>
      <c r="GP231">
        <f t="shared" si="400"/>
        <v>0</v>
      </c>
      <c r="GR231">
        <v>0</v>
      </c>
      <c r="GS231">
        <v>3</v>
      </c>
      <c r="GT231">
        <v>0</v>
      </c>
      <c r="GU231" t="s">
        <v>6</v>
      </c>
      <c r="GV231">
        <f t="shared" si="371"/>
        <v>0</v>
      </c>
      <c r="GW231">
        <v>1</v>
      </c>
      <c r="GX231" t="e">
        <f t="shared" si="401"/>
        <v>#REF!</v>
      </c>
      <c r="HA231">
        <v>0</v>
      </c>
      <c r="HB231">
        <v>0</v>
      </c>
      <c r="HC231">
        <f t="shared" si="402"/>
        <v>0</v>
      </c>
      <c r="HE231" t="s">
        <v>6</v>
      </c>
      <c r="HF231" t="s">
        <v>6</v>
      </c>
      <c r="HM231" t="s">
        <v>6</v>
      </c>
      <c r="HN231" t="s">
        <v>570</v>
      </c>
      <c r="HO231" t="s">
        <v>571</v>
      </c>
      <c r="HP231" t="s">
        <v>568</v>
      </c>
      <c r="HQ231" t="s">
        <v>568</v>
      </c>
      <c r="IF231">
        <v>-1</v>
      </c>
      <c r="IK231">
        <v>0</v>
      </c>
    </row>
    <row r="232" spans="1:245" x14ac:dyDescent="0.25">
      <c r="A232">
        <v>17</v>
      </c>
      <c r="B232">
        <v>1</v>
      </c>
      <c r="C232">
        <f>ROW(SmtRes!A412)</f>
        <v>412</v>
      </c>
      <c r="D232">
        <f>ROW(EtalonRes!A370)</f>
        <v>370</v>
      </c>
      <c r="E232" t="s">
        <v>608</v>
      </c>
      <c r="F232" t="s">
        <v>377</v>
      </c>
      <c r="G232" t="s">
        <v>378</v>
      </c>
      <c r="H232" t="s">
        <v>379</v>
      </c>
      <c r="I232" t="e">
        <f>'Техническое задание 18.1 '!#REF!</f>
        <v>#REF!</v>
      </c>
      <c r="J232">
        <v>0</v>
      </c>
      <c r="K232">
        <v>18.760000000000002</v>
      </c>
      <c r="O232" t="e">
        <f t="shared" si="372"/>
        <v>#REF!</v>
      </c>
      <c r="P232" t="e">
        <f t="shared" si="373"/>
        <v>#REF!</v>
      </c>
      <c r="Q232" t="e">
        <f t="shared" si="374"/>
        <v>#REF!</v>
      </c>
      <c r="R232" t="e">
        <f t="shared" si="375"/>
        <v>#REF!</v>
      </c>
      <c r="S232" t="e">
        <f t="shared" si="376"/>
        <v>#REF!</v>
      </c>
      <c r="T232" t="e">
        <f t="shared" si="377"/>
        <v>#REF!</v>
      </c>
      <c r="U232" t="e">
        <f t="shared" si="378"/>
        <v>#REF!</v>
      </c>
      <c r="V232" t="e">
        <f t="shared" si="379"/>
        <v>#REF!</v>
      </c>
      <c r="W232" t="e">
        <f t="shared" si="380"/>
        <v>#REF!</v>
      </c>
      <c r="X232" t="e">
        <f t="shared" si="381"/>
        <v>#REF!</v>
      </c>
      <c r="Y232" t="e">
        <f t="shared" si="382"/>
        <v>#REF!</v>
      </c>
      <c r="AA232">
        <v>66440962</v>
      </c>
      <c r="AB232" t="e">
        <f t="shared" si="383"/>
        <v>#REF!</v>
      </c>
      <c r="AC232">
        <f t="shared" si="365"/>
        <v>0</v>
      </c>
      <c r="AD232">
        <f t="shared" si="366"/>
        <v>0</v>
      </c>
      <c r="AE232">
        <f t="shared" si="367"/>
        <v>0</v>
      </c>
      <c r="AF232" t="e">
        <f t="shared" si="368"/>
        <v>#REF!</v>
      </c>
      <c r="AG232">
        <f t="shared" si="384"/>
        <v>0</v>
      </c>
      <c r="AH232" t="e">
        <f t="shared" si="369"/>
        <v>#REF!</v>
      </c>
      <c r="AI232">
        <f t="shared" si="370"/>
        <v>0</v>
      </c>
      <c r="AJ232">
        <f t="shared" si="385"/>
        <v>0</v>
      </c>
      <c r="AK232" t="e">
        <f>AL232+AM232+AO232</f>
        <v>#REF!</v>
      </c>
      <c r="AL232">
        <v>0</v>
      </c>
      <c r="AM232">
        <v>0</v>
      </c>
      <c r="AN232">
        <v>0</v>
      </c>
      <c r="AO232" s="31" t="e">
        <f>'Техническое задание 18.1 '!#REF!</f>
        <v>#REF!</v>
      </c>
      <c r="AP232">
        <v>0</v>
      </c>
      <c r="AQ232" t="e">
        <f>'Техническое задание 18.1 '!#REF!</f>
        <v>#REF!</v>
      </c>
      <c r="AR232">
        <v>0</v>
      </c>
      <c r="AS232">
        <v>0</v>
      </c>
      <c r="AT232">
        <v>103</v>
      </c>
      <c r="AU232">
        <v>59</v>
      </c>
      <c r="AV232">
        <v>1</v>
      </c>
      <c r="AW232">
        <v>1</v>
      </c>
      <c r="AZ232">
        <v>1</v>
      </c>
      <c r="BA232" t="e">
        <f>'Техническое задание 18.1 '!#REF!</f>
        <v>#REF!</v>
      </c>
      <c r="BB232">
        <v>13.26</v>
      </c>
      <c r="BC232">
        <v>9.11</v>
      </c>
      <c r="BD232" t="s">
        <v>6</v>
      </c>
      <c r="BE232" t="s">
        <v>6</v>
      </c>
      <c r="BF232" t="s">
        <v>6</v>
      </c>
      <c r="BG232" t="s">
        <v>6</v>
      </c>
      <c r="BH232">
        <v>0</v>
      </c>
      <c r="BI232">
        <v>1</v>
      </c>
      <c r="BJ232" t="s">
        <v>380</v>
      </c>
      <c r="BM232">
        <v>46001</v>
      </c>
      <c r="BN232">
        <v>0</v>
      </c>
      <c r="BO232" t="s">
        <v>6</v>
      </c>
      <c r="BP232">
        <v>0</v>
      </c>
      <c r="BQ232">
        <v>2</v>
      </c>
      <c r="BR232">
        <v>0</v>
      </c>
      <c r="BS232">
        <v>33.39</v>
      </c>
      <c r="BT232">
        <v>1</v>
      </c>
      <c r="BU232">
        <v>1</v>
      </c>
      <c r="BV232">
        <v>1</v>
      </c>
      <c r="BW232">
        <v>1</v>
      </c>
      <c r="BX232">
        <v>1</v>
      </c>
      <c r="BY232" t="s">
        <v>6</v>
      </c>
      <c r="BZ232">
        <v>103</v>
      </c>
      <c r="CA232">
        <v>59</v>
      </c>
      <c r="CB232" t="s">
        <v>6</v>
      </c>
      <c r="CE232">
        <v>0</v>
      </c>
      <c r="CF232">
        <v>0</v>
      </c>
      <c r="CG232">
        <v>0</v>
      </c>
      <c r="CM232">
        <v>0</v>
      </c>
      <c r="CN232" t="s">
        <v>6</v>
      </c>
      <c r="CO232">
        <v>0</v>
      </c>
      <c r="CP232" t="e">
        <f t="shared" si="386"/>
        <v>#REF!</v>
      </c>
      <c r="CQ232">
        <f t="shared" si="363"/>
        <v>0</v>
      </c>
      <c r="CR232">
        <f t="shared" si="364"/>
        <v>0</v>
      </c>
      <c r="CS232">
        <f t="shared" si="387"/>
        <v>0</v>
      </c>
      <c r="CT232" t="e">
        <f t="shared" si="388"/>
        <v>#REF!</v>
      </c>
      <c r="CU232">
        <f t="shared" si="389"/>
        <v>0</v>
      </c>
      <c r="CV232" t="e">
        <f t="shared" si="390"/>
        <v>#REF!</v>
      </c>
      <c r="CW232">
        <f t="shared" si="391"/>
        <v>0</v>
      </c>
      <c r="CX232">
        <f t="shared" si="392"/>
        <v>0</v>
      </c>
      <c r="CY232" t="e">
        <f t="shared" si="393"/>
        <v>#REF!</v>
      </c>
      <c r="CZ232" t="e">
        <f t="shared" si="394"/>
        <v>#REF!</v>
      </c>
      <c r="DC232" t="s">
        <v>6</v>
      </c>
      <c r="DD232" t="s">
        <v>6</v>
      </c>
      <c r="DE232" t="s">
        <v>6</v>
      </c>
      <c r="DF232" t="s">
        <v>6</v>
      </c>
      <c r="DG232" t="s">
        <v>6</v>
      </c>
      <c r="DH232" t="s">
        <v>6</v>
      </c>
      <c r="DI232" t="s">
        <v>6</v>
      </c>
      <c r="DJ232" t="s">
        <v>6</v>
      </c>
      <c r="DK232" t="s">
        <v>6</v>
      </c>
      <c r="DL232" t="s">
        <v>6</v>
      </c>
      <c r="DM232" t="s">
        <v>6</v>
      </c>
      <c r="DN232">
        <v>0</v>
      </c>
      <c r="DO232">
        <v>0</v>
      </c>
      <c r="DP232">
        <v>1</v>
      </c>
      <c r="DQ232">
        <v>1</v>
      </c>
      <c r="DU232">
        <v>1013</v>
      </c>
      <c r="DV232" t="s">
        <v>379</v>
      </c>
      <c r="DW232" t="e">
        <f>'Техническое задание 18.1 '!#REF!</f>
        <v>#REF!</v>
      </c>
      <c r="DX232">
        <v>1</v>
      </c>
      <c r="DZ232" t="s">
        <v>6</v>
      </c>
      <c r="EA232" t="s">
        <v>6</v>
      </c>
      <c r="EB232" t="s">
        <v>6</v>
      </c>
      <c r="EC232" t="s">
        <v>6</v>
      </c>
      <c r="EE232">
        <v>66434399</v>
      </c>
      <c r="EF232">
        <v>2</v>
      </c>
      <c r="EG232" t="s">
        <v>80</v>
      </c>
      <c r="EH232">
        <v>40</v>
      </c>
      <c r="EI232" t="s">
        <v>138</v>
      </c>
      <c r="EJ232">
        <v>1</v>
      </c>
      <c r="EK232">
        <v>46001</v>
      </c>
      <c r="EL232" t="s">
        <v>139</v>
      </c>
      <c r="EM232" t="s">
        <v>140</v>
      </c>
      <c r="EO232" t="s">
        <v>6</v>
      </c>
      <c r="EQ232">
        <v>131072</v>
      </c>
      <c r="ER232" t="e">
        <f>ES232+ET232+EV232</f>
        <v>#REF!</v>
      </c>
      <c r="ES232">
        <v>0</v>
      </c>
      <c r="ET232">
        <v>0</v>
      </c>
      <c r="EU232">
        <v>0</v>
      </c>
      <c r="EV232" s="31" t="e">
        <f>'Техническое задание 18.1 '!#REF!</f>
        <v>#REF!</v>
      </c>
      <c r="EW232" t="e">
        <f>'Техническое задание 18.1 '!#REF!</f>
        <v>#REF!</v>
      </c>
      <c r="EX232">
        <v>0</v>
      </c>
      <c r="EY232">
        <v>0</v>
      </c>
      <c r="FQ232">
        <v>0</v>
      </c>
      <c r="FR232">
        <f t="shared" si="395"/>
        <v>0</v>
      </c>
      <c r="FS232">
        <v>0</v>
      </c>
      <c r="FX232">
        <v>103</v>
      </c>
      <c r="FY232">
        <v>59</v>
      </c>
      <c r="GA232" t="s">
        <v>6</v>
      </c>
      <c r="GD232">
        <v>1</v>
      </c>
      <c r="GF232">
        <v>-1457212590</v>
      </c>
      <c r="GG232">
        <v>2</v>
      </c>
      <c r="GH232">
        <v>1</v>
      </c>
      <c r="GI232">
        <v>4</v>
      </c>
      <c r="GJ232">
        <v>0</v>
      </c>
      <c r="GK232">
        <v>0</v>
      </c>
      <c r="GL232">
        <f t="shared" si="396"/>
        <v>0</v>
      </c>
      <c r="GM232" t="e">
        <f t="shared" si="397"/>
        <v>#REF!</v>
      </c>
      <c r="GN232" t="e">
        <f t="shared" si="398"/>
        <v>#REF!</v>
      </c>
      <c r="GO232">
        <f t="shared" si="399"/>
        <v>0</v>
      </c>
      <c r="GP232">
        <f t="shared" si="400"/>
        <v>0</v>
      </c>
      <c r="GR232">
        <v>0</v>
      </c>
      <c r="GS232">
        <v>3</v>
      </c>
      <c r="GT232">
        <v>0</v>
      </c>
      <c r="GU232" t="s">
        <v>6</v>
      </c>
      <c r="GV232">
        <f t="shared" si="371"/>
        <v>0</v>
      </c>
      <c r="GW232">
        <v>1</v>
      </c>
      <c r="GX232" t="e">
        <f t="shared" si="401"/>
        <v>#REF!</v>
      </c>
      <c r="HA232">
        <v>0</v>
      </c>
      <c r="HB232">
        <v>0</v>
      </c>
      <c r="HC232">
        <f t="shared" si="402"/>
        <v>0</v>
      </c>
      <c r="HE232" t="s">
        <v>6</v>
      </c>
      <c r="HF232" t="s">
        <v>6</v>
      </c>
      <c r="HM232" t="s">
        <v>6</v>
      </c>
      <c r="HN232" t="s">
        <v>141</v>
      </c>
      <c r="HO232" t="s">
        <v>142</v>
      </c>
      <c r="HP232" t="s">
        <v>139</v>
      </c>
      <c r="HQ232" t="s">
        <v>139</v>
      </c>
      <c r="IF232">
        <v>-1</v>
      </c>
      <c r="IK232">
        <v>0</v>
      </c>
    </row>
    <row r="233" spans="1:245" x14ac:dyDescent="0.25">
      <c r="A233">
        <v>18</v>
      </c>
      <c r="B233">
        <v>1</v>
      </c>
      <c r="C233">
        <v>412</v>
      </c>
      <c r="E233" t="s">
        <v>609</v>
      </c>
      <c r="F233" t="e">
        <f>'Техническое задание 18.1 '!#REF!</f>
        <v>#REF!</v>
      </c>
      <c r="G233" t="s">
        <v>383</v>
      </c>
      <c r="H233" t="s">
        <v>384</v>
      </c>
      <c r="I233" t="e">
        <f>I232*J233</f>
        <v>#REF!</v>
      </c>
      <c r="J233" s="66">
        <f>'4.Ведомость_списания'!F265</f>
        <v>0.94999999999999984</v>
      </c>
      <c r="K233">
        <v>0.95</v>
      </c>
      <c r="O233" t="e">
        <f t="shared" si="372"/>
        <v>#REF!</v>
      </c>
      <c r="P233" t="e">
        <f t="shared" si="373"/>
        <v>#REF!</v>
      </c>
      <c r="Q233" t="e">
        <f t="shared" si="374"/>
        <v>#REF!</v>
      </c>
      <c r="R233" t="e">
        <f t="shared" si="375"/>
        <v>#REF!</v>
      </c>
      <c r="S233" t="e">
        <f t="shared" si="376"/>
        <v>#REF!</v>
      </c>
      <c r="T233" t="e">
        <f t="shared" si="377"/>
        <v>#REF!</v>
      </c>
      <c r="U233" t="e">
        <f t="shared" si="378"/>
        <v>#REF!</v>
      </c>
      <c r="V233" t="e">
        <f t="shared" si="379"/>
        <v>#REF!</v>
      </c>
      <c r="W233" t="e">
        <f t="shared" si="380"/>
        <v>#REF!</v>
      </c>
      <c r="X233" t="e">
        <f t="shared" si="381"/>
        <v>#REF!</v>
      </c>
      <c r="Y233" t="e">
        <f t="shared" si="382"/>
        <v>#REF!</v>
      </c>
      <c r="AA233">
        <v>66440962</v>
      </c>
      <c r="AB233" t="e">
        <f t="shared" si="383"/>
        <v>#REF!</v>
      </c>
      <c r="AC233" t="e">
        <f t="shared" si="365"/>
        <v>#REF!</v>
      </c>
      <c r="AD233">
        <f t="shared" si="366"/>
        <v>0</v>
      </c>
      <c r="AE233">
        <f t="shared" si="367"/>
        <v>0</v>
      </c>
      <c r="AF233">
        <f t="shared" si="368"/>
        <v>0</v>
      </c>
      <c r="AG233">
        <f t="shared" si="384"/>
        <v>0</v>
      </c>
      <c r="AH233">
        <f t="shared" si="369"/>
        <v>0</v>
      </c>
      <c r="AI233">
        <f t="shared" si="370"/>
        <v>0</v>
      </c>
      <c r="AJ233">
        <f t="shared" si="385"/>
        <v>0</v>
      </c>
      <c r="AK233">
        <v>1</v>
      </c>
      <c r="AL233" s="31" t="e">
        <f>'Техническое задание 18.1 '!#REF!</f>
        <v>#REF!</v>
      </c>
      <c r="AM233">
        <v>0</v>
      </c>
      <c r="AN233">
        <v>0</v>
      </c>
      <c r="AO233">
        <v>0</v>
      </c>
      <c r="AP233">
        <v>0</v>
      </c>
      <c r="AQ233">
        <v>0</v>
      </c>
      <c r="AR233">
        <v>0</v>
      </c>
      <c r="AS233">
        <v>0</v>
      </c>
      <c r="AT233">
        <v>103</v>
      </c>
      <c r="AU233">
        <v>59</v>
      </c>
      <c r="AV233">
        <v>1</v>
      </c>
      <c r="AW233">
        <v>1</v>
      </c>
      <c r="AZ233">
        <v>1</v>
      </c>
      <c r="BA233">
        <v>1</v>
      </c>
      <c r="BB233">
        <v>1</v>
      </c>
      <c r="BC233" t="e">
        <f>'Техническое задание 18.1 '!#REF!</f>
        <v>#REF!</v>
      </c>
      <c r="BD233" t="s">
        <v>6</v>
      </c>
      <c r="BE233" t="s">
        <v>6</v>
      </c>
      <c r="BF233" t="s">
        <v>6</v>
      </c>
      <c r="BG233" t="s">
        <v>6</v>
      </c>
      <c r="BH233">
        <v>3</v>
      </c>
      <c r="BI233">
        <v>1</v>
      </c>
      <c r="BJ233" t="s">
        <v>385</v>
      </c>
      <c r="BM233">
        <v>46001</v>
      </c>
      <c r="BN233">
        <v>0</v>
      </c>
      <c r="BO233" t="s">
        <v>6</v>
      </c>
      <c r="BP233">
        <v>0</v>
      </c>
      <c r="BQ233">
        <v>2</v>
      </c>
      <c r="BR233">
        <v>0</v>
      </c>
      <c r="BS233">
        <v>1</v>
      </c>
      <c r="BT233">
        <v>1</v>
      </c>
      <c r="BU233">
        <v>1</v>
      </c>
      <c r="BV233">
        <v>1</v>
      </c>
      <c r="BW233">
        <v>1</v>
      </c>
      <c r="BX233">
        <v>1</v>
      </c>
      <c r="BY233" t="s">
        <v>6</v>
      </c>
      <c r="BZ233">
        <v>103</v>
      </c>
      <c r="CA233">
        <v>59</v>
      </c>
      <c r="CB233" t="s">
        <v>6</v>
      </c>
      <c r="CE233">
        <v>0</v>
      </c>
      <c r="CF233">
        <v>0</v>
      </c>
      <c r="CG233">
        <v>0</v>
      </c>
      <c r="CM233">
        <v>0</v>
      </c>
      <c r="CN233" t="s">
        <v>6</v>
      </c>
      <c r="CO233">
        <v>0</v>
      </c>
      <c r="CP233" t="e">
        <f t="shared" si="386"/>
        <v>#REF!</v>
      </c>
      <c r="CQ233" t="e">
        <f t="shared" si="363"/>
        <v>#REF!</v>
      </c>
      <c r="CR233">
        <f t="shared" si="364"/>
        <v>0</v>
      </c>
      <c r="CS233">
        <f t="shared" si="387"/>
        <v>0</v>
      </c>
      <c r="CT233">
        <f t="shared" si="388"/>
        <v>0</v>
      </c>
      <c r="CU233">
        <f t="shared" si="389"/>
        <v>0</v>
      </c>
      <c r="CV233">
        <f t="shared" si="390"/>
        <v>0</v>
      </c>
      <c r="CW233">
        <f t="shared" si="391"/>
        <v>0</v>
      </c>
      <c r="CX233">
        <f t="shared" si="392"/>
        <v>0</v>
      </c>
      <c r="CY233" t="e">
        <f t="shared" si="393"/>
        <v>#REF!</v>
      </c>
      <c r="CZ233" t="e">
        <f t="shared" si="394"/>
        <v>#REF!</v>
      </c>
      <c r="DC233" t="s">
        <v>6</v>
      </c>
      <c r="DD233" t="s">
        <v>6</v>
      </c>
      <c r="DE233" t="s">
        <v>6</v>
      </c>
      <c r="DF233" t="s">
        <v>6</v>
      </c>
      <c r="DG233" t="s">
        <v>6</v>
      </c>
      <c r="DH233" t="s">
        <v>6</v>
      </c>
      <c r="DI233" t="s">
        <v>6</v>
      </c>
      <c r="DJ233" t="s">
        <v>6</v>
      </c>
      <c r="DK233" t="s">
        <v>6</v>
      </c>
      <c r="DL233" t="s">
        <v>6</v>
      </c>
      <c r="DM233" t="s">
        <v>6</v>
      </c>
      <c r="DN233">
        <v>0</v>
      </c>
      <c r="DO233">
        <v>0</v>
      </c>
      <c r="DP233">
        <v>1</v>
      </c>
      <c r="DQ233">
        <v>1</v>
      </c>
      <c r="DU233">
        <v>1013</v>
      </c>
      <c r="DV233" t="s">
        <v>384</v>
      </c>
      <c r="DW233" t="e">
        <f>'Техническое задание 18.1 '!#REF!</f>
        <v>#REF!</v>
      </c>
      <c r="DX233">
        <v>1</v>
      </c>
      <c r="DZ233" t="s">
        <v>6</v>
      </c>
      <c r="EA233" t="s">
        <v>6</v>
      </c>
      <c r="EB233" t="s">
        <v>6</v>
      </c>
      <c r="EC233" t="s">
        <v>6</v>
      </c>
      <c r="EE233">
        <v>66434399</v>
      </c>
      <c r="EF233">
        <v>2</v>
      </c>
      <c r="EG233" t="s">
        <v>80</v>
      </c>
      <c r="EH233">
        <v>40</v>
      </c>
      <c r="EI233" t="s">
        <v>138</v>
      </c>
      <c r="EJ233">
        <v>1</v>
      </c>
      <c r="EK233">
        <v>46001</v>
      </c>
      <c r="EL233" t="s">
        <v>139</v>
      </c>
      <c r="EM233" t="s">
        <v>140</v>
      </c>
      <c r="EO233" t="s">
        <v>6</v>
      </c>
      <c r="EQ233">
        <v>0</v>
      </c>
      <c r="ER233">
        <v>1</v>
      </c>
      <c r="ES233" s="31" t="e">
        <f>'Техническое задание 18.1 '!#REF!</f>
        <v>#REF!</v>
      </c>
      <c r="ET233">
        <v>0</v>
      </c>
      <c r="EU233">
        <v>0</v>
      </c>
      <c r="EV233">
        <v>0</v>
      </c>
      <c r="EW233">
        <v>0</v>
      </c>
      <c r="EX233">
        <v>0</v>
      </c>
      <c r="FQ233">
        <v>0</v>
      </c>
      <c r="FR233">
        <f t="shared" si="395"/>
        <v>0</v>
      </c>
      <c r="FS233">
        <v>0</v>
      </c>
      <c r="FX233">
        <v>103</v>
      </c>
      <c r="FY233">
        <v>59</v>
      </c>
      <c r="GA233" t="s">
        <v>6</v>
      </c>
      <c r="GD233">
        <v>1</v>
      </c>
      <c r="GF233">
        <v>933151182</v>
      </c>
      <c r="GG233">
        <v>2</v>
      </c>
      <c r="GH233">
        <v>1</v>
      </c>
      <c r="GI233">
        <v>4</v>
      </c>
      <c r="GJ233">
        <v>0</v>
      </c>
      <c r="GK233">
        <v>0</v>
      </c>
      <c r="GL233">
        <f t="shared" si="396"/>
        <v>0</v>
      </c>
      <c r="GM233" t="e">
        <f t="shared" si="397"/>
        <v>#REF!</v>
      </c>
      <c r="GN233" t="e">
        <f t="shared" si="398"/>
        <v>#REF!</v>
      </c>
      <c r="GO233">
        <f t="shared" si="399"/>
        <v>0</v>
      </c>
      <c r="GP233">
        <f t="shared" si="400"/>
        <v>0</v>
      </c>
      <c r="GR233">
        <v>0</v>
      </c>
      <c r="GS233">
        <v>3</v>
      </c>
      <c r="GT233">
        <v>0</v>
      </c>
      <c r="GU233" t="s">
        <v>6</v>
      </c>
      <c r="GV233">
        <f t="shared" si="371"/>
        <v>0</v>
      </c>
      <c r="GW233">
        <v>1</v>
      </c>
      <c r="GX233" t="e">
        <f t="shared" si="401"/>
        <v>#REF!</v>
      </c>
      <c r="HA233">
        <v>0</v>
      </c>
      <c r="HB233">
        <v>0</v>
      </c>
      <c r="HC233">
        <f t="shared" si="402"/>
        <v>0</v>
      </c>
      <c r="HE233" t="s">
        <v>6</v>
      </c>
      <c r="HF233" t="s">
        <v>6</v>
      </c>
      <c r="HM233" t="s">
        <v>6</v>
      </c>
      <c r="HN233" t="s">
        <v>141</v>
      </c>
      <c r="HO233" t="s">
        <v>142</v>
      </c>
      <c r="HP233" t="s">
        <v>139</v>
      </c>
      <c r="HQ233" t="s">
        <v>139</v>
      </c>
      <c r="IF233">
        <v>-1</v>
      </c>
      <c r="IK233">
        <v>0</v>
      </c>
    </row>
    <row r="234" spans="1:245" x14ac:dyDescent="0.25">
      <c r="A234">
        <v>17</v>
      </c>
      <c r="B234">
        <v>1</v>
      </c>
      <c r="C234">
        <f>ROW(SmtRes!A428)</f>
        <v>428</v>
      </c>
      <c r="D234">
        <f>ROW(EtalonRes!A385)</f>
        <v>385</v>
      </c>
      <c r="E234" t="s">
        <v>610</v>
      </c>
      <c r="F234" t="s">
        <v>611</v>
      </c>
      <c r="G234" t="s">
        <v>612</v>
      </c>
      <c r="H234" t="s">
        <v>147</v>
      </c>
      <c r="I234" t="e">
        <f>'Техническое задание 18.1 '!#REF!</f>
        <v>#REF!</v>
      </c>
      <c r="J234">
        <v>0</v>
      </c>
      <c r="K234">
        <v>18.501000000000001</v>
      </c>
      <c r="O234" t="e">
        <f t="shared" si="372"/>
        <v>#REF!</v>
      </c>
      <c r="P234" t="e">
        <f t="shared" si="373"/>
        <v>#REF!</v>
      </c>
      <c r="Q234" t="e">
        <f t="shared" si="374"/>
        <v>#REF!</v>
      </c>
      <c r="R234" t="e">
        <f t="shared" si="375"/>
        <v>#REF!</v>
      </c>
      <c r="S234" t="e">
        <f t="shared" si="376"/>
        <v>#REF!</v>
      </c>
      <c r="T234" t="e">
        <f t="shared" si="377"/>
        <v>#REF!</v>
      </c>
      <c r="U234" t="e">
        <f t="shared" si="378"/>
        <v>#REF!</v>
      </c>
      <c r="V234" t="e">
        <f t="shared" si="379"/>
        <v>#REF!</v>
      </c>
      <c r="W234" t="e">
        <f t="shared" si="380"/>
        <v>#REF!</v>
      </c>
      <c r="X234" t="e">
        <f t="shared" si="381"/>
        <v>#REF!</v>
      </c>
      <c r="Y234" t="e">
        <f t="shared" si="382"/>
        <v>#REF!</v>
      </c>
      <c r="AA234">
        <v>66440962</v>
      </c>
      <c r="AB234" t="e">
        <f t="shared" si="383"/>
        <v>#REF!</v>
      </c>
      <c r="AC234" t="e">
        <f t="shared" si="365"/>
        <v>#REF!</v>
      </c>
      <c r="AD234" t="e">
        <f t="shared" si="366"/>
        <v>#REF!</v>
      </c>
      <c r="AE234" t="e">
        <f t="shared" si="367"/>
        <v>#REF!</v>
      </c>
      <c r="AF234" t="e">
        <f t="shared" si="368"/>
        <v>#REF!</v>
      </c>
      <c r="AG234">
        <f t="shared" si="384"/>
        <v>0</v>
      </c>
      <c r="AH234" t="e">
        <f t="shared" si="369"/>
        <v>#REF!</v>
      </c>
      <c r="AI234">
        <f t="shared" si="370"/>
        <v>0.31</v>
      </c>
      <c r="AJ234">
        <f t="shared" si="385"/>
        <v>0</v>
      </c>
      <c r="AK234" t="e">
        <f>AL234+AM234+AO234</f>
        <v>#REF!</v>
      </c>
      <c r="AL234" s="31" t="e">
        <f>'Техническое задание 18.1 '!#REF!</f>
        <v>#REF!</v>
      </c>
      <c r="AM234" s="31" t="e">
        <f>'Техническое задание 18.1 '!#REF!</f>
        <v>#REF!</v>
      </c>
      <c r="AN234" s="31" t="e">
        <f>'Техническое задание 18.1 '!#REF!</f>
        <v>#REF!</v>
      </c>
      <c r="AO234" s="31" t="e">
        <f>'Техническое задание 18.1 '!#REF!</f>
        <v>#REF!</v>
      </c>
      <c r="AP234">
        <v>0</v>
      </c>
      <c r="AQ234" t="e">
        <f>'Техническое задание 18.1 '!#REF!</f>
        <v>#REF!</v>
      </c>
      <c r="AR234">
        <v>0.31</v>
      </c>
      <c r="AS234">
        <v>0</v>
      </c>
      <c r="AT234">
        <v>93</v>
      </c>
      <c r="AU234">
        <v>62</v>
      </c>
      <c r="AV234">
        <v>1</v>
      </c>
      <c r="AW234">
        <v>1</v>
      </c>
      <c r="AZ234">
        <v>1</v>
      </c>
      <c r="BA234" t="e">
        <f>'Техническое задание 18.1 '!#REF!</f>
        <v>#REF!</v>
      </c>
      <c r="BB234" t="e">
        <f>'Техническое задание 18.1 '!#REF!</f>
        <v>#REF!</v>
      </c>
      <c r="BC234" t="e">
        <f>'Техническое задание 18.1 '!#REF!</f>
        <v>#REF!</v>
      </c>
      <c r="BD234" t="s">
        <v>6</v>
      </c>
      <c r="BE234" t="s">
        <v>6</v>
      </c>
      <c r="BF234" t="s">
        <v>6</v>
      </c>
      <c r="BG234" t="s">
        <v>6</v>
      </c>
      <c r="BH234">
        <v>0</v>
      </c>
      <c r="BI234">
        <v>1</v>
      </c>
      <c r="BJ234" t="s">
        <v>613</v>
      </c>
      <c r="BM234">
        <v>9001</v>
      </c>
      <c r="BN234">
        <v>0</v>
      </c>
      <c r="BO234" t="s">
        <v>6</v>
      </c>
      <c r="BP234">
        <v>0</v>
      </c>
      <c r="BQ234">
        <v>2</v>
      </c>
      <c r="BR234">
        <v>0</v>
      </c>
      <c r="BS234" t="e">
        <f>'Техническое задание 18.1 '!#REF!</f>
        <v>#REF!</v>
      </c>
      <c r="BT234">
        <v>1</v>
      </c>
      <c r="BU234">
        <v>1</v>
      </c>
      <c r="BV234">
        <v>1</v>
      </c>
      <c r="BW234">
        <v>1</v>
      </c>
      <c r="BX234">
        <v>1</v>
      </c>
      <c r="BY234" t="s">
        <v>6</v>
      </c>
      <c r="BZ234">
        <v>93</v>
      </c>
      <c r="CA234">
        <v>62</v>
      </c>
      <c r="CB234" t="s">
        <v>6</v>
      </c>
      <c r="CE234">
        <v>0</v>
      </c>
      <c r="CF234">
        <v>0</v>
      </c>
      <c r="CG234">
        <v>0</v>
      </c>
      <c r="CM234">
        <v>0</v>
      </c>
      <c r="CN234" t="s">
        <v>6</v>
      </c>
      <c r="CO234">
        <v>0</v>
      </c>
      <c r="CP234" t="e">
        <f t="shared" si="386"/>
        <v>#REF!</v>
      </c>
      <c r="CQ234" t="e">
        <f t="shared" si="363"/>
        <v>#REF!</v>
      </c>
      <c r="CR234" t="e">
        <f t="shared" si="364"/>
        <v>#REF!</v>
      </c>
      <c r="CS234" t="e">
        <f t="shared" si="387"/>
        <v>#REF!</v>
      </c>
      <c r="CT234" t="e">
        <f t="shared" si="388"/>
        <v>#REF!</v>
      </c>
      <c r="CU234">
        <f t="shared" si="389"/>
        <v>0</v>
      </c>
      <c r="CV234" t="e">
        <f t="shared" si="390"/>
        <v>#REF!</v>
      </c>
      <c r="CW234">
        <f t="shared" si="391"/>
        <v>0.31</v>
      </c>
      <c r="CX234">
        <f t="shared" si="392"/>
        <v>0</v>
      </c>
      <c r="CY234" t="e">
        <f t="shared" si="393"/>
        <v>#REF!</v>
      </c>
      <c r="CZ234" t="e">
        <f t="shared" si="394"/>
        <v>#REF!</v>
      </c>
      <c r="DC234" t="s">
        <v>6</v>
      </c>
      <c r="DD234" t="s">
        <v>6</v>
      </c>
      <c r="DE234" t="s">
        <v>6</v>
      </c>
      <c r="DF234" t="s">
        <v>6</v>
      </c>
      <c r="DG234" t="s">
        <v>6</v>
      </c>
      <c r="DH234" t="s">
        <v>6</v>
      </c>
      <c r="DI234" t="s">
        <v>6</v>
      </c>
      <c r="DJ234" t="s">
        <v>6</v>
      </c>
      <c r="DK234" t="s">
        <v>6</v>
      </c>
      <c r="DL234" t="s">
        <v>6</v>
      </c>
      <c r="DM234" t="s">
        <v>6</v>
      </c>
      <c r="DN234">
        <v>0</v>
      </c>
      <c r="DO234">
        <v>0</v>
      </c>
      <c r="DP234">
        <v>1</v>
      </c>
      <c r="DQ234">
        <v>1</v>
      </c>
      <c r="DU234">
        <v>1009</v>
      </c>
      <c r="DV234" t="s">
        <v>147</v>
      </c>
      <c r="DW234" t="e">
        <f>'Техническое задание 18.1 '!#REF!</f>
        <v>#REF!</v>
      </c>
      <c r="DX234">
        <v>1000</v>
      </c>
      <c r="DZ234" t="s">
        <v>6</v>
      </c>
      <c r="EA234" t="s">
        <v>6</v>
      </c>
      <c r="EB234" t="s">
        <v>6</v>
      </c>
      <c r="EC234" t="s">
        <v>6</v>
      </c>
      <c r="EE234">
        <v>66434310</v>
      </c>
      <c r="EF234">
        <v>2</v>
      </c>
      <c r="EG234" t="s">
        <v>80</v>
      </c>
      <c r="EH234">
        <v>9</v>
      </c>
      <c r="EI234" t="s">
        <v>332</v>
      </c>
      <c r="EJ234">
        <v>1</v>
      </c>
      <c r="EK234">
        <v>9001</v>
      </c>
      <c r="EL234" t="s">
        <v>332</v>
      </c>
      <c r="EM234" t="s">
        <v>333</v>
      </c>
      <c r="EO234" t="s">
        <v>6</v>
      </c>
      <c r="EQ234">
        <v>131072</v>
      </c>
      <c r="ER234" t="e">
        <f>ES234+ET234+EV234</f>
        <v>#REF!</v>
      </c>
      <c r="ES234" s="31" t="e">
        <f>'Техническое задание 18.1 '!#REF!</f>
        <v>#REF!</v>
      </c>
      <c r="ET234" s="31" t="e">
        <f>'Техническое задание 18.1 '!#REF!</f>
        <v>#REF!</v>
      </c>
      <c r="EU234" s="31" t="e">
        <f>'Техническое задание 18.1 '!#REF!</f>
        <v>#REF!</v>
      </c>
      <c r="EV234" s="31" t="e">
        <f>'Техническое задание 18.1 '!#REF!</f>
        <v>#REF!</v>
      </c>
      <c r="EW234" t="e">
        <f>'Техническое задание 18.1 '!#REF!</f>
        <v>#REF!</v>
      </c>
      <c r="EX234">
        <v>0.31</v>
      </c>
      <c r="EY234">
        <v>0</v>
      </c>
      <c r="FQ234">
        <v>0</v>
      </c>
      <c r="FR234">
        <f t="shared" si="395"/>
        <v>0</v>
      </c>
      <c r="FS234">
        <v>0</v>
      </c>
      <c r="FX234">
        <v>93</v>
      </c>
      <c r="FY234">
        <v>62</v>
      </c>
      <c r="GA234" t="s">
        <v>6</v>
      </c>
      <c r="GD234">
        <v>1</v>
      </c>
      <c r="GF234">
        <v>-2122890092</v>
      </c>
      <c r="GG234">
        <v>2</v>
      </c>
      <c r="GH234">
        <v>1</v>
      </c>
      <c r="GI234">
        <v>4</v>
      </c>
      <c r="GJ234">
        <v>0</v>
      </c>
      <c r="GK234">
        <v>0</v>
      </c>
      <c r="GL234">
        <f t="shared" si="396"/>
        <v>0</v>
      </c>
      <c r="GM234" t="e">
        <f t="shared" si="397"/>
        <v>#REF!</v>
      </c>
      <c r="GN234" t="e">
        <f t="shared" si="398"/>
        <v>#REF!</v>
      </c>
      <c r="GO234">
        <f t="shared" si="399"/>
        <v>0</v>
      </c>
      <c r="GP234">
        <f t="shared" si="400"/>
        <v>0</v>
      </c>
      <c r="GR234">
        <v>0</v>
      </c>
      <c r="GS234">
        <v>3</v>
      </c>
      <c r="GT234">
        <v>0</v>
      </c>
      <c r="GU234" t="s">
        <v>6</v>
      </c>
      <c r="GV234">
        <f t="shared" si="371"/>
        <v>0</v>
      </c>
      <c r="GW234">
        <v>1</v>
      </c>
      <c r="GX234" t="e">
        <f t="shared" si="401"/>
        <v>#REF!</v>
      </c>
      <c r="HA234">
        <v>0</v>
      </c>
      <c r="HB234">
        <v>0</v>
      </c>
      <c r="HC234">
        <f t="shared" si="402"/>
        <v>0</v>
      </c>
      <c r="HE234" t="s">
        <v>6</v>
      </c>
      <c r="HF234" t="s">
        <v>6</v>
      </c>
      <c r="HM234" t="s">
        <v>6</v>
      </c>
      <c r="HN234" t="s">
        <v>334</v>
      </c>
      <c r="HO234" t="s">
        <v>335</v>
      </c>
      <c r="HP234" t="s">
        <v>332</v>
      </c>
      <c r="HQ234" t="s">
        <v>332</v>
      </c>
      <c r="IF234">
        <v>-1</v>
      </c>
      <c r="IK234">
        <v>0</v>
      </c>
    </row>
    <row r="235" spans="1:245" x14ac:dyDescent="0.25">
      <c r="A235">
        <v>18</v>
      </c>
      <c r="B235">
        <v>1</v>
      </c>
      <c r="C235">
        <v>428</v>
      </c>
      <c r="E235" t="s">
        <v>614</v>
      </c>
      <c r="F235" t="e">
        <f>'Техническое задание 18.1 '!#REF!</f>
        <v>#REF!</v>
      </c>
      <c r="G235" t="s">
        <v>615</v>
      </c>
      <c r="H235" t="s">
        <v>147</v>
      </c>
      <c r="I235" t="e">
        <f>I234*J235</f>
        <v>#REF!</v>
      </c>
      <c r="J235" s="66">
        <f>'4.Ведомость_списания'!F271</f>
        <v>1</v>
      </c>
      <c r="K235">
        <v>1</v>
      </c>
      <c r="O235" t="e">
        <f t="shared" si="372"/>
        <v>#REF!</v>
      </c>
      <c r="P235" t="e">
        <f t="shared" si="373"/>
        <v>#REF!</v>
      </c>
      <c r="Q235" t="e">
        <f t="shared" si="374"/>
        <v>#REF!</v>
      </c>
      <c r="R235" t="e">
        <f t="shared" si="375"/>
        <v>#REF!</v>
      </c>
      <c r="S235" t="e">
        <f t="shared" si="376"/>
        <v>#REF!</v>
      </c>
      <c r="T235" t="e">
        <f t="shared" si="377"/>
        <v>#REF!</v>
      </c>
      <c r="U235" t="e">
        <f t="shared" si="378"/>
        <v>#REF!</v>
      </c>
      <c r="V235" t="e">
        <f t="shared" si="379"/>
        <v>#REF!</v>
      </c>
      <c r="W235" t="e">
        <f t="shared" si="380"/>
        <v>#REF!</v>
      </c>
      <c r="X235" t="e">
        <f t="shared" si="381"/>
        <v>#REF!</v>
      </c>
      <c r="Y235" t="e">
        <f t="shared" si="382"/>
        <v>#REF!</v>
      </c>
      <c r="AA235">
        <v>66440962</v>
      </c>
      <c r="AB235" t="e">
        <f t="shared" si="383"/>
        <v>#REF!</v>
      </c>
      <c r="AC235" t="e">
        <f t="shared" si="365"/>
        <v>#REF!</v>
      </c>
      <c r="AD235">
        <f t="shared" si="366"/>
        <v>0</v>
      </c>
      <c r="AE235">
        <f t="shared" si="367"/>
        <v>0</v>
      </c>
      <c r="AF235">
        <f t="shared" si="368"/>
        <v>0</v>
      </c>
      <c r="AG235">
        <f t="shared" si="384"/>
        <v>0</v>
      </c>
      <c r="AH235">
        <f t="shared" si="369"/>
        <v>0</v>
      </c>
      <c r="AI235">
        <f t="shared" si="370"/>
        <v>0</v>
      </c>
      <c r="AJ235">
        <f t="shared" si="385"/>
        <v>0</v>
      </c>
      <c r="AK235">
        <v>188697.00999999998</v>
      </c>
      <c r="AL235" s="31" t="e">
        <f>'Техническое задание 18.1 '!#REF!</f>
        <v>#REF!</v>
      </c>
      <c r="AM235">
        <v>0</v>
      </c>
      <c r="AN235">
        <v>0</v>
      </c>
      <c r="AO235">
        <v>0</v>
      </c>
      <c r="AP235">
        <v>0</v>
      </c>
      <c r="AQ235">
        <v>0</v>
      </c>
      <c r="AR235">
        <v>0</v>
      </c>
      <c r="AS235">
        <v>0</v>
      </c>
      <c r="AT235">
        <v>93</v>
      </c>
      <c r="AU235">
        <v>62</v>
      </c>
      <c r="AV235">
        <v>1</v>
      </c>
      <c r="AW235">
        <v>1</v>
      </c>
      <c r="AZ235">
        <v>1</v>
      </c>
      <c r="BA235">
        <v>1</v>
      </c>
      <c r="BB235">
        <v>1</v>
      </c>
      <c r="BC235" t="e">
        <f>'Техническое задание 18.1 '!#REF!</f>
        <v>#REF!</v>
      </c>
      <c r="BD235" t="s">
        <v>6</v>
      </c>
      <c r="BE235" t="s">
        <v>6</v>
      </c>
      <c r="BF235" t="s">
        <v>6</v>
      </c>
      <c r="BG235" t="s">
        <v>6</v>
      </c>
      <c r="BH235">
        <v>3</v>
      </c>
      <c r="BI235">
        <v>1</v>
      </c>
      <c r="BJ235" t="s">
        <v>616</v>
      </c>
      <c r="BM235">
        <v>9001</v>
      </c>
      <c r="BN235">
        <v>0</v>
      </c>
      <c r="BO235" t="s">
        <v>6</v>
      </c>
      <c r="BP235">
        <v>0</v>
      </c>
      <c r="BQ235">
        <v>2</v>
      </c>
      <c r="BR235">
        <v>0</v>
      </c>
      <c r="BS235">
        <v>1</v>
      </c>
      <c r="BT235">
        <v>1</v>
      </c>
      <c r="BU235">
        <v>1</v>
      </c>
      <c r="BV235">
        <v>1</v>
      </c>
      <c r="BW235">
        <v>1</v>
      </c>
      <c r="BX235">
        <v>1</v>
      </c>
      <c r="BY235" t="s">
        <v>6</v>
      </c>
      <c r="BZ235">
        <v>93</v>
      </c>
      <c r="CA235">
        <v>62</v>
      </c>
      <c r="CB235" t="s">
        <v>6</v>
      </c>
      <c r="CE235">
        <v>0</v>
      </c>
      <c r="CF235">
        <v>0</v>
      </c>
      <c r="CG235">
        <v>0</v>
      </c>
      <c r="CM235">
        <v>0</v>
      </c>
      <c r="CN235" t="s">
        <v>6</v>
      </c>
      <c r="CO235">
        <v>0</v>
      </c>
      <c r="CP235" t="e">
        <f t="shared" si="386"/>
        <v>#REF!</v>
      </c>
      <c r="CQ235" t="e">
        <f>AC235</f>
        <v>#REF!</v>
      </c>
      <c r="CR235">
        <f>AD235</f>
        <v>0</v>
      </c>
      <c r="CS235">
        <f t="shared" si="387"/>
        <v>0</v>
      </c>
      <c r="CT235">
        <f t="shared" si="388"/>
        <v>0</v>
      </c>
      <c r="CU235">
        <f t="shared" si="389"/>
        <v>0</v>
      </c>
      <c r="CV235">
        <f t="shared" si="390"/>
        <v>0</v>
      </c>
      <c r="CW235">
        <f t="shared" si="391"/>
        <v>0</v>
      </c>
      <c r="CX235">
        <f t="shared" si="392"/>
        <v>0</v>
      </c>
      <c r="CY235" t="e">
        <f t="shared" si="393"/>
        <v>#REF!</v>
      </c>
      <c r="CZ235" t="e">
        <f t="shared" si="394"/>
        <v>#REF!</v>
      </c>
      <c r="DC235" t="s">
        <v>6</v>
      </c>
      <c r="DD235" t="s">
        <v>6</v>
      </c>
      <c r="DE235" t="s">
        <v>6</v>
      </c>
      <c r="DF235" t="s">
        <v>6</v>
      </c>
      <c r="DG235" t="s">
        <v>6</v>
      </c>
      <c r="DH235" t="s">
        <v>6</v>
      </c>
      <c r="DI235" t="s">
        <v>6</v>
      </c>
      <c r="DJ235" t="s">
        <v>6</v>
      </c>
      <c r="DK235" t="s">
        <v>6</v>
      </c>
      <c r="DL235" t="s">
        <v>6</v>
      </c>
      <c r="DM235" t="s">
        <v>6</v>
      </c>
      <c r="DN235">
        <v>0</v>
      </c>
      <c r="DO235">
        <v>0</v>
      </c>
      <c r="DP235">
        <v>1</v>
      </c>
      <c r="DQ235">
        <v>1</v>
      </c>
      <c r="DU235">
        <v>1009</v>
      </c>
      <c r="DV235" t="s">
        <v>147</v>
      </c>
      <c r="DW235" t="e">
        <f>'Техническое задание 18.1 '!#REF!</f>
        <v>#REF!</v>
      </c>
      <c r="DX235">
        <v>1000</v>
      </c>
      <c r="DZ235" t="s">
        <v>6</v>
      </c>
      <c r="EA235" t="s">
        <v>6</v>
      </c>
      <c r="EB235" t="s">
        <v>6</v>
      </c>
      <c r="EC235" t="s">
        <v>6</v>
      </c>
      <c r="EE235">
        <v>66434310</v>
      </c>
      <c r="EF235">
        <v>2</v>
      </c>
      <c r="EG235" t="s">
        <v>80</v>
      </c>
      <c r="EH235">
        <v>9</v>
      </c>
      <c r="EI235" t="s">
        <v>332</v>
      </c>
      <c r="EJ235">
        <v>1</v>
      </c>
      <c r="EK235">
        <v>9001</v>
      </c>
      <c r="EL235" t="s">
        <v>332</v>
      </c>
      <c r="EM235" t="s">
        <v>333</v>
      </c>
      <c r="EO235" t="s">
        <v>6</v>
      </c>
      <c r="EQ235">
        <v>0</v>
      </c>
      <c r="ER235">
        <v>188697.00999999998</v>
      </c>
      <c r="ES235" s="31" t="e">
        <f>'Техническое задание 18.1 '!#REF!</f>
        <v>#REF!</v>
      </c>
      <c r="ET235">
        <v>0</v>
      </c>
      <c r="EU235">
        <v>0</v>
      </c>
      <c r="EV235">
        <v>0</v>
      </c>
      <c r="EW235">
        <v>0</v>
      </c>
      <c r="EX235">
        <v>0</v>
      </c>
      <c r="EZ235">
        <v>5</v>
      </c>
      <c r="FC235">
        <v>0</v>
      </c>
      <c r="FD235">
        <v>18</v>
      </c>
      <c r="FF235">
        <v>180088.77</v>
      </c>
      <c r="FQ235">
        <v>0</v>
      </c>
      <c r="FR235">
        <f t="shared" si="395"/>
        <v>0</v>
      </c>
      <c r="FS235">
        <v>0</v>
      </c>
      <c r="FX235">
        <v>93</v>
      </c>
      <c r="FY235">
        <v>62</v>
      </c>
      <c r="GA235" t="s">
        <v>617</v>
      </c>
      <c r="GD235">
        <v>1</v>
      </c>
      <c r="GF235">
        <v>554546415</v>
      </c>
      <c r="GG235">
        <v>2</v>
      </c>
      <c r="GH235">
        <v>3</v>
      </c>
      <c r="GI235">
        <v>4</v>
      </c>
      <c r="GJ235">
        <v>0</v>
      </c>
      <c r="GK235">
        <v>0</v>
      </c>
      <c r="GL235">
        <f t="shared" si="396"/>
        <v>0</v>
      </c>
      <c r="GM235" t="e">
        <f t="shared" si="397"/>
        <v>#REF!</v>
      </c>
      <c r="GN235" t="e">
        <f t="shared" si="398"/>
        <v>#REF!</v>
      </c>
      <c r="GO235">
        <f t="shared" si="399"/>
        <v>0</v>
      </c>
      <c r="GP235">
        <f t="shared" si="400"/>
        <v>0</v>
      </c>
      <c r="GR235">
        <v>1</v>
      </c>
      <c r="GS235">
        <v>1</v>
      </c>
      <c r="GT235">
        <v>0</v>
      </c>
      <c r="GU235" t="s">
        <v>6</v>
      </c>
      <c r="GV235">
        <f t="shared" si="371"/>
        <v>0</v>
      </c>
      <c r="GW235">
        <v>1</v>
      </c>
      <c r="GX235" t="e">
        <f t="shared" si="401"/>
        <v>#REF!</v>
      </c>
      <c r="HA235">
        <v>0</v>
      </c>
      <c r="HB235">
        <v>0</v>
      </c>
      <c r="HC235">
        <f t="shared" si="402"/>
        <v>0</v>
      </c>
      <c r="HE235" t="s">
        <v>58</v>
      </c>
      <c r="HF235" t="s">
        <v>265</v>
      </c>
      <c r="HG235" t="e">
        <f>ROUND(AC235*I235,0)</f>
        <v>#REF!</v>
      </c>
      <c r="HM235" t="s">
        <v>6</v>
      </c>
      <c r="HN235" t="s">
        <v>334</v>
      </c>
      <c r="HO235" t="s">
        <v>335</v>
      </c>
      <c r="HP235" t="s">
        <v>332</v>
      </c>
      <c r="HQ235" t="s">
        <v>332</v>
      </c>
      <c r="IF235">
        <v>-1</v>
      </c>
      <c r="IK235">
        <v>0</v>
      </c>
    </row>
    <row r="236" spans="1:245" x14ac:dyDescent="0.25">
      <c r="A236">
        <v>18</v>
      </c>
      <c r="B236">
        <v>1</v>
      </c>
      <c r="C236">
        <v>418</v>
      </c>
      <c r="E236" t="s">
        <v>618</v>
      </c>
      <c r="F236" t="e">
        <f>'Техническое задание 18.1 '!#REF!</f>
        <v>#REF!</v>
      </c>
      <c r="G236" t="s">
        <v>544</v>
      </c>
      <c r="H236" t="s">
        <v>269</v>
      </c>
      <c r="I236" t="e">
        <f>I234*J236</f>
        <v>#REF!</v>
      </c>
      <c r="J236" s="66">
        <f>'4.Ведомость_списания'!F272</f>
        <v>1.0139992432841469</v>
      </c>
      <c r="K236">
        <v>1.013999243</v>
      </c>
      <c r="O236" t="e">
        <f t="shared" si="372"/>
        <v>#REF!</v>
      </c>
      <c r="P236" t="e">
        <f t="shared" si="373"/>
        <v>#REF!</v>
      </c>
      <c r="Q236" t="e">
        <f t="shared" si="374"/>
        <v>#REF!</v>
      </c>
      <c r="R236" t="e">
        <f t="shared" si="375"/>
        <v>#REF!</v>
      </c>
      <c r="S236" t="e">
        <f t="shared" si="376"/>
        <v>#REF!</v>
      </c>
      <c r="T236" t="e">
        <f t="shared" si="377"/>
        <v>#REF!</v>
      </c>
      <c r="U236" t="e">
        <f t="shared" si="378"/>
        <v>#REF!</v>
      </c>
      <c r="V236" t="e">
        <f t="shared" si="379"/>
        <v>#REF!</v>
      </c>
      <c r="W236" t="e">
        <f t="shared" si="380"/>
        <v>#REF!</v>
      </c>
      <c r="X236" t="e">
        <f t="shared" si="381"/>
        <v>#REF!</v>
      </c>
      <c r="Y236" t="e">
        <f t="shared" si="382"/>
        <v>#REF!</v>
      </c>
      <c r="AA236">
        <v>66440962</v>
      </c>
      <c r="AB236" t="e">
        <f t="shared" si="383"/>
        <v>#REF!</v>
      </c>
      <c r="AC236" t="e">
        <f t="shared" si="365"/>
        <v>#REF!</v>
      </c>
      <c r="AD236">
        <f t="shared" si="366"/>
        <v>0</v>
      </c>
      <c r="AE236">
        <f t="shared" si="367"/>
        <v>0</v>
      </c>
      <c r="AF236">
        <f t="shared" si="368"/>
        <v>0</v>
      </c>
      <c r="AG236">
        <f t="shared" si="384"/>
        <v>0</v>
      </c>
      <c r="AH236">
        <f t="shared" si="369"/>
        <v>0</v>
      </c>
      <c r="AI236">
        <f t="shared" si="370"/>
        <v>0</v>
      </c>
      <c r="AJ236">
        <f t="shared" si="385"/>
        <v>0</v>
      </c>
      <c r="AK236">
        <v>243</v>
      </c>
      <c r="AL236" s="31" t="e">
        <f>'Техническое задание 18.1 '!#REF!</f>
        <v>#REF!</v>
      </c>
      <c r="AM236">
        <v>0</v>
      </c>
      <c r="AN236">
        <v>0</v>
      </c>
      <c r="AO236">
        <v>0</v>
      </c>
      <c r="AP236">
        <v>0</v>
      </c>
      <c r="AQ236">
        <v>0</v>
      </c>
      <c r="AR236">
        <v>0</v>
      </c>
      <c r="AS236">
        <v>0</v>
      </c>
      <c r="AT236">
        <v>110</v>
      </c>
      <c r="AU236">
        <v>73</v>
      </c>
      <c r="AV236">
        <v>1</v>
      </c>
      <c r="AW236">
        <v>1</v>
      </c>
      <c r="AZ236">
        <v>1</v>
      </c>
      <c r="BA236">
        <v>1</v>
      </c>
      <c r="BB236">
        <v>1</v>
      </c>
      <c r="BC236" t="e">
        <f>'Техническое задание 18.1 '!#REF!</f>
        <v>#REF!</v>
      </c>
      <c r="BD236" t="s">
        <v>6</v>
      </c>
      <c r="BE236" t="s">
        <v>6</v>
      </c>
      <c r="BF236" t="s">
        <v>6</v>
      </c>
      <c r="BG236" t="s">
        <v>6</v>
      </c>
      <c r="BH236">
        <v>3</v>
      </c>
      <c r="BI236">
        <v>1</v>
      </c>
      <c r="BJ236" t="s">
        <v>407</v>
      </c>
      <c r="BM236">
        <v>7001</v>
      </c>
      <c r="BN236">
        <v>0</v>
      </c>
      <c r="BO236" t="s">
        <v>6</v>
      </c>
      <c r="BP236">
        <v>0</v>
      </c>
      <c r="BQ236">
        <v>2</v>
      </c>
      <c r="BR236">
        <v>0</v>
      </c>
      <c r="BS236">
        <v>1</v>
      </c>
      <c r="BT236">
        <v>1</v>
      </c>
      <c r="BU236">
        <v>1</v>
      </c>
      <c r="BV236">
        <v>1</v>
      </c>
      <c r="BW236">
        <v>1</v>
      </c>
      <c r="BX236">
        <v>1</v>
      </c>
      <c r="BY236" t="s">
        <v>6</v>
      </c>
      <c r="BZ236">
        <v>110</v>
      </c>
      <c r="CA236">
        <v>73</v>
      </c>
      <c r="CB236" t="s">
        <v>6</v>
      </c>
      <c r="CE236">
        <v>0</v>
      </c>
      <c r="CF236">
        <v>0</v>
      </c>
      <c r="CG236">
        <v>0</v>
      </c>
      <c r="CM236">
        <v>0</v>
      </c>
      <c r="CN236" t="s">
        <v>6</v>
      </c>
      <c r="CO236">
        <v>0</v>
      </c>
      <c r="CP236" t="e">
        <f t="shared" si="386"/>
        <v>#REF!</v>
      </c>
      <c r="CQ236" t="e">
        <f t="shared" ref="CQ236:CQ248" si="403">AC236*BC236</f>
        <v>#REF!</v>
      </c>
      <c r="CR236">
        <f t="shared" ref="CR236:CR248" si="404">AD236*BB236</f>
        <v>0</v>
      </c>
      <c r="CS236">
        <f t="shared" si="387"/>
        <v>0</v>
      </c>
      <c r="CT236">
        <f t="shared" si="388"/>
        <v>0</v>
      </c>
      <c r="CU236">
        <f t="shared" si="389"/>
        <v>0</v>
      </c>
      <c r="CV236">
        <f t="shared" si="390"/>
        <v>0</v>
      </c>
      <c r="CW236">
        <f t="shared" si="391"/>
        <v>0</v>
      </c>
      <c r="CX236">
        <f t="shared" si="392"/>
        <v>0</v>
      </c>
      <c r="CY236" t="e">
        <f t="shared" si="393"/>
        <v>#REF!</v>
      </c>
      <c r="CZ236" t="e">
        <f t="shared" si="394"/>
        <v>#REF!</v>
      </c>
      <c r="DC236" t="s">
        <v>6</v>
      </c>
      <c r="DD236" t="s">
        <v>6</v>
      </c>
      <c r="DE236" t="s">
        <v>6</v>
      </c>
      <c r="DF236" t="s">
        <v>6</v>
      </c>
      <c r="DG236" t="s">
        <v>6</v>
      </c>
      <c r="DH236" t="s">
        <v>6</v>
      </c>
      <c r="DI236" t="s">
        <v>6</v>
      </c>
      <c r="DJ236" t="s">
        <v>6</v>
      </c>
      <c r="DK236" t="s">
        <v>6</v>
      </c>
      <c r="DL236" t="s">
        <v>6</v>
      </c>
      <c r="DM236" t="s">
        <v>6</v>
      </c>
      <c r="DN236">
        <v>0</v>
      </c>
      <c r="DO236">
        <v>0</v>
      </c>
      <c r="DP236">
        <v>1</v>
      </c>
      <c r="DQ236">
        <v>1</v>
      </c>
      <c r="DU236">
        <v>1013</v>
      </c>
      <c r="DV236" t="s">
        <v>269</v>
      </c>
      <c r="DW236" t="e">
        <f>'Техническое задание 18.1 '!#REF!</f>
        <v>#REF!</v>
      </c>
      <c r="DX236">
        <v>1</v>
      </c>
      <c r="DZ236" t="s">
        <v>6</v>
      </c>
      <c r="EA236" t="s">
        <v>6</v>
      </c>
      <c r="EB236" t="s">
        <v>6</v>
      </c>
      <c r="EC236" t="s">
        <v>6</v>
      </c>
      <c r="EE236">
        <v>66434290</v>
      </c>
      <c r="EF236">
        <v>2</v>
      </c>
      <c r="EG236" t="s">
        <v>80</v>
      </c>
      <c r="EH236">
        <v>7</v>
      </c>
      <c r="EI236" t="s">
        <v>171</v>
      </c>
      <c r="EJ236">
        <v>1</v>
      </c>
      <c r="EK236">
        <v>7001</v>
      </c>
      <c r="EL236" t="s">
        <v>171</v>
      </c>
      <c r="EM236" t="s">
        <v>173</v>
      </c>
      <c r="EO236" t="s">
        <v>6</v>
      </c>
      <c r="EQ236">
        <v>0</v>
      </c>
      <c r="ER236">
        <v>243</v>
      </c>
      <c r="ES236" s="31" t="e">
        <f>'Техническое задание 18.1 '!#REF!</f>
        <v>#REF!</v>
      </c>
      <c r="ET236">
        <v>0</v>
      </c>
      <c r="EU236">
        <v>0</v>
      </c>
      <c r="EV236">
        <v>0</v>
      </c>
      <c r="EW236">
        <v>0</v>
      </c>
      <c r="EX236">
        <v>0</v>
      </c>
      <c r="FQ236">
        <v>0</v>
      </c>
      <c r="FR236">
        <f t="shared" si="395"/>
        <v>0</v>
      </c>
      <c r="FS236">
        <v>0</v>
      </c>
      <c r="FX236">
        <v>110</v>
      </c>
      <c r="FY236">
        <v>73</v>
      </c>
      <c r="GA236" t="s">
        <v>6</v>
      </c>
      <c r="GD236">
        <v>1</v>
      </c>
      <c r="GF236">
        <v>-240961153</v>
      </c>
      <c r="GG236">
        <v>2</v>
      </c>
      <c r="GH236">
        <v>1</v>
      </c>
      <c r="GI236">
        <v>4</v>
      </c>
      <c r="GJ236">
        <v>0</v>
      </c>
      <c r="GK236">
        <v>0</v>
      </c>
      <c r="GL236">
        <f t="shared" si="396"/>
        <v>0</v>
      </c>
      <c r="GM236" t="e">
        <f t="shared" si="397"/>
        <v>#REF!</v>
      </c>
      <c r="GN236" t="e">
        <f t="shared" si="398"/>
        <v>#REF!</v>
      </c>
      <c r="GO236">
        <f t="shared" si="399"/>
        <v>0</v>
      </c>
      <c r="GP236">
        <f t="shared" si="400"/>
        <v>0</v>
      </c>
      <c r="GR236">
        <v>0</v>
      </c>
      <c r="GS236">
        <v>3</v>
      </c>
      <c r="GT236">
        <v>0</v>
      </c>
      <c r="GU236" t="s">
        <v>6</v>
      </c>
      <c r="GV236">
        <f t="shared" si="371"/>
        <v>0</v>
      </c>
      <c r="GW236">
        <v>1</v>
      </c>
      <c r="GX236" t="e">
        <f t="shared" si="401"/>
        <v>#REF!</v>
      </c>
      <c r="HA236">
        <v>0</v>
      </c>
      <c r="HB236">
        <v>0</v>
      </c>
      <c r="HC236">
        <f t="shared" si="402"/>
        <v>0</v>
      </c>
      <c r="HE236" t="s">
        <v>6</v>
      </c>
      <c r="HF236" t="s">
        <v>6</v>
      </c>
      <c r="HM236" t="s">
        <v>6</v>
      </c>
      <c r="HN236" t="s">
        <v>188</v>
      </c>
      <c r="HO236" t="s">
        <v>189</v>
      </c>
      <c r="HP236" t="s">
        <v>171</v>
      </c>
      <c r="HQ236" t="s">
        <v>171</v>
      </c>
      <c r="IF236">
        <v>-1</v>
      </c>
      <c r="IK236">
        <v>0</v>
      </c>
    </row>
    <row r="237" spans="1:245" x14ac:dyDescent="0.25">
      <c r="A237">
        <v>18</v>
      </c>
      <c r="B237">
        <v>1</v>
      </c>
      <c r="C237">
        <v>419</v>
      </c>
      <c r="E237" t="s">
        <v>619</v>
      </c>
      <c r="F237" t="e">
        <f>'Техническое задание 18.1 '!#REF!</f>
        <v>#REF!</v>
      </c>
      <c r="G237" t="s">
        <v>491</v>
      </c>
      <c r="H237" t="s">
        <v>132</v>
      </c>
      <c r="I237" t="e">
        <f>I234*J237</f>
        <v>#REF!</v>
      </c>
      <c r="J237">
        <v>-16</v>
      </c>
      <c r="K237">
        <v>-16</v>
      </c>
      <c r="O237" t="e">
        <f t="shared" si="372"/>
        <v>#REF!</v>
      </c>
      <c r="P237" t="e">
        <f t="shared" si="373"/>
        <v>#REF!</v>
      </c>
      <c r="Q237" t="e">
        <f t="shared" si="374"/>
        <v>#REF!</v>
      </c>
      <c r="R237" t="e">
        <f t="shared" si="375"/>
        <v>#REF!</v>
      </c>
      <c r="S237" t="e">
        <f t="shared" si="376"/>
        <v>#REF!</v>
      </c>
      <c r="T237" t="e">
        <f t="shared" si="377"/>
        <v>#REF!</v>
      </c>
      <c r="U237" t="e">
        <f t="shared" si="378"/>
        <v>#REF!</v>
      </c>
      <c r="V237" t="e">
        <f t="shared" si="379"/>
        <v>#REF!</v>
      </c>
      <c r="W237" t="e">
        <f t="shared" si="380"/>
        <v>#REF!</v>
      </c>
      <c r="X237" t="e">
        <f t="shared" si="381"/>
        <v>#REF!</v>
      </c>
      <c r="Y237" t="e">
        <f t="shared" si="382"/>
        <v>#REF!</v>
      </c>
      <c r="AA237">
        <v>66440962</v>
      </c>
      <c r="AB237" t="e">
        <f t="shared" si="383"/>
        <v>#REF!</v>
      </c>
      <c r="AC237" t="e">
        <f t="shared" si="365"/>
        <v>#REF!</v>
      </c>
      <c r="AD237">
        <f t="shared" si="366"/>
        <v>0</v>
      </c>
      <c r="AE237">
        <f t="shared" si="367"/>
        <v>0</v>
      </c>
      <c r="AF237">
        <f t="shared" si="368"/>
        <v>0</v>
      </c>
      <c r="AG237">
        <f t="shared" si="384"/>
        <v>0</v>
      </c>
      <c r="AH237">
        <f t="shared" si="369"/>
        <v>0</v>
      </c>
      <c r="AI237">
        <f t="shared" si="370"/>
        <v>0</v>
      </c>
      <c r="AJ237">
        <f t="shared" si="385"/>
        <v>0</v>
      </c>
      <c r="AK237">
        <v>9.0399999999999991</v>
      </c>
      <c r="AL237" s="31" t="e">
        <f>'Техническое задание 18.1 '!#REF!</f>
        <v>#REF!</v>
      </c>
      <c r="AM237">
        <v>0</v>
      </c>
      <c r="AN237">
        <v>0</v>
      </c>
      <c r="AO237">
        <v>0</v>
      </c>
      <c r="AP237">
        <v>0</v>
      </c>
      <c r="AQ237">
        <v>0</v>
      </c>
      <c r="AR237">
        <v>0</v>
      </c>
      <c r="AS237">
        <v>0</v>
      </c>
      <c r="AT237">
        <v>93</v>
      </c>
      <c r="AU237">
        <v>62</v>
      </c>
      <c r="AV237">
        <v>1</v>
      </c>
      <c r="AW237">
        <v>1</v>
      </c>
      <c r="AZ237">
        <v>1</v>
      </c>
      <c r="BA237">
        <v>1</v>
      </c>
      <c r="BB237">
        <v>1</v>
      </c>
      <c r="BC237" t="e">
        <f>'Техническое задание 18.1 '!#REF!</f>
        <v>#REF!</v>
      </c>
      <c r="BD237" t="s">
        <v>6</v>
      </c>
      <c r="BE237" t="s">
        <v>6</v>
      </c>
      <c r="BF237" t="s">
        <v>6</v>
      </c>
      <c r="BG237" t="s">
        <v>6</v>
      </c>
      <c r="BH237">
        <v>3</v>
      </c>
      <c r="BI237">
        <v>1</v>
      </c>
      <c r="BJ237" t="s">
        <v>492</v>
      </c>
      <c r="BM237">
        <v>9001</v>
      </c>
      <c r="BN237">
        <v>0</v>
      </c>
      <c r="BO237" t="s">
        <v>6</v>
      </c>
      <c r="BP237">
        <v>0</v>
      </c>
      <c r="BQ237">
        <v>2</v>
      </c>
      <c r="BR237">
        <v>1</v>
      </c>
      <c r="BS237">
        <v>1</v>
      </c>
      <c r="BT237">
        <v>1</v>
      </c>
      <c r="BU237">
        <v>1</v>
      </c>
      <c r="BV237">
        <v>1</v>
      </c>
      <c r="BW237">
        <v>1</v>
      </c>
      <c r="BX237">
        <v>1</v>
      </c>
      <c r="BY237" t="s">
        <v>6</v>
      </c>
      <c r="BZ237">
        <v>93</v>
      </c>
      <c r="CA237">
        <v>62</v>
      </c>
      <c r="CB237" t="s">
        <v>6</v>
      </c>
      <c r="CE237">
        <v>0</v>
      </c>
      <c r="CF237">
        <v>0</v>
      </c>
      <c r="CG237">
        <v>0</v>
      </c>
      <c r="CM237">
        <v>0</v>
      </c>
      <c r="CN237" t="s">
        <v>6</v>
      </c>
      <c r="CO237">
        <v>0</v>
      </c>
      <c r="CP237" t="e">
        <f t="shared" si="386"/>
        <v>#REF!</v>
      </c>
      <c r="CQ237" t="e">
        <f t="shared" si="403"/>
        <v>#REF!</v>
      </c>
      <c r="CR237">
        <f t="shared" si="404"/>
        <v>0</v>
      </c>
      <c r="CS237">
        <f t="shared" si="387"/>
        <v>0</v>
      </c>
      <c r="CT237">
        <f t="shared" si="388"/>
        <v>0</v>
      </c>
      <c r="CU237">
        <f t="shared" si="389"/>
        <v>0</v>
      </c>
      <c r="CV237">
        <f t="shared" si="390"/>
        <v>0</v>
      </c>
      <c r="CW237">
        <f t="shared" si="391"/>
        <v>0</v>
      </c>
      <c r="CX237">
        <f t="shared" si="392"/>
        <v>0</v>
      </c>
      <c r="CY237" t="e">
        <f t="shared" si="393"/>
        <v>#REF!</v>
      </c>
      <c r="CZ237" t="e">
        <f t="shared" si="394"/>
        <v>#REF!</v>
      </c>
      <c r="DC237" t="s">
        <v>6</v>
      </c>
      <c r="DD237" t="s">
        <v>6</v>
      </c>
      <c r="DE237" t="s">
        <v>6</v>
      </c>
      <c r="DF237" t="s">
        <v>6</v>
      </c>
      <c r="DG237" t="s">
        <v>6</v>
      </c>
      <c r="DH237" t="s">
        <v>6</v>
      </c>
      <c r="DI237" t="s">
        <v>6</v>
      </c>
      <c r="DJ237" t="s">
        <v>6</v>
      </c>
      <c r="DK237" t="s">
        <v>6</v>
      </c>
      <c r="DL237" t="s">
        <v>6</v>
      </c>
      <c r="DM237" t="s">
        <v>6</v>
      </c>
      <c r="DN237">
        <v>0</v>
      </c>
      <c r="DO237">
        <v>0</v>
      </c>
      <c r="DP237">
        <v>1</v>
      </c>
      <c r="DQ237">
        <v>1</v>
      </c>
      <c r="DU237">
        <v>1009</v>
      </c>
      <c r="DV237" t="s">
        <v>132</v>
      </c>
      <c r="DW237" t="e">
        <f>'Техническое задание 18.1 '!#REF!</f>
        <v>#REF!</v>
      </c>
      <c r="DX237">
        <v>1</v>
      </c>
      <c r="DZ237" t="s">
        <v>6</v>
      </c>
      <c r="EA237" t="s">
        <v>6</v>
      </c>
      <c r="EB237" t="s">
        <v>6</v>
      </c>
      <c r="EC237" t="s">
        <v>6</v>
      </c>
      <c r="EE237">
        <v>66434310</v>
      </c>
      <c r="EF237">
        <v>2</v>
      </c>
      <c r="EG237" t="s">
        <v>80</v>
      </c>
      <c r="EH237">
        <v>9</v>
      </c>
      <c r="EI237" t="s">
        <v>332</v>
      </c>
      <c r="EJ237">
        <v>1</v>
      </c>
      <c r="EK237">
        <v>9001</v>
      </c>
      <c r="EL237" t="s">
        <v>332</v>
      </c>
      <c r="EM237" t="s">
        <v>333</v>
      </c>
      <c r="EO237" t="s">
        <v>6</v>
      </c>
      <c r="EQ237">
        <v>0</v>
      </c>
      <c r="ER237">
        <v>9.0399999999999991</v>
      </c>
      <c r="ES237" s="31" t="e">
        <f>'Техническое задание 18.1 '!#REF!</f>
        <v>#REF!</v>
      </c>
      <c r="ET237">
        <v>0</v>
      </c>
      <c r="EU237">
        <v>0</v>
      </c>
      <c r="EV237">
        <v>0</v>
      </c>
      <c r="EW237">
        <v>0</v>
      </c>
      <c r="EX237">
        <v>0</v>
      </c>
      <c r="FQ237">
        <v>0</v>
      </c>
      <c r="FR237">
        <f t="shared" si="395"/>
        <v>0</v>
      </c>
      <c r="FS237">
        <v>0</v>
      </c>
      <c r="FX237">
        <v>93</v>
      </c>
      <c r="FY237">
        <v>62</v>
      </c>
      <c r="GA237" t="s">
        <v>6</v>
      </c>
      <c r="GD237">
        <v>1</v>
      </c>
      <c r="GF237">
        <v>1358527764</v>
      </c>
      <c r="GG237">
        <v>2</v>
      </c>
      <c r="GH237">
        <v>1</v>
      </c>
      <c r="GI237">
        <v>4</v>
      </c>
      <c r="GJ237">
        <v>0</v>
      </c>
      <c r="GK237">
        <v>0</v>
      </c>
      <c r="GL237">
        <f t="shared" si="396"/>
        <v>0</v>
      </c>
      <c r="GM237" t="e">
        <f t="shared" si="397"/>
        <v>#REF!</v>
      </c>
      <c r="GN237" t="e">
        <f t="shared" si="398"/>
        <v>#REF!</v>
      </c>
      <c r="GO237">
        <f t="shared" si="399"/>
        <v>0</v>
      </c>
      <c r="GP237">
        <f t="shared" si="400"/>
        <v>0</v>
      </c>
      <c r="GR237">
        <v>0</v>
      </c>
      <c r="GS237">
        <v>3</v>
      </c>
      <c r="GT237">
        <v>0</v>
      </c>
      <c r="GU237" t="s">
        <v>6</v>
      </c>
      <c r="GV237">
        <f t="shared" si="371"/>
        <v>0</v>
      </c>
      <c r="GW237">
        <v>1</v>
      </c>
      <c r="GX237" t="e">
        <f t="shared" si="401"/>
        <v>#REF!</v>
      </c>
      <c r="HA237">
        <v>0</v>
      </c>
      <c r="HB237">
        <v>0</v>
      </c>
      <c r="HC237">
        <f t="shared" si="402"/>
        <v>0</v>
      </c>
      <c r="HE237" t="s">
        <v>6</v>
      </c>
      <c r="HF237" t="s">
        <v>6</v>
      </c>
      <c r="HM237" t="s">
        <v>6</v>
      </c>
      <c r="HN237" t="s">
        <v>334</v>
      </c>
      <c r="HO237" t="s">
        <v>335</v>
      </c>
      <c r="HP237" t="s">
        <v>332</v>
      </c>
      <c r="HQ237" t="s">
        <v>332</v>
      </c>
      <c r="IF237">
        <v>-1</v>
      </c>
      <c r="IK237">
        <v>0</v>
      </c>
    </row>
    <row r="238" spans="1:245" x14ac:dyDescent="0.25">
      <c r="A238">
        <v>18</v>
      </c>
      <c r="B238">
        <v>1</v>
      </c>
      <c r="C238">
        <v>421</v>
      </c>
      <c r="E238" t="s">
        <v>620</v>
      </c>
      <c r="F238" t="e">
        <f>'Техническое задание 18.1 '!#REF!</f>
        <v>#REF!</v>
      </c>
      <c r="G238" t="s">
        <v>348</v>
      </c>
      <c r="H238" t="s">
        <v>147</v>
      </c>
      <c r="I238" t="e">
        <f>I234*J238</f>
        <v>#REF!</v>
      </c>
      <c r="J238">
        <v>-9.9999999999999991E-5</v>
      </c>
      <c r="K238">
        <v>-1E-4</v>
      </c>
      <c r="O238" t="e">
        <f t="shared" si="372"/>
        <v>#REF!</v>
      </c>
      <c r="P238" t="e">
        <f t="shared" si="373"/>
        <v>#REF!</v>
      </c>
      <c r="Q238" t="e">
        <f t="shared" si="374"/>
        <v>#REF!</v>
      </c>
      <c r="R238" t="e">
        <f t="shared" si="375"/>
        <v>#REF!</v>
      </c>
      <c r="S238" t="e">
        <f t="shared" si="376"/>
        <v>#REF!</v>
      </c>
      <c r="T238" t="e">
        <f t="shared" si="377"/>
        <v>#REF!</v>
      </c>
      <c r="U238" t="e">
        <f t="shared" si="378"/>
        <v>#REF!</v>
      </c>
      <c r="V238" t="e">
        <f t="shared" si="379"/>
        <v>#REF!</v>
      </c>
      <c r="W238" t="e">
        <f t="shared" si="380"/>
        <v>#REF!</v>
      </c>
      <c r="X238" t="e">
        <f t="shared" si="381"/>
        <v>#REF!</v>
      </c>
      <c r="Y238" t="e">
        <f t="shared" si="382"/>
        <v>#REF!</v>
      </c>
      <c r="AA238">
        <v>66440962</v>
      </c>
      <c r="AB238" t="e">
        <f t="shared" si="383"/>
        <v>#REF!</v>
      </c>
      <c r="AC238" t="e">
        <f t="shared" si="365"/>
        <v>#REF!</v>
      </c>
      <c r="AD238">
        <f t="shared" si="366"/>
        <v>0</v>
      </c>
      <c r="AE238">
        <f t="shared" si="367"/>
        <v>0</v>
      </c>
      <c r="AF238">
        <f t="shared" si="368"/>
        <v>0</v>
      </c>
      <c r="AG238">
        <f t="shared" si="384"/>
        <v>0</v>
      </c>
      <c r="AH238">
        <f t="shared" si="369"/>
        <v>0</v>
      </c>
      <c r="AI238">
        <f t="shared" si="370"/>
        <v>0</v>
      </c>
      <c r="AJ238">
        <f t="shared" si="385"/>
        <v>0</v>
      </c>
      <c r="AK238">
        <v>37900</v>
      </c>
      <c r="AL238" s="31" t="e">
        <f>'Техническое задание 18.1 '!#REF!</f>
        <v>#REF!</v>
      </c>
      <c r="AM238">
        <v>0</v>
      </c>
      <c r="AN238">
        <v>0</v>
      </c>
      <c r="AO238">
        <v>0</v>
      </c>
      <c r="AP238">
        <v>0</v>
      </c>
      <c r="AQ238">
        <v>0</v>
      </c>
      <c r="AR238">
        <v>0</v>
      </c>
      <c r="AS238">
        <v>0</v>
      </c>
      <c r="AT238">
        <v>93</v>
      </c>
      <c r="AU238">
        <v>62</v>
      </c>
      <c r="AV238">
        <v>1</v>
      </c>
      <c r="AW238">
        <v>1</v>
      </c>
      <c r="AZ238">
        <v>1</v>
      </c>
      <c r="BA238">
        <v>1</v>
      </c>
      <c r="BB238">
        <v>1</v>
      </c>
      <c r="BC238" t="e">
        <f>'Техническое задание 18.1 '!#REF!</f>
        <v>#REF!</v>
      </c>
      <c r="BD238" t="s">
        <v>6</v>
      </c>
      <c r="BE238" t="s">
        <v>6</v>
      </c>
      <c r="BF238" t="s">
        <v>6</v>
      </c>
      <c r="BG238" t="s">
        <v>6</v>
      </c>
      <c r="BH238">
        <v>3</v>
      </c>
      <c r="BI238">
        <v>1</v>
      </c>
      <c r="BJ238" t="s">
        <v>349</v>
      </c>
      <c r="BM238">
        <v>9001</v>
      </c>
      <c r="BN238">
        <v>0</v>
      </c>
      <c r="BO238" t="s">
        <v>6</v>
      </c>
      <c r="BP238">
        <v>0</v>
      </c>
      <c r="BQ238">
        <v>2</v>
      </c>
      <c r="BR238">
        <v>1</v>
      </c>
      <c r="BS238">
        <v>1</v>
      </c>
      <c r="BT238">
        <v>1</v>
      </c>
      <c r="BU238">
        <v>1</v>
      </c>
      <c r="BV238">
        <v>1</v>
      </c>
      <c r="BW238">
        <v>1</v>
      </c>
      <c r="BX238">
        <v>1</v>
      </c>
      <c r="BY238" t="s">
        <v>6</v>
      </c>
      <c r="BZ238">
        <v>93</v>
      </c>
      <c r="CA238">
        <v>62</v>
      </c>
      <c r="CB238" t="s">
        <v>6</v>
      </c>
      <c r="CE238">
        <v>0</v>
      </c>
      <c r="CF238">
        <v>0</v>
      </c>
      <c r="CG238">
        <v>0</v>
      </c>
      <c r="CM238">
        <v>0</v>
      </c>
      <c r="CN238" t="s">
        <v>6</v>
      </c>
      <c r="CO238">
        <v>0</v>
      </c>
      <c r="CP238" t="e">
        <f t="shared" si="386"/>
        <v>#REF!</v>
      </c>
      <c r="CQ238" t="e">
        <f t="shared" si="403"/>
        <v>#REF!</v>
      </c>
      <c r="CR238">
        <f t="shared" si="404"/>
        <v>0</v>
      </c>
      <c r="CS238">
        <f t="shared" si="387"/>
        <v>0</v>
      </c>
      <c r="CT238">
        <f t="shared" si="388"/>
        <v>0</v>
      </c>
      <c r="CU238">
        <f t="shared" si="389"/>
        <v>0</v>
      </c>
      <c r="CV238">
        <f t="shared" si="390"/>
        <v>0</v>
      </c>
      <c r="CW238">
        <f t="shared" si="391"/>
        <v>0</v>
      </c>
      <c r="CX238">
        <f t="shared" si="392"/>
        <v>0</v>
      </c>
      <c r="CY238" t="e">
        <f t="shared" si="393"/>
        <v>#REF!</v>
      </c>
      <c r="CZ238" t="e">
        <f t="shared" si="394"/>
        <v>#REF!</v>
      </c>
      <c r="DC238" t="s">
        <v>6</v>
      </c>
      <c r="DD238" t="s">
        <v>6</v>
      </c>
      <c r="DE238" t="s">
        <v>6</v>
      </c>
      <c r="DF238" t="s">
        <v>6</v>
      </c>
      <c r="DG238" t="s">
        <v>6</v>
      </c>
      <c r="DH238" t="s">
        <v>6</v>
      </c>
      <c r="DI238" t="s">
        <v>6</v>
      </c>
      <c r="DJ238" t="s">
        <v>6</v>
      </c>
      <c r="DK238" t="s">
        <v>6</v>
      </c>
      <c r="DL238" t="s">
        <v>6</v>
      </c>
      <c r="DM238" t="s">
        <v>6</v>
      </c>
      <c r="DN238">
        <v>0</v>
      </c>
      <c r="DO238">
        <v>0</v>
      </c>
      <c r="DP238">
        <v>1</v>
      </c>
      <c r="DQ238">
        <v>1</v>
      </c>
      <c r="DU238">
        <v>1009</v>
      </c>
      <c r="DV238" t="s">
        <v>147</v>
      </c>
      <c r="DW238" t="e">
        <f>'Техническое задание 18.1 '!#REF!</f>
        <v>#REF!</v>
      </c>
      <c r="DX238">
        <v>1000</v>
      </c>
      <c r="DZ238" t="s">
        <v>6</v>
      </c>
      <c r="EA238" t="s">
        <v>6</v>
      </c>
      <c r="EB238" t="s">
        <v>6</v>
      </c>
      <c r="EC238" t="s">
        <v>6</v>
      </c>
      <c r="EE238">
        <v>66434310</v>
      </c>
      <c r="EF238">
        <v>2</v>
      </c>
      <c r="EG238" t="s">
        <v>80</v>
      </c>
      <c r="EH238">
        <v>9</v>
      </c>
      <c r="EI238" t="s">
        <v>332</v>
      </c>
      <c r="EJ238">
        <v>1</v>
      </c>
      <c r="EK238">
        <v>9001</v>
      </c>
      <c r="EL238" t="s">
        <v>332</v>
      </c>
      <c r="EM238" t="s">
        <v>333</v>
      </c>
      <c r="EO238" t="s">
        <v>6</v>
      </c>
      <c r="EQ238">
        <v>0</v>
      </c>
      <c r="ER238">
        <v>37900</v>
      </c>
      <c r="ES238" s="31" t="e">
        <f>'Техническое задание 18.1 '!#REF!</f>
        <v>#REF!</v>
      </c>
      <c r="ET238">
        <v>0</v>
      </c>
      <c r="EU238">
        <v>0</v>
      </c>
      <c r="EV238">
        <v>0</v>
      </c>
      <c r="EW238">
        <v>0</v>
      </c>
      <c r="EX238">
        <v>0</v>
      </c>
      <c r="FQ238">
        <v>0</v>
      </c>
      <c r="FR238">
        <f t="shared" si="395"/>
        <v>0</v>
      </c>
      <c r="FS238">
        <v>0</v>
      </c>
      <c r="FX238">
        <v>93</v>
      </c>
      <c r="FY238">
        <v>62</v>
      </c>
      <c r="GA238" t="s">
        <v>6</v>
      </c>
      <c r="GD238">
        <v>1</v>
      </c>
      <c r="GF238">
        <v>1462187611</v>
      </c>
      <c r="GG238">
        <v>2</v>
      </c>
      <c r="GH238">
        <v>1</v>
      </c>
      <c r="GI238">
        <v>4</v>
      </c>
      <c r="GJ238">
        <v>0</v>
      </c>
      <c r="GK238">
        <v>0</v>
      </c>
      <c r="GL238">
        <f t="shared" si="396"/>
        <v>0</v>
      </c>
      <c r="GM238" t="e">
        <f t="shared" si="397"/>
        <v>#REF!</v>
      </c>
      <c r="GN238" t="e">
        <f t="shared" si="398"/>
        <v>#REF!</v>
      </c>
      <c r="GO238">
        <f t="shared" si="399"/>
        <v>0</v>
      </c>
      <c r="GP238">
        <f t="shared" si="400"/>
        <v>0</v>
      </c>
      <c r="GR238">
        <v>0</v>
      </c>
      <c r="GS238">
        <v>3</v>
      </c>
      <c r="GT238">
        <v>0</v>
      </c>
      <c r="GU238" t="s">
        <v>6</v>
      </c>
      <c r="GV238">
        <f t="shared" si="371"/>
        <v>0</v>
      </c>
      <c r="GW238">
        <v>1</v>
      </c>
      <c r="GX238" t="e">
        <f t="shared" si="401"/>
        <v>#REF!</v>
      </c>
      <c r="HA238">
        <v>0</v>
      </c>
      <c r="HB238">
        <v>0</v>
      </c>
      <c r="HC238">
        <f t="shared" si="402"/>
        <v>0</v>
      </c>
      <c r="HE238" t="s">
        <v>6</v>
      </c>
      <c r="HF238" t="s">
        <v>6</v>
      </c>
      <c r="HM238" t="s">
        <v>6</v>
      </c>
      <c r="HN238" t="s">
        <v>334</v>
      </c>
      <c r="HO238" t="s">
        <v>335</v>
      </c>
      <c r="HP238" t="s">
        <v>332</v>
      </c>
      <c r="HQ238" t="s">
        <v>332</v>
      </c>
      <c r="IF238">
        <v>-1</v>
      </c>
      <c r="IK238">
        <v>0</v>
      </c>
    </row>
    <row r="239" spans="1:245" x14ac:dyDescent="0.25">
      <c r="A239">
        <v>18</v>
      </c>
      <c r="B239">
        <v>1</v>
      </c>
      <c r="C239">
        <v>422</v>
      </c>
      <c r="E239" t="s">
        <v>621</v>
      </c>
      <c r="F239" t="e">
        <f>'Техническое задание 18.1 '!#REF!</f>
        <v>#REF!</v>
      </c>
      <c r="G239" t="s">
        <v>352</v>
      </c>
      <c r="H239" t="s">
        <v>353</v>
      </c>
      <c r="I239" t="e">
        <f>I234*J239</f>
        <v>#REF!</v>
      </c>
      <c r="J239">
        <v>-1.8700000000000001E-2</v>
      </c>
      <c r="K239">
        <v>-1.8700000000000001E-2</v>
      </c>
      <c r="O239" t="e">
        <f t="shared" si="372"/>
        <v>#REF!</v>
      </c>
      <c r="P239" t="e">
        <f t="shared" si="373"/>
        <v>#REF!</v>
      </c>
      <c r="Q239" t="e">
        <f t="shared" si="374"/>
        <v>#REF!</v>
      </c>
      <c r="R239" t="e">
        <f t="shared" si="375"/>
        <v>#REF!</v>
      </c>
      <c r="S239" t="e">
        <f t="shared" si="376"/>
        <v>#REF!</v>
      </c>
      <c r="T239" t="e">
        <f t="shared" si="377"/>
        <v>#REF!</v>
      </c>
      <c r="U239" t="e">
        <f t="shared" si="378"/>
        <v>#REF!</v>
      </c>
      <c r="V239" t="e">
        <f t="shared" si="379"/>
        <v>#REF!</v>
      </c>
      <c r="W239" t="e">
        <f t="shared" si="380"/>
        <v>#REF!</v>
      </c>
      <c r="X239" t="e">
        <f t="shared" si="381"/>
        <v>#REF!</v>
      </c>
      <c r="Y239" t="e">
        <f t="shared" si="382"/>
        <v>#REF!</v>
      </c>
      <c r="AA239">
        <v>66440962</v>
      </c>
      <c r="AB239" t="e">
        <f t="shared" si="383"/>
        <v>#REF!</v>
      </c>
      <c r="AC239" t="e">
        <f t="shared" si="365"/>
        <v>#REF!</v>
      </c>
      <c r="AD239">
        <f t="shared" si="366"/>
        <v>0</v>
      </c>
      <c r="AE239">
        <f t="shared" si="367"/>
        <v>0</v>
      </c>
      <c r="AF239">
        <f t="shared" si="368"/>
        <v>0</v>
      </c>
      <c r="AG239">
        <f t="shared" si="384"/>
        <v>0</v>
      </c>
      <c r="AH239">
        <f t="shared" si="369"/>
        <v>0</v>
      </c>
      <c r="AI239">
        <f t="shared" si="370"/>
        <v>0</v>
      </c>
      <c r="AJ239">
        <f t="shared" si="385"/>
        <v>0</v>
      </c>
      <c r="AK239">
        <v>50.24</v>
      </c>
      <c r="AL239" s="31" t="e">
        <f>'Техническое задание 18.1 '!#REF!</f>
        <v>#REF!</v>
      </c>
      <c r="AM239">
        <v>0</v>
      </c>
      <c r="AN239">
        <v>0</v>
      </c>
      <c r="AO239">
        <v>0</v>
      </c>
      <c r="AP239">
        <v>0</v>
      </c>
      <c r="AQ239">
        <v>0</v>
      </c>
      <c r="AR239">
        <v>0</v>
      </c>
      <c r="AS239">
        <v>0</v>
      </c>
      <c r="AT239">
        <v>93</v>
      </c>
      <c r="AU239">
        <v>62</v>
      </c>
      <c r="AV239">
        <v>1</v>
      </c>
      <c r="AW239">
        <v>1</v>
      </c>
      <c r="AZ239">
        <v>1</v>
      </c>
      <c r="BA239">
        <v>1</v>
      </c>
      <c r="BB239">
        <v>1</v>
      </c>
      <c r="BC239" t="e">
        <f>'Техническое задание 18.1 '!#REF!</f>
        <v>#REF!</v>
      </c>
      <c r="BD239" t="s">
        <v>6</v>
      </c>
      <c r="BE239" t="s">
        <v>6</v>
      </c>
      <c r="BF239" t="s">
        <v>6</v>
      </c>
      <c r="BG239" t="s">
        <v>6</v>
      </c>
      <c r="BH239">
        <v>3</v>
      </c>
      <c r="BI239">
        <v>1</v>
      </c>
      <c r="BJ239" t="s">
        <v>354</v>
      </c>
      <c r="BM239">
        <v>9001</v>
      </c>
      <c r="BN239">
        <v>0</v>
      </c>
      <c r="BO239" t="s">
        <v>6</v>
      </c>
      <c r="BP239">
        <v>0</v>
      </c>
      <c r="BQ239">
        <v>2</v>
      </c>
      <c r="BR239">
        <v>1</v>
      </c>
      <c r="BS239">
        <v>1</v>
      </c>
      <c r="BT239">
        <v>1</v>
      </c>
      <c r="BU239">
        <v>1</v>
      </c>
      <c r="BV239">
        <v>1</v>
      </c>
      <c r="BW239">
        <v>1</v>
      </c>
      <c r="BX239">
        <v>1</v>
      </c>
      <c r="BY239" t="s">
        <v>6</v>
      </c>
      <c r="BZ239">
        <v>93</v>
      </c>
      <c r="CA239">
        <v>62</v>
      </c>
      <c r="CB239" t="s">
        <v>6</v>
      </c>
      <c r="CE239">
        <v>0</v>
      </c>
      <c r="CF239">
        <v>0</v>
      </c>
      <c r="CG239">
        <v>0</v>
      </c>
      <c r="CM239">
        <v>0</v>
      </c>
      <c r="CN239" t="s">
        <v>6</v>
      </c>
      <c r="CO239">
        <v>0</v>
      </c>
      <c r="CP239" t="e">
        <f t="shared" si="386"/>
        <v>#REF!</v>
      </c>
      <c r="CQ239" t="e">
        <f t="shared" si="403"/>
        <v>#REF!</v>
      </c>
      <c r="CR239">
        <f t="shared" si="404"/>
        <v>0</v>
      </c>
      <c r="CS239">
        <f t="shared" si="387"/>
        <v>0</v>
      </c>
      <c r="CT239">
        <f t="shared" si="388"/>
        <v>0</v>
      </c>
      <c r="CU239">
        <f t="shared" si="389"/>
        <v>0</v>
      </c>
      <c r="CV239">
        <f t="shared" si="390"/>
        <v>0</v>
      </c>
      <c r="CW239">
        <f t="shared" si="391"/>
        <v>0</v>
      </c>
      <c r="CX239">
        <f t="shared" si="392"/>
        <v>0</v>
      </c>
      <c r="CY239" t="e">
        <f t="shared" si="393"/>
        <v>#REF!</v>
      </c>
      <c r="CZ239" t="e">
        <f t="shared" si="394"/>
        <v>#REF!</v>
      </c>
      <c r="DC239" t="s">
        <v>6</v>
      </c>
      <c r="DD239" t="s">
        <v>6</v>
      </c>
      <c r="DE239" t="s">
        <v>6</v>
      </c>
      <c r="DF239" t="s">
        <v>6</v>
      </c>
      <c r="DG239" t="s">
        <v>6</v>
      </c>
      <c r="DH239" t="s">
        <v>6</v>
      </c>
      <c r="DI239" t="s">
        <v>6</v>
      </c>
      <c r="DJ239" t="s">
        <v>6</v>
      </c>
      <c r="DK239" t="s">
        <v>6</v>
      </c>
      <c r="DL239" t="s">
        <v>6</v>
      </c>
      <c r="DM239" t="s">
        <v>6</v>
      </c>
      <c r="DN239">
        <v>0</v>
      </c>
      <c r="DO239">
        <v>0</v>
      </c>
      <c r="DP239">
        <v>1</v>
      </c>
      <c r="DQ239">
        <v>1</v>
      </c>
      <c r="DU239">
        <v>1003</v>
      </c>
      <c r="DV239" t="s">
        <v>353</v>
      </c>
      <c r="DW239" t="e">
        <f>'Техническое задание 18.1 '!#REF!</f>
        <v>#REF!</v>
      </c>
      <c r="DX239">
        <v>10</v>
      </c>
      <c r="DZ239" t="s">
        <v>6</v>
      </c>
      <c r="EA239" t="s">
        <v>6</v>
      </c>
      <c r="EB239" t="s">
        <v>6</v>
      </c>
      <c r="EC239" t="s">
        <v>6</v>
      </c>
      <c r="EE239">
        <v>66434310</v>
      </c>
      <c r="EF239">
        <v>2</v>
      </c>
      <c r="EG239" t="s">
        <v>80</v>
      </c>
      <c r="EH239">
        <v>9</v>
      </c>
      <c r="EI239" t="s">
        <v>332</v>
      </c>
      <c r="EJ239">
        <v>1</v>
      </c>
      <c r="EK239">
        <v>9001</v>
      </c>
      <c r="EL239" t="s">
        <v>332</v>
      </c>
      <c r="EM239" t="s">
        <v>333</v>
      </c>
      <c r="EO239" t="s">
        <v>6</v>
      </c>
      <c r="EQ239">
        <v>0</v>
      </c>
      <c r="ER239">
        <v>50.24</v>
      </c>
      <c r="ES239" s="31" t="e">
        <f>'Техническое задание 18.1 '!#REF!</f>
        <v>#REF!</v>
      </c>
      <c r="ET239">
        <v>0</v>
      </c>
      <c r="EU239">
        <v>0</v>
      </c>
      <c r="EV239">
        <v>0</v>
      </c>
      <c r="EW239">
        <v>0</v>
      </c>
      <c r="EX239">
        <v>0</v>
      </c>
      <c r="FQ239">
        <v>0</v>
      </c>
      <c r="FR239">
        <f t="shared" si="395"/>
        <v>0</v>
      </c>
      <c r="FS239">
        <v>0</v>
      </c>
      <c r="FX239">
        <v>93</v>
      </c>
      <c r="FY239">
        <v>62</v>
      </c>
      <c r="GA239" t="s">
        <v>6</v>
      </c>
      <c r="GD239">
        <v>1</v>
      </c>
      <c r="GF239">
        <v>-1176908493</v>
      </c>
      <c r="GG239">
        <v>2</v>
      </c>
      <c r="GH239">
        <v>1</v>
      </c>
      <c r="GI239">
        <v>4</v>
      </c>
      <c r="GJ239">
        <v>0</v>
      </c>
      <c r="GK239">
        <v>0</v>
      </c>
      <c r="GL239">
        <f t="shared" si="396"/>
        <v>0</v>
      </c>
      <c r="GM239" t="e">
        <f t="shared" si="397"/>
        <v>#REF!</v>
      </c>
      <c r="GN239" t="e">
        <f t="shared" si="398"/>
        <v>#REF!</v>
      </c>
      <c r="GO239">
        <f t="shared" si="399"/>
        <v>0</v>
      </c>
      <c r="GP239">
        <f t="shared" si="400"/>
        <v>0</v>
      </c>
      <c r="GR239">
        <v>0</v>
      </c>
      <c r="GS239">
        <v>3</v>
      </c>
      <c r="GT239">
        <v>0</v>
      </c>
      <c r="GU239" t="s">
        <v>6</v>
      </c>
      <c r="GV239">
        <f t="shared" si="371"/>
        <v>0</v>
      </c>
      <c r="GW239">
        <v>1</v>
      </c>
      <c r="GX239" t="e">
        <f t="shared" si="401"/>
        <v>#REF!</v>
      </c>
      <c r="HA239">
        <v>0</v>
      </c>
      <c r="HB239">
        <v>0</v>
      </c>
      <c r="HC239">
        <f t="shared" si="402"/>
        <v>0</v>
      </c>
      <c r="HE239" t="s">
        <v>6</v>
      </c>
      <c r="HF239" t="s">
        <v>6</v>
      </c>
      <c r="HM239" t="s">
        <v>6</v>
      </c>
      <c r="HN239" t="s">
        <v>334</v>
      </c>
      <c r="HO239" t="s">
        <v>335</v>
      </c>
      <c r="HP239" t="s">
        <v>332</v>
      </c>
      <c r="HQ239" t="s">
        <v>332</v>
      </c>
      <c r="IF239">
        <v>-1</v>
      </c>
      <c r="IK239">
        <v>0</v>
      </c>
    </row>
    <row r="240" spans="1:245" x14ac:dyDescent="0.25">
      <c r="A240">
        <v>18</v>
      </c>
      <c r="B240">
        <v>1</v>
      </c>
      <c r="C240">
        <v>424</v>
      </c>
      <c r="E240" t="s">
        <v>622</v>
      </c>
      <c r="F240" t="e">
        <f>'Техническое задание 18.1 '!#REF!</f>
        <v>#REF!</v>
      </c>
      <c r="G240" t="s">
        <v>357</v>
      </c>
      <c r="H240" t="s">
        <v>147</v>
      </c>
      <c r="I240" t="e">
        <f>I234*J240</f>
        <v>#REF!</v>
      </c>
      <c r="J240">
        <v>-1.9399978379547049E-3</v>
      </c>
      <c r="K240">
        <v>-1.9400000000000001E-3</v>
      </c>
      <c r="O240" t="e">
        <f t="shared" si="372"/>
        <v>#REF!</v>
      </c>
      <c r="P240" t="e">
        <f t="shared" si="373"/>
        <v>#REF!</v>
      </c>
      <c r="Q240" t="e">
        <f t="shared" si="374"/>
        <v>#REF!</v>
      </c>
      <c r="R240" t="e">
        <f t="shared" si="375"/>
        <v>#REF!</v>
      </c>
      <c r="S240" t="e">
        <f t="shared" si="376"/>
        <v>#REF!</v>
      </c>
      <c r="T240" t="e">
        <f t="shared" si="377"/>
        <v>#REF!</v>
      </c>
      <c r="U240" t="e">
        <f t="shared" si="378"/>
        <v>#REF!</v>
      </c>
      <c r="V240" t="e">
        <f t="shared" si="379"/>
        <v>#REF!</v>
      </c>
      <c r="W240" t="e">
        <f t="shared" si="380"/>
        <v>#REF!</v>
      </c>
      <c r="X240" t="e">
        <f t="shared" si="381"/>
        <v>#REF!</v>
      </c>
      <c r="Y240" t="e">
        <f t="shared" si="382"/>
        <v>#REF!</v>
      </c>
      <c r="AA240">
        <v>66440962</v>
      </c>
      <c r="AB240" t="e">
        <f t="shared" si="383"/>
        <v>#REF!</v>
      </c>
      <c r="AC240" t="e">
        <f t="shared" si="365"/>
        <v>#REF!</v>
      </c>
      <c r="AD240">
        <f t="shared" si="366"/>
        <v>0</v>
      </c>
      <c r="AE240">
        <f t="shared" si="367"/>
        <v>0</v>
      </c>
      <c r="AF240">
        <f t="shared" si="368"/>
        <v>0</v>
      </c>
      <c r="AG240">
        <f t="shared" si="384"/>
        <v>0</v>
      </c>
      <c r="AH240">
        <f t="shared" si="369"/>
        <v>0</v>
      </c>
      <c r="AI240">
        <f t="shared" si="370"/>
        <v>0</v>
      </c>
      <c r="AJ240">
        <f t="shared" si="385"/>
        <v>0</v>
      </c>
      <c r="AK240">
        <v>4920</v>
      </c>
      <c r="AL240" s="31" t="e">
        <f>'Техническое задание 18.1 '!#REF!</f>
        <v>#REF!</v>
      </c>
      <c r="AM240">
        <v>0</v>
      </c>
      <c r="AN240">
        <v>0</v>
      </c>
      <c r="AO240">
        <v>0</v>
      </c>
      <c r="AP240">
        <v>0</v>
      </c>
      <c r="AQ240">
        <v>0</v>
      </c>
      <c r="AR240">
        <v>0</v>
      </c>
      <c r="AS240">
        <v>0</v>
      </c>
      <c r="AT240">
        <v>93</v>
      </c>
      <c r="AU240">
        <v>62</v>
      </c>
      <c r="AV240">
        <v>1</v>
      </c>
      <c r="AW240">
        <v>1</v>
      </c>
      <c r="AZ240">
        <v>1</v>
      </c>
      <c r="BA240">
        <v>1</v>
      </c>
      <c r="BB240">
        <v>1</v>
      </c>
      <c r="BC240" t="e">
        <f>'Техническое задание 18.1 '!#REF!</f>
        <v>#REF!</v>
      </c>
      <c r="BD240" t="s">
        <v>6</v>
      </c>
      <c r="BE240" t="s">
        <v>6</v>
      </c>
      <c r="BF240" t="s">
        <v>6</v>
      </c>
      <c r="BG240" t="s">
        <v>6</v>
      </c>
      <c r="BH240">
        <v>3</v>
      </c>
      <c r="BI240">
        <v>1</v>
      </c>
      <c r="BJ240" t="s">
        <v>358</v>
      </c>
      <c r="BM240">
        <v>9001</v>
      </c>
      <c r="BN240">
        <v>0</v>
      </c>
      <c r="BO240" t="s">
        <v>6</v>
      </c>
      <c r="BP240">
        <v>0</v>
      </c>
      <c r="BQ240">
        <v>2</v>
      </c>
      <c r="BR240">
        <v>1</v>
      </c>
      <c r="BS240">
        <v>1</v>
      </c>
      <c r="BT240">
        <v>1</v>
      </c>
      <c r="BU240">
        <v>1</v>
      </c>
      <c r="BV240">
        <v>1</v>
      </c>
      <c r="BW240">
        <v>1</v>
      </c>
      <c r="BX240">
        <v>1</v>
      </c>
      <c r="BY240" t="s">
        <v>6</v>
      </c>
      <c r="BZ240">
        <v>93</v>
      </c>
      <c r="CA240">
        <v>62</v>
      </c>
      <c r="CB240" t="s">
        <v>6</v>
      </c>
      <c r="CE240">
        <v>0</v>
      </c>
      <c r="CF240">
        <v>0</v>
      </c>
      <c r="CG240">
        <v>0</v>
      </c>
      <c r="CM240">
        <v>0</v>
      </c>
      <c r="CN240" t="s">
        <v>6</v>
      </c>
      <c r="CO240">
        <v>0</v>
      </c>
      <c r="CP240" t="e">
        <f t="shared" si="386"/>
        <v>#REF!</v>
      </c>
      <c r="CQ240" t="e">
        <f t="shared" si="403"/>
        <v>#REF!</v>
      </c>
      <c r="CR240">
        <f t="shared" si="404"/>
        <v>0</v>
      </c>
      <c r="CS240">
        <f t="shared" si="387"/>
        <v>0</v>
      </c>
      <c r="CT240">
        <f t="shared" si="388"/>
        <v>0</v>
      </c>
      <c r="CU240">
        <f t="shared" si="389"/>
        <v>0</v>
      </c>
      <c r="CV240">
        <f t="shared" si="390"/>
        <v>0</v>
      </c>
      <c r="CW240">
        <f t="shared" si="391"/>
        <v>0</v>
      </c>
      <c r="CX240">
        <f t="shared" si="392"/>
        <v>0</v>
      </c>
      <c r="CY240" t="e">
        <f t="shared" si="393"/>
        <v>#REF!</v>
      </c>
      <c r="CZ240" t="e">
        <f t="shared" si="394"/>
        <v>#REF!</v>
      </c>
      <c r="DC240" t="s">
        <v>6</v>
      </c>
      <c r="DD240" t="s">
        <v>6</v>
      </c>
      <c r="DE240" t="s">
        <v>6</v>
      </c>
      <c r="DF240" t="s">
        <v>6</v>
      </c>
      <c r="DG240" t="s">
        <v>6</v>
      </c>
      <c r="DH240" t="s">
        <v>6</v>
      </c>
      <c r="DI240" t="s">
        <v>6</v>
      </c>
      <c r="DJ240" t="s">
        <v>6</v>
      </c>
      <c r="DK240" t="s">
        <v>6</v>
      </c>
      <c r="DL240" t="s">
        <v>6</v>
      </c>
      <c r="DM240" t="s">
        <v>6</v>
      </c>
      <c r="DN240">
        <v>0</v>
      </c>
      <c r="DO240">
        <v>0</v>
      </c>
      <c r="DP240">
        <v>1</v>
      </c>
      <c r="DQ240">
        <v>1</v>
      </c>
      <c r="DU240">
        <v>1009</v>
      </c>
      <c r="DV240" t="s">
        <v>147</v>
      </c>
      <c r="DW240" t="e">
        <f>'Техническое задание 18.1 '!#REF!</f>
        <v>#REF!</v>
      </c>
      <c r="DX240">
        <v>1000</v>
      </c>
      <c r="DZ240" t="s">
        <v>6</v>
      </c>
      <c r="EA240" t="s">
        <v>6</v>
      </c>
      <c r="EB240" t="s">
        <v>6</v>
      </c>
      <c r="EC240" t="s">
        <v>6</v>
      </c>
      <c r="EE240">
        <v>66434310</v>
      </c>
      <c r="EF240">
        <v>2</v>
      </c>
      <c r="EG240" t="s">
        <v>80</v>
      </c>
      <c r="EH240">
        <v>9</v>
      </c>
      <c r="EI240" t="s">
        <v>332</v>
      </c>
      <c r="EJ240">
        <v>1</v>
      </c>
      <c r="EK240">
        <v>9001</v>
      </c>
      <c r="EL240" t="s">
        <v>332</v>
      </c>
      <c r="EM240" t="s">
        <v>333</v>
      </c>
      <c r="EO240" t="s">
        <v>6</v>
      </c>
      <c r="EQ240">
        <v>0</v>
      </c>
      <c r="ER240">
        <v>4920</v>
      </c>
      <c r="ES240" s="31" t="e">
        <f>'Техническое задание 18.1 '!#REF!</f>
        <v>#REF!</v>
      </c>
      <c r="ET240">
        <v>0</v>
      </c>
      <c r="EU240">
        <v>0</v>
      </c>
      <c r="EV240">
        <v>0</v>
      </c>
      <c r="EW240">
        <v>0</v>
      </c>
      <c r="EX240">
        <v>0</v>
      </c>
      <c r="FQ240">
        <v>0</v>
      </c>
      <c r="FR240">
        <f t="shared" si="395"/>
        <v>0</v>
      </c>
      <c r="FS240">
        <v>0</v>
      </c>
      <c r="FX240">
        <v>93</v>
      </c>
      <c r="FY240">
        <v>62</v>
      </c>
      <c r="GA240" t="s">
        <v>6</v>
      </c>
      <c r="GD240">
        <v>1</v>
      </c>
      <c r="GF240">
        <v>1995083284</v>
      </c>
      <c r="GG240">
        <v>2</v>
      </c>
      <c r="GH240">
        <v>1</v>
      </c>
      <c r="GI240">
        <v>4</v>
      </c>
      <c r="GJ240">
        <v>0</v>
      </c>
      <c r="GK240">
        <v>0</v>
      </c>
      <c r="GL240">
        <f t="shared" si="396"/>
        <v>0</v>
      </c>
      <c r="GM240" t="e">
        <f t="shared" si="397"/>
        <v>#REF!</v>
      </c>
      <c r="GN240" t="e">
        <f t="shared" si="398"/>
        <v>#REF!</v>
      </c>
      <c r="GO240">
        <f t="shared" si="399"/>
        <v>0</v>
      </c>
      <c r="GP240">
        <f t="shared" si="400"/>
        <v>0</v>
      </c>
      <c r="GR240">
        <v>0</v>
      </c>
      <c r="GS240">
        <v>3</v>
      </c>
      <c r="GT240">
        <v>0</v>
      </c>
      <c r="GU240" t="s">
        <v>6</v>
      </c>
      <c r="GV240">
        <f t="shared" si="371"/>
        <v>0</v>
      </c>
      <c r="GW240">
        <v>1</v>
      </c>
      <c r="GX240" t="e">
        <f t="shared" si="401"/>
        <v>#REF!</v>
      </c>
      <c r="HA240">
        <v>0</v>
      </c>
      <c r="HB240">
        <v>0</v>
      </c>
      <c r="HC240">
        <f t="shared" si="402"/>
        <v>0</v>
      </c>
      <c r="HE240" t="s">
        <v>6</v>
      </c>
      <c r="HF240" t="s">
        <v>6</v>
      </c>
      <c r="HM240" t="s">
        <v>6</v>
      </c>
      <c r="HN240" t="s">
        <v>334</v>
      </c>
      <c r="HO240" t="s">
        <v>335</v>
      </c>
      <c r="HP240" t="s">
        <v>332</v>
      </c>
      <c r="HQ240" t="s">
        <v>332</v>
      </c>
      <c r="IF240">
        <v>-1</v>
      </c>
      <c r="IK240">
        <v>0</v>
      </c>
    </row>
    <row r="241" spans="1:245" x14ac:dyDescent="0.25">
      <c r="A241">
        <v>18</v>
      </c>
      <c r="B241">
        <v>1</v>
      </c>
      <c r="C241">
        <v>425</v>
      </c>
      <c r="E241" t="s">
        <v>623</v>
      </c>
      <c r="F241" t="e">
        <f>'Техническое задание 18.1 '!#REF!</f>
        <v>#REF!</v>
      </c>
      <c r="G241" t="s">
        <v>361</v>
      </c>
      <c r="H241" t="s">
        <v>22</v>
      </c>
      <c r="I241" t="e">
        <f>I234*J241</f>
        <v>#REF!</v>
      </c>
      <c r="J241">
        <v>-1.0299983784660288E-3</v>
      </c>
      <c r="K241">
        <v>-1.0300000000000001E-3</v>
      </c>
      <c r="O241" t="e">
        <f t="shared" si="372"/>
        <v>#REF!</v>
      </c>
      <c r="P241" t="e">
        <f t="shared" si="373"/>
        <v>#REF!</v>
      </c>
      <c r="Q241" t="e">
        <f t="shared" si="374"/>
        <v>#REF!</v>
      </c>
      <c r="R241" t="e">
        <f t="shared" si="375"/>
        <v>#REF!</v>
      </c>
      <c r="S241" t="e">
        <f t="shared" si="376"/>
        <v>#REF!</v>
      </c>
      <c r="T241" t="e">
        <f t="shared" si="377"/>
        <v>#REF!</v>
      </c>
      <c r="U241" t="e">
        <f t="shared" si="378"/>
        <v>#REF!</v>
      </c>
      <c r="V241" t="e">
        <f t="shared" si="379"/>
        <v>#REF!</v>
      </c>
      <c r="W241" t="e">
        <f t="shared" si="380"/>
        <v>#REF!</v>
      </c>
      <c r="X241" t="e">
        <f t="shared" si="381"/>
        <v>#REF!</v>
      </c>
      <c r="Y241" t="e">
        <f t="shared" si="382"/>
        <v>#REF!</v>
      </c>
      <c r="AA241">
        <v>66440962</v>
      </c>
      <c r="AB241" t="e">
        <f t="shared" si="383"/>
        <v>#REF!</v>
      </c>
      <c r="AC241" t="e">
        <f t="shared" si="365"/>
        <v>#REF!</v>
      </c>
      <c r="AD241">
        <f t="shared" si="366"/>
        <v>0</v>
      </c>
      <c r="AE241">
        <f t="shared" si="367"/>
        <v>0</v>
      </c>
      <c r="AF241">
        <f t="shared" si="368"/>
        <v>0</v>
      </c>
      <c r="AG241">
        <f t="shared" si="384"/>
        <v>0</v>
      </c>
      <c r="AH241">
        <f t="shared" si="369"/>
        <v>0</v>
      </c>
      <c r="AI241">
        <f t="shared" si="370"/>
        <v>0</v>
      </c>
      <c r="AJ241">
        <f t="shared" si="385"/>
        <v>0</v>
      </c>
      <c r="AK241">
        <v>1700</v>
      </c>
      <c r="AL241" s="31" t="e">
        <f>'Техническое задание 18.1 '!#REF!</f>
        <v>#REF!</v>
      </c>
      <c r="AM241">
        <v>0</v>
      </c>
      <c r="AN241">
        <v>0</v>
      </c>
      <c r="AO241">
        <v>0</v>
      </c>
      <c r="AP241">
        <v>0</v>
      </c>
      <c r="AQ241">
        <v>0</v>
      </c>
      <c r="AR241">
        <v>0</v>
      </c>
      <c r="AS241">
        <v>0</v>
      </c>
      <c r="AT241">
        <v>93</v>
      </c>
      <c r="AU241">
        <v>62</v>
      </c>
      <c r="AV241">
        <v>1</v>
      </c>
      <c r="AW241">
        <v>1</v>
      </c>
      <c r="AZ241">
        <v>1</v>
      </c>
      <c r="BA241">
        <v>1</v>
      </c>
      <c r="BB241">
        <v>1</v>
      </c>
      <c r="BC241" t="e">
        <f>'Техническое задание 18.1 '!#REF!</f>
        <v>#REF!</v>
      </c>
      <c r="BD241" t="s">
        <v>6</v>
      </c>
      <c r="BE241" t="s">
        <v>6</v>
      </c>
      <c r="BF241" t="s">
        <v>6</v>
      </c>
      <c r="BG241" t="s">
        <v>6</v>
      </c>
      <c r="BH241">
        <v>3</v>
      </c>
      <c r="BI241">
        <v>1</v>
      </c>
      <c r="BJ241" t="s">
        <v>362</v>
      </c>
      <c r="BM241">
        <v>9001</v>
      </c>
      <c r="BN241">
        <v>0</v>
      </c>
      <c r="BO241" t="s">
        <v>6</v>
      </c>
      <c r="BP241">
        <v>0</v>
      </c>
      <c r="BQ241">
        <v>2</v>
      </c>
      <c r="BR241">
        <v>1</v>
      </c>
      <c r="BS241">
        <v>1</v>
      </c>
      <c r="BT241">
        <v>1</v>
      </c>
      <c r="BU241">
        <v>1</v>
      </c>
      <c r="BV241">
        <v>1</v>
      </c>
      <c r="BW241">
        <v>1</v>
      </c>
      <c r="BX241">
        <v>1</v>
      </c>
      <c r="BY241" t="s">
        <v>6</v>
      </c>
      <c r="BZ241">
        <v>93</v>
      </c>
      <c r="CA241">
        <v>62</v>
      </c>
      <c r="CB241" t="s">
        <v>6</v>
      </c>
      <c r="CE241">
        <v>0</v>
      </c>
      <c r="CF241">
        <v>0</v>
      </c>
      <c r="CG241">
        <v>0</v>
      </c>
      <c r="CM241">
        <v>0</v>
      </c>
      <c r="CN241" t="s">
        <v>6</v>
      </c>
      <c r="CO241">
        <v>0</v>
      </c>
      <c r="CP241" t="e">
        <f t="shared" si="386"/>
        <v>#REF!</v>
      </c>
      <c r="CQ241" t="e">
        <f t="shared" si="403"/>
        <v>#REF!</v>
      </c>
      <c r="CR241">
        <f t="shared" si="404"/>
        <v>0</v>
      </c>
      <c r="CS241">
        <f t="shared" si="387"/>
        <v>0</v>
      </c>
      <c r="CT241">
        <f t="shared" si="388"/>
        <v>0</v>
      </c>
      <c r="CU241">
        <f t="shared" si="389"/>
        <v>0</v>
      </c>
      <c r="CV241">
        <f t="shared" si="390"/>
        <v>0</v>
      </c>
      <c r="CW241">
        <f t="shared" si="391"/>
        <v>0</v>
      </c>
      <c r="CX241">
        <f t="shared" si="392"/>
        <v>0</v>
      </c>
      <c r="CY241" t="e">
        <f t="shared" si="393"/>
        <v>#REF!</v>
      </c>
      <c r="CZ241" t="e">
        <f t="shared" si="394"/>
        <v>#REF!</v>
      </c>
      <c r="DC241" t="s">
        <v>6</v>
      </c>
      <c r="DD241" t="s">
        <v>6</v>
      </c>
      <c r="DE241" t="s">
        <v>6</v>
      </c>
      <c r="DF241" t="s">
        <v>6</v>
      </c>
      <c r="DG241" t="s">
        <v>6</v>
      </c>
      <c r="DH241" t="s">
        <v>6</v>
      </c>
      <c r="DI241" t="s">
        <v>6</v>
      </c>
      <c r="DJ241" t="s">
        <v>6</v>
      </c>
      <c r="DK241" t="s">
        <v>6</v>
      </c>
      <c r="DL241" t="s">
        <v>6</v>
      </c>
      <c r="DM241" t="s">
        <v>6</v>
      </c>
      <c r="DN241">
        <v>0</v>
      </c>
      <c r="DO241">
        <v>0</v>
      </c>
      <c r="DP241">
        <v>1</v>
      </c>
      <c r="DQ241">
        <v>1</v>
      </c>
      <c r="DU241">
        <v>1007</v>
      </c>
      <c r="DV241" t="s">
        <v>22</v>
      </c>
      <c r="DW241" t="e">
        <f>'Техническое задание 18.1 '!#REF!</f>
        <v>#REF!</v>
      </c>
      <c r="DX241">
        <v>1</v>
      </c>
      <c r="DZ241" t="s">
        <v>6</v>
      </c>
      <c r="EA241" t="s">
        <v>6</v>
      </c>
      <c r="EB241" t="s">
        <v>6</v>
      </c>
      <c r="EC241" t="s">
        <v>6</v>
      </c>
      <c r="EE241">
        <v>66434310</v>
      </c>
      <c r="EF241">
        <v>2</v>
      </c>
      <c r="EG241" t="s">
        <v>80</v>
      </c>
      <c r="EH241">
        <v>9</v>
      </c>
      <c r="EI241" t="s">
        <v>332</v>
      </c>
      <c r="EJ241">
        <v>1</v>
      </c>
      <c r="EK241">
        <v>9001</v>
      </c>
      <c r="EL241" t="s">
        <v>332</v>
      </c>
      <c r="EM241" t="s">
        <v>333</v>
      </c>
      <c r="EO241" t="s">
        <v>6</v>
      </c>
      <c r="EQ241">
        <v>0</v>
      </c>
      <c r="ER241">
        <v>1700</v>
      </c>
      <c r="ES241" s="31" t="e">
        <f>'Техническое задание 18.1 '!#REF!</f>
        <v>#REF!</v>
      </c>
      <c r="ET241">
        <v>0</v>
      </c>
      <c r="EU241">
        <v>0</v>
      </c>
      <c r="EV241">
        <v>0</v>
      </c>
      <c r="EW241">
        <v>0</v>
      </c>
      <c r="EX241">
        <v>0</v>
      </c>
      <c r="FQ241">
        <v>0</v>
      </c>
      <c r="FR241">
        <f t="shared" si="395"/>
        <v>0</v>
      </c>
      <c r="FS241">
        <v>0</v>
      </c>
      <c r="FX241">
        <v>93</v>
      </c>
      <c r="FY241">
        <v>62</v>
      </c>
      <c r="GA241" t="s">
        <v>6</v>
      </c>
      <c r="GD241">
        <v>1</v>
      </c>
      <c r="GF241">
        <v>-1615965745</v>
      </c>
      <c r="GG241">
        <v>2</v>
      </c>
      <c r="GH241">
        <v>1</v>
      </c>
      <c r="GI241">
        <v>4</v>
      </c>
      <c r="GJ241">
        <v>0</v>
      </c>
      <c r="GK241">
        <v>0</v>
      </c>
      <c r="GL241">
        <f t="shared" si="396"/>
        <v>0</v>
      </c>
      <c r="GM241" t="e">
        <f t="shared" si="397"/>
        <v>#REF!</v>
      </c>
      <c r="GN241" t="e">
        <f t="shared" si="398"/>
        <v>#REF!</v>
      </c>
      <c r="GO241">
        <f t="shared" si="399"/>
        <v>0</v>
      </c>
      <c r="GP241">
        <f t="shared" si="400"/>
        <v>0</v>
      </c>
      <c r="GR241">
        <v>0</v>
      </c>
      <c r="GS241">
        <v>3</v>
      </c>
      <c r="GT241">
        <v>0</v>
      </c>
      <c r="GU241" t="s">
        <v>6</v>
      </c>
      <c r="GV241">
        <f t="shared" si="371"/>
        <v>0</v>
      </c>
      <c r="GW241">
        <v>1</v>
      </c>
      <c r="GX241" t="e">
        <f t="shared" si="401"/>
        <v>#REF!</v>
      </c>
      <c r="HA241">
        <v>0</v>
      </c>
      <c r="HB241">
        <v>0</v>
      </c>
      <c r="HC241">
        <f t="shared" si="402"/>
        <v>0</v>
      </c>
      <c r="HE241" t="s">
        <v>6</v>
      </c>
      <c r="HF241" t="s">
        <v>6</v>
      </c>
      <c r="HM241" t="s">
        <v>6</v>
      </c>
      <c r="HN241" t="s">
        <v>334</v>
      </c>
      <c r="HO241" t="s">
        <v>335</v>
      </c>
      <c r="HP241" t="s">
        <v>332</v>
      </c>
      <c r="HQ241" t="s">
        <v>332</v>
      </c>
      <c r="IF241">
        <v>-1</v>
      </c>
      <c r="IK241">
        <v>0</v>
      </c>
    </row>
    <row r="242" spans="1:245" x14ac:dyDescent="0.25">
      <c r="A242">
        <v>17</v>
      </c>
      <c r="B242">
        <v>1</v>
      </c>
      <c r="C242">
        <f>ROW(SmtRes!A433)</f>
        <v>433</v>
      </c>
      <c r="D242">
        <f>ROW(EtalonRes!A390)</f>
        <v>390</v>
      </c>
      <c r="E242" t="s">
        <v>624</v>
      </c>
      <c r="F242" t="s">
        <v>468</v>
      </c>
      <c r="G242" t="s">
        <v>625</v>
      </c>
      <c r="H242" t="s">
        <v>269</v>
      </c>
      <c r="I242" t="e">
        <f>'Техническое задание 18.1 '!#REF!</f>
        <v>#REF!</v>
      </c>
      <c r="J242">
        <v>0</v>
      </c>
      <c r="K242">
        <v>11.76</v>
      </c>
      <c r="O242" t="e">
        <f t="shared" si="372"/>
        <v>#REF!</v>
      </c>
      <c r="P242" t="e">
        <f t="shared" si="373"/>
        <v>#REF!</v>
      </c>
      <c r="Q242" t="e">
        <f t="shared" si="374"/>
        <v>#REF!</v>
      </c>
      <c r="R242" t="e">
        <f t="shared" si="375"/>
        <v>#REF!</v>
      </c>
      <c r="S242" t="e">
        <f t="shared" si="376"/>
        <v>#REF!</v>
      </c>
      <c r="T242" t="e">
        <f t="shared" si="377"/>
        <v>#REF!</v>
      </c>
      <c r="U242" t="e">
        <f t="shared" si="378"/>
        <v>#REF!</v>
      </c>
      <c r="V242" t="e">
        <f t="shared" si="379"/>
        <v>#REF!</v>
      </c>
      <c r="W242" t="e">
        <f t="shared" si="380"/>
        <v>#REF!</v>
      </c>
      <c r="X242" t="e">
        <f t="shared" si="381"/>
        <v>#REF!</v>
      </c>
      <c r="Y242" t="e">
        <f t="shared" si="382"/>
        <v>#REF!</v>
      </c>
      <c r="AA242">
        <v>66440962</v>
      </c>
      <c r="AB242" t="e">
        <f t="shared" si="383"/>
        <v>#REF!</v>
      </c>
      <c r="AC242">
        <f t="shared" si="365"/>
        <v>0</v>
      </c>
      <c r="AD242" t="e">
        <f t="shared" si="366"/>
        <v>#REF!</v>
      </c>
      <c r="AE242">
        <f t="shared" si="367"/>
        <v>0</v>
      </c>
      <c r="AF242" t="e">
        <f t="shared" si="368"/>
        <v>#REF!</v>
      </c>
      <c r="AG242">
        <f t="shared" si="384"/>
        <v>0</v>
      </c>
      <c r="AH242" t="e">
        <f t="shared" si="369"/>
        <v>#REF!</v>
      </c>
      <c r="AI242">
        <f t="shared" si="370"/>
        <v>0</v>
      </c>
      <c r="AJ242">
        <f t="shared" si="385"/>
        <v>0</v>
      </c>
      <c r="AK242" t="e">
        <f>AL242+AM242+AO242</f>
        <v>#REF!</v>
      </c>
      <c r="AL242">
        <v>0</v>
      </c>
      <c r="AM242" s="31" t="e">
        <f>'Техническое задание 18.1 '!#REF!</f>
        <v>#REF!</v>
      </c>
      <c r="AN242">
        <v>0</v>
      </c>
      <c r="AO242" s="31" t="e">
        <f>'Техническое задание 18.1 '!#REF!</f>
        <v>#REF!</v>
      </c>
      <c r="AP242">
        <v>0</v>
      </c>
      <c r="AQ242" t="e">
        <f>'Техническое задание 18.1 '!#REF!</f>
        <v>#REF!</v>
      </c>
      <c r="AR242">
        <v>0</v>
      </c>
      <c r="AS242">
        <v>0</v>
      </c>
      <c r="AT242">
        <v>103</v>
      </c>
      <c r="AU242">
        <v>59</v>
      </c>
      <c r="AV242">
        <v>1</v>
      </c>
      <c r="AW242">
        <v>1</v>
      </c>
      <c r="AZ242">
        <v>1</v>
      </c>
      <c r="BA242" t="e">
        <f>'Техническое задание 18.1 '!#REF!</f>
        <v>#REF!</v>
      </c>
      <c r="BB242" t="e">
        <f>'Техническое задание 18.1 '!#REF!</f>
        <v>#REF!</v>
      </c>
      <c r="BC242">
        <v>9.11</v>
      </c>
      <c r="BD242" t="s">
        <v>6</v>
      </c>
      <c r="BE242" t="s">
        <v>6</v>
      </c>
      <c r="BF242" t="s">
        <v>6</v>
      </c>
      <c r="BG242" t="s">
        <v>6</v>
      </c>
      <c r="BH242">
        <v>0</v>
      </c>
      <c r="BI242">
        <v>1</v>
      </c>
      <c r="BJ242" t="s">
        <v>470</v>
      </c>
      <c r="BM242">
        <v>46001</v>
      </c>
      <c r="BN242">
        <v>0</v>
      </c>
      <c r="BO242" t="s">
        <v>6</v>
      </c>
      <c r="BP242">
        <v>0</v>
      </c>
      <c r="BQ242">
        <v>2</v>
      </c>
      <c r="BR242">
        <v>0</v>
      </c>
      <c r="BS242">
        <v>33.39</v>
      </c>
      <c r="BT242">
        <v>1</v>
      </c>
      <c r="BU242">
        <v>1</v>
      </c>
      <c r="BV242">
        <v>1</v>
      </c>
      <c r="BW242">
        <v>1</v>
      </c>
      <c r="BX242">
        <v>1</v>
      </c>
      <c r="BY242" t="s">
        <v>6</v>
      </c>
      <c r="BZ242">
        <v>103</v>
      </c>
      <c r="CA242">
        <v>59</v>
      </c>
      <c r="CB242" t="s">
        <v>6</v>
      </c>
      <c r="CE242">
        <v>0</v>
      </c>
      <c r="CF242">
        <v>0</v>
      </c>
      <c r="CG242">
        <v>0</v>
      </c>
      <c r="CM242">
        <v>0</v>
      </c>
      <c r="CN242" t="s">
        <v>6</v>
      </c>
      <c r="CO242">
        <v>0</v>
      </c>
      <c r="CP242" t="e">
        <f t="shared" si="386"/>
        <v>#REF!</v>
      </c>
      <c r="CQ242">
        <f t="shared" si="403"/>
        <v>0</v>
      </c>
      <c r="CR242" t="e">
        <f t="shared" si="404"/>
        <v>#REF!</v>
      </c>
      <c r="CS242">
        <f t="shared" si="387"/>
        <v>0</v>
      </c>
      <c r="CT242" t="e">
        <f t="shared" si="388"/>
        <v>#REF!</v>
      </c>
      <c r="CU242">
        <f t="shared" si="389"/>
        <v>0</v>
      </c>
      <c r="CV242" t="e">
        <f t="shared" si="390"/>
        <v>#REF!</v>
      </c>
      <c r="CW242">
        <f t="shared" si="391"/>
        <v>0</v>
      </c>
      <c r="CX242">
        <f t="shared" si="392"/>
        <v>0</v>
      </c>
      <c r="CY242" t="e">
        <f t="shared" si="393"/>
        <v>#REF!</v>
      </c>
      <c r="CZ242" t="e">
        <f t="shared" si="394"/>
        <v>#REF!</v>
      </c>
      <c r="DC242" t="s">
        <v>6</v>
      </c>
      <c r="DD242" t="s">
        <v>6</v>
      </c>
      <c r="DE242" t="s">
        <v>6</v>
      </c>
      <c r="DF242" t="s">
        <v>6</v>
      </c>
      <c r="DG242" t="s">
        <v>6</v>
      </c>
      <c r="DH242" t="s">
        <v>6</v>
      </c>
      <c r="DI242" t="s">
        <v>6</v>
      </c>
      <c r="DJ242" t="s">
        <v>6</v>
      </c>
      <c r="DK242" t="s">
        <v>6</v>
      </c>
      <c r="DL242" t="s">
        <v>6</v>
      </c>
      <c r="DM242" t="s">
        <v>6</v>
      </c>
      <c r="DN242">
        <v>0</v>
      </c>
      <c r="DO242">
        <v>0</v>
      </c>
      <c r="DP242">
        <v>1</v>
      </c>
      <c r="DQ242">
        <v>1</v>
      </c>
      <c r="DU242">
        <v>1013</v>
      </c>
      <c r="DV242" t="s">
        <v>269</v>
      </c>
      <c r="DW242" t="e">
        <f>'Техническое задание 18.1 '!#REF!</f>
        <v>#REF!</v>
      </c>
      <c r="DX242">
        <v>1</v>
      </c>
      <c r="DZ242" t="s">
        <v>6</v>
      </c>
      <c r="EA242" t="s">
        <v>6</v>
      </c>
      <c r="EB242" t="s">
        <v>6</v>
      </c>
      <c r="EC242" t="s">
        <v>6</v>
      </c>
      <c r="EE242">
        <v>66434399</v>
      </c>
      <c r="EF242">
        <v>2</v>
      </c>
      <c r="EG242" t="s">
        <v>80</v>
      </c>
      <c r="EH242">
        <v>40</v>
      </c>
      <c r="EI242" t="s">
        <v>138</v>
      </c>
      <c r="EJ242">
        <v>1</v>
      </c>
      <c r="EK242">
        <v>46001</v>
      </c>
      <c r="EL242" t="s">
        <v>139</v>
      </c>
      <c r="EM242" t="s">
        <v>140</v>
      </c>
      <c r="EO242" t="s">
        <v>6</v>
      </c>
      <c r="EQ242">
        <v>131072</v>
      </c>
      <c r="ER242" t="e">
        <f>ES242+ET242+EV242</f>
        <v>#REF!</v>
      </c>
      <c r="ES242">
        <v>0</v>
      </c>
      <c r="ET242" s="31" t="e">
        <f>'Техническое задание 18.1 '!#REF!</f>
        <v>#REF!</v>
      </c>
      <c r="EU242">
        <v>0</v>
      </c>
      <c r="EV242" s="31" t="e">
        <f>'Техническое задание 18.1 '!#REF!</f>
        <v>#REF!</v>
      </c>
      <c r="EW242" t="e">
        <f>'Техническое задание 18.1 '!#REF!</f>
        <v>#REF!</v>
      </c>
      <c r="EX242">
        <v>0</v>
      </c>
      <c r="EY242">
        <v>0</v>
      </c>
      <c r="FQ242">
        <v>0</v>
      </c>
      <c r="FR242">
        <f t="shared" si="395"/>
        <v>0</v>
      </c>
      <c r="FS242">
        <v>0</v>
      </c>
      <c r="FX242">
        <v>103</v>
      </c>
      <c r="FY242">
        <v>59</v>
      </c>
      <c r="GA242" t="s">
        <v>6</v>
      </c>
      <c r="GD242">
        <v>1</v>
      </c>
      <c r="GF242">
        <v>-2076659386</v>
      </c>
      <c r="GG242">
        <v>2</v>
      </c>
      <c r="GH242">
        <v>1</v>
      </c>
      <c r="GI242">
        <v>4</v>
      </c>
      <c r="GJ242">
        <v>0</v>
      </c>
      <c r="GK242">
        <v>0</v>
      </c>
      <c r="GL242">
        <f t="shared" si="396"/>
        <v>0</v>
      </c>
      <c r="GM242" t="e">
        <f t="shared" si="397"/>
        <v>#REF!</v>
      </c>
      <c r="GN242" t="e">
        <f t="shared" si="398"/>
        <v>#REF!</v>
      </c>
      <c r="GO242">
        <f t="shared" si="399"/>
        <v>0</v>
      </c>
      <c r="GP242">
        <f t="shared" si="400"/>
        <v>0</v>
      </c>
      <c r="GR242">
        <v>0</v>
      </c>
      <c r="GS242">
        <v>3</v>
      </c>
      <c r="GT242">
        <v>0</v>
      </c>
      <c r="GU242" t="s">
        <v>6</v>
      </c>
      <c r="GV242">
        <f t="shared" si="371"/>
        <v>0</v>
      </c>
      <c r="GW242">
        <v>1</v>
      </c>
      <c r="GX242" t="e">
        <f t="shared" si="401"/>
        <v>#REF!</v>
      </c>
      <c r="HA242">
        <v>0</v>
      </c>
      <c r="HB242">
        <v>0</v>
      </c>
      <c r="HC242">
        <f t="shared" si="402"/>
        <v>0</v>
      </c>
      <c r="HE242" t="s">
        <v>6</v>
      </c>
      <c r="HF242" t="s">
        <v>6</v>
      </c>
      <c r="HM242" t="s">
        <v>6</v>
      </c>
      <c r="HN242" t="s">
        <v>141</v>
      </c>
      <c r="HO242" t="s">
        <v>142</v>
      </c>
      <c r="HP242" t="s">
        <v>139</v>
      </c>
      <c r="HQ242" t="s">
        <v>139</v>
      </c>
      <c r="IF242">
        <v>-1</v>
      </c>
      <c r="IK242">
        <v>0</v>
      </c>
    </row>
    <row r="243" spans="1:245" x14ac:dyDescent="0.25">
      <c r="A243">
        <v>18</v>
      </c>
      <c r="B243">
        <v>1</v>
      </c>
      <c r="C243">
        <v>431</v>
      </c>
      <c r="E243" t="s">
        <v>626</v>
      </c>
      <c r="F243" t="e">
        <f>'Техническое задание 18.1 '!#REF!</f>
        <v>#REF!</v>
      </c>
      <c r="G243" t="s">
        <v>383</v>
      </c>
      <c r="H243" t="s">
        <v>384</v>
      </c>
      <c r="I243" t="e">
        <f>I242*J243</f>
        <v>#REF!</v>
      </c>
      <c r="J243" s="66">
        <f>'4.Ведомость_списания'!F274</f>
        <v>1.29</v>
      </c>
      <c r="K243">
        <v>1.29</v>
      </c>
      <c r="O243" t="e">
        <f t="shared" si="372"/>
        <v>#REF!</v>
      </c>
      <c r="P243" t="e">
        <f t="shared" si="373"/>
        <v>#REF!</v>
      </c>
      <c r="Q243" t="e">
        <f t="shared" si="374"/>
        <v>#REF!</v>
      </c>
      <c r="R243" t="e">
        <f t="shared" si="375"/>
        <v>#REF!</v>
      </c>
      <c r="S243" t="e">
        <f t="shared" si="376"/>
        <v>#REF!</v>
      </c>
      <c r="T243" t="e">
        <f t="shared" si="377"/>
        <v>#REF!</v>
      </c>
      <c r="U243" t="e">
        <f t="shared" si="378"/>
        <v>#REF!</v>
      </c>
      <c r="V243" t="e">
        <f t="shared" si="379"/>
        <v>#REF!</v>
      </c>
      <c r="W243" t="e">
        <f t="shared" si="380"/>
        <v>#REF!</v>
      </c>
      <c r="X243" t="e">
        <f t="shared" si="381"/>
        <v>#REF!</v>
      </c>
      <c r="Y243" t="e">
        <f t="shared" si="382"/>
        <v>#REF!</v>
      </c>
      <c r="AA243">
        <v>66440962</v>
      </c>
      <c r="AB243" t="e">
        <f t="shared" si="383"/>
        <v>#REF!</v>
      </c>
      <c r="AC243" t="e">
        <f t="shared" si="365"/>
        <v>#REF!</v>
      </c>
      <c r="AD243">
        <f t="shared" si="366"/>
        <v>0</v>
      </c>
      <c r="AE243">
        <f t="shared" si="367"/>
        <v>0</v>
      </c>
      <c r="AF243">
        <f t="shared" si="368"/>
        <v>0</v>
      </c>
      <c r="AG243">
        <f t="shared" si="384"/>
        <v>0</v>
      </c>
      <c r="AH243">
        <f t="shared" si="369"/>
        <v>0</v>
      </c>
      <c r="AI243">
        <f t="shared" si="370"/>
        <v>0</v>
      </c>
      <c r="AJ243">
        <f t="shared" si="385"/>
        <v>0</v>
      </c>
      <c r="AK243">
        <v>1</v>
      </c>
      <c r="AL243" s="31" t="e">
        <f>'Техническое задание 18.1 '!#REF!</f>
        <v>#REF!</v>
      </c>
      <c r="AM243">
        <v>0</v>
      </c>
      <c r="AN243">
        <v>0</v>
      </c>
      <c r="AO243">
        <v>0</v>
      </c>
      <c r="AP243">
        <v>0</v>
      </c>
      <c r="AQ243">
        <v>0</v>
      </c>
      <c r="AR243">
        <v>0</v>
      </c>
      <c r="AS243">
        <v>0</v>
      </c>
      <c r="AT243">
        <v>103</v>
      </c>
      <c r="AU243">
        <v>59</v>
      </c>
      <c r="AV243">
        <v>1</v>
      </c>
      <c r="AW243">
        <v>1</v>
      </c>
      <c r="AZ243">
        <v>1</v>
      </c>
      <c r="BA243">
        <v>1</v>
      </c>
      <c r="BB243">
        <v>1</v>
      </c>
      <c r="BC243" t="e">
        <f>'Техническое задание 18.1 '!#REF!</f>
        <v>#REF!</v>
      </c>
      <c r="BD243" t="s">
        <v>6</v>
      </c>
      <c r="BE243" t="s">
        <v>6</v>
      </c>
      <c r="BF243" t="s">
        <v>6</v>
      </c>
      <c r="BG243" t="s">
        <v>6</v>
      </c>
      <c r="BH243">
        <v>3</v>
      </c>
      <c r="BI243">
        <v>1</v>
      </c>
      <c r="BJ243" t="s">
        <v>385</v>
      </c>
      <c r="BM243">
        <v>46001</v>
      </c>
      <c r="BN243">
        <v>0</v>
      </c>
      <c r="BO243" t="s">
        <v>6</v>
      </c>
      <c r="BP243">
        <v>0</v>
      </c>
      <c r="BQ243">
        <v>2</v>
      </c>
      <c r="BR243">
        <v>0</v>
      </c>
      <c r="BS243">
        <v>1</v>
      </c>
      <c r="BT243">
        <v>1</v>
      </c>
      <c r="BU243">
        <v>1</v>
      </c>
      <c r="BV243">
        <v>1</v>
      </c>
      <c r="BW243">
        <v>1</v>
      </c>
      <c r="BX243">
        <v>1</v>
      </c>
      <c r="BY243" t="s">
        <v>6</v>
      </c>
      <c r="BZ243">
        <v>103</v>
      </c>
      <c r="CA243">
        <v>59</v>
      </c>
      <c r="CB243" t="s">
        <v>6</v>
      </c>
      <c r="CE243">
        <v>0</v>
      </c>
      <c r="CF243">
        <v>0</v>
      </c>
      <c r="CG243">
        <v>0</v>
      </c>
      <c r="CM243">
        <v>0</v>
      </c>
      <c r="CN243" t="s">
        <v>6</v>
      </c>
      <c r="CO243">
        <v>0</v>
      </c>
      <c r="CP243" t="e">
        <f t="shared" si="386"/>
        <v>#REF!</v>
      </c>
      <c r="CQ243" t="e">
        <f t="shared" si="403"/>
        <v>#REF!</v>
      </c>
      <c r="CR243">
        <f t="shared" si="404"/>
        <v>0</v>
      </c>
      <c r="CS243">
        <f t="shared" si="387"/>
        <v>0</v>
      </c>
      <c r="CT243">
        <f t="shared" si="388"/>
        <v>0</v>
      </c>
      <c r="CU243">
        <f t="shared" si="389"/>
        <v>0</v>
      </c>
      <c r="CV243">
        <f t="shared" si="390"/>
        <v>0</v>
      </c>
      <c r="CW243">
        <f t="shared" si="391"/>
        <v>0</v>
      </c>
      <c r="CX243">
        <f t="shared" si="392"/>
        <v>0</v>
      </c>
      <c r="CY243" t="e">
        <f t="shared" si="393"/>
        <v>#REF!</v>
      </c>
      <c r="CZ243" t="e">
        <f t="shared" si="394"/>
        <v>#REF!</v>
      </c>
      <c r="DC243" t="s">
        <v>6</v>
      </c>
      <c r="DD243" t="s">
        <v>6</v>
      </c>
      <c r="DE243" t="s">
        <v>6</v>
      </c>
      <c r="DF243" t="s">
        <v>6</v>
      </c>
      <c r="DG243" t="s">
        <v>6</v>
      </c>
      <c r="DH243" t="s">
        <v>6</v>
      </c>
      <c r="DI243" t="s">
        <v>6</v>
      </c>
      <c r="DJ243" t="s">
        <v>6</v>
      </c>
      <c r="DK243" t="s">
        <v>6</v>
      </c>
      <c r="DL243" t="s">
        <v>6</v>
      </c>
      <c r="DM243" t="s">
        <v>6</v>
      </c>
      <c r="DN243">
        <v>0</v>
      </c>
      <c r="DO243">
        <v>0</v>
      </c>
      <c r="DP243">
        <v>1</v>
      </c>
      <c r="DQ243">
        <v>1</v>
      </c>
      <c r="DU243">
        <v>1013</v>
      </c>
      <c r="DV243" t="s">
        <v>384</v>
      </c>
      <c r="DW243" t="e">
        <f>'Техническое задание 18.1 '!#REF!</f>
        <v>#REF!</v>
      </c>
      <c r="DX243">
        <v>1</v>
      </c>
      <c r="DZ243" t="s">
        <v>6</v>
      </c>
      <c r="EA243" t="s">
        <v>6</v>
      </c>
      <c r="EB243" t="s">
        <v>6</v>
      </c>
      <c r="EC243" t="s">
        <v>6</v>
      </c>
      <c r="EE243">
        <v>66434399</v>
      </c>
      <c r="EF243">
        <v>2</v>
      </c>
      <c r="EG243" t="s">
        <v>80</v>
      </c>
      <c r="EH243">
        <v>40</v>
      </c>
      <c r="EI243" t="s">
        <v>138</v>
      </c>
      <c r="EJ243">
        <v>1</v>
      </c>
      <c r="EK243">
        <v>46001</v>
      </c>
      <c r="EL243" t="s">
        <v>139</v>
      </c>
      <c r="EM243" t="s">
        <v>140</v>
      </c>
      <c r="EO243" t="s">
        <v>6</v>
      </c>
      <c r="EQ243">
        <v>0</v>
      </c>
      <c r="ER243">
        <v>1</v>
      </c>
      <c r="ES243" s="31" t="e">
        <f>'Техническое задание 18.1 '!#REF!</f>
        <v>#REF!</v>
      </c>
      <c r="ET243">
        <v>0</v>
      </c>
      <c r="EU243">
        <v>0</v>
      </c>
      <c r="EV243">
        <v>0</v>
      </c>
      <c r="EW243">
        <v>0</v>
      </c>
      <c r="EX243">
        <v>0</v>
      </c>
      <c r="FQ243">
        <v>0</v>
      </c>
      <c r="FR243">
        <f t="shared" si="395"/>
        <v>0</v>
      </c>
      <c r="FS243">
        <v>0</v>
      </c>
      <c r="FX243">
        <v>103</v>
      </c>
      <c r="FY243">
        <v>59</v>
      </c>
      <c r="GA243" t="s">
        <v>6</v>
      </c>
      <c r="GD243">
        <v>1</v>
      </c>
      <c r="GF243">
        <v>-1142673066</v>
      </c>
      <c r="GG243">
        <v>2</v>
      </c>
      <c r="GH243">
        <v>1</v>
      </c>
      <c r="GI243">
        <v>4</v>
      </c>
      <c r="GJ243">
        <v>0</v>
      </c>
      <c r="GK243">
        <v>0</v>
      </c>
      <c r="GL243">
        <f t="shared" si="396"/>
        <v>0</v>
      </c>
      <c r="GM243" t="e">
        <f t="shared" si="397"/>
        <v>#REF!</v>
      </c>
      <c r="GN243" t="e">
        <f t="shared" si="398"/>
        <v>#REF!</v>
      </c>
      <c r="GO243">
        <f t="shared" si="399"/>
        <v>0</v>
      </c>
      <c r="GP243">
        <f t="shared" si="400"/>
        <v>0</v>
      </c>
      <c r="GR243">
        <v>0</v>
      </c>
      <c r="GS243">
        <v>3</v>
      </c>
      <c r="GT243">
        <v>0</v>
      </c>
      <c r="GU243" t="s">
        <v>6</v>
      </c>
      <c r="GV243">
        <f t="shared" si="371"/>
        <v>0</v>
      </c>
      <c r="GW243">
        <v>1</v>
      </c>
      <c r="GX243" t="e">
        <f t="shared" si="401"/>
        <v>#REF!</v>
      </c>
      <c r="HA243">
        <v>0</v>
      </c>
      <c r="HB243">
        <v>0</v>
      </c>
      <c r="HC243">
        <f t="shared" si="402"/>
        <v>0</v>
      </c>
      <c r="HE243" t="s">
        <v>6</v>
      </c>
      <c r="HF243" t="s">
        <v>6</v>
      </c>
      <c r="HM243" t="s">
        <v>6</v>
      </c>
      <c r="HN243" t="s">
        <v>141</v>
      </c>
      <c r="HO243" t="s">
        <v>142</v>
      </c>
      <c r="HP243" t="s">
        <v>139</v>
      </c>
      <c r="HQ243" t="s">
        <v>139</v>
      </c>
      <c r="IF243">
        <v>-1</v>
      </c>
      <c r="IK243">
        <v>0</v>
      </c>
    </row>
    <row r="244" spans="1:245" x14ac:dyDescent="0.25">
      <c r="A244">
        <v>18</v>
      </c>
      <c r="B244">
        <v>1</v>
      </c>
      <c r="C244">
        <v>432</v>
      </c>
      <c r="E244" t="s">
        <v>627</v>
      </c>
      <c r="F244" t="e">
        <f>'Техническое задание 18.1 '!#REF!</f>
        <v>#REF!</v>
      </c>
      <c r="G244" t="s">
        <v>629</v>
      </c>
      <c r="H244" t="s">
        <v>278</v>
      </c>
      <c r="I244" t="e">
        <f>I242*J244</f>
        <v>#REF!</v>
      </c>
      <c r="J244" s="66">
        <f>'4.Ведомость_списания'!F275</f>
        <v>100</v>
      </c>
      <c r="K244">
        <v>100</v>
      </c>
      <c r="O244" t="e">
        <f t="shared" si="372"/>
        <v>#REF!</v>
      </c>
      <c r="P244" t="e">
        <f t="shared" si="373"/>
        <v>#REF!</v>
      </c>
      <c r="Q244" t="e">
        <f t="shared" si="374"/>
        <v>#REF!</v>
      </c>
      <c r="R244" t="e">
        <f t="shared" si="375"/>
        <v>#REF!</v>
      </c>
      <c r="S244" t="e">
        <f t="shared" si="376"/>
        <v>#REF!</v>
      </c>
      <c r="T244" t="e">
        <f t="shared" si="377"/>
        <v>#REF!</v>
      </c>
      <c r="U244" t="e">
        <f t="shared" si="378"/>
        <v>#REF!</v>
      </c>
      <c r="V244" t="e">
        <f t="shared" si="379"/>
        <v>#REF!</v>
      </c>
      <c r="W244" t="e">
        <f t="shared" si="380"/>
        <v>#REF!</v>
      </c>
      <c r="X244" t="e">
        <f t="shared" si="381"/>
        <v>#REF!</v>
      </c>
      <c r="Y244" t="e">
        <f t="shared" si="382"/>
        <v>#REF!</v>
      </c>
      <c r="AA244">
        <v>66440962</v>
      </c>
      <c r="AB244" t="e">
        <f t="shared" si="383"/>
        <v>#REF!</v>
      </c>
      <c r="AC244" t="e">
        <f t="shared" si="365"/>
        <v>#REF!</v>
      </c>
      <c r="AD244">
        <f t="shared" si="366"/>
        <v>0</v>
      </c>
      <c r="AE244">
        <f t="shared" si="367"/>
        <v>0</v>
      </c>
      <c r="AF244">
        <f t="shared" si="368"/>
        <v>0</v>
      </c>
      <c r="AG244">
        <f t="shared" si="384"/>
        <v>0</v>
      </c>
      <c r="AH244">
        <f t="shared" si="369"/>
        <v>0</v>
      </c>
      <c r="AI244">
        <f t="shared" si="370"/>
        <v>0</v>
      </c>
      <c r="AJ244">
        <f t="shared" si="385"/>
        <v>0</v>
      </c>
      <c r="AK244">
        <v>8.75</v>
      </c>
      <c r="AL244" s="31" t="e">
        <f>'Техническое задание 18.1 '!#REF!</f>
        <v>#REF!</v>
      </c>
      <c r="AM244">
        <v>0</v>
      </c>
      <c r="AN244">
        <v>0</v>
      </c>
      <c r="AO244">
        <v>0</v>
      </c>
      <c r="AP244">
        <v>0</v>
      </c>
      <c r="AQ244">
        <v>0</v>
      </c>
      <c r="AR244">
        <v>0</v>
      </c>
      <c r="AS244">
        <v>0</v>
      </c>
      <c r="AT244">
        <v>103</v>
      </c>
      <c r="AU244">
        <v>59</v>
      </c>
      <c r="AV244">
        <v>1</v>
      </c>
      <c r="AW244">
        <v>1</v>
      </c>
      <c r="AZ244">
        <v>1</v>
      </c>
      <c r="BA244">
        <v>1</v>
      </c>
      <c r="BB244">
        <v>1</v>
      </c>
      <c r="BC244" t="e">
        <f>'Техническое задание 18.1 '!#REF!</f>
        <v>#REF!</v>
      </c>
      <c r="BD244" t="s">
        <v>6</v>
      </c>
      <c r="BE244" t="s">
        <v>6</v>
      </c>
      <c r="BF244" t="s">
        <v>6</v>
      </c>
      <c r="BG244" t="s">
        <v>6</v>
      </c>
      <c r="BH244">
        <v>3</v>
      </c>
      <c r="BI244">
        <v>1</v>
      </c>
      <c r="BJ244" t="s">
        <v>630</v>
      </c>
      <c r="BM244">
        <v>46001</v>
      </c>
      <c r="BN244">
        <v>0</v>
      </c>
      <c r="BO244" t="s">
        <v>6</v>
      </c>
      <c r="BP244">
        <v>0</v>
      </c>
      <c r="BQ244">
        <v>2</v>
      </c>
      <c r="BR244">
        <v>0</v>
      </c>
      <c r="BS244">
        <v>1</v>
      </c>
      <c r="BT244">
        <v>1</v>
      </c>
      <c r="BU244">
        <v>1</v>
      </c>
      <c r="BV244">
        <v>1</v>
      </c>
      <c r="BW244">
        <v>1</v>
      </c>
      <c r="BX244">
        <v>1</v>
      </c>
      <c r="BY244" t="s">
        <v>6</v>
      </c>
      <c r="BZ244">
        <v>103</v>
      </c>
      <c r="CA244">
        <v>59</v>
      </c>
      <c r="CB244" t="s">
        <v>6</v>
      </c>
      <c r="CE244">
        <v>0</v>
      </c>
      <c r="CF244">
        <v>0</v>
      </c>
      <c r="CG244">
        <v>0</v>
      </c>
      <c r="CM244">
        <v>0</v>
      </c>
      <c r="CN244" t="s">
        <v>6</v>
      </c>
      <c r="CO244">
        <v>0</v>
      </c>
      <c r="CP244" t="e">
        <f t="shared" si="386"/>
        <v>#REF!</v>
      </c>
      <c r="CQ244" t="e">
        <f t="shared" si="403"/>
        <v>#REF!</v>
      </c>
      <c r="CR244">
        <f t="shared" si="404"/>
        <v>0</v>
      </c>
      <c r="CS244">
        <f t="shared" si="387"/>
        <v>0</v>
      </c>
      <c r="CT244">
        <f t="shared" si="388"/>
        <v>0</v>
      </c>
      <c r="CU244">
        <f t="shared" si="389"/>
        <v>0</v>
      </c>
      <c r="CV244">
        <f t="shared" si="390"/>
        <v>0</v>
      </c>
      <c r="CW244">
        <f t="shared" si="391"/>
        <v>0</v>
      </c>
      <c r="CX244">
        <f t="shared" si="392"/>
        <v>0</v>
      </c>
      <c r="CY244" t="e">
        <f t="shared" si="393"/>
        <v>#REF!</v>
      </c>
      <c r="CZ244" t="e">
        <f t="shared" si="394"/>
        <v>#REF!</v>
      </c>
      <c r="DC244" t="s">
        <v>6</v>
      </c>
      <c r="DD244" t="s">
        <v>6</v>
      </c>
      <c r="DE244" t="s">
        <v>6</v>
      </c>
      <c r="DF244" t="s">
        <v>6</v>
      </c>
      <c r="DG244" t="s">
        <v>6</v>
      </c>
      <c r="DH244" t="s">
        <v>6</v>
      </c>
      <c r="DI244" t="s">
        <v>6</v>
      </c>
      <c r="DJ244" t="s">
        <v>6</v>
      </c>
      <c r="DK244" t="s">
        <v>6</v>
      </c>
      <c r="DL244" t="s">
        <v>6</v>
      </c>
      <c r="DM244" t="s">
        <v>6</v>
      </c>
      <c r="DN244">
        <v>0</v>
      </c>
      <c r="DO244">
        <v>0</v>
      </c>
      <c r="DP244">
        <v>1</v>
      </c>
      <c r="DQ244">
        <v>1</v>
      </c>
      <c r="DU244">
        <v>1013</v>
      </c>
      <c r="DV244" t="s">
        <v>278</v>
      </c>
      <c r="DW244" t="e">
        <f>'Техническое задание 18.1 '!#REF!</f>
        <v>#REF!</v>
      </c>
      <c r="DX244">
        <v>1</v>
      </c>
      <c r="DZ244" t="s">
        <v>6</v>
      </c>
      <c r="EA244" t="s">
        <v>6</v>
      </c>
      <c r="EB244" t="s">
        <v>6</v>
      </c>
      <c r="EC244" t="s">
        <v>6</v>
      </c>
      <c r="EE244">
        <v>66434399</v>
      </c>
      <c r="EF244">
        <v>2</v>
      </c>
      <c r="EG244" t="s">
        <v>80</v>
      </c>
      <c r="EH244">
        <v>40</v>
      </c>
      <c r="EI244" t="s">
        <v>138</v>
      </c>
      <c r="EJ244">
        <v>1</v>
      </c>
      <c r="EK244">
        <v>46001</v>
      </c>
      <c r="EL244" t="s">
        <v>139</v>
      </c>
      <c r="EM244" t="s">
        <v>140</v>
      </c>
      <c r="EO244" t="s">
        <v>6</v>
      </c>
      <c r="EQ244">
        <v>0</v>
      </c>
      <c r="ER244">
        <v>8.75</v>
      </c>
      <c r="ES244" s="31" t="e">
        <f>'Техническое задание 18.1 '!#REF!</f>
        <v>#REF!</v>
      </c>
      <c r="ET244">
        <v>0</v>
      </c>
      <c r="EU244">
        <v>0</v>
      </c>
      <c r="EV244">
        <v>0</v>
      </c>
      <c r="EW244">
        <v>0</v>
      </c>
      <c r="EX244">
        <v>0</v>
      </c>
      <c r="FQ244">
        <v>0</v>
      </c>
      <c r="FR244">
        <f t="shared" si="395"/>
        <v>0</v>
      </c>
      <c r="FS244">
        <v>0</v>
      </c>
      <c r="FX244">
        <v>103</v>
      </c>
      <c r="FY244">
        <v>59</v>
      </c>
      <c r="GA244" t="s">
        <v>6</v>
      </c>
      <c r="GD244">
        <v>1</v>
      </c>
      <c r="GF244">
        <v>1634171960</v>
      </c>
      <c r="GG244">
        <v>2</v>
      </c>
      <c r="GH244">
        <v>1</v>
      </c>
      <c r="GI244">
        <v>4</v>
      </c>
      <c r="GJ244">
        <v>0</v>
      </c>
      <c r="GK244">
        <v>0</v>
      </c>
      <c r="GL244">
        <f t="shared" si="396"/>
        <v>0</v>
      </c>
      <c r="GM244" t="e">
        <f t="shared" si="397"/>
        <v>#REF!</v>
      </c>
      <c r="GN244" t="e">
        <f t="shared" si="398"/>
        <v>#REF!</v>
      </c>
      <c r="GO244">
        <f t="shared" si="399"/>
        <v>0</v>
      </c>
      <c r="GP244">
        <f t="shared" si="400"/>
        <v>0</v>
      </c>
      <c r="GR244">
        <v>0</v>
      </c>
      <c r="GS244">
        <v>3</v>
      </c>
      <c r="GT244">
        <v>0</v>
      </c>
      <c r="GU244" t="s">
        <v>6</v>
      </c>
      <c r="GV244">
        <f t="shared" si="371"/>
        <v>0</v>
      </c>
      <c r="GW244">
        <v>1</v>
      </c>
      <c r="GX244" t="e">
        <f t="shared" si="401"/>
        <v>#REF!</v>
      </c>
      <c r="HA244">
        <v>0</v>
      </c>
      <c r="HB244">
        <v>0</v>
      </c>
      <c r="HC244">
        <f t="shared" si="402"/>
        <v>0</v>
      </c>
      <c r="HE244" t="s">
        <v>6</v>
      </c>
      <c r="HF244" t="s">
        <v>6</v>
      </c>
      <c r="HM244" t="s">
        <v>6</v>
      </c>
      <c r="HN244" t="s">
        <v>141</v>
      </c>
      <c r="HO244" t="s">
        <v>142</v>
      </c>
      <c r="HP244" t="s">
        <v>139</v>
      </c>
      <c r="HQ244" t="s">
        <v>139</v>
      </c>
      <c r="IF244">
        <v>-1</v>
      </c>
      <c r="IK244">
        <v>0</v>
      </c>
    </row>
    <row r="245" spans="1:245" x14ac:dyDescent="0.25">
      <c r="A245">
        <v>18</v>
      </c>
      <c r="B245">
        <v>1</v>
      </c>
      <c r="C245">
        <v>433</v>
      </c>
      <c r="E245" t="s">
        <v>631</v>
      </c>
      <c r="F245" t="e">
        <f>'Техническое задание 18.1 '!#REF!</f>
        <v>#REF!</v>
      </c>
      <c r="G245" t="s">
        <v>477</v>
      </c>
      <c r="H245" t="s">
        <v>278</v>
      </c>
      <c r="I245" t="e">
        <f>I242*J245</f>
        <v>#REF!</v>
      </c>
      <c r="J245" s="66">
        <f>'4.Ведомость_списания'!F276</f>
        <v>2.8256802721088432</v>
      </c>
      <c r="K245">
        <v>2.8256802699999999</v>
      </c>
      <c r="O245" t="e">
        <f t="shared" si="372"/>
        <v>#REF!</v>
      </c>
      <c r="P245" t="e">
        <f t="shared" si="373"/>
        <v>#REF!</v>
      </c>
      <c r="Q245" t="e">
        <f t="shared" si="374"/>
        <v>#REF!</v>
      </c>
      <c r="R245" t="e">
        <f t="shared" si="375"/>
        <v>#REF!</v>
      </c>
      <c r="S245" t="e">
        <f t="shared" si="376"/>
        <v>#REF!</v>
      </c>
      <c r="T245" t="e">
        <f t="shared" si="377"/>
        <v>#REF!</v>
      </c>
      <c r="U245" t="e">
        <f t="shared" si="378"/>
        <v>#REF!</v>
      </c>
      <c r="V245" t="e">
        <f t="shared" si="379"/>
        <v>#REF!</v>
      </c>
      <c r="W245" t="e">
        <f t="shared" si="380"/>
        <v>#REF!</v>
      </c>
      <c r="X245" t="e">
        <f t="shared" si="381"/>
        <v>#REF!</v>
      </c>
      <c r="Y245" t="e">
        <f t="shared" si="382"/>
        <v>#REF!</v>
      </c>
      <c r="AA245">
        <v>66440962</v>
      </c>
      <c r="AB245" t="e">
        <f t="shared" si="383"/>
        <v>#REF!</v>
      </c>
      <c r="AC245" t="e">
        <f t="shared" si="365"/>
        <v>#REF!</v>
      </c>
      <c r="AD245">
        <f t="shared" si="366"/>
        <v>0</v>
      </c>
      <c r="AE245">
        <f t="shared" si="367"/>
        <v>0</v>
      </c>
      <c r="AF245">
        <f t="shared" si="368"/>
        <v>0</v>
      </c>
      <c r="AG245">
        <f t="shared" si="384"/>
        <v>0</v>
      </c>
      <c r="AH245">
        <f t="shared" si="369"/>
        <v>0</v>
      </c>
      <c r="AI245">
        <f t="shared" si="370"/>
        <v>0</v>
      </c>
      <c r="AJ245">
        <f t="shared" si="385"/>
        <v>0</v>
      </c>
      <c r="AK245">
        <v>235.98</v>
      </c>
      <c r="AL245" s="31" t="e">
        <f>'Техническое задание 18.1 '!#REF!</f>
        <v>#REF!</v>
      </c>
      <c r="AM245">
        <v>0</v>
      </c>
      <c r="AN245">
        <v>0</v>
      </c>
      <c r="AO245">
        <v>0</v>
      </c>
      <c r="AP245">
        <v>0</v>
      </c>
      <c r="AQ245">
        <v>0</v>
      </c>
      <c r="AR245">
        <v>0</v>
      </c>
      <c r="AS245">
        <v>0</v>
      </c>
      <c r="AT245">
        <v>103</v>
      </c>
      <c r="AU245">
        <v>59</v>
      </c>
      <c r="AV245">
        <v>1</v>
      </c>
      <c r="AW245">
        <v>1</v>
      </c>
      <c r="AZ245">
        <v>1</v>
      </c>
      <c r="BA245">
        <v>1</v>
      </c>
      <c r="BB245">
        <v>1</v>
      </c>
      <c r="BC245" t="e">
        <f>'Техническое задание 18.1 '!#REF!</f>
        <v>#REF!</v>
      </c>
      <c r="BD245" t="s">
        <v>6</v>
      </c>
      <c r="BE245" t="s">
        <v>6</v>
      </c>
      <c r="BF245" t="s">
        <v>6</v>
      </c>
      <c r="BG245" t="s">
        <v>6</v>
      </c>
      <c r="BH245">
        <v>3</v>
      </c>
      <c r="BI245">
        <v>1</v>
      </c>
      <c r="BJ245" t="s">
        <v>478</v>
      </c>
      <c r="BM245">
        <v>46001</v>
      </c>
      <c r="BN245">
        <v>0</v>
      </c>
      <c r="BO245" t="s">
        <v>6</v>
      </c>
      <c r="BP245">
        <v>0</v>
      </c>
      <c r="BQ245">
        <v>2</v>
      </c>
      <c r="BR245">
        <v>0</v>
      </c>
      <c r="BS245">
        <v>1</v>
      </c>
      <c r="BT245">
        <v>1</v>
      </c>
      <c r="BU245">
        <v>1</v>
      </c>
      <c r="BV245">
        <v>1</v>
      </c>
      <c r="BW245">
        <v>1</v>
      </c>
      <c r="BX245">
        <v>1</v>
      </c>
      <c r="BY245" t="s">
        <v>6</v>
      </c>
      <c r="BZ245">
        <v>103</v>
      </c>
      <c r="CA245">
        <v>59</v>
      </c>
      <c r="CB245" t="s">
        <v>6</v>
      </c>
      <c r="CE245">
        <v>0</v>
      </c>
      <c r="CF245">
        <v>0</v>
      </c>
      <c r="CG245">
        <v>0</v>
      </c>
      <c r="CM245">
        <v>0</v>
      </c>
      <c r="CN245" t="s">
        <v>6</v>
      </c>
      <c r="CO245">
        <v>0</v>
      </c>
      <c r="CP245" t="e">
        <f t="shared" si="386"/>
        <v>#REF!</v>
      </c>
      <c r="CQ245" t="e">
        <f t="shared" si="403"/>
        <v>#REF!</v>
      </c>
      <c r="CR245">
        <f t="shared" si="404"/>
        <v>0</v>
      </c>
      <c r="CS245">
        <f t="shared" si="387"/>
        <v>0</v>
      </c>
      <c r="CT245">
        <f t="shared" si="388"/>
        <v>0</v>
      </c>
      <c r="CU245">
        <f t="shared" si="389"/>
        <v>0</v>
      </c>
      <c r="CV245">
        <f t="shared" si="390"/>
        <v>0</v>
      </c>
      <c r="CW245">
        <f t="shared" si="391"/>
        <v>0</v>
      </c>
      <c r="CX245">
        <f t="shared" si="392"/>
        <v>0</v>
      </c>
      <c r="CY245" t="e">
        <f t="shared" si="393"/>
        <v>#REF!</v>
      </c>
      <c r="CZ245" t="e">
        <f t="shared" si="394"/>
        <v>#REF!</v>
      </c>
      <c r="DC245" t="s">
        <v>6</v>
      </c>
      <c r="DD245" t="s">
        <v>6</v>
      </c>
      <c r="DE245" t="s">
        <v>6</v>
      </c>
      <c r="DF245" t="s">
        <v>6</v>
      </c>
      <c r="DG245" t="s">
        <v>6</v>
      </c>
      <c r="DH245" t="s">
        <v>6</v>
      </c>
      <c r="DI245" t="s">
        <v>6</v>
      </c>
      <c r="DJ245" t="s">
        <v>6</v>
      </c>
      <c r="DK245" t="s">
        <v>6</v>
      </c>
      <c r="DL245" t="s">
        <v>6</v>
      </c>
      <c r="DM245" t="s">
        <v>6</v>
      </c>
      <c r="DN245">
        <v>0</v>
      </c>
      <c r="DO245">
        <v>0</v>
      </c>
      <c r="DP245">
        <v>1</v>
      </c>
      <c r="DQ245">
        <v>1</v>
      </c>
      <c r="DU245">
        <v>1013</v>
      </c>
      <c r="DV245" t="s">
        <v>278</v>
      </c>
      <c r="DW245" t="e">
        <f>'Техническое задание 18.1 '!#REF!</f>
        <v>#REF!</v>
      </c>
      <c r="DX245">
        <v>1</v>
      </c>
      <c r="DZ245" t="s">
        <v>6</v>
      </c>
      <c r="EA245" t="s">
        <v>6</v>
      </c>
      <c r="EB245" t="s">
        <v>6</v>
      </c>
      <c r="EC245" t="s">
        <v>6</v>
      </c>
      <c r="EE245">
        <v>66434399</v>
      </c>
      <c r="EF245">
        <v>2</v>
      </c>
      <c r="EG245" t="s">
        <v>80</v>
      </c>
      <c r="EH245">
        <v>40</v>
      </c>
      <c r="EI245" t="s">
        <v>138</v>
      </c>
      <c r="EJ245">
        <v>1</v>
      </c>
      <c r="EK245">
        <v>46001</v>
      </c>
      <c r="EL245" t="s">
        <v>139</v>
      </c>
      <c r="EM245" t="s">
        <v>140</v>
      </c>
      <c r="EO245" t="s">
        <v>6</v>
      </c>
      <c r="EQ245">
        <v>0</v>
      </c>
      <c r="ER245">
        <v>235.98</v>
      </c>
      <c r="ES245" s="31" t="e">
        <f>'Техническое задание 18.1 '!#REF!</f>
        <v>#REF!</v>
      </c>
      <c r="ET245">
        <v>0</v>
      </c>
      <c r="EU245">
        <v>0</v>
      </c>
      <c r="EV245">
        <v>0</v>
      </c>
      <c r="EW245">
        <v>0</v>
      </c>
      <c r="EX245">
        <v>0</v>
      </c>
      <c r="FQ245">
        <v>0</v>
      </c>
      <c r="FR245">
        <f t="shared" si="395"/>
        <v>0</v>
      </c>
      <c r="FS245">
        <v>0</v>
      </c>
      <c r="FX245">
        <v>103</v>
      </c>
      <c r="FY245">
        <v>59</v>
      </c>
      <c r="GA245" t="s">
        <v>6</v>
      </c>
      <c r="GD245">
        <v>1</v>
      </c>
      <c r="GF245">
        <v>-1837439357</v>
      </c>
      <c r="GG245">
        <v>2</v>
      </c>
      <c r="GH245">
        <v>1</v>
      </c>
      <c r="GI245">
        <v>4</v>
      </c>
      <c r="GJ245">
        <v>0</v>
      </c>
      <c r="GK245">
        <v>0</v>
      </c>
      <c r="GL245">
        <f t="shared" si="396"/>
        <v>0</v>
      </c>
      <c r="GM245" t="e">
        <f t="shared" si="397"/>
        <v>#REF!</v>
      </c>
      <c r="GN245" t="e">
        <f t="shared" si="398"/>
        <v>#REF!</v>
      </c>
      <c r="GO245">
        <f t="shared" si="399"/>
        <v>0</v>
      </c>
      <c r="GP245">
        <f t="shared" si="400"/>
        <v>0</v>
      </c>
      <c r="GR245">
        <v>0</v>
      </c>
      <c r="GS245">
        <v>3</v>
      </c>
      <c r="GT245">
        <v>0</v>
      </c>
      <c r="GU245" t="s">
        <v>6</v>
      </c>
      <c r="GV245">
        <f t="shared" si="371"/>
        <v>0</v>
      </c>
      <c r="GW245">
        <v>1</v>
      </c>
      <c r="GX245" t="e">
        <f t="shared" si="401"/>
        <v>#REF!</v>
      </c>
      <c r="HA245">
        <v>0</v>
      </c>
      <c r="HB245">
        <v>0</v>
      </c>
      <c r="HC245">
        <f t="shared" si="402"/>
        <v>0</v>
      </c>
      <c r="HE245" t="s">
        <v>6</v>
      </c>
      <c r="HF245" t="s">
        <v>6</v>
      </c>
      <c r="HM245" t="s">
        <v>6</v>
      </c>
      <c r="HN245" t="s">
        <v>141</v>
      </c>
      <c r="HO245" t="s">
        <v>142</v>
      </c>
      <c r="HP245" t="s">
        <v>139</v>
      </c>
      <c r="HQ245" t="s">
        <v>139</v>
      </c>
      <c r="IF245">
        <v>-1</v>
      </c>
      <c r="IK245">
        <v>0</v>
      </c>
    </row>
    <row r="246" spans="1:245" x14ac:dyDescent="0.25">
      <c r="A246">
        <v>17</v>
      </c>
      <c r="B246">
        <v>1</v>
      </c>
      <c r="C246">
        <f>ROW(SmtRes!A436)</f>
        <v>436</v>
      </c>
      <c r="D246">
        <f>ROW(EtalonRes!A395)</f>
        <v>395</v>
      </c>
      <c r="E246" t="s">
        <v>632</v>
      </c>
      <c r="F246" t="s">
        <v>480</v>
      </c>
      <c r="G246" t="s">
        <v>481</v>
      </c>
      <c r="H246" t="s">
        <v>269</v>
      </c>
      <c r="I246" t="e">
        <f>'Техническое задание 18.1 '!#REF!</f>
        <v>#REF!</v>
      </c>
      <c r="J246">
        <v>0</v>
      </c>
      <c r="K246">
        <v>11.76</v>
      </c>
      <c r="O246" t="e">
        <f t="shared" si="372"/>
        <v>#REF!</v>
      </c>
      <c r="P246" t="e">
        <f t="shared" si="373"/>
        <v>#REF!</v>
      </c>
      <c r="Q246" t="e">
        <f t="shared" si="374"/>
        <v>#REF!</v>
      </c>
      <c r="R246" t="e">
        <f t="shared" si="375"/>
        <v>#REF!</v>
      </c>
      <c r="S246" t="e">
        <f t="shared" si="376"/>
        <v>#REF!</v>
      </c>
      <c r="T246" t="e">
        <f t="shared" si="377"/>
        <v>#REF!</v>
      </c>
      <c r="U246" t="e">
        <f t="shared" si="378"/>
        <v>#REF!</v>
      </c>
      <c r="V246" t="e">
        <f t="shared" si="379"/>
        <v>#REF!</v>
      </c>
      <c r="W246" t="e">
        <f t="shared" si="380"/>
        <v>#REF!</v>
      </c>
      <c r="X246" t="e">
        <f t="shared" si="381"/>
        <v>#REF!</v>
      </c>
      <c r="Y246" t="e">
        <f t="shared" si="382"/>
        <v>#REF!</v>
      </c>
      <c r="AA246">
        <v>66440962</v>
      </c>
      <c r="AB246" t="e">
        <f t="shared" si="383"/>
        <v>#REF!</v>
      </c>
      <c r="AC246">
        <f>ROUND(((ES246*ROUND(5,7))),2)</f>
        <v>0</v>
      </c>
      <c r="AD246" t="e">
        <f>ROUND(((((ET246*ROUND(5,7)))-((EU246*ROUND(5,7))))+AE246),2)</f>
        <v>#REF!</v>
      </c>
      <c r="AE246">
        <f>ROUND(((EU246*ROUND(5,7))),2)</f>
        <v>0</v>
      </c>
      <c r="AF246" t="e">
        <f>ROUND(((EV246*ROUND(5,7))),2)</f>
        <v>#REF!</v>
      </c>
      <c r="AG246">
        <f t="shared" si="384"/>
        <v>0</v>
      </c>
      <c r="AH246" t="e">
        <f>((EW246*ROUND(5,7)))</f>
        <v>#REF!</v>
      </c>
      <c r="AI246">
        <f>((EX246*ROUND(5,7)))</f>
        <v>0</v>
      </c>
      <c r="AJ246">
        <f t="shared" si="385"/>
        <v>0</v>
      </c>
      <c r="AK246" t="e">
        <f>AL246+AM246+AO246</f>
        <v>#REF!</v>
      </c>
      <c r="AL246">
        <v>0</v>
      </c>
      <c r="AM246" s="31" t="e">
        <f>'Техническое задание 18.1 '!#REF!</f>
        <v>#REF!</v>
      </c>
      <c r="AN246">
        <v>0</v>
      </c>
      <c r="AO246" s="31" t="e">
        <f>'Техническое задание 18.1 '!#REF!</f>
        <v>#REF!</v>
      </c>
      <c r="AP246">
        <v>0</v>
      </c>
      <c r="AQ246" t="e">
        <f>'Техническое задание 18.1 '!#REF!</f>
        <v>#REF!</v>
      </c>
      <c r="AR246">
        <v>0</v>
      </c>
      <c r="AS246">
        <v>0</v>
      </c>
      <c r="AT246">
        <v>103</v>
      </c>
      <c r="AU246">
        <v>59</v>
      </c>
      <c r="AV246">
        <v>1</v>
      </c>
      <c r="AW246">
        <v>1</v>
      </c>
      <c r="AZ246">
        <v>1</v>
      </c>
      <c r="BA246" t="e">
        <f>'Техническое задание 18.1 '!#REF!</f>
        <v>#REF!</v>
      </c>
      <c r="BB246" t="e">
        <f>'Техническое задание 18.1 '!#REF!</f>
        <v>#REF!</v>
      </c>
      <c r="BC246">
        <v>9.11</v>
      </c>
      <c r="BD246" t="s">
        <v>6</v>
      </c>
      <c r="BE246" t="s">
        <v>6</v>
      </c>
      <c r="BF246" t="s">
        <v>6</v>
      </c>
      <c r="BG246" t="s">
        <v>6</v>
      </c>
      <c r="BH246">
        <v>0</v>
      </c>
      <c r="BI246">
        <v>1</v>
      </c>
      <c r="BJ246" t="s">
        <v>482</v>
      </c>
      <c r="BM246">
        <v>46001</v>
      </c>
      <c r="BN246">
        <v>0</v>
      </c>
      <c r="BO246" t="s">
        <v>6</v>
      </c>
      <c r="BP246">
        <v>0</v>
      </c>
      <c r="BQ246">
        <v>2</v>
      </c>
      <c r="BR246">
        <v>0</v>
      </c>
      <c r="BS246">
        <v>33.39</v>
      </c>
      <c r="BT246">
        <v>1</v>
      </c>
      <c r="BU246">
        <v>1</v>
      </c>
      <c r="BV246">
        <v>1</v>
      </c>
      <c r="BW246">
        <v>1</v>
      </c>
      <c r="BX246">
        <v>1</v>
      </c>
      <c r="BY246" t="s">
        <v>6</v>
      </c>
      <c r="BZ246">
        <v>103</v>
      </c>
      <c r="CA246">
        <v>59</v>
      </c>
      <c r="CB246" t="s">
        <v>6</v>
      </c>
      <c r="CE246">
        <v>0</v>
      </c>
      <c r="CF246">
        <v>0</v>
      </c>
      <c r="CG246">
        <v>0</v>
      </c>
      <c r="CM246">
        <v>0</v>
      </c>
      <c r="CN246" t="s">
        <v>6</v>
      </c>
      <c r="CO246">
        <v>0</v>
      </c>
      <c r="CP246" t="e">
        <f t="shared" si="386"/>
        <v>#REF!</v>
      </c>
      <c r="CQ246">
        <f t="shared" si="403"/>
        <v>0</v>
      </c>
      <c r="CR246" t="e">
        <f t="shared" si="404"/>
        <v>#REF!</v>
      </c>
      <c r="CS246">
        <f t="shared" si="387"/>
        <v>0</v>
      </c>
      <c r="CT246" t="e">
        <f t="shared" si="388"/>
        <v>#REF!</v>
      </c>
      <c r="CU246">
        <f t="shared" si="389"/>
        <v>0</v>
      </c>
      <c r="CV246" t="e">
        <f t="shared" si="390"/>
        <v>#REF!</v>
      </c>
      <c r="CW246">
        <f t="shared" si="391"/>
        <v>0</v>
      </c>
      <c r="CX246">
        <f t="shared" si="392"/>
        <v>0</v>
      </c>
      <c r="CY246" t="e">
        <f t="shared" si="393"/>
        <v>#REF!</v>
      </c>
      <c r="CZ246" t="e">
        <f t="shared" si="394"/>
        <v>#REF!</v>
      </c>
      <c r="DC246" t="s">
        <v>6</v>
      </c>
      <c r="DD246" t="s">
        <v>633</v>
      </c>
      <c r="DE246" t="s">
        <v>633</v>
      </c>
      <c r="DF246" t="s">
        <v>633</v>
      </c>
      <c r="DG246" t="s">
        <v>633</v>
      </c>
      <c r="DH246" t="s">
        <v>6</v>
      </c>
      <c r="DI246" t="s">
        <v>633</v>
      </c>
      <c r="DJ246" t="s">
        <v>633</v>
      </c>
      <c r="DK246" t="s">
        <v>6</v>
      </c>
      <c r="DL246" t="s">
        <v>6</v>
      </c>
      <c r="DM246" t="s">
        <v>6</v>
      </c>
      <c r="DN246">
        <v>0</v>
      </c>
      <c r="DO246">
        <v>0</v>
      </c>
      <c r="DP246">
        <v>1</v>
      </c>
      <c r="DQ246">
        <v>1</v>
      </c>
      <c r="DU246">
        <v>1013</v>
      </c>
      <c r="DV246" t="s">
        <v>269</v>
      </c>
      <c r="DW246" t="e">
        <f>'Техническое задание 18.1 '!#REF!</f>
        <v>#REF!</v>
      </c>
      <c r="DX246">
        <v>1</v>
      </c>
      <c r="DZ246" t="s">
        <v>6</v>
      </c>
      <c r="EA246" t="s">
        <v>6</v>
      </c>
      <c r="EB246" t="s">
        <v>6</v>
      </c>
      <c r="EC246" t="s">
        <v>6</v>
      </c>
      <c r="EE246">
        <v>66434399</v>
      </c>
      <c r="EF246">
        <v>2</v>
      </c>
      <c r="EG246" t="s">
        <v>80</v>
      </c>
      <c r="EH246">
        <v>40</v>
      </c>
      <c r="EI246" t="s">
        <v>138</v>
      </c>
      <c r="EJ246">
        <v>1</v>
      </c>
      <c r="EK246">
        <v>46001</v>
      </c>
      <c r="EL246" t="s">
        <v>139</v>
      </c>
      <c r="EM246" t="s">
        <v>140</v>
      </c>
      <c r="EO246" t="s">
        <v>6</v>
      </c>
      <c r="EQ246">
        <v>131072</v>
      </c>
      <c r="ER246" t="e">
        <f>ES246+ET246+EV246</f>
        <v>#REF!</v>
      </c>
      <c r="ES246">
        <v>0</v>
      </c>
      <c r="ET246" s="31" t="e">
        <f>'Техническое задание 18.1 '!#REF!</f>
        <v>#REF!</v>
      </c>
      <c r="EU246">
        <v>0</v>
      </c>
      <c r="EV246" s="31" t="e">
        <f>'Техническое задание 18.1 '!#REF!</f>
        <v>#REF!</v>
      </c>
      <c r="EW246" t="e">
        <f>'Техническое задание 18.1 '!#REF!</f>
        <v>#REF!</v>
      </c>
      <c r="EX246">
        <v>0</v>
      </c>
      <c r="EY246">
        <v>0</v>
      </c>
      <c r="FQ246">
        <v>0</v>
      </c>
      <c r="FR246">
        <f t="shared" si="395"/>
        <v>0</v>
      </c>
      <c r="FS246">
        <v>0</v>
      </c>
      <c r="FX246">
        <v>103</v>
      </c>
      <c r="FY246">
        <v>59</v>
      </c>
      <c r="GA246" t="s">
        <v>6</v>
      </c>
      <c r="GD246">
        <v>1</v>
      </c>
      <c r="GF246">
        <v>-626421069</v>
      </c>
      <c r="GG246">
        <v>2</v>
      </c>
      <c r="GH246">
        <v>1</v>
      </c>
      <c r="GI246">
        <v>4</v>
      </c>
      <c r="GJ246">
        <v>0</v>
      </c>
      <c r="GK246">
        <v>0</v>
      </c>
      <c r="GL246">
        <f t="shared" si="396"/>
        <v>0</v>
      </c>
      <c r="GM246" t="e">
        <f t="shared" si="397"/>
        <v>#REF!</v>
      </c>
      <c r="GN246" t="e">
        <f t="shared" si="398"/>
        <v>#REF!</v>
      </c>
      <c r="GO246">
        <f t="shared" si="399"/>
        <v>0</v>
      </c>
      <c r="GP246">
        <f t="shared" si="400"/>
        <v>0</v>
      </c>
      <c r="GR246">
        <v>0</v>
      </c>
      <c r="GS246">
        <v>3</v>
      </c>
      <c r="GT246">
        <v>0</v>
      </c>
      <c r="GU246" t="s">
        <v>633</v>
      </c>
      <c r="GV246">
        <f>ROUND(((GT246*ROUND(5,7))),2)</f>
        <v>0</v>
      </c>
      <c r="GW246">
        <v>1</v>
      </c>
      <c r="GX246" t="e">
        <f t="shared" si="401"/>
        <v>#REF!</v>
      </c>
      <c r="HA246">
        <v>0</v>
      </c>
      <c r="HB246">
        <v>0</v>
      </c>
      <c r="HC246">
        <f t="shared" si="402"/>
        <v>0</v>
      </c>
      <c r="HE246" t="s">
        <v>6</v>
      </c>
      <c r="HF246" t="s">
        <v>6</v>
      </c>
      <c r="HM246" t="s">
        <v>6</v>
      </c>
      <c r="HN246" t="s">
        <v>141</v>
      </c>
      <c r="HO246" t="s">
        <v>142</v>
      </c>
      <c r="HP246" t="s">
        <v>139</v>
      </c>
      <c r="HQ246" t="s">
        <v>139</v>
      </c>
      <c r="IF246">
        <v>-1</v>
      </c>
      <c r="IK246">
        <v>0</v>
      </c>
    </row>
    <row r="247" spans="1:245" x14ac:dyDescent="0.25">
      <c r="A247">
        <v>18</v>
      </c>
      <c r="B247">
        <v>1</v>
      </c>
      <c r="C247">
        <v>436</v>
      </c>
      <c r="E247" t="s">
        <v>634</v>
      </c>
      <c r="F247" t="e">
        <f>'Техническое задание 18.1 '!#REF!</f>
        <v>#REF!</v>
      </c>
      <c r="G247" t="s">
        <v>383</v>
      </c>
      <c r="H247" t="s">
        <v>384</v>
      </c>
      <c r="I247" t="e">
        <f>I246*J247</f>
        <v>#REF!</v>
      </c>
      <c r="J247" s="66">
        <f>'4.Ведомость_списания'!F278</f>
        <v>0.6</v>
      </c>
      <c r="K247">
        <v>0.12</v>
      </c>
      <c r="O247" t="e">
        <f t="shared" si="372"/>
        <v>#REF!</v>
      </c>
      <c r="P247" t="e">
        <f t="shared" si="373"/>
        <v>#REF!</v>
      </c>
      <c r="Q247" t="e">
        <f t="shared" si="374"/>
        <v>#REF!</v>
      </c>
      <c r="R247" t="e">
        <f t="shared" si="375"/>
        <v>#REF!</v>
      </c>
      <c r="S247" t="e">
        <f t="shared" si="376"/>
        <v>#REF!</v>
      </c>
      <c r="T247" t="e">
        <f t="shared" si="377"/>
        <v>#REF!</v>
      </c>
      <c r="U247" t="e">
        <f t="shared" si="378"/>
        <v>#REF!</v>
      </c>
      <c r="V247" t="e">
        <f t="shared" si="379"/>
        <v>#REF!</v>
      </c>
      <c r="W247" t="e">
        <f t="shared" si="380"/>
        <v>#REF!</v>
      </c>
      <c r="X247" t="e">
        <f t="shared" si="381"/>
        <v>#REF!</v>
      </c>
      <c r="Y247" t="e">
        <f t="shared" si="382"/>
        <v>#REF!</v>
      </c>
      <c r="AA247">
        <v>66440962</v>
      </c>
      <c r="AB247" t="e">
        <f t="shared" si="383"/>
        <v>#REF!</v>
      </c>
      <c r="AC247" t="e">
        <f>ROUND((ES247),2)</f>
        <v>#REF!</v>
      </c>
      <c r="AD247">
        <f>ROUND((((ET247)-(EU247))+AE247),2)</f>
        <v>0</v>
      </c>
      <c r="AE247">
        <f>ROUND((EU247),2)</f>
        <v>0</v>
      </c>
      <c r="AF247">
        <f>ROUND((EV247),2)</f>
        <v>0</v>
      </c>
      <c r="AG247">
        <f t="shared" si="384"/>
        <v>0</v>
      </c>
      <c r="AH247">
        <f>(EW247)</f>
        <v>0</v>
      </c>
      <c r="AI247">
        <f>(EX247)</f>
        <v>0</v>
      </c>
      <c r="AJ247">
        <f t="shared" si="385"/>
        <v>0</v>
      </c>
      <c r="AK247">
        <v>1</v>
      </c>
      <c r="AL247" s="31" t="e">
        <f>'Техническое задание 18.1 '!#REF!</f>
        <v>#REF!</v>
      </c>
      <c r="AM247">
        <v>0</v>
      </c>
      <c r="AN247">
        <v>0</v>
      </c>
      <c r="AO247">
        <v>0</v>
      </c>
      <c r="AP247">
        <v>0</v>
      </c>
      <c r="AQ247">
        <v>0</v>
      </c>
      <c r="AR247">
        <v>0</v>
      </c>
      <c r="AS247">
        <v>0</v>
      </c>
      <c r="AT247">
        <v>103</v>
      </c>
      <c r="AU247">
        <v>59</v>
      </c>
      <c r="AV247">
        <v>1</v>
      </c>
      <c r="AW247">
        <v>1</v>
      </c>
      <c r="AZ247">
        <v>1</v>
      </c>
      <c r="BA247">
        <v>1</v>
      </c>
      <c r="BB247">
        <v>1</v>
      </c>
      <c r="BC247" t="e">
        <f>'Техническое задание 18.1 '!#REF!</f>
        <v>#REF!</v>
      </c>
      <c r="BD247" t="s">
        <v>6</v>
      </c>
      <c r="BE247" t="s">
        <v>6</v>
      </c>
      <c r="BF247" t="s">
        <v>6</v>
      </c>
      <c r="BG247" t="s">
        <v>6</v>
      </c>
      <c r="BH247">
        <v>3</v>
      </c>
      <c r="BI247">
        <v>1</v>
      </c>
      <c r="BJ247" t="s">
        <v>385</v>
      </c>
      <c r="BM247">
        <v>46001</v>
      </c>
      <c r="BN247">
        <v>0</v>
      </c>
      <c r="BO247" t="s">
        <v>6</v>
      </c>
      <c r="BP247">
        <v>0</v>
      </c>
      <c r="BQ247">
        <v>2</v>
      </c>
      <c r="BR247">
        <v>0</v>
      </c>
      <c r="BS247">
        <v>1</v>
      </c>
      <c r="BT247">
        <v>1</v>
      </c>
      <c r="BU247">
        <v>1</v>
      </c>
      <c r="BV247">
        <v>1</v>
      </c>
      <c r="BW247">
        <v>1</v>
      </c>
      <c r="BX247">
        <v>1</v>
      </c>
      <c r="BY247" t="s">
        <v>6</v>
      </c>
      <c r="BZ247">
        <v>103</v>
      </c>
      <c r="CA247">
        <v>59</v>
      </c>
      <c r="CB247" t="s">
        <v>6</v>
      </c>
      <c r="CE247">
        <v>0</v>
      </c>
      <c r="CF247">
        <v>0</v>
      </c>
      <c r="CG247">
        <v>0</v>
      </c>
      <c r="CM247">
        <v>0</v>
      </c>
      <c r="CN247" t="s">
        <v>6</v>
      </c>
      <c r="CO247">
        <v>0</v>
      </c>
      <c r="CP247" t="e">
        <f t="shared" si="386"/>
        <v>#REF!</v>
      </c>
      <c r="CQ247" t="e">
        <f t="shared" si="403"/>
        <v>#REF!</v>
      </c>
      <c r="CR247">
        <f t="shared" si="404"/>
        <v>0</v>
      </c>
      <c r="CS247">
        <f t="shared" si="387"/>
        <v>0</v>
      </c>
      <c r="CT247">
        <f t="shared" si="388"/>
        <v>0</v>
      </c>
      <c r="CU247">
        <f t="shared" si="389"/>
        <v>0</v>
      </c>
      <c r="CV247">
        <f t="shared" si="390"/>
        <v>0</v>
      </c>
      <c r="CW247">
        <f t="shared" si="391"/>
        <v>0</v>
      </c>
      <c r="CX247">
        <f t="shared" si="392"/>
        <v>0</v>
      </c>
      <c r="CY247" t="e">
        <f t="shared" si="393"/>
        <v>#REF!</v>
      </c>
      <c r="CZ247" t="e">
        <f t="shared" si="394"/>
        <v>#REF!</v>
      </c>
      <c r="DC247" t="s">
        <v>6</v>
      </c>
      <c r="DD247" t="s">
        <v>6</v>
      </c>
      <c r="DE247" t="s">
        <v>6</v>
      </c>
      <c r="DF247" t="s">
        <v>6</v>
      </c>
      <c r="DG247" t="s">
        <v>6</v>
      </c>
      <c r="DH247" t="s">
        <v>6</v>
      </c>
      <c r="DI247" t="s">
        <v>6</v>
      </c>
      <c r="DJ247" t="s">
        <v>6</v>
      </c>
      <c r="DK247" t="s">
        <v>6</v>
      </c>
      <c r="DL247" t="s">
        <v>6</v>
      </c>
      <c r="DM247" t="s">
        <v>6</v>
      </c>
      <c r="DN247">
        <v>0</v>
      </c>
      <c r="DO247">
        <v>0</v>
      </c>
      <c r="DP247">
        <v>1</v>
      </c>
      <c r="DQ247">
        <v>1</v>
      </c>
      <c r="DU247">
        <v>1013</v>
      </c>
      <c r="DV247" t="s">
        <v>384</v>
      </c>
      <c r="DW247" t="e">
        <f>'Техническое задание 18.1 '!#REF!</f>
        <v>#REF!</v>
      </c>
      <c r="DX247">
        <v>1</v>
      </c>
      <c r="DZ247" t="s">
        <v>6</v>
      </c>
      <c r="EA247" t="s">
        <v>6</v>
      </c>
      <c r="EB247" t="s">
        <v>6</v>
      </c>
      <c r="EC247" t="s">
        <v>6</v>
      </c>
      <c r="EE247">
        <v>66434399</v>
      </c>
      <c r="EF247">
        <v>2</v>
      </c>
      <c r="EG247" t="s">
        <v>80</v>
      </c>
      <c r="EH247">
        <v>40</v>
      </c>
      <c r="EI247" t="s">
        <v>138</v>
      </c>
      <c r="EJ247">
        <v>1</v>
      </c>
      <c r="EK247">
        <v>46001</v>
      </c>
      <c r="EL247" t="s">
        <v>139</v>
      </c>
      <c r="EM247" t="s">
        <v>140</v>
      </c>
      <c r="EO247" t="s">
        <v>6</v>
      </c>
      <c r="EQ247">
        <v>0</v>
      </c>
      <c r="ER247">
        <v>1</v>
      </c>
      <c r="ES247" s="31" t="e">
        <f>'Техническое задание 18.1 '!#REF!</f>
        <v>#REF!</v>
      </c>
      <c r="ET247">
        <v>0</v>
      </c>
      <c r="EU247">
        <v>0</v>
      </c>
      <c r="EV247">
        <v>0</v>
      </c>
      <c r="EW247">
        <v>0</v>
      </c>
      <c r="EX247">
        <v>0</v>
      </c>
      <c r="FQ247">
        <v>0</v>
      </c>
      <c r="FR247">
        <f t="shared" si="395"/>
        <v>0</v>
      </c>
      <c r="FS247">
        <v>0</v>
      </c>
      <c r="FX247">
        <v>103</v>
      </c>
      <c r="FY247">
        <v>59</v>
      </c>
      <c r="GA247" t="s">
        <v>6</v>
      </c>
      <c r="GD247">
        <v>1</v>
      </c>
      <c r="GF247">
        <v>-1142673066</v>
      </c>
      <c r="GG247">
        <v>2</v>
      </c>
      <c r="GH247">
        <v>1</v>
      </c>
      <c r="GI247">
        <v>4</v>
      </c>
      <c r="GJ247">
        <v>0</v>
      </c>
      <c r="GK247">
        <v>0</v>
      </c>
      <c r="GL247">
        <f t="shared" si="396"/>
        <v>0</v>
      </c>
      <c r="GM247" t="e">
        <f t="shared" si="397"/>
        <v>#REF!</v>
      </c>
      <c r="GN247" t="e">
        <f t="shared" si="398"/>
        <v>#REF!</v>
      </c>
      <c r="GO247">
        <f t="shared" si="399"/>
        <v>0</v>
      </c>
      <c r="GP247">
        <f t="shared" si="400"/>
        <v>0</v>
      </c>
      <c r="GR247">
        <v>0</v>
      </c>
      <c r="GS247">
        <v>3</v>
      </c>
      <c r="GT247">
        <v>0</v>
      </c>
      <c r="GU247" t="s">
        <v>6</v>
      </c>
      <c r="GV247">
        <f>ROUND((GT247),2)</f>
        <v>0</v>
      </c>
      <c r="GW247">
        <v>1</v>
      </c>
      <c r="GX247" t="e">
        <f t="shared" si="401"/>
        <v>#REF!</v>
      </c>
      <c r="HA247">
        <v>0</v>
      </c>
      <c r="HB247">
        <v>0</v>
      </c>
      <c r="HC247">
        <f t="shared" si="402"/>
        <v>0</v>
      </c>
      <c r="HE247" t="s">
        <v>6</v>
      </c>
      <c r="HF247" t="s">
        <v>6</v>
      </c>
      <c r="HM247" t="s">
        <v>633</v>
      </c>
      <c r="HN247" t="s">
        <v>141</v>
      </c>
      <c r="HO247" t="s">
        <v>142</v>
      </c>
      <c r="HP247" t="s">
        <v>139</v>
      </c>
      <c r="HQ247" t="s">
        <v>139</v>
      </c>
      <c r="IF247">
        <v>-1</v>
      </c>
      <c r="IK247">
        <v>0</v>
      </c>
    </row>
    <row r="248" spans="1:245" x14ac:dyDescent="0.25">
      <c r="A248">
        <v>17</v>
      </c>
      <c r="B248">
        <v>1</v>
      </c>
      <c r="C248">
        <f>ROW(SmtRes!A444)</f>
        <v>444</v>
      </c>
      <c r="D248">
        <f>ROW(EtalonRes!A403)</f>
        <v>403</v>
      </c>
      <c r="E248" t="s">
        <v>635</v>
      </c>
      <c r="F248" t="s">
        <v>368</v>
      </c>
      <c r="G248" t="s">
        <v>369</v>
      </c>
      <c r="H248" t="s">
        <v>92</v>
      </c>
      <c r="I248" t="e">
        <f>'Техническое задание 18.1 '!#REF!</f>
        <v>#REF!</v>
      </c>
      <c r="J248">
        <v>0</v>
      </c>
      <c r="K248">
        <v>6.96</v>
      </c>
      <c r="O248" t="e">
        <f t="shared" si="372"/>
        <v>#REF!</v>
      </c>
      <c r="P248" t="e">
        <f t="shared" si="373"/>
        <v>#REF!</v>
      </c>
      <c r="Q248" t="e">
        <f t="shared" si="374"/>
        <v>#REF!</v>
      </c>
      <c r="R248" t="e">
        <f t="shared" si="375"/>
        <v>#REF!</v>
      </c>
      <c r="S248" t="e">
        <f t="shared" si="376"/>
        <v>#REF!</v>
      </c>
      <c r="T248" t="e">
        <f t="shared" si="377"/>
        <v>#REF!</v>
      </c>
      <c r="U248" t="e">
        <f t="shared" si="378"/>
        <v>#REF!</v>
      </c>
      <c r="V248" t="e">
        <f t="shared" si="379"/>
        <v>#REF!</v>
      </c>
      <c r="W248" t="e">
        <f t="shared" si="380"/>
        <v>#REF!</v>
      </c>
      <c r="X248" t="e">
        <f t="shared" si="381"/>
        <v>#REF!</v>
      </c>
      <c r="Y248" t="e">
        <f t="shared" si="382"/>
        <v>#REF!</v>
      </c>
      <c r="AA248">
        <v>66440962</v>
      </c>
      <c r="AB248" t="e">
        <f t="shared" si="383"/>
        <v>#REF!</v>
      </c>
      <c r="AC248" t="e">
        <f>ROUND(((ES248*ROUND(2,7))),2)</f>
        <v>#REF!</v>
      </c>
      <c r="AD248" t="e">
        <f>ROUND(((((ET248*ROUND(2,7)))-((EU248*ROUND(2,7))))+AE248),2)</f>
        <v>#REF!</v>
      </c>
      <c r="AE248" t="e">
        <f>ROUND(((EU248*ROUND(2,7))),2)</f>
        <v>#REF!</v>
      </c>
      <c r="AF248" t="e">
        <f>ROUND(((EV248*ROUND(2,7))),2)</f>
        <v>#REF!</v>
      </c>
      <c r="AG248">
        <f t="shared" si="384"/>
        <v>0</v>
      </c>
      <c r="AH248" t="e">
        <f>((EW248*ROUND(2,7)))</f>
        <v>#REF!</v>
      </c>
      <c r="AI248">
        <f>((EX248*ROUND(2,7)))</f>
        <v>0.04</v>
      </c>
      <c r="AJ248">
        <f t="shared" si="385"/>
        <v>0</v>
      </c>
      <c r="AK248" t="e">
        <f>AL248+AM248+AO248</f>
        <v>#REF!</v>
      </c>
      <c r="AL248" s="31" t="e">
        <f>'Техническое задание 18.1 '!#REF!</f>
        <v>#REF!</v>
      </c>
      <c r="AM248" s="31" t="e">
        <f>'Техническое задание 18.1 '!#REF!</f>
        <v>#REF!</v>
      </c>
      <c r="AN248" s="31" t="e">
        <f>'Техническое задание 18.1 '!#REF!</f>
        <v>#REF!</v>
      </c>
      <c r="AO248" s="31" t="e">
        <f>'Техническое задание 18.1 '!#REF!</f>
        <v>#REF!</v>
      </c>
      <c r="AP248">
        <v>0</v>
      </c>
      <c r="AQ248" t="e">
        <f>'Техническое задание 18.1 '!#REF!</f>
        <v>#REF!</v>
      </c>
      <c r="AR248">
        <v>0.02</v>
      </c>
      <c r="AS248">
        <v>0</v>
      </c>
      <c r="AT248">
        <v>94</v>
      </c>
      <c r="AU248">
        <v>51</v>
      </c>
      <c r="AV248">
        <v>1</v>
      </c>
      <c r="AW248">
        <v>1</v>
      </c>
      <c r="AZ248">
        <v>1</v>
      </c>
      <c r="BA248" t="e">
        <f>'Техническое задание 18.1 '!#REF!</f>
        <v>#REF!</v>
      </c>
      <c r="BB248" t="e">
        <f>'Техническое задание 18.1 '!#REF!</f>
        <v>#REF!</v>
      </c>
      <c r="BC248" t="e">
        <f>'Техническое задание 18.1 '!#REF!</f>
        <v>#REF!</v>
      </c>
      <c r="BD248" t="s">
        <v>6</v>
      </c>
      <c r="BE248" t="s">
        <v>6</v>
      </c>
      <c r="BF248" t="s">
        <v>6</v>
      </c>
      <c r="BG248" t="s">
        <v>6</v>
      </c>
      <c r="BH248">
        <v>0</v>
      </c>
      <c r="BI248">
        <v>1</v>
      </c>
      <c r="BJ248" t="s">
        <v>370</v>
      </c>
      <c r="BM248">
        <v>13001</v>
      </c>
      <c r="BN248">
        <v>0</v>
      </c>
      <c r="BO248" t="s">
        <v>6</v>
      </c>
      <c r="BP248">
        <v>0</v>
      </c>
      <c r="BQ248">
        <v>2</v>
      </c>
      <c r="BR248">
        <v>0</v>
      </c>
      <c r="BS248" t="e">
        <f>'Техническое задание 18.1 '!#REF!</f>
        <v>#REF!</v>
      </c>
      <c r="BT248">
        <v>1</v>
      </c>
      <c r="BU248">
        <v>1</v>
      </c>
      <c r="BV248">
        <v>1</v>
      </c>
      <c r="BW248">
        <v>1</v>
      </c>
      <c r="BX248">
        <v>1</v>
      </c>
      <c r="BY248" t="s">
        <v>6</v>
      </c>
      <c r="BZ248">
        <v>94</v>
      </c>
      <c r="CA248">
        <v>51</v>
      </c>
      <c r="CB248" t="s">
        <v>6</v>
      </c>
      <c r="CE248">
        <v>0</v>
      </c>
      <c r="CF248">
        <v>0</v>
      </c>
      <c r="CG248">
        <v>0</v>
      </c>
      <c r="CM248">
        <v>0</v>
      </c>
      <c r="CN248" t="s">
        <v>6</v>
      </c>
      <c r="CO248">
        <v>0</v>
      </c>
      <c r="CP248" t="e">
        <f t="shared" si="386"/>
        <v>#REF!</v>
      </c>
      <c r="CQ248" t="e">
        <f t="shared" si="403"/>
        <v>#REF!</v>
      </c>
      <c r="CR248" t="e">
        <f t="shared" si="404"/>
        <v>#REF!</v>
      </c>
      <c r="CS248" t="e">
        <f t="shared" si="387"/>
        <v>#REF!</v>
      </c>
      <c r="CT248" t="e">
        <f t="shared" si="388"/>
        <v>#REF!</v>
      </c>
      <c r="CU248">
        <f t="shared" si="389"/>
        <v>0</v>
      </c>
      <c r="CV248" t="e">
        <f t="shared" si="390"/>
        <v>#REF!</v>
      </c>
      <c r="CW248">
        <f t="shared" si="391"/>
        <v>0.04</v>
      </c>
      <c r="CX248">
        <f t="shared" si="392"/>
        <v>0</v>
      </c>
      <c r="CY248" t="e">
        <f t="shared" si="393"/>
        <v>#REF!</v>
      </c>
      <c r="CZ248" t="e">
        <f t="shared" si="394"/>
        <v>#REF!</v>
      </c>
      <c r="DC248" t="s">
        <v>6</v>
      </c>
      <c r="DD248" t="s">
        <v>250</v>
      </c>
      <c r="DE248" t="s">
        <v>250</v>
      </c>
      <c r="DF248" t="s">
        <v>250</v>
      </c>
      <c r="DG248" t="s">
        <v>250</v>
      </c>
      <c r="DH248" t="s">
        <v>6</v>
      </c>
      <c r="DI248" t="s">
        <v>250</v>
      </c>
      <c r="DJ248" t="s">
        <v>250</v>
      </c>
      <c r="DK248" t="s">
        <v>6</v>
      </c>
      <c r="DL248" t="s">
        <v>6</v>
      </c>
      <c r="DM248" t="s">
        <v>6</v>
      </c>
      <c r="DN248">
        <v>0</v>
      </c>
      <c r="DO248">
        <v>0</v>
      </c>
      <c r="DP248">
        <v>1</v>
      </c>
      <c r="DQ248">
        <v>1</v>
      </c>
      <c r="DU248">
        <v>1005</v>
      </c>
      <c r="DV248" t="s">
        <v>92</v>
      </c>
      <c r="DW248" t="e">
        <f>'Техническое задание 18.1 '!#REF!</f>
        <v>#REF!</v>
      </c>
      <c r="DX248">
        <v>100</v>
      </c>
      <c r="DZ248" t="s">
        <v>6</v>
      </c>
      <c r="EA248" t="s">
        <v>6</v>
      </c>
      <c r="EB248" t="s">
        <v>6</v>
      </c>
      <c r="EC248" t="s">
        <v>6</v>
      </c>
      <c r="EE248">
        <v>66434316</v>
      </c>
      <c r="EF248">
        <v>2</v>
      </c>
      <c r="EG248" t="s">
        <v>80</v>
      </c>
      <c r="EH248">
        <v>13</v>
      </c>
      <c r="EI248" t="s">
        <v>371</v>
      </c>
      <c r="EJ248">
        <v>1</v>
      </c>
      <c r="EK248">
        <v>13001</v>
      </c>
      <c r="EL248" t="s">
        <v>372</v>
      </c>
      <c r="EM248" t="s">
        <v>373</v>
      </c>
      <c r="EO248" t="s">
        <v>6</v>
      </c>
      <c r="EQ248">
        <v>131072</v>
      </c>
      <c r="ER248" t="e">
        <f>ES248+ET248+EV248</f>
        <v>#REF!</v>
      </c>
      <c r="ES248" s="31" t="e">
        <f>'Техническое задание 18.1 '!#REF!</f>
        <v>#REF!</v>
      </c>
      <c r="ET248" s="31" t="e">
        <f>'Техническое задание 18.1 '!#REF!</f>
        <v>#REF!</v>
      </c>
      <c r="EU248" s="31" t="e">
        <f>'Техническое задание 18.1 '!#REF!</f>
        <v>#REF!</v>
      </c>
      <c r="EV248" s="31" t="e">
        <f>'Техническое задание 18.1 '!#REF!</f>
        <v>#REF!</v>
      </c>
      <c r="EW248" t="e">
        <f>'Техническое задание 18.1 '!#REF!</f>
        <v>#REF!</v>
      </c>
      <c r="EX248">
        <v>0.02</v>
      </c>
      <c r="EY248">
        <v>0</v>
      </c>
      <c r="FQ248">
        <v>0</v>
      </c>
      <c r="FR248">
        <f t="shared" si="395"/>
        <v>0</v>
      </c>
      <c r="FS248">
        <v>0</v>
      </c>
      <c r="FX248">
        <v>94</v>
      </c>
      <c r="FY248">
        <v>51</v>
      </c>
      <c r="GA248" t="s">
        <v>6</v>
      </c>
      <c r="GD248">
        <v>1</v>
      </c>
      <c r="GF248">
        <v>-692519465</v>
      </c>
      <c r="GG248">
        <v>2</v>
      </c>
      <c r="GH248">
        <v>1</v>
      </c>
      <c r="GI248">
        <v>4</v>
      </c>
      <c r="GJ248">
        <v>0</v>
      </c>
      <c r="GK248">
        <v>0</v>
      </c>
      <c r="GL248">
        <f t="shared" si="396"/>
        <v>0</v>
      </c>
      <c r="GM248" t="e">
        <f t="shared" si="397"/>
        <v>#REF!</v>
      </c>
      <c r="GN248" t="e">
        <f t="shared" si="398"/>
        <v>#REF!</v>
      </c>
      <c r="GO248">
        <f t="shared" si="399"/>
        <v>0</v>
      </c>
      <c r="GP248">
        <f t="shared" si="400"/>
        <v>0</v>
      </c>
      <c r="GR248">
        <v>0</v>
      </c>
      <c r="GS248">
        <v>3</v>
      </c>
      <c r="GT248">
        <v>0</v>
      </c>
      <c r="GU248" t="s">
        <v>250</v>
      </c>
      <c r="GV248">
        <f>ROUND(((GT248*ROUND(2,7))),2)</f>
        <v>0</v>
      </c>
      <c r="GW248">
        <v>1</v>
      </c>
      <c r="GX248" t="e">
        <f t="shared" si="401"/>
        <v>#REF!</v>
      </c>
      <c r="HA248">
        <v>0</v>
      </c>
      <c r="HB248">
        <v>0</v>
      </c>
      <c r="HC248">
        <f t="shared" si="402"/>
        <v>0</v>
      </c>
      <c r="HE248" t="s">
        <v>6</v>
      </c>
      <c r="HF248" t="s">
        <v>6</v>
      </c>
      <c r="HM248" t="s">
        <v>6</v>
      </c>
      <c r="HN248" t="s">
        <v>374</v>
      </c>
      <c r="HO248" t="s">
        <v>375</v>
      </c>
      <c r="HP248" t="s">
        <v>371</v>
      </c>
      <c r="HQ248" t="s">
        <v>371</v>
      </c>
      <c r="IF248">
        <v>-1</v>
      </c>
      <c r="IK248">
        <v>0</v>
      </c>
    </row>
    <row r="249" spans="1:245" x14ac:dyDescent="0.25">
      <c r="A249">
        <v>19</v>
      </c>
      <c r="B249">
        <v>1</v>
      </c>
      <c r="F249" t="s">
        <v>6</v>
      </c>
      <c r="G249" t="s">
        <v>636</v>
      </c>
      <c r="H249" t="s">
        <v>6</v>
      </c>
      <c r="AA249">
        <v>1</v>
      </c>
      <c r="IF249">
        <v>-1</v>
      </c>
      <c r="IK249">
        <v>0</v>
      </c>
    </row>
    <row r="250" spans="1:245" x14ac:dyDescent="0.25">
      <c r="A250">
        <v>17</v>
      </c>
      <c r="B250">
        <v>1</v>
      </c>
      <c r="C250">
        <f>ROW(SmtRes!A459)</f>
        <v>459</v>
      </c>
      <c r="D250">
        <f>ROW(EtalonRes!A418)</f>
        <v>418</v>
      </c>
      <c r="E250" t="s">
        <v>637</v>
      </c>
      <c r="F250" t="s">
        <v>611</v>
      </c>
      <c r="G250" t="s">
        <v>638</v>
      </c>
      <c r="H250" t="s">
        <v>147</v>
      </c>
      <c r="I250" t="e">
        <f>'Техническое задание 18.1 '!#REF!</f>
        <v>#REF!</v>
      </c>
      <c r="J250">
        <v>0</v>
      </c>
      <c r="K250">
        <v>0.26</v>
      </c>
      <c r="O250" t="e">
        <f t="shared" ref="O250:O257" si="405">ROUND(CP250,0)</f>
        <v>#REF!</v>
      </c>
      <c r="P250" t="e">
        <f t="shared" ref="P250:P257" si="406">ROUND(CQ250*I250,0)</f>
        <v>#REF!</v>
      </c>
      <c r="Q250" t="e">
        <f t="shared" ref="Q250:Q257" si="407">ROUND(CR250*I250,0)</f>
        <v>#REF!</v>
      </c>
      <c r="R250" t="e">
        <f t="shared" ref="R250:R257" si="408">ROUND(CS250*I250,0)</f>
        <v>#REF!</v>
      </c>
      <c r="S250" t="e">
        <f t="shared" ref="S250:S257" si="409">ROUND(CT250*I250,0)</f>
        <v>#REF!</v>
      </c>
      <c r="T250" t="e">
        <f t="shared" ref="T250:T257" si="410">ROUND(CU250*I250,0)</f>
        <v>#REF!</v>
      </c>
      <c r="U250" t="e">
        <f t="shared" ref="U250:U257" si="411">ROUND(CV250*I250,7)</f>
        <v>#REF!</v>
      </c>
      <c r="V250" t="e">
        <f t="shared" ref="V250:V257" si="412">ROUND(CW250*I250,7)</f>
        <v>#REF!</v>
      </c>
      <c r="W250" t="e">
        <f t="shared" ref="W250:W257" si="413">ROUND(CX250*I250,0)</f>
        <v>#REF!</v>
      </c>
      <c r="X250" t="e">
        <f t="shared" ref="X250:Y257" si="414">ROUND(CY250,0)</f>
        <v>#REF!</v>
      </c>
      <c r="Y250" t="e">
        <f t="shared" si="414"/>
        <v>#REF!</v>
      </c>
      <c r="AA250">
        <v>66440962</v>
      </c>
      <c r="AB250" t="e">
        <f t="shared" ref="AB250:AB257" si="415">ROUND((AC250+AD250+AF250),2)</f>
        <v>#REF!</v>
      </c>
      <c r="AC250" t="e">
        <f t="shared" ref="AC250:AC256" si="416">ROUND((ES250),2)</f>
        <v>#REF!</v>
      </c>
      <c r="AD250" t="e">
        <f t="shared" ref="AD250:AD256" si="417">ROUND((((ET250)-(EU250))+AE250),2)</f>
        <v>#REF!</v>
      </c>
      <c r="AE250" t="e">
        <f t="shared" ref="AE250:AF256" si="418">ROUND((EU250),2)</f>
        <v>#REF!</v>
      </c>
      <c r="AF250" t="e">
        <f t="shared" si="418"/>
        <v>#REF!</v>
      </c>
      <c r="AG250">
        <f t="shared" ref="AG250:AG257" si="419">ROUND((AP250),2)</f>
        <v>0</v>
      </c>
      <c r="AH250" t="e">
        <f t="shared" ref="AH250:AI256" si="420">(EW250)</f>
        <v>#REF!</v>
      </c>
      <c r="AI250">
        <f t="shared" si="420"/>
        <v>0.31</v>
      </c>
      <c r="AJ250">
        <f t="shared" ref="AJ250:AJ257" si="421">(AS250)</f>
        <v>0</v>
      </c>
      <c r="AK250" t="e">
        <f>AL250+AM250+AO250</f>
        <v>#REF!</v>
      </c>
      <c r="AL250" s="31" t="e">
        <f>'Техническое задание 18.1 '!#REF!</f>
        <v>#REF!</v>
      </c>
      <c r="AM250" s="31" t="e">
        <f>'Техническое задание 18.1 '!#REF!</f>
        <v>#REF!</v>
      </c>
      <c r="AN250" s="31" t="e">
        <f>'Техническое задание 18.1 '!#REF!</f>
        <v>#REF!</v>
      </c>
      <c r="AO250" s="31" t="e">
        <f>'Техническое задание 18.1 '!#REF!</f>
        <v>#REF!</v>
      </c>
      <c r="AP250">
        <v>0</v>
      </c>
      <c r="AQ250" t="e">
        <f>'Техническое задание 18.1 '!#REF!</f>
        <v>#REF!</v>
      </c>
      <c r="AR250">
        <v>0.31</v>
      </c>
      <c r="AS250">
        <v>0</v>
      </c>
      <c r="AT250">
        <v>93</v>
      </c>
      <c r="AU250">
        <v>62</v>
      </c>
      <c r="AV250">
        <v>1</v>
      </c>
      <c r="AW250">
        <v>1</v>
      </c>
      <c r="AZ250">
        <v>1</v>
      </c>
      <c r="BA250" t="e">
        <f>'Техническое задание 18.1 '!#REF!</f>
        <v>#REF!</v>
      </c>
      <c r="BB250" t="e">
        <f>'Техническое задание 18.1 '!#REF!</f>
        <v>#REF!</v>
      </c>
      <c r="BC250" t="e">
        <f>'Техническое задание 18.1 '!#REF!</f>
        <v>#REF!</v>
      </c>
      <c r="BD250" t="s">
        <v>6</v>
      </c>
      <c r="BE250" t="s">
        <v>6</v>
      </c>
      <c r="BF250" t="s">
        <v>6</v>
      </c>
      <c r="BG250" t="s">
        <v>6</v>
      </c>
      <c r="BH250">
        <v>0</v>
      </c>
      <c r="BI250">
        <v>1</v>
      </c>
      <c r="BJ250" t="s">
        <v>613</v>
      </c>
      <c r="BM250">
        <v>9001</v>
      </c>
      <c r="BN250">
        <v>0</v>
      </c>
      <c r="BO250" t="s">
        <v>6</v>
      </c>
      <c r="BP250">
        <v>0</v>
      </c>
      <c r="BQ250">
        <v>2</v>
      </c>
      <c r="BR250">
        <v>0</v>
      </c>
      <c r="BS250" t="e">
        <f>'Техническое задание 18.1 '!#REF!</f>
        <v>#REF!</v>
      </c>
      <c r="BT250">
        <v>1</v>
      </c>
      <c r="BU250">
        <v>1</v>
      </c>
      <c r="BV250">
        <v>1</v>
      </c>
      <c r="BW250">
        <v>1</v>
      </c>
      <c r="BX250">
        <v>1</v>
      </c>
      <c r="BY250" t="s">
        <v>6</v>
      </c>
      <c r="BZ250">
        <v>93</v>
      </c>
      <c r="CA250">
        <v>62</v>
      </c>
      <c r="CB250" t="s">
        <v>6</v>
      </c>
      <c r="CE250">
        <v>0</v>
      </c>
      <c r="CF250">
        <v>0</v>
      </c>
      <c r="CG250">
        <v>0</v>
      </c>
      <c r="CM250">
        <v>0</v>
      </c>
      <c r="CN250" t="s">
        <v>6</v>
      </c>
      <c r="CO250">
        <v>0</v>
      </c>
      <c r="CP250" t="e">
        <f t="shared" ref="CP250:CP257" si="422">(P250+Q250+S250)</f>
        <v>#REF!</v>
      </c>
      <c r="CQ250" t="e">
        <f t="shared" ref="CQ250:CQ255" si="423">AC250*BC250</f>
        <v>#REF!</v>
      </c>
      <c r="CR250" t="e">
        <f t="shared" ref="CR250:CR255" si="424">AD250*BB250</f>
        <v>#REF!</v>
      </c>
      <c r="CS250" t="e">
        <f t="shared" ref="CS250:CS257" si="425">AE250*BS250</f>
        <v>#REF!</v>
      </c>
      <c r="CT250" t="e">
        <f t="shared" ref="CT250:CT257" si="426">AF250*BA250</f>
        <v>#REF!</v>
      </c>
      <c r="CU250">
        <f t="shared" ref="CU250:CX257" si="427">AG250</f>
        <v>0</v>
      </c>
      <c r="CV250" t="e">
        <f t="shared" si="427"/>
        <v>#REF!</v>
      </c>
      <c r="CW250">
        <f t="shared" si="427"/>
        <v>0.31</v>
      </c>
      <c r="CX250">
        <f t="shared" si="427"/>
        <v>0</v>
      </c>
      <c r="CY250" t="e">
        <f t="shared" ref="CY250:CY257" si="428">(((S250+R250)*AT250)/100)</f>
        <v>#REF!</v>
      </c>
      <c r="CZ250" t="e">
        <f t="shared" ref="CZ250:CZ257" si="429">(((S250+R250)*AU250)/100)</f>
        <v>#REF!</v>
      </c>
      <c r="DC250" t="s">
        <v>6</v>
      </c>
      <c r="DD250" t="s">
        <v>6</v>
      </c>
      <c r="DE250" t="s">
        <v>6</v>
      </c>
      <c r="DF250" t="s">
        <v>6</v>
      </c>
      <c r="DG250" t="s">
        <v>6</v>
      </c>
      <c r="DH250" t="s">
        <v>6</v>
      </c>
      <c r="DI250" t="s">
        <v>6</v>
      </c>
      <c r="DJ250" t="s">
        <v>6</v>
      </c>
      <c r="DK250" t="s">
        <v>6</v>
      </c>
      <c r="DL250" t="s">
        <v>6</v>
      </c>
      <c r="DM250" t="s">
        <v>6</v>
      </c>
      <c r="DN250">
        <v>0</v>
      </c>
      <c r="DO250">
        <v>0</v>
      </c>
      <c r="DP250">
        <v>1</v>
      </c>
      <c r="DQ250">
        <v>1</v>
      </c>
      <c r="DU250">
        <v>1009</v>
      </c>
      <c r="DV250" t="s">
        <v>147</v>
      </c>
      <c r="DW250" t="e">
        <f>'Техническое задание 18.1 '!#REF!</f>
        <v>#REF!</v>
      </c>
      <c r="DX250">
        <v>1000</v>
      </c>
      <c r="DZ250" t="s">
        <v>6</v>
      </c>
      <c r="EA250" t="s">
        <v>6</v>
      </c>
      <c r="EB250" t="s">
        <v>6</v>
      </c>
      <c r="EC250" t="s">
        <v>6</v>
      </c>
      <c r="EE250">
        <v>66434310</v>
      </c>
      <c r="EF250">
        <v>2</v>
      </c>
      <c r="EG250" t="s">
        <v>80</v>
      </c>
      <c r="EH250">
        <v>9</v>
      </c>
      <c r="EI250" t="s">
        <v>332</v>
      </c>
      <c r="EJ250">
        <v>1</v>
      </c>
      <c r="EK250">
        <v>9001</v>
      </c>
      <c r="EL250" t="s">
        <v>332</v>
      </c>
      <c r="EM250" t="s">
        <v>333</v>
      </c>
      <c r="EO250" t="s">
        <v>6</v>
      </c>
      <c r="EQ250">
        <v>0</v>
      </c>
      <c r="ER250" t="e">
        <f>ES250+ET250+EV250</f>
        <v>#REF!</v>
      </c>
      <c r="ES250" s="31" t="e">
        <f>'Техническое задание 18.1 '!#REF!</f>
        <v>#REF!</v>
      </c>
      <c r="ET250" s="31" t="e">
        <f>'Техническое задание 18.1 '!#REF!</f>
        <v>#REF!</v>
      </c>
      <c r="EU250" s="31" t="e">
        <f>'Техническое задание 18.1 '!#REF!</f>
        <v>#REF!</v>
      </c>
      <c r="EV250" s="31" t="e">
        <f>'Техническое задание 18.1 '!#REF!</f>
        <v>#REF!</v>
      </c>
      <c r="EW250" t="e">
        <f>'Техническое задание 18.1 '!#REF!</f>
        <v>#REF!</v>
      </c>
      <c r="EX250">
        <v>0.31</v>
      </c>
      <c r="EY250">
        <v>0</v>
      </c>
      <c r="FQ250">
        <v>0</v>
      </c>
      <c r="FR250">
        <f t="shared" ref="FR250:FR257" si="430">ROUND(IF(BI250=3,GM250,0),0)</f>
        <v>0</v>
      </c>
      <c r="FS250">
        <v>0</v>
      </c>
      <c r="FX250">
        <v>93</v>
      </c>
      <c r="FY250">
        <v>62</v>
      </c>
      <c r="GA250" t="s">
        <v>6</v>
      </c>
      <c r="GD250">
        <v>1</v>
      </c>
      <c r="GF250">
        <v>-1811658778</v>
      </c>
      <c r="GG250">
        <v>2</v>
      </c>
      <c r="GH250">
        <v>1</v>
      </c>
      <c r="GI250">
        <v>4</v>
      </c>
      <c r="GJ250">
        <v>0</v>
      </c>
      <c r="GK250">
        <v>0</v>
      </c>
      <c r="GL250">
        <f t="shared" ref="GL250:GL257" si="431">ROUND(IF(AND(BH250=3,BI250=3,FS250&lt;&gt;0),P250,0),0)</f>
        <v>0</v>
      </c>
      <c r="GM250" t="e">
        <f t="shared" ref="GM250:GM257" si="432">ROUND(O250+X250+Y250,0)+GX250</f>
        <v>#REF!</v>
      </c>
      <c r="GN250" t="e">
        <f t="shared" ref="GN250:GN257" si="433">IF(OR(BI250=0,BI250=1),GM250-GX250,0)</f>
        <v>#REF!</v>
      </c>
      <c r="GO250">
        <f t="shared" ref="GO250:GO257" si="434">IF(BI250=2,GM250-GX250,0)</f>
        <v>0</v>
      </c>
      <c r="GP250">
        <f t="shared" ref="GP250:GP257" si="435">IF(BI250=4,GM250-GX250,0)</f>
        <v>0</v>
      </c>
      <c r="GR250">
        <v>0</v>
      </c>
      <c r="GS250">
        <v>3</v>
      </c>
      <c r="GT250">
        <v>0</v>
      </c>
      <c r="GU250" t="s">
        <v>6</v>
      </c>
      <c r="GV250">
        <f t="shared" ref="GV250:GV256" si="436">ROUND((GT250),2)</f>
        <v>0</v>
      </c>
      <c r="GW250">
        <v>1</v>
      </c>
      <c r="GX250" t="e">
        <f t="shared" ref="GX250:GX257" si="437">ROUND(HC250*I250,0)</f>
        <v>#REF!</v>
      </c>
      <c r="HA250">
        <v>0</v>
      </c>
      <c r="HB250">
        <v>0</v>
      </c>
      <c r="HC250">
        <f t="shared" ref="HC250:HC257" si="438">GV250*GW250</f>
        <v>0</v>
      </c>
      <c r="HE250" t="s">
        <v>6</v>
      </c>
      <c r="HF250" t="s">
        <v>6</v>
      </c>
      <c r="HM250" t="s">
        <v>6</v>
      </c>
      <c r="HN250" t="s">
        <v>334</v>
      </c>
      <c r="HO250" t="s">
        <v>335</v>
      </c>
      <c r="HP250" t="s">
        <v>332</v>
      </c>
      <c r="HQ250" t="s">
        <v>332</v>
      </c>
      <c r="IF250">
        <v>-1</v>
      </c>
      <c r="IK250">
        <v>0</v>
      </c>
    </row>
    <row r="251" spans="1:245" x14ac:dyDescent="0.25">
      <c r="A251">
        <v>18</v>
      </c>
      <c r="B251">
        <v>1</v>
      </c>
      <c r="C251">
        <v>451</v>
      </c>
      <c r="E251" t="s">
        <v>639</v>
      </c>
      <c r="F251" t="e">
        <f>'Техническое задание 18.1 '!#REF!</f>
        <v>#REF!</v>
      </c>
      <c r="G251" t="s">
        <v>641</v>
      </c>
      <c r="H251" t="s">
        <v>147</v>
      </c>
      <c r="I251" t="e">
        <f>I250*J251</f>
        <v>#REF!</v>
      </c>
      <c r="J251">
        <v>-1.0000000000000001E-5</v>
      </c>
      <c r="K251">
        <v>-1.0000000000000001E-5</v>
      </c>
      <c r="O251" t="e">
        <f t="shared" si="405"/>
        <v>#REF!</v>
      </c>
      <c r="P251" t="e">
        <f t="shared" si="406"/>
        <v>#REF!</v>
      </c>
      <c r="Q251" t="e">
        <f t="shared" si="407"/>
        <v>#REF!</v>
      </c>
      <c r="R251" t="e">
        <f t="shared" si="408"/>
        <v>#REF!</v>
      </c>
      <c r="S251" t="e">
        <f t="shared" si="409"/>
        <v>#REF!</v>
      </c>
      <c r="T251" t="e">
        <f t="shared" si="410"/>
        <v>#REF!</v>
      </c>
      <c r="U251" t="e">
        <f t="shared" si="411"/>
        <v>#REF!</v>
      </c>
      <c r="V251" t="e">
        <f t="shared" si="412"/>
        <v>#REF!</v>
      </c>
      <c r="W251" t="e">
        <f t="shared" si="413"/>
        <v>#REF!</v>
      </c>
      <c r="X251" t="e">
        <f t="shared" si="414"/>
        <v>#REF!</v>
      </c>
      <c r="Y251" t="e">
        <f t="shared" si="414"/>
        <v>#REF!</v>
      </c>
      <c r="AA251">
        <v>66440962</v>
      </c>
      <c r="AB251" t="e">
        <f t="shared" si="415"/>
        <v>#REF!</v>
      </c>
      <c r="AC251" t="e">
        <f t="shared" si="416"/>
        <v>#REF!</v>
      </c>
      <c r="AD251">
        <f t="shared" si="417"/>
        <v>0</v>
      </c>
      <c r="AE251">
        <f t="shared" si="418"/>
        <v>0</v>
      </c>
      <c r="AF251">
        <f t="shared" si="418"/>
        <v>0</v>
      </c>
      <c r="AG251">
        <f t="shared" si="419"/>
        <v>0</v>
      </c>
      <c r="AH251">
        <f t="shared" si="420"/>
        <v>0</v>
      </c>
      <c r="AI251">
        <f t="shared" si="420"/>
        <v>0</v>
      </c>
      <c r="AJ251">
        <f t="shared" si="421"/>
        <v>0</v>
      </c>
      <c r="AK251">
        <v>11978</v>
      </c>
      <c r="AL251" s="31" t="e">
        <f>'Техническое задание 18.1 '!#REF!</f>
        <v>#REF!</v>
      </c>
      <c r="AM251">
        <v>0</v>
      </c>
      <c r="AN251">
        <v>0</v>
      </c>
      <c r="AO251">
        <v>0</v>
      </c>
      <c r="AP251">
        <v>0</v>
      </c>
      <c r="AQ251">
        <v>0</v>
      </c>
      <c r="AR251">
        <v>0</v>
      </c>
      <c r="AS251">
        <v>0</v>
      </c>
      <c r="AT251">
        <v>93</v>
      </c>
      <c r="AU251">
        <v>62</v>
      </c>
      <c r="AV251">
        <v>1</v>
      </c>
      <c r="AW251">
        <v>1</v>
      </c>
      <c r="AZ251">
        <v>1</v>
      </c>
      <c r="BA251">
        <v>1</v>
      </c>
      <c r="BB251">
        <v>1</v>
      </c>
      <c r="BC251" t="e">
        <f>'Техническое задание 18.1 '!#REF!</f>
        <v>#REF!</v>
      </c>
      <c r="BD251" t="s">
        <v>6</v>
      </c>
      <c r="BE251" t="s">
        <v>6</v>
      </c>
      <c r="BF251" t="s">
        <v>6</v>
      </c>
      <c r="BG251" t="s">
        <v>6</v>
      </c>
      <c r="BH251">
        <v>3</v>
      </c>
      <c r="BI251">
        <v>1</v>
      </c>
      <c r="BJ251" t="s">
        <v>642</v>
      </c>
      <c r="BM251">
        <v>9001</v>
      </c>
      <c r="BN251">
        <v>0</v>
      </c>
      <c r="BO251" t="s">
        <v>6</v>
      </c>
      <c r="BP251">
        <v>0</v>
      </c>
      <c r="BQ251">
        <v>2</v>
      </c>
      <c r="BR251">
        <v>1</v>
      </c>
      <c r="BS251">
        <v>1</v>
      </c>
      <c r="BT251">
        <v>1</v>
      </c>
      <c r="BU251">
        <v>1</v>
      </c>
      <c r="BV251">
        <v>1</v>
      </c>
      <c r="BW251">
        <v>1</v>
      </c>
      <c r="BX251">
        <v>1</v>
      </c>
      <c r="BY251" t="s">
        <v>6</v>
      </c>
      <c r="BZ251">
        <v>93</v>
      </c>
      <c r="CA251">
        <v>62</v>
      </c>
      <c r="CB251" t="s">
        <v>6</v>
      </c>
      <c r="CE251">
        <v>0</v>
      </c>
      <c r="CF251">
        <v>0</v>
      </c>
      <c r="CG251">
        <v>0</v>
      </c>
      <c r="CM251">
        <v>0</v>
      </c>
      <c r="CN251" t="s">
        <v>6</v>
      </c>
      <c r="CO251">
        <v>0</v>
      </c>
      <c r="CP251" t="e">
        <f t="shared" si="422"/>
        <v>#REF!</v>
      </c>
      <c r="CQ251" t="e">
        <f t="shared" si="423"/>
        <v>#REF!</v>
      </c>
      <c r="CR251">
        <f t="shared" si="424"/>
        <v>0</v>
      </c>
      <c r="CS251">
        <f t="shared" si="425"/>
        <v>0</v>
      </c>
      <c r="CT251">
        <f t="shared" si="426"/>
        <v>0</v>
      </c>
      <c r="CU251">
        <f t="shared" si="427"/>
        <v>0</v>
      </c>
      <c r="CV251">
        <f t="shared" si="427"/>
        <v>0</v>
      </c>
      <c r="CW251">
        <f t="shared" si="427"/>
        <v>0</v>
      </c>
      <c r="CX251">
        <f t="shared" si="427"/>
        <v>0</v>
      </c>
      <c r="CY251" t="e">
        <f t="shared" si="428"/>
        <v>#REF!</v>
      </c>
      <c r="CZ251" t="e">
        <f t="shared" si="429"/>
        <v>#REF!</v>
      </c>
      <c r="DC251" t="s">
        <v>6</v>
      </c>
      <c r="DD251" t="s">
        <v>6</v>
      </c>
      <c r="DE251" t="s">
        <v>6</v>
      </c>
      <c r="DF251" t="s">
        <v>6</v>
      </c>
      <c r="DG251" t="s">
        <v>6</v>
      </c>
      <c r="DH251" t="s">
        <v>6</v>
      </c>
      <c r="DI251" t="s">
        <v>6</v>
      </c>
      <c r="DJ251" t="s">
        <v>6</v>
      </c>
      <c r="DK251" t="s">
        <v>6</v>
      </c>
      <c r="DL251" t="s">
        <v>6</v>
      </c>
      <c r="DM251" t="s">
        <v>6</v>
      </c>
      <c r="DN251">
        <v>0</v>
      </c>
      <c r="DO251">
        <v>0</v>
      </c>
      <c r="DP251">
        <v>1</v>
      </c>
      <c r="DQ251">
        <v>1</v>
      </c>
      <c r="DU251">
        <v>1009</v>
      </c>
      <c r="DV251" t="s">
        <v>147</v>
      </c>
      <c r="DW251" t="e">
        <f>'Техническое задание 18.1 '!#REF!</f>
        <v>#REF!</v>
      </c>
      <c r="DX251">
        <v>1000</v>
      </c>
      <c r="DZ251" t="s">
        <v>6</v>
      </c>
      <c r="EA251" t="s">
        <v>6</v>
      </c>
      <c r="EB251" t="s">
        <v>6</v>
      </c>
      <c r="EC251" t="s">
        <v>6</v>
      </c>
      <c r="EE251">
        <v>66434310</v>
      </c>
      <c r="EF251">
        <v>2</v>
      </c>
      <c r="EG251" t="s">
        <v>80</v>
      </c>
      <c r="EH251">
        <v>9</v>
      </c>
      <c r="EI251" t="s">
        <v>332</v>
      </c>
      <c r="EJ251">
        <v>1</v>
      </c>
      <c r="EK251">
        <v>9001</v>
      </c>
      <c r="EL251" t="s">
        <v>332</v>
      </c>
      <c r="EM251" t="s">
        <v>333</v>
      </c>
      <c r="EO251" t="s">
        <v>6</v>
      </c>
      <c r="EQ251">
        <v>0</v>
      </c>
      <c r="ER251">
        <v>11978</v>
      </c>
      <c r="ES251" s="31" t="e">
        <f>'Техническое задание 18.1 '!#REF!</f>
        <v>#REF!</v>
      </c>
      <c r="ET251">
        <v>0</v>
      </c>
      <c r="EU251">
        <v>0</v>
      </c>
      <c r="EV251">
        <v>0</v>
      </c>
      <c r="EW251">
        <v>0</v>
      </c>
      <c r="EX251">
        <v>0</v>
      </c>
      <c r="FQ251">
        <v>0</v>
      </c>
      <c r="FR251">
        <f t="shared" si="430"/>
        <v>0</v>
      </c>
      <c r="FS251">
        <v>0</v>
      </c>
      <c r="FX251">
        <v>93</v>
      </c>
      <c r="FY251">
        <v>62</v>
      </c>
      <c r="GA251" t="s">
        <v>6</v>
      </c>
      <c r="GD251">
        <v>1</v>
      </c>
      <c r="GF251">
        <v>-45966985</v>
      </c>
      <c r="GG251">
        <v>2</v>
      </c>
      <c r="GH251">
        <v>1</v>
      </c>
      <c r="GI251">
        <v>4</v>
      </c>
      <c r="GJ251">
        <v>0</v>
      </c>
      <c r="GK251">
        <v>0</v>
      </c>
      <c r="GL251">
        <f t="shared" si="431"/>
        <v>0</v>
      </c>
      <c r="GM251" t="e">
        <f t="shared" si="432"/>
        <v>#REF!</v>
      </c>
      <c r="GN251" t="e">
        <f t="shared" si="433"/>
        <v>#REF!</v>
      </c>
      <c r="GO251">
        <f t="shared" si="434"/>
        <v>0</v>
      </c>
      <c r="GP251">
        <f t="shared" si="435"/>
        <v>0</v>
      </c>
      <c r="GR251">
        <v>0</v>
      </c>
      <c r="GS251">
        <v>3</v>
      </c>
      <c r="GT251">
        <v>0</v>
      </c>
      <c r="GU251" t="s">
        <v>6</v>
      </c>
      <c r="GV251">
        <f t="shared" si="436"/>
        <v>0</v>
      </c>
      <c r="GW251">
        <v>1</v>
      </c>
      <c r="GX251" t="e">
        <f t="shared" si="437"/>
        <v>#REF!</v>
      </c>
      <c r="HA251">
        <v>0</v>
      </c>
      <c r="HB251">
        <v>0</v>
      </c>
      <c r="HC251">
        <f t="shared" si="438"/>
        <v>0</v>
      </c>
      <c r="HE251" t="s">
        <v>6</v>
      </c>
      <c r="HF251" t="s">
        <v>6</v>
      </c>
      <c r="HM251" t="s">
        <v>6</v>
      </c>
      <c r="HN251" t="s">
        <v>334</v>
      </c>
      <c r="HO251" t="s">
        <v>335</v>
      </c>
      <c r="HP251" t="s">
        <v>332</v>
      </c>
      <c r="HQ251" t="s">
        <v>332</v>
      </c>
      <c r="IF251">
        <v>-1</v>
      </c>
      <c r="IK251">
        <v>0</v>
      </c>
    </row>
    <row r="252" spans="1:245" x14ac:dyDescent="0.25">
      <c r="A252">
        <v>18</v>
      </c>
      <c r="B252">
        <v>1</v>
      </c>
      <c r="C252">
        <v>452</v>
      </c>
      <c r="E252" t="s">
        <v>643</v>
      </c>
      <c r="F252" t="e">
        <f>'Техническое задание 18.1 '!#REF!</f>
        <v>#REF!</v>
      </c>
      <c r="G252" t="s">
        <v>348</v>
      </c>
      <c r="H252" t="s">
        <v>147</v>
      </c>
      <c r="I252" t="e">
        <f>I250*J252</f>
        <v>#REF!</v>
      </c>
      <c r="J252">
        <v>-9.9999999999999991E-5</v>
      </c>
      <c r="K252">
        <v>-1E-4</v>
      </c>
      <c r="O252" t="e">
        <f t="shared" si="405"/>
        <v>#REF!</v>
      </c>
      <c r="P252" t="e">
        <f t="shared" si="406"/>
        <v>#REF!</v>
      </c>
      <c r="Q252" t="e">
        <f t="shared" si="407"/>
        <v>#REF!</v>
      </c>
      <c r="R252" t="e">
        <f t="shared" si="408"/>
        <v>#REF!</v>
      </c>
      <c r="S252" t="e">
        <f t="shared" si="409"/>
        <v>#REF!</v>
      </c>
      <c r="T252" t="e">
        <f t="shared" si="410"/>
        <v>#REF!</v>
      </c>
      <c r="U252" t="e">
        <f t="shared" si="411"/>
        <v>#REF!</v>
      </c>
      <c r="V252" t="e">
        <f t="shared" si="412"/>
        <v>#REF!</v>
      </c>
      <c r="W252" t="e">
        <f t="shared" si="413"/>
        <v>#REF!</v>
      </c>
      <c r="X252" t="e">
        <f t="shared" si="414"/>
        <v>#REF!</v>
      </c>
      <c r="Y252" t="e">
        <f t="shared" si="414"/>
        <v>#REF!</v>
      </c>
      <c r="AA252">
        <v>66440962</v>
      </c>
      <c r="AB252" t="e">
        <f t="shared" si="415"/>
        <v>#REF!</v>
      </c>
      <c r="AC252" t="e">
        <f t="shared" si="416"/>
        <v>#REF!</v>
      </c>
      <c r="AD252">
        <f t="shared" si="417"/>
        <v>0</v>
      </c>
      <c r="AE252">
        <f t="shared" si="418"/>
        <v>0</v>
      </c>
      <c r="AF252">
        <f t="shared" si="418"/>
        <v>0</v>
      </c>
      <c r="AG252">
        <f t="shared" si="419"/>
        <v>0</v>
      </c>
      <c r="AH252">
        <f t="shared" si="420"/>
        <v>0</v>
      </c>
      <c r="AI252">
        <f t="shared" si="420"/>
        <v>0</v>
      </c>
      <c r="AJ252">
        <f t="shared" si="421"/>
        <v>0</v>
      </c>
      <c r="AK252">
        <v>37900</v>
      </c>
      <c r="AL252" s="31" t="e">
        <f>'Техническое задание 18.1 '!#REF!</f>
        <v>#REF!</v>
      </c>
      <c r="AM252">
        <v>0</v>
      </c>
      <c r="AN252">
        <v>0</v>
      </c>
      <c r="AO252">
        <v>0</v>
      </c>
      <c r="AP252">
        <v>0</v>
      </c>
      <c r="AQ252">
        <v>0</v>
      </c>
      <c r="AR252">
        <v>0</v>
      </c>
      <c r="AS252">
        <v>0</v>
      </c>
      <c r="AT252">
        <v>93</v>
      </c>
      <c r="AU252">
        <v>62</v>
      </c>
      <c r="AV252">
        <v>1</v>
      </c>
      <c r="AW252">
        <v>1</v>
      </c>
      <c r="AZ252">
        <v>1</v>
      </c>
      <c r="BA252">
        <v>1</v>
      </c>
      <c r="BB252">
        <v>1</v>
      </c>
      <c r="BC252" t="e">
        <f>'Техническое задание 18.1 '!#REF!</f>
        <v>#REF!</v>
      </c>
      <c r="BD252" t="s">
        <v>6</v>
      </c>
      <c r="BE252" t="s">
        <v>6</v>
      </c>
      <c r="BF252" t="s">
        <v>6</v>
      </c>
      <c r="BG252" t="s">
        <v>6</v>
      </c>
      <c r="BH252">
        <v>3</v>
      </c>
      <c r="BI252">
        <v>1</v>
      </c>
      <c r="BJ252" t="s">
        <v>349</v>
      </c>
      <c r="BM252">
        <v>9001</v>
      </c>
      <c r="BN252">
        <v>0</v>
      </c>
      <c r="BO252" t="s">
        <v>6</v>
      </c>
      <c r="BP252">
        <v>0</v>
      </c>
      <c r="BQ252">
        <v>2</v>
      </c>
      <c r="BR252">
        <v>1</v>
      </c>
      <c r="BS252">
        <v>1</v>
      </c>
      <c r="BT252">
        <v>1</v>
      </c>
      <c r="BU252">
        <v>1</v>
      </c>
      <c r="BV252">
        <v>1</v>
      </c>
      <c r="BW252">
        <v>1</v>
      </c>
      <c r="BX252">
        <v>1</v>
      </c>
      <c r="BY252" t="s">
        <v>6</v>
      </c>
      <c r="BZ252">
        <v>93</v>
      </c>
      <c r="CA252">
        <v>62</v>
      </c>
      <c r="CB252" t="s">
        <v>6</v>
      </c>
      <c r="CE252">
        <v>0</v>
      </c>
      <c r="CF252">
        <v>0</v>
      </c>
      <c r="CG252">
        <v>0</v>
      </c>
      <c r="CM252">
        <v>0</v>
      </c>
      <c r="CN252" t="s">
        <v>6</v>
      </c>
      <c r="CO252">
        <v>0</v>
      </c>
      <c r="CP252" t="e">
        <f t="shared" si="422"/>
        <v>#REF!</v>
      </c>
      <c r="CQ252" t="e">
        <f t="shared" si="423"/>
        <v>#REF!</v>
      </c>
      <c r="CR252">
        <f t="shared" si="424"/>
        <v>0</v>
      </c>
      <c r="CS252">
        <f t="shared" si="425"/>
        <v>0</v>
      </c>
      <c r="CT252">
        <f t="shared" si="426"/>
        <v>0</v>
      </c>
      <c r="CU252">
        <f t="shared" si="427"/>
        <v>0</v>
      </c>
      <c r="CV252">
        <f t="shared" si="427"/>
        <v>0</v>
      </c>
      <c r="CW252">
        <f t="shared" si="427"/>
        <v>0</v>
      </c>
      <c r="CX252">
        <f t="shared" si="427"/>
        <v>0</v>
      </c>
      <c r="CY252" t="e">
        <f t="shared" si="428"/>
        <v>#REF!</v>
      </c>
      <c r="CZ252" t="e">
        <f t="shared" si="429"/>
        <v>#REF!</v>
      </c>
      <c r="DC252" t="s">
        <v>6</v>
      </c>
      <c r="DD252" t="s">
        <v>6</v>
      </c>
      <c r="DE252" t="s">
        <v>6</v>
      </c>
      <c r="DF252" t="s">
        <v>6</v>
      </c>
      <c r="DG252" t="s">
        <v>6</v>
      </c>
      <c r="DH252" t="s">
        <v>6</v>
      </c>
      <c r="DI252" t="s">
        <v>6</v>
      </c>
      <c r="DJ252" t="s">
        <v>6</v>
      </c>
      <c r="DK252" t="s">
        <v>6</v>
      </c>
      <c r="DL252" t="s">
        <v>6</v>
      </c>
      <c r="DM252" t="s">
        <v>6</v>
      </c>
      <c r="DN252">
        <v>0</v>
      </c>
      <c r="DO252">
        <v>0</v>
      </c>
      <c r="DP252">
        <v>1</v>
      </c>
      <c r="DQ252">
        <v>1</v>
      </c>
      <c r="DU252">
        <v>1009</v>
      </c>
      <c r="DV252" t="s">
        <v>147</v>
      </c>
      <c r="DW252" t="e">
        <f>'Техническое задание 18.1 '!#REF!</f>
        <v>#REF!</v>
      </c>
      <c r="DX252">
        <v>1000</v>
      </c>
      <c r="DZ252" t="s">
        <v>6</v>
      </c>
      <c r="EA252" t="s">
        <v>6</v>
      </c>
      <c r="EB252" t="s">
        <v>6</v>
      </c>
      <c r="EC252" t="s">
        <v>6</v>
      </c>
      <c r="EE252">
        <v>66434310</v>
      </c>
      <c r="EF252">
        <v>2</v>
      </c>
      <c r="EG252" t="s">
        <v>80</v>
      </c>
      <c r="EH252">
        <v>9</v>
      </c>
      <c r="EI252" t="s">
        <v>332</v>
      </c>
      <c r="EJ252">
        <v>1</v>
      </c>
      <c r="EK252">
        <v>9001</v>
      </c>
      <c r="EL252" t="s">
        <v>332</v>
      </c>
      <c r="EM252" t="s">
        <v>333</v>
      </c>
      <c r="EO252" t="s">
        <v>6</v>
      </c>
      <c r="EQ252">
        <v>0</v>
      </c>
      <c r="ER252">
        <v>37900</v>
      </c>
      <c r="ES252" s="31" t="e">
        <f>'Техническое задание 18.1 '!#REF!</f>
        <v>#REF!</v>
      </c>
      <c r="ET252">
        <v>0</v>
      </c>
      <c r="EU252">
        <v>0</v>
      </c>
      <c r="EV252">
        <v>0</v>
      </c>
      <c r="EW252">
        <v>0</v>
      </c>
      <c r="EX252">
        <v>0</v>
      </c>
      <c r="FQ252">
        <v>0</v>
      </c>
      <c r="FR252">
        <f t="shared" si="430"/>
        <v>0</v>
      </c>
      <c r="FS252">
        <v>0</v>
      </c>
      <c r="FX252">
        <v>93</v>
      </c>
      <c r="FY252">
        <v>62</v>
      </c>
      <c r="GA252" t="s">
        <v>6</v>
      </c>
      <c r="GD252">
        <v>1</v>
      </c>
      <c r="GF252">
        <v>-1671348935</v>
      </c>
      <c r="GG252">
        <v>2</v>
      </c>
      <c r="GH252">
        <v>1</v>
      </c>
      <c r="GI252">
        <v>4</v>
      </c>
      <c r="GJ252">
        <v>0</v>
      </c>
      <c r="GK252">
        <v>0</v>
      </c>
      <c r="GL252">
        <f t="shared" si="431"/>
        <v>0</v>
      </c>
      <c r="GM252" t="e">
        <f t="shared" si="432"/>
        <v>#REF!</v>
      </c>
      <c r="GN252" t="e">
        <f t="shared" si="433"/>
        <v>#REF!</v>
      </c>
      <c r="GO252">
        <f t="shared" si="434"/>
        <v>0</v>
      </c>
      <c r="GP252">
        <f t="shared" si="435"/>
        <v>0</v>
      </c>
      <c r="GR252">
        <v>0</v>
      </c>
      <c r="GS252">
        <v>3</v>
      </c>
      <c r="GT252">
        <v>0</v>
      </c>
      <c r="GU252" t="s">
        <v>6</v>
      </c>
      <c r="GV252">
        <f t="shared" si="436"/>
        <v>0</v>
      </c>
      <c r="GW252">
        <v>1</v>
      </c>
      <c r="GX252" t="e">
        <f t="shared" si="437"/>
        <v>#REF!</v>
      </c>
      <c r="HA252">
        <v>0</v>
      </c>
      <c r="HB252">
        <v>0</v>
      </c>
      <c r="HC252">
        <f t="shared" si="438"/>
        <v>0</v>
      </c>
      <c r="HE252" t="s">
        <v>6</v>
      </c>
      <c r="HF252" t="s">
        <v>6</v>
      </c>
      <c r="HM252" t="s">
        <v>6</v>
      </c>
      <c r="HN252" t="s">
        <v>334</v>
      </c>
      <c r="HO252" t="s">
        <v>335</v>
      </c>
      <c r="HP252" t="s">
        <v>332</v>
      </c>
      <c r="HQ252" t="s">
        <v>332</v>
      </c>
      <c r="IF252">
        <v>-1</v>
      </c>
      <c r="IK252">
        <v>0</v>
      </c>
    </row>
    <row r="253" spans="1:245" x14ac:dyDescent="0.25">
      <c r="A253">
        <v>18</v>
      </c>
      <c r="B253">
        <v>1</v>
      </c>
      <c r="C253">
        <v>453</v>
      </c>
      <c r="E253" t="s">
        <v>644</v>
      </c>
      <c r="F253" t="e">
        <f>'Техническое задание 18.1 '!#REF!</f>
        <v>#REF!</v>
      </c>
      <c r="G253" t="s">
        <v>352</v>
      </c>
      <c r="H253" t="s">
        <v>353</v>
      </c>
      <c r="I253" t="e">
        <f>I250*J253</f>
        <v>#REF!</v>
      </c>
      <c r="J253">
        <v>-1.8699999999999998E-2</v>
      </c>
      <c r="K253">
        <v>-1.8700000000000001E-2</v>
      </c>
      <c r="O253" t="e">
        <f t="shared" si="405"/>
        <v>#REF!</v>
      </c>
      <c r="P253" t="e">
        <f t="shared" si="406"/>
        <v>#REF!</v>
      </c>
      <c r="Q253" t="e">
        <f t="shared" si="407"/>
        <v>#REF!</v>
      </c>
      <c r="R253" t="e">
        <f t="shared" si="408"/>
        <v>#REF!</v>
      </c>
      <c r="S253" t="e">
        <f t="shared" si="409"/>
        <v>#REF!</v>
      </c>
      <c r="T253" t="e">
        <f t="shared" si="410"/>
        <v>#REF!</v>
      </c>
      <c r="U253" t="e">
        <f t="shared" si="411"/>
        <v>#REF!</v>
      </c>
      <c r="V253" t="e">
        <f t="shared" si="412"/>
        <v>#REF!</v>
      </c>
      <c r="W253" t="e">
        <f t="shared" si="413"/>
        <v>#REF!</v>
      </c>
      <c r="X253" t="e">
        <f t="shared" si="414"/>
        <v>#REF!</v>
      </c>
      <c r="Y253" t="e">
        <f t="shared" si="414"/>
        <v>#REF!</v>
      </c>
      <c r="AA253">
        <v>66440962</v>
      </c>
      <c r="AB253" t="e">
        <f t="shared" si="415"/>
        <v>#REF!</v>
      </c>
      <c r="AC253" t="e">
        <f t="shared" si="416"/>
        <v>#REF!</v>
      </c>
      <c r="AD253">
        <f t="shared" si="417"/>
        <v>0</v>
      </c>
      <c r="AE253">
        <f t="shared" si="418"/>
        <v>0</v>
      </c>
      <c r="AF253">
        <f t="shared" si="418"/>
        <v>0</v>
      </c>
      <c r="AG253">
        <f t="shared" si="419"/>
        <v>0</v>
      </c>
      <c r="AH253">
        <f t="shared" si="420"/>
        <v>0</v>
      </c>
      <c r="AI253">
        <f t="shared" si="420"/>
        <v>0</v>
      </c>
      <c r="AJ253">
        <f t="shared" si="421"/>
        <v>0</v>
      </c>
      <c r="AK253">
        <v>50.24</v>
      </c>
      <c r="AL253" s="31" t="e">
        <f>'Техническое задание 18.1 '!#REF!</f>
        <v>#REF!</v>
      </c>
      <c r="AM253">
        <v>0</v>
      </c>
      <c r="AN253">
        <v>0</v>
      </c>
      <c r="AO253">
        <v>0</v>
      </c>
      <c r="AP253">
        <v>0</v>
      </c>
      <c r="AQ253">
        <v>0</v>
      </c>
      <c r="AR253">
        <v>0</v>
      </c>
      <c r="AS253">
        <v>0</v>
      </c>
      <c r="AT253">
        <v>93</v>
      </c>
      <c r="AU253">
        <v>62</v>
      </c>
      <c r="AV253">
        <v>1</v>
      </c>
      <c r="AW253">
        <v>1</v>
      </c>
      <c r="AZ253">
        <v>1</v>
      </c>
      <c r="BA253">
        <v>1</v>
      </c>
      <c r="BB253">
        <v>1</v>
      </c>
      <c r="BC253" t="e">
        <f>'Техническое задание 18.1 '!#REF!</f>
        <v>#REF!</v>
      </c>
      <c r="BD253" t="s">
        <v>6</v>
      </c>
      <c r="BE253" t="s">
        <v>6</v>
      </c>
      <c r="BF253" t="s">
        <v>6</v>
      </c>
      <c r="BG253" t="s">
        <v>6</v>
      </c>
      <c r="BH253">
        <v>3</v>
      </c>
      <c r="BI253">
        <v>1</v>
      </c>
      <c r="BJ253" t="s">
        <v>354</v>
      </c>
      <c r="BM253">
        <v>9001</v>
      </c>
      <c r="BN253">
        <v>0</v>
      </c>
      <c r="BO253" t="s">
        <v>6</v>
      </c>
      <c r="BP253">
        <v>0</v>
      </c>
      <c r="BQ253">
        <v>2</v>
      </c>
      <c r="BR253">
        <v>1</v>
      </c>
      <c r="BS253">
        <v>1</v>
      </c>
      <c r="BT253">
        <v>1</v>
      </c>
      <c r="BU253">
        <v>1</v>
      </c>
      <c r="BV253">
        <v>1</v>
      </c>
      <c r="BW253">
        <v>1</v>
      </c>
      <c r="BX253">
        <v>1</v>
      </c>
      <c r="BY253" t="s">
        <v>6</v>
      </c>
      <c r="BZ253">
        <v>93</v>
      </c>
      <c r="CA253">
        <v>62</v>
      </c>
      <c r="CB253" t="s">
        <v>6</v>
      </c>
      <c r="CE253">
        <v>0</v>
      </c>
      <c r="CF253">
        <v>0</v>
      </c>
      <c r="CG253">
        <v>0</v>
      </c>
      <c r="CM253">
        <v>0</v>
      </c>
      <c r="CN253" t="s">
        <v>6</v>
      </c>
      <c r="CO253">
        <v>0</v>
      </c>
      <c r="CP253" t="e">
        <f t="shared" si="422"/>
        <v>#REF!</v>
      </c>
      <c r="CQ253" t="e">
        <f t="shared" si="423"/>
        <v>#REF!</v>
      </c>
      <c r="CR253">
        <f t="shared" si="424"/>
        <v>0</v>
      </c>
      <c r="CS253">
        <f t="shared" si="425"/>
        <v>0</v>
      </c>
      <c r="CT253">
        <f t="shared" si="426"/>
        <v>0</v>
      </c>
      <c r="CU253">
        <f t="shared" si="427"/>
        <v>0</v>
      </c>
      <c r="CV253">
        <f t="shared" si="427"/>
        <v>0</v>
      </c>
      <c r="CW253">
        <f t="shared" si="427"/>
        <v>0</v>
      </c>
      <c r="CX253">
        <f t="shared" si="427"/>
        <v>0</v>
      </c>
      <c r="CY253" t="e">
        <f t="shared" si="428"/>
        <v>#REF!</v>
      </c>
      <c r="CZ253" t="e">
        <f t="shared" si="429"/>
        <v>#REF!</v>
      </c>
      <c r="DC253" t="s">
        <v>6</v>
      </c>
      <c r="DD253" t="s">
        <v>6</v>
      </c>
      <c r="DE253" t="s">
        <v>6</v>
      </c>
      <c r="DF253" t="s">
        <v>6</v>
      </c>
      <c r="DG253" t="s">
        <v>6</v>
      </c>
      <c r="DH253" t="s">
        <v>6</v>
      </c>
      <c r="DI253" t="s">
        <v>6</v>
      </c>
      <c r="DJ253" t="s">
        <v>6</v>
      </c>
      <c r="DK253" t="s">
        <v>6</v>
      </c>
      <c r="DL253" t="s">
        <v>6</v>
      </c>
      <c r="DM253" t="s">
        <v>6</v>
      </c>
      <c r="DN253">
        <v>0</v>
      </c>
      <c r="DO253">
        <v>0</v>
      </c>
      <c r="DP253">
        <v>1</v>
      </c>
      <c r="DQ253">
        <v>1</v>
      </c>
      <c r="DU253">
        <v>1003</v>
      </c>
      <c r="DV253" t="s">
        <v>353</v>
      </c>
      <c r="DW253" t="e">
        <f>'Техническое задание 18.1 '!#REF!</f>
        <v>#REF!</v>
      </c>
      <c r="DX253">
        <v>10</v>
      </c>
      <c r="DZ253" t="s">
        <v>6</v>
      </c>
      <c r="EA253" t="s">
        <v>6</v>
      </c>
      <c r="EB253" t="s">
        <v>6</v>
      </c>
      <c r="EC253" t="s">
        <v>6</v>
      </c>
      <c r="EE253">
        <v>66434310</v>
      </c>
      <c r="EF253">
        <v>2</v>
      </c>
      <c r="EG253" t="s">
        <v>80</v>
      </c>
      <c r="EH253">
        <v>9</v>
      </c>
      <c r="EI253" t="s">
        <v>332</v>
      </c>
      <c r="EJ253">
        <v>1</v>
      </c>
      <c r="EK253">
        <v>9001</v>
      </c>
      <c r="EL253" t="s">
        <v>332</v>
      </c>
      <c r="EM253" t="s">
        <v>333</v>
      </c>
      <c r="EO253" t="s">
        <v>6</v>
      </c>
      <c r="EQ253">
        <v>0</v>
      </c>
      <c r="ER253">
        <v>50.24</v>
      </c>
      <c r="ES253" s="31" t="e">
        <f>'Техническое задание 18.1 '!#REF!</f>
        <v>#REF!</v>
      </c>
      <c r="ET253">
        <v>0</v>
      </c>
      <c r="EU253">
        <v>0</v>
      </c>
      <c r="EV253">
        <v>0</v>
      </c>
      <c r="EW253">
        <v>0</v>
      </c>
      <c r="EX253">
        <v>0</v>
      </c>
      <c r="FQ253">
        <v>0</v>
      </c>
      <c r="FR253">
        <f t="shared" si="430"/>
        <v>0</v>
      </c>
      <c r="FS253">
        <v>0</v>
      </c>
      <c r="FX253">
        <v>93</v>
      </c>
      <c r="FY253">
        <v>62</v>
      </c>
      <c r="GA253" t="s">
        <v>6</v>
      </c>
      <c r="GD253">
        <v>1</v>
      </c>
      <c r="GF253">
        <v>581091037</v>
      </c>
      <c r="GG253">
        <v>2</v>
      </c>
      <c r="GH253">
        <v>1</v>
      </c>
      <c r="GI253">
        <v>4</v>
      </c>
      <c r="GJ253">
        <v>0</v>
      </c>
      <c r="GK253">
        <v>0</v>
      </c>
      <c r="GL253">
        <f t="shared" si="431"/>
        <v>0</v>
      </c>
      <c r="GM253" t="e">
        <f t="shared" si="432"/>
        <v>#REF!</v>
      </c>
      <c r="GN253" t="e">
        <f t="shared" si="433"/>
        <v>#REF!</v>
      </c>
      <c r="GO253">
        <f t="shared" si="434"/>
        <v>0</v>
      </c>
      <c r="GP253">
        <f t="shared" si="435"/>
        <v>0</v>
      </c>
      <c r="GR253">
        <v>0</v>
      </c>
      <c r="GS253">
        <v>3</v>
      </c>
      <c r="GT253">
        <v>0</v>
      </c>
      <c r="GU253" t="s">
        <v>6</v>
      </c>
      <c r="GV253">
        <f t="shared" si="436"/>
        <v>0</v>
      </c>
      <c r="GW253">
        <v>1</v>
      </c>
      <c r="GX253" t="e">
        <f t="shared" si="437"/>
        <v>#REF!</v>
      </c>
      <c r="HA253">
        <v>0</v>
      </c>
      <c r="HB253">
        <v>0</v>
      </c>
      <c r="HC253">
        <f t="shared" si="438"/>
        <v>0</v>
      </c>
      <c r="HE253" t="s">
        <v>6</v>
      </c>
      <c r="HF253" t="s">
        <v>6</v>
      </c>
      <c r="HM253" t="s">
        <v>6</v>
      </c>
      <c r="HN253" t="s">
        <v>334</v>
      </c>
      <c r="HO253" t="s">
        <v>335</v>
      </c>
      <c r="HP253" t="s">
        <v>332</v>
      </c>
      <c r="HQ253" t="s">
        <v>332</v>
      </c>
      <c r="IF253">
        <v>-1</v>
      </c>
      <c r="IK253">
        <v>0</v>
      </c>
    </row>
    <row r="254" spans="1:245" x14ac:dyDescent="0.25">
      <c r="A254">
        <v>18</v>
      </c>
      <c r="B254">
        <v>1</v>
      </c>
      <c r="C254">
        <v>455</v>
      </c>
      <c r="E254" t="s">
        <v>645</v>
      </c>
      <c r="F254" t="e">
        <f>'Техническое задание 18.1 '!#REF!</f>
        <v>#REF!</v>
      </c>
      <c r="G254" t="s">
        <v>357</v>
      </c>
      <c r="H254" t="s">
        <v>147</v>
      </c>
      <c r="I254" t="e">
        <f>I250*J254</f>
        <v>#REF!</v>
      </c>
      <c r="J254">
        <v>-1.9399999999999999E-3</v>
      </c>
      <c r="K254">
        <v>-1.9400000000000001E-3</v>
      </c>
      <c r="O254" t="e">
        <f t="shared" si="405"/>
        <v>#REF!</v>
      </c>
      <c r="P254" t="e">
        <f t="shared" si="406"/>
        <v>#REF!</v>
      </c>
      <c r="Q254" t="e">
        <f t="shared" si="407"/>
        <v>#REF!</v>
      </c>
      <c r="R254" t="e">
        <f t="shared" si="408"/>
        <v>#REF!</v>
      </c>
      <c r="S254" t="e">
        <f t="shared" si="409"/>
        <v>#REF!</v>
      </c>
      <c r="T254" t="e">
        <f t="shared" si="410"/>
        <v>#REF!</v>
      </c>
      <c r="U254" t="e">
        <f t="shared" si="411"/>
        <v>#REF!</v>
      </c>
      <c r="V254" t="e">
        <f t="shared" si="412"/>
        <v>#REF!</v>
      </c>
      <c r="W254" t="e">
        <f t="shared" si="413"/>
        <v>#REF!</v>
      </c>
      <c r="X254" t="e">
        <f t="shared" si="414"/>
        <v>#REF!</v>
      </c>
      <c r="Y254" t="e">
        <f t="shared" si="414"/>
        <v>#REF!</v>
      </c>
      <c r="AA254">
        <v>66440962</v>
      </c>
      <c r="AB254" t="e">
        <f t="shared" si="415"/>
        <v>#REF!</v>
      </c>
      <c r="AC254" t="e">
        <f t="shared" si="416"/>
        <v>#REF!</v>
      </c>
      <c r="AD254">
        <f t="shared" si="417"/>
        <v>0</v>
      </c>
      <c r="AE254">
        <f t="shared" si="418"/>
        <v>0</v>
      </c>
      <c r="AF254">
        <f t="shared" si="418"/>
        <v>0</v>
      </c>
      <c r="AG254">
        <f t="shared" si="419"/>
        <v>0</v>
      </c>
      <c r="AH254">
        <f t="shared" si="420"/>
        <v>0</v>
      </c>
      <c r="AI254">
        <f t="shared" si="420"/>
        <v>0</v>
      </c>
      <c r="AJ254">
        <f t="shared" si="421"/>
        <v>0</v>
      </c>
      <c r="AK254">
        <v>4920</v>
      </c>
      <c r="AL254" s="31" t="e">
        <f>'Техническое задание 18.1 '!#REF!</f>
        <v>#REF!</v>
      </c>
      <c r="AM254">
        <v>0</v>
      </c>
      <c r="AN254">
        <v>0</v>
      </c>
      <c r="AO254">
        <v>0</v>
      </c>
      <c r="AP254">
        <v>0</v>
      </c>
      <c r="AQ254">
        <v>0</v>
      </c>
      <c r="AR254">
        <v>0</v>
      </c>
      <c r="AS254">
        <v>0</v>
      </c>
      <c r="AT254">
        <v>93</v>
      </c>
      <c r="AU254">
        <v>62</v>
      </c>
      <c r="AV254">
        <v>1</v>
      </c>
      <c r="AW254">
        <v>1</v>
      </c>
      <c r="AZ254">
        <v>1</v>
      </c>
      <c r="BA254">
        <v>1</v>
      </c>
      <c r="BB254">
        <v>1</v>
      </c>
      <c r="BC254" t="e">
        <f>'Техническое задание 18.1 '!#REF!</f>
        <v>#REF!</v>
      </c>
      <c r="BD254" t="s">
        <v>6</v>
      </c>
      <c r="BE254" t="s">
        <v>6</v>
      </c>
      <c r="BF254" t="s">
        <v>6</v>
      </c>
      <c r="BG254" t="s">
        <v>6</v>
      </c>
      <c r="BH254">
        <v>3</v>
      </c>
      <c r="BI254">
        <v>1</v>
      </c>
      <c r="BJ254" t="s">
        <v>358</v>
      </c>
      <c r="BM254">
        <v>9001</v>
      </c>
      <c r="BN254">
        <v>0</v>
      </c>
      <c r="BO254" t="s">
        <v>6</v>
      </c>
      <c r="BP254">
        <v>0</v>
      </c>
      <c r="BQ254">
        <v>2</v>
      </c>
      <c r="BR254">
        <v>1</v>
      </c>
      <c r="BS254">
        <v>1</v>
      </c>
      <c r="BT254">
        <v>1</v>
      </c>
      <c r="BU254">
        <v>1</v>
      </c>
      <c r="BV254">
        <v>1</v>
      </c>
      <c r="BW254">
        <v>1</v>
      </c>
      <c r="BX254">
        <v>1</v>
      </c>
      <c r="BY254" t="s">
        <v>6</v>
      </c>
      <c r="BZ254">
        <v>93</v>
      </c>
      <c r="CA254">
        <v>62</v>
      </c>
      <c r="CB254" t="s">
        <v>6</v>
      </c>
      <c r="CE254">
        <v>0</v>
      </c>
      <c r="CF254">
        <v>0</v>
      </c>
      <c r="CG254">
        <v>0</v>
      </c>
      <c r="CM254">
        <v>0</v>
      </c>
      <c r="CN254" t="s">
        <v>6</v>
      </c>
      <c r="CO254">
        <v>0</v>
      </c>
      <c r="CP254" t="e">
        <f t="shared" si="422"/>
        <v>#REF!</v>
      </c>
      <c r="CQ254" t="e">
        <f t="shared" si="423"/>
        <v>#REF!</v>
      </c>
      <c r="CR254">
        <f t="shared" si="424"/>
        <v>0</v>
      </c>
      <c r="CS254">
        <f t="shared" si="425"/>
        <v>0</v>
      </c>
      <c r="CT254">
        <f t="shared" si="426"/>
        <v>0</v>
      </c>
      <c r="CU254">
        <f t="shared" si="427"/>
        <v>0</v>
      </c>
      <c r="CV254">
        <f t="shared" si="427"/>
        <v>0</v>
      </c>
      <c r="CW254">
        <f t="shared" si="427"/>
        <v>0</v>
      </c>
      <c r="CX254">
        <f t="shared" si="427"/>
        <v>0</v>
      </c>
      <c r="CY254" t="e">
        <f t="shared" si="428"/>
        <v>#REF!</v>
      </c>
      <c r="CZ254" t="e">
        <f t="shared" si="429"/>
        <v>#REF!</v>
      </c>
      <c r="DC254" t="s">
        <v>6</v>
      </c>
      <c r="DD254" t="s">
        <v>6</v>
      </c>
      <c r="DE254" t="s">
        <v>6</v>
      </c>
      <c r="DF254" t="s">
        <v>6</v>
      </c>
      <c r="DG254" t="s">
        <v>6</v>
      </c>
      <c r="DH254" t="s">
        <v>6</v>
      </c>
      <c r="DI254" t="s">
        <v>6</v>
      </c>
      <c r="DJ254" t="s">
        <v>6</v>
      </c>
      <c r="DK254" t="s">
        <v>6</v>
      </c>
      <c r="DL254" t="s">
        <v>6</v>
      </c>
      <c r="DM254" t="s">
        <v>6</v>
      </c>
      <c r="DN254">
        <v>0</v>
      </c>
      <c r="DO254">
        <v>0</v>
      </c>
      <c r="DP254">
        <v>1</v>
      </c>
      <c r="DQ254">
        <v>1</v>
      </c>
      <c r="DU254">
        <v>1009</v>
      </c>
      <c r="DV254" t="s">
        <v>147</v>
      </c>
      <c r="DW254" t="e">
        <f>'Техническое задание 18.1 '!#REF!</f>
        <v>#REF!</v>
      </c>
      <c r="DX254">
        <v>1000</v>
      </c>
      <c r="DZ254" t="s">
        <v>6</v>
      </c>
      <c r="EA254" t="s">
        <v>6</v>
      </c>
      <c r="EB254" t="s">
        <v>6</v>
      </c>
      <c r="EC254" t="s">
        <v>6</v>
      </c>
      <c r="EE254">
        <v>66434310</v>
      </c>
      <c r="EF254">
        <v>2</v>
      </c>
      <c r="EG254" t="s">
        <v>80</v>
      </c>
      <c r="EH254">
        <v>9</v>
      </c>
      <c r="EI254" t="s">
        <v>332</v>
      </c>
      <c r="EJ254">
        <v>1</v>
      </c>
      <c r="EK254">
        <v>9001</v>
      </c>
      <c r="EL254" t="s">
        <v>332</v>
      </c>
      <c r="EM254" t="s">
        <v>333</v>
      </c>
      <c r="EO254" t="s">
        <v>6</v>
      </c>
      <c r="EQ254">
        <v>0</v>
      </c>
      <c r="ER254">
        <v>4920</v>
      </c>
      <c r="ES254" s="31" t="e">
        <f>'Техническое задание 18.1 '!#REF!</f>
        <v>#REF!</v>
      </c>
      <c r="ET254">
        <v>0</v>
      </c>
      <c r="EU254">
        <v>0</v>
      </c>
      <c r="EV254">
        <v>0</v>
      </c>
      <c r="EW254">
        <v>0</v>
      </c>
      <c r="EX254">
        <v>0</v>
      </c>
      <c r="FQ254">
        <v>0</v>
      </c>
      <c r="FR254">
        <f t="shared" si="430"/>
        <v>0</v>
      </c>
      <c r="FS254">
        <v>0</v>
      </c>
      <c r="FX254">
        <v>93</v>
      </c>
      <c r="FY254">
        <v>62</v>
      </c>
      <c r="GA254" t="s">
        <v>6</v>
      </c>
      <c r="GD254">
        <v>1</v>
      </c>
      <c r="GF254">
        <v>834877976</v>
      </c>
      <c r="GG254">
        <v>2</v>
      </c>
      <c r="GH254">
        <v>1</v>
      </c>
      <c r="GI254">
        <v>4</v>
      </c>
      <c r="GJ254">
        <v>0</v>
      </c>
      <c r="GK254">
        <v>0</v>
      </c>
      <c r="GL254">
        <f t="shared" si="431"/>
        <v>0</v>
      </c>
      <c r="GM254" t="e">
        <f t="shared" si="432"/>
        <v>#REF!</v>
      </c>
      <c r="GN254" t="e">
        <f t="shared" si="433"/>
        <v>#REF!</v>
      </c>
      <c r="GO254">
        <f t="shared" si="434"/>
        <v>0</v>
      </c>
      <c r="GP254">
        <f t="shared" si="435"/>
        <v>0</v>
      </c>
      <c r="GR254">
        <v>0</v>
      </c>
      <c r="GS254">
        <v>3</v>
      </c>
      <c r="GT254">
        <v>0</v>
      </c>
      <c r="GU254" t="s">
        <v>6</v>
      </c>
      <c r="GV254">
        <f t="shared" si="436"/>
        <v>0</v>
      </c>
      <c r="GW254">
        <v>1</v>
      </c>
      <c r="GX254" t="e">
        <f t="shared" si="437"/>
        <v>#REF!</v>
      </c>
      <c r="HA254">
        <v>0</v>
      </c>
      <c r="HB254">
        <v>0</v>
      </c>
      <c r="HC254">
        <f t="shared" si="438"/>
        <v>0</v>
      </c>
      <c r="HE254" t="s">
        <v>6</v>
      </c>
      <c r="HF254" t="s">
        <v>6</v>
      </c>
      <c r="HM254" t="s">
        <v>6</v>
      </c>
      <c r="HN254" t="s">
        <v>334</v>
      </c>
      <c r="HO254" t="s">
        <v>335</v>
      </c>
      <c r="HP254" t="s">
        <v>332</v>
      </c>
      <c r="HQ254" t="s">
        <v>332</v>
      </c>
      <c r="IF254">
        <v>-1</v>
      </c>
      <c r="IK254">
        <v>0</v>
      </c>
    </row>
    <row r="255" spans="1:245" x14ac:dyDescent="0.25">
      <c r="A255">
        <v>18</v>
      </c>
      <c r="B255">
        <v>1</v>
      </c>
      <c r="C255">
        <v>456</v>
      </c>
      <c r="E255" t="s">
        <v>646</v>
      </c>
      <c r="F255" t="e">
        <f>'Техническое задание 18.1 '!#REF!</f>
        <v>#REF!</v>
      </c>
      <c r="G255" t="s">
        <v>361</v>
      </c>
      <c r="H255" t="s">
        <v>22</v>
      </c>
      <c r="I255" t="e">
        <f>I250*J255</f>
        <v>#REF!</v>
      </c>
      <c r="J255">
        <v>-1.0299999999999999E-3</v>
      </c>
      <c r="K255">
        <v>-1.0300000000000001E-3</v>
      </c>
      <c r="O255" t="e">
        <f t="shared" si="405"/>
        <v>#REF!</v>
      </c>
      <c r="P255" t="e">
        <f t="shared" si="406"/>
        <v>#REF!</v>
      </c>
      <c r="Q255" t="e">
        <f t="shared" si="407"/>
        <v>#REF!</v>
      </c>
      <c r="R255" t="e">
        <f t="shared" si="408"/>
        <v>#REF!</v>
      </c>
      <c r="S255" t="e">
        <f t="shared" si="409"/>
        <v>#REF!</v>
      </c>
      <c r="T255" t="e">
        <f t="shared" si="410"/>
        <v>#REF!</v>
      </c>
      <c r="U255" t="e">
        <f t="shared" si="411"/>
        <v>#REF!</v>
      </c>
      <c r="V255" t="e">
        <f t="shared" si="412"/>
        <v>#REF!</v>
      </c>
      <c r="W255" t="e">
        <f t="shared" si="413"/>
        <v>#REF!</v>
      </c>
      <c r="X255" t="e">
        <f t="shared" si="414"/>
        <v>#REF!</v>
      </c>
      <c r="Y255" t="e">
        <f t="shared" si="414"/>
        <v>#REF!</v>
      </c>
      <c r="AA255">
        <v>66440962</v>
      </c>
      <c r="AB255" t="e">
        <f t="shared" si="415"/>
        <v>#REF!</v>
      </c>
      <c r="AC255" t="e">
        <f t="shared" si="416"/>
        <v>#REF!</v>
      </c>
      <c r="AD255">
        <f t="shared" si="417"/>
        <v>0</v>
      </c>
      <c r="AE255">
        <f t="shared" si="418"/>
        <v>0</v>
      </c>
      <c r="AF255">
        <f t="shared" si="418"/>
        <v>0</v>
      </c>
      <c r="AG255">
        <f t="shared" si="419"/>
        <v>0</v>
      </c>
      <c r="AH255">
        <f t="shared" si="420"/>
        <v>0</v>
      </c>
      <c r="AI255">
        <f t="shared" si="420"/>
        <v>0</v>
      </c>
      <c r="AJ255">
        <f t="shared" si="421"/>
        <v>0</v>
      </c>
      <c r="AK255">
        <v>1700</v>
      </c>
      <c r="AL255" s="31" t="e">
        <f>'Техническое задание 18.1 '!#REF!</f>
        <v>#REF!</v>
      </c>
      <c r="AM255">
        <v>0</v>
      </c>
      <c r="AN255">
        <v>0</v>
      </c>
      <c r="AO255">
        <v>0</v>
      </c>
      <c r="AP255">
        <v>0</v>
      </c>
      <c r="AQ255">
        <v>0</v>
      </c>
      <c r="AR255">
        <v>0</v>
      </c>
      <c r="AS255">
        <v>0</v>
      </c>
      <c r="AT255">
        <v>93</v>
      </c>
      <c r="AU255">
        <v>62</v>
      </c>
      <c r="AV255">
        <v>1</v>
      </c>
      <c r="AW255">
        <v>1</v>
      </c>
      <c r="AZ255">
        <v>1</v>
      </c>
      <c r="BA255">
        <v>1</v>
      </c>
      <c r="BB255">
        <v>1</v>
      </c>
      <c r="BC255" t="e">
        <f>'Техническое задание 18.1 '!#REF!</f>
        <v>#REF!</v>
      </c>
      <c r="BD255" t="s">
        <v>6</v>
      </c>
      <c r="BE255" t="s">
        <v>6</v>
      </c>
      <c r="BF255" t="s">
        <v>6</v>
      </c>
      <c r="BG255" t="s">
        <v>6</v>
      </c>
      <c r="BH255">
        <v>3</v>
      </c>
      <c r="BI255">
        <v>1</v>
      </c>
      <c r="BJ255" t="s">
        <v>362</v>
      </c>
      <c r="BM255">
        <v>9001</v>
      </c>
      <c r="BN255">
        <v>0</v>
      </c>
      <c r="BO255" t="s">
        <v>6</v>
      </c>
      <c r="BP255">
        <v>0</v>
      </c>
      <c r="BQ255">
        <v>2</v>
      </c>
      <c r="BR255">
        <v>1</v>
      </c>
      <c r="BS255">
        <v>1</v>
      </c>
      <c r="BT255">
        <v>1</v>
      </c>
      <c r="BU255">
        <v>1</v>
      </c>
      <c r="BV255">
        <v>1</v>
      </c>
      <c r="BW255">
        <v>1</v>
      </c>
      <c r="BX255">
        <v>1</v>
      </c>
      <c r="BY255" t="s">
        <v>6</v>
      </c>
      <c r="BZ255">
        <v>93</v>
      </c>
      <c r="CA255">
        <v>62</v>
      </c>
      <c r="CB255" t="s">
        <v>6</v>
      </c>
      <c r="CE255">
        <v>0</v>
      </c>
      <c r="CF255">
        <v>0</v>
      </c>
      <c r="CG255">
        <v>0</v>
      </c>
      <c r="CM255">
        <v>0</v>
      </c>
      <c r="CN255" t="s">
        <v>6</v>
      </c>
      <c r="CO255">
        <v>0</v>
      </c>
      <c r="CP255" t="e">
        <f t="shared" si="422"/>
        <v>#REF!</v>
      </c>
      <c r="CQ255" t="e">
        <f t="shared" si="423"/>
        <v>#REF!</v>
      </c>
      <c r="CR255">
        <f t="shared" si="424"/>
        <v>0</v>
      </c>
      <c r="CS255">
        <f t="shared" si="425"/>
        <v>0</v>
      </c>
      <c r="CT255">
        <f t="shared" si="426"/>
        <v>0</v>
      </c>
      <c r="CU255">
        <f t="shared" si="427"/>
        <v>0</v>
      </c>
      <c r="CV255">
        <f t="shared" si="427"/>
        <v>0</v>
      </c>
      <c r="CW255">
        <f t="shared" si="427"/>
        <v>0</v>
      </c>
      <c r="CX255">
        <f t="shared" si="427"/>
        <v>0</v>
      </c>
      <c r="CY255" t="e">
        <f t="shared" si="428"/>
        <v>#REF!</v>
      </c>
      <c r="CZ255" t="e">
        <f t="shared" si="429"/>
        <v>#REF!</v>
      </c>
      <c r="DC255" t="s">
        <v>6</v>
      </c>
      <c r="DD255" t="s">
        <v>6</v>
      </c>
      <c r="DE255" t="s">
        <v>6</v>
      </c>
      <c r="DF255" t="s">
        <v>6</v>
      </c>
      <c r="DG255" t="s">
        <v>6</v>
      </c>
      <c r="DH255" t="s">
        <v>6</v>
      </c>
      <c r="DI255" t="s">
        <v>6</v>
      </c>
      <c r="DJ255" t="s">
        <v>6</v>
      </c>
      <c r="DK255" t="s">
        <v>6</v>
      </c>
      <c r="DL255" t="s">
        <v>6</v>
      </c>
      <c r="DM255" t="s">
        <v>6</v>
      </c>
      <c r="DN255">
        <v>0</v>
      </c>
      <c r="DO255">
        <v>0</v>
      </c>
      <c r="DP255">
        <v>1</v>
      </c>
      <c r="DQ255">
        <v>1</v>
      </c>
      <c r="DU255">
        <v>1007</v>
      </c>
      <c r="DV255" t="s">
        <v>22</v>
      </c>
      <c r="DW255" t="e">
        <f>'Техническое задание 18.1 '!#REF!</f>
        <v>#REF!</v>
      </c>
      <c r="DX255">
        <v>1</v>
      </c>
      <c r="DZ255" t="s">
        <v>6</v>
      </c>
      <c r="EA255" t="s">
        <v>6</v>
      </c>
      <c r="EB255" t="s">
        <v>6</v>
      </c>
      <c r="EC255" t="s">
        <v>6</v>
      </c>
      <c r="EE255">
        <v>66434310</v>
      </c>
      <c r="EF255">
        <v>2</v>
      </c>
      <c r="EG255" t="s">
        <v>80</v>
      </c>
      <c r="EH255">
        <v>9</v>
      </c>
      <c r="EI255" t="s">
        <v>332</v>
      </c>
      <c r="EJ255">
        <v>1</v>
      </c>
      <c r="EK255">
        <v>9001</v>
      </c>
      <c r="EL255" t="s">
        <v>332</v>
      </c>
      <c r="EM255" t="s">
        <v>333</v>
      </c>
      <c r="EO255" t="s">
        <v>6</v>
      </c>
      <c r="EQ255">
        <v>0</v>
      </c>
      <c r="ER255">
        <v>1700</v>
      </c>
      <c r="ES255" s="31" t="e">
        <f>'Техническое задание 18.1 '!#REF!</f>
        <v>#REF!</v>
      </c>
      <c r="ET255">
        <v>0</v>
      </c>
      <c r="EU255">
        <v>0</v>
      </c>
      <c r="EV255">
        <v>0</v>
      </c>
      <c r="EW255">
        <v>0</v>
      </c>
      <c r="EX255">
        <v>0</v>
      </c>
      <c r="FQ255">
        <v>0</v>
      </c>
      <c r="FR255">
        <f t="shared" si="430"/>
        <v>0</v>
      </c>
      <c r="FS255">
        <v>0</v>
      </c>
      <c r="FX255">
        <v>93</v>
      </c>
      <c r="FY255">
        <v>62</v>
      </c>
      <c r="GA255" t="s">
        <v>6</v>
      </c>
      <c r="GD255">
        <v>1</v>
      </c>
      <c r="GF255">
        <v>1758287014</v>
      </c>
      <c r="GG255">
        <v>2</v>
      </c>
      <c r="GH255">
        <v>1</v>
      </c>
      <c r="GI255">
        <v>4</v>
      </c>
      <c r="GJ255">
        <v>0</v>
      </c>
      <c r="GK255">
        <v>0</v>
      </c>
      <c r="GL255">
        <f t="shared" si="431"/>
        <v>0</v>
      </c>
      <c r="GM255" t="e">
        <f t="shared" si="432"/>
        <v>#REF!</v>
      </c>
      <c r="GN255" t="e">
        <f t="shared" si="433"/>
        <v>#REF!</v>
      </c>
      <c r="GO255">
        <f t="shared" si="434"/>
        <v>0</v>
      </c>
      <c r="GP255">
        <f t="shared" si="435"/>
        <v>0</v>
      </c>
      <c r="GR255">
        <v>0</v>
      </c>
      <c r="GS255">
        <v>3</v>
      </c>
      <c r="GT255">
        <v>0</v>
      </c>
      <c r="GU255" t="s">
        <v>6</v>
      </c>
      <c r="GV255">
        <f t="shared" si="436"/>
        <v>0</v>
      </c>
      <c r="GW255">
        <v>1</v>
      </c>
      <c r="GX255" t="e">
        <f t="shared" si="437"/>
        <v>#REF!</v>
      </c>
      <c r="HA255">
        <v>0</v>
      </c>
      <c r="HB255">
        <v>0</v>
      </c>
      <c r="HC255">
        <f t="shared" si="438"/>
        <v>0</v>
      </c>
      <c r="HE255" t="s">
        <v>6</v>
      </c>
      <c r="HF255" t="s">
        <v>6</v>
      </c>
      <c r="HM255" t="s">
        <v>6</v>
      </c>
      <c r="HN255" t="s">
        <v>334</v>
      </c>
      <c r="HO255" t="s">
        <v>335</v>
      </c>
      <c r="HP255" t="s">
        <v>332</v>
      </c>
      <c r="HQ255" t="s">
        <v>332</v>
      </c>
      <c r="IF255">
        <v>-1</v>
      </c>
      <c r="IK255">
        <v>0</v>
      </c>
    </row>
    <row r="256" spans="1:245" x14ac:dyDescent="0.25">
      <c r="A256">
        <v>18</v>
      </c>
      <c r="B256">
        <v>1</v>
      </c>
      <c r="C256">
        <v>459</v>
      </c>
      <c r="E256" t="s">
        <v>647</v>
      </c>
      <c r="F256" t="e">
        <f>'Техническое задание 18.1 '!#REF!</f>
        <v>#REF!</v>
      </c>
      <c r="G256" t="s">
        <v>649</v>
      </c>
      <c r="H256" t="s">
        <v>650</v>
      </c>
      <c r="I256" t="e">
        <f>I250*J256</f>
        <v>#REF!</v>
      </c>
      <c r="J256" s="66">
        <f>'4.Ведомость_списания'!F288</f>
        <v>1</v>
      </c>
      <c r="K256">
        <v>1</v>
      </c>
      <c r="O256" t="e">
        <f t="shared" si="405"/>
        <v>#REF!</v>
      </c>
      <c r="P256" t="e">
        <f t="shared" si="406"/>
        <v>#REF!</v>
      </c>
      <c r="Q256" t="e">
        <f t="shared" si="407"/>
        <v>#REF!</v>
      </c>
      <c r="R256" t="e">
        <f t="shared" si="408"/>
        <v>#REF!</v>
      </c>
      <c r="S256" t="e">
        <f t="shared" si="409"/>
        <v>#REF!</v>
      </c>
      <c r="T256" t="e">
        <f t="shared" si="410"/>
        <v>#REF!</v>
      </c>
      <c r="U256" t="e">
        <f t="shared" si="411"/>
        <v>#REF!</v>
      </c>
      <c r="V256" t="e">
        <f t="shared" si="412"/>
        <v>#REF!</v>
      </c>
      <c r="W256" t="e">
        <f t="shared" si="413"/>
        <v>#REF!</v>
      </c>
      <c r="X256" t="e">
        <f t="shared" si="414"/>
        <v>#REF!</v>
      </c>
      <c r="Y256" t="e">
        <f t="shared" si="414"/>
        <v>#REF!</v>
      </c>
      <c r="AA256">
        <v>66440962</v>
      </c>
      <c r="AB256" t="e">
        <f t="shared" si="415"/>
        <v>#REF!</v>
      </c>
      <c r="AC256" t="e">
        <f t="shared" si="416"/>
        <v>#REF!</v>
      </c>
      <c r="AD256">
        <f t="shared" si="417"/>
        <v>0</v>
      </c>
      <c r="AE256">
        <f t="shared" si="418"/>
        <v>0</v>
      </c>
      <c r="AF256">
        <f t="shared" si="418"/>
        <v>0</v>
      </c>
      <c r="AG256">
        <f t="shared" si="419"/>
        <v>0</v>
      </c>
      <c r="AH256">
        <f t="shared" si="420"/>
        <v>0</v>
      </c>
      <c r="AI256">
        <f t="shared" si="420"/>
        <v>0</v>
      </c>
      <c r="AJ256">
        <f t="shared" si="421"/>
        <v>0</v>
      </c>
      <c r="AK256">
        <v>133881.97</v>
      </c>
      <c r="AL256" s="31" t="e">
        <f>'Техническое задание 18.1 '!#REF!</f>
        <v>#REF!</v>
      </c>
      <c r="AM256">
        <v>0</v>
      </c>
      <c r="AN256">
        <v>0</v>
      </c>
      <c r="AO256">
        <v>0</v>
      </c>
      <c r="AP256">
        <v>0</v>
      </c>
      <c r="AQ256">
        <v>0</v>
      </c>
      <c r="AR256">
        <v>0</v>
      </c>
      <c r="AS256">
        <v>0</v>
      </c>
      <c r="AT256">
        <v>93</v>
      </c>
      <c r="AU256">
        <v>62</v>
      </c>
      <c r="AV256">
        <v>1</v>
      </c>
      <c r="AW256">
        <v>1</v>
      </c>
      <c r="AZ256">
        <v>1</v>
      </c>
      <c r="BA256">
        <v>1</v>
      </c>
      <c r="BB256">
        <v>1</v>
      </c>
      <c r="BC256" t="e">
        <f>'Техническое задание 18.1 '!#REF!</f>
        <v>#REF!</v>
      </c>
      <c r="BD256" t="s">
        <v>6</v>
      </c>
      <c r="BE256" t="s">
        <v>6</v>
      </c>
      <c r="BF256" t="s">
        <v>6</v>
      </c>
      <c r="BG256" t="s">
        <v>6</v>
      </c>
      <c r="BH256">
        <v>3</v>
      </c>
      <c r="BI256">
        <v>1</v>
      </c>
      <c r="BJ256" t="s">
        <v>6</v>
      </c>
      <c r="BM256">
        <v>9001</v>
      </c>
      <c r="BN256">
        <v>0</v>
      </c>
      <c r="BO256" t="s">
        <v>6</v>
      </c>
      <c r="BP256">
        <v>0</v>
      </c>
      <c r="BQ256">
        <v>2</v>
      </c>
      <c r="BR256">
        <v>0</v>
      </c>
      <c r="BS256">
        <v>1</v>
      </c>
      <c r="BT256">
        <v>1</v>
      </c>
      <c r="BU256">
        <v>1</v>
      </c>
      <c r="BV256">
        <v>1</v>
      </c>
      <c r="BW256">
        <v>1</v>
      </c>
      <c r="BX256">
        <v>1</v>
      </c>
      <c r="BY256" t="s">
        <v>6</v>
      </c>
      <c r="BZ256">
        <v>93</v>
      </c>
      <c r="CA256">
        <v>62</v>
      </c>
      <c r="CB256" t="s">
        <v>6</v>
      </c>
      <c r="CE256">
        <v>0</v>
      </c>
      <c r="CF256">
        <v>0</v>
      </c>
      <c r="CG256">
        <v>0</v>
      </c>
      <c r="CM256">
        <v>0</v>
      </c>
      <c r="CN256" t="s">
        <v>6</v>
      </c>
      <c r="CO256">
        <v>0</v>
      </c>
      <c r="CP256" t="e">
        <f t="shared" si="422"/>
        <v>#REF!</v>
      </c>
      <c r="CQ256" t="e">
        <f>AC256</f>
        <v>#REF!</v>
      </c>
      <c r="CR256">
        <f>AD256</f>
        <v>0</v>
      </c>
      <c r="CS256">
        <f t="shared" si="425"/>
        <v>0</v>
      </c>
      <c r="CT256">
        <f t="shared" si="426"/>
        <v>0</v>
      </c>
      <c r="CU256">
        <f t="shared" si="427"/>
        <v>0</v>
      </c>
      <c r="CV256">
        <f t="shared" si="427"/>
        <v>0</v>
      </c>
      <c r="CW256">
        <f t="shared" si="427"/>
        <v>0</v>
      </c>
      <c r="CX256">
        <f t="shared" si="427"/>
        <v>0</v>
      </c>
      <c r="CY256" t="e">
        <f t="shared" si="428"/>
        <v>#REF!</v>
      </c>
      <c r="CZ256" t="e">
        <f t="shared" si="429"/>
        <v>#REF!</v>
      </c>
      <c r="DC256" t="s">
        <v>6</v>
      </c>
      <c r="DD256" t="s">
        <v>6</v>
      </c>
      <c r="DE256" t="s">
        <v>6</v>
      </c>
      <c r="DF256" t="s">
        <v>6</v>
      </c>
      <c r="DG256" t="s">
        <v>6</v>
      </c>
      <c r="DH256" t="s">
        <v>6</v>
      </c>
      <c r="DI256" t="s">
        <v>6</v>
      </c>
      <c r="DJ256" t="s">
        <v>6</v>
      </c>
      <c r="DK256" t="s">
        <v>6</v>
      </c>
      <c r="DL256" t="s">
        <v>6</v>
      </c>
      <c r="DM256" t="s">
        <v>6</v>
      </c>
      <c r="DN256">
        <v>0</v>
      </c>
      <c r="DO256">
        <v>0</v>
      </c>
      <c r="DP256">
        <v>1</v>
      </c>
      <c r="DQ256">
        <v>1</v>
      </c>
      <c r="DU256">
        <v>1013</v>
      </c>
      <c r="DV256" t="s">
        <v>650</v>
      </c>
      <c r="DW256" t="e">
        <f>'Техническое задание 18.1 '!#REF!</f>
        <v>#REF!</v>
      </c>
      <c r="DX256">
        <v>1</v>
      </c>
      <c r="DZ256" t="s">
        <v>6</v>
      </c>
      <c r="EA256" t="s">
        <v>6</v>
      </c>
      <c r="EB256" t="s">
        <v>6</v>
      </c>
      <c r="EC256" t="s">
        <v>6</v>
      </c>
      <c r="EE256">
        <v>66434310</v>
      </c>
      <c r="EF256">
        <v>2</v>
      </c>
      <c r="EG256" t="s">
        <v>80</v>
      </c>
      <c r="EH256">
        <v>9</v>
      </c>
      <c r="EI256" t="s">
        <v>332</v>
      </c>
      <c r="EJ256">
        <v>1</v>
      </c>
      <c r="EK256">
        <v>9001</v>
      </c>
      <c r="EL256" t="s">
        <v>332</v>
      </c>
      <c r="EM256" t="s">
        <v>333</v>
      </c>
      <c r="EO256" t="s">
        <v>6</v>
      </c>
      <c r="EQ256">
        <v>0</v>
      </c>
      <c r="ER256">
        <v>133881.97</v>
      </c>
      <c r="ES256" s="31" t="e">
        <f>'Техническое задание 18.1 '!#REF!</f>
        <v>#REF!</v>
      </c>
      <c r="ET256">
        <v>0</v>
      </c>
      <c r="EU256">
        <v>0</v>
      </c>
      <c r="EV256">
        <v>0</v>
      </c>
      <c r="EW256">
        <v>0</v>
      </c>
      <c r="EX256">
        <v>0</v>
      </c>
      <c r="EZ256">
        <v>5</v>
      </c>
      <c r="FC256">
        <v>0</v>
      </c>
      <c r="FD256">
        <v>18</v>
      </c>
      <c r="FF256">
        <v>129644.22</v>
      </c>
      <c r="FQ256">
        <v>0</v>
      </c>
      <c r="FR256">
        <f t="shared" si="430"/>
        <v>0</v>
      </c>
      <c r="FS256">
        <v>0</v>
      </c>
      <c r="FX256">
        <v>93</v>
      </c>
      <c r="FY256">
        <v>62</v>
      </c>
      <c r="GA256" t="s">
        <v>651</v>
      </c>
      <c r="GD256">
        <v>1</v>
      </c>
      <c r="GF256">
        <v>736554802</v>
      </c>
      <c r="GG256">
        <v>2</v>
      </c>
      <c r="GH256">
        <v>3</v>
      </c>
      <c r="GI256">
        <v>4</v>
      </c>
      <c r="GJ256">
        <v>0</v>
      </c>
      <c r="GK256">
        <v>0</v>
      </c>
      <c r="GL256">
        <f t="shared" si="431"/>
        <v>0</v>
      </c>
      <c r="GM256" t="e">
        <f t="shared" si="432"/>
        <v>#REF!</v>
      </c>
      <c r="GN256" t="e">
        <f t="shared" si="433"/>
        <v>#REF!</v>
      </c>
      <c r="GO256">
        <f t="shared" si="434"/>
        <v>0</v>
      </c>
      <c r="GP256">
        <f t="shared" si="435"/>
        <v>0</v>
      </c>
      <c r="GR256">
        <v>1</v>
      </c>
      <c r="GS256">
        <v>1</v>
      </c>
      <c r="GT256">
        <v>0</v>
      </c>
      <c r="GU256" t="s">
        <v>6</v>
      </c>
      <c r="GV256">
        <f t="shared" si="436"/>
        <v>0</v>
      </c>
      <c r="GW256">
        <v>1</v>
      </c>
      <c r="GX256" t="e">
        <f t="shared" si="437"/>
        <v>#REF!</v>
      </c>
      <c r="HA256">
        <v>0</v>
      </c>
      <c r="HB256">
        <v>0</v>
      </c>
      <c r="HC256">
        <f t="shared" si="438"/>
        <v>0</v>
      </c>
      <c r="HE256" t="s">
        <v>51</v>
      </c>
      <c r="HF256" t="s">
        <v>265</v>
      </c>
      <c r="HG256" t="e">
        <f>ROUND(AC256*I256,0)</f>
        <v>#REF!</v>
      </c>
      <c r="HM256" t="s">
        <v>6</v>
      </c>
      <c r="HN256" t="s">
        <v>334</v>
      </c>
      <c r="HO256" t="s">
        <v>335</v>
      </c>
      <c r="HP256" t="s">
        <v>332</v>
      </c>
      <c r="HQ256" t="s">
        <v>332</v>
      </c>
      <c r="IF256">
        <v>-1</v>
      </c>
      <c r="IK256">
        <v>0</v>
      </c>
    </row>
    <row r="257" spans="1:245" x14ac:dyDescent="0.25">
      <c r="A257">
        <v>17</v>
      </c>
      <c r="B257">
        <v>1</v>
      </c>
      <c r="C257">
        <f>ROW(SmtRes!A467)</f>
        <v>467</v>
      </c>
      <c r="D257">
        <f>ROW(EtalonRes!A426)</f>
        <v>426</v>
      </c>
      <c r="E257" t="s">
        <v>652</v>
      </c>
      <c r="F257" t="s">
        <v>368</v>
      </c>
      <c r="G257" t="s">
        <v>369</v>
      </c>
      <c r="H257" t="s">
        <v>92</v>
      </c>
      <c r="I257" t="e">
        <f>'Техническое задание 18.1 '!#REF!</f>
        <v>#REF!</v>
      </c>
      <c r="J257">
        <v>0</v>
      </c>
      <c r="K257">
        <v>0.25</v>
      </c>
      <c r="O257" t="e">
        <f t="shared" si="405"/>
        <v>#REF!</v>
      </c>
      <c r="P257" t="e">
        <f t="shared" si="406"/>
        <v>#REF!</v>
      </c>
      <c r="Q257" t="e">
        <f t="shared" si="407"/>
        <v>#REF!</v>
      </c>
      <c r="R257" t="e">
        <f t="shared" si="408"/>
        <v>#REF!</v>
      </c>
      <c r="S257" t="e">
        <f t="shared" si="409"/>
        <v>#REF!</v>
      </c>
      <c r="T257" t="e">
        <f t="shared" si="410"/>
        <v>#REF!</v>
      </c>
      <c r="U257" t="e">
        <f t="shared" si="411"/>
        <v>#REF!</v>
      </c>
      <c r="V257" t="e">
        <f t="shared" si="412"/>
        <v>#REF!</v>
      </c>
      <c r="W257" t="e">
        <f t="shared" si="413"/>
        <v>#REF!</v>
      </c>
      <c r="X257" t="e">
        <f t="shared" si="414"/>
        <v>#REF!</v>
      </c>
      <c r="Y257" t="e">
        <f t="shared" si="414"/>
        <v>#REF!</v>
      </c>
      <c r="AA257">
        <v>66440962</v>
      </c>
      <c r="AB257" t="e">
        <f t="shared" si="415"/>
        <v>#REF!</v>
      </c>
      <c r="AC257" t="e">
        <f>ROUND(((ES257*ROUND(2,7))),2)</f>
        <v>#REF!</v>
      </c>
      <c r="AD257" t="e">
        <f>ROUND(((((ET257*ROUND(2,7)))-((EU257*ROUND(2,7))))+AE257),2)</f>
        <v>#REF!</v>
      </c>
      <c r="AE257" t="e">
        <f>ROUND(((EU257*ROUND(2,7))),2)</f>
        <v>#REF!</v>
      </c>
      <c r="AF257" t="e">
        <f>ROUND(((EV257*ROUND(2,7))),2)</f>
        <v>#REF!</v>
      </c>
      <c r="AG257">
        <f t="shared" si="419"/>
        <v>0</v>
      </c>
      <c r="AH257" t="e">
        <f>((EW257*ROUND(2,7)))</f>
        <v>#REF!</v>
      </c>
      <c r="AI257">
        <f>((EX257*ROUND(2,7)))</f>
        <v>0.04</v>
      </c>
      <c r="AJ257">
        <f t="shared" si="421"/>
        <v>0</v>
      </c>
      <c r="AK257" t="e">
        <f>AL257+AM257+AO257</f>
        <v>#REF!</v>
      </c>
      <c r="AL257" s="31" t="e">
        <f>'Техническое задание 18.1 '!#REF!</f>
        <v>#REF!</v>
      </c>
      <c r="AM257" s="31" t="e">
        <f>'Техническое задание 18.1 '!#REF!</f>
        <v>#REF!</v>
      </c>
      <c r="AN257" s="31" t="e">
        <f>'Техническое задание 18.1 '!#REF!</f>
        <v>#REF!</v>
      </c>
      <c r="AO257" s="31" t="e">
        <f>'Техническое задание 18.1 '!#REF!</f>
        <v>#REF!</v>
      </c>
      <c r="AP257">
        <v>0</v>
      </c>
      <c r="AQ257" t="e">
        <f>'Техническое задание 18.1 '!#REF!</f>
        <v>#REF!</v>
      </c>
      <c r="AR257">
        <v>0.02</v>
      </c>
      <c r="AS257">
        <v>0</v>
      </c>
      <c r="AT257">
        <v>94</v>
      </c>
      <c r="AU257">
        <v>51</v>
      </c>
      <c r="AV257">
        <v>1</v>
      </c>
      <c r="AW257">
        <v>1</v>
      </c>
      <c r="AZ257">
        <v>1</v>
      </c>
      <c r="BA257" t="e">
        <f>'Техническое задание 18.1 '!#REF!</f>
        <v>#REF!</v>
      </c>
      <c r="BB257" t="e">
        <f>'Техническое задание 18.1 '!#REF!</f>
        <v>#REF!</v>
      </c>
      <c r="BC257" t="e">
        <f>'Техническое задание 18.1 '!#REF!</f>
        <v>#REF!</v>
      </c>
      <c r="BD257" t="s">
        <v>6</v>
      </c>
      <c r="BE257" t="s">
        <v>6</v>
      </c>
      <c r="BF257" t="s">
        <v>6</v>
      </c>
      <c r="BG257" t="s">
        <v>6</v>
      </c>
      <c r="BH257">
        <v>0</v>
      </c>
      <c r="BI257">
        <v>1</v>
      </c>
      <c r="BJ257" t="s">
        <v>370</v>
      </c>
      <c r="BM257">
        <v>13001</v>
      </c>
      <c r="BN257">
        <v>0</v>
      </c>
      <c r="BO257" t="s">
        <v>6</v>
      </c>
      <c r="BP257">
        <v>0</v>
      </c>
      <c r="BQ257">
        <v>2</v>
      </c>
      <c r="BR257">
        <v>0</v>
      </c>
      <c r="BS257" t="e">
        <f>'Техническое задание 18.1 '!#REF!</f>
        <v>#REF!</v>
      </c>
      <c r="BT257">
        <v>1</v>
      </c>
      <c r="BU257">
        <v>1</v>
      </c>
      <c r="BV257">
        <v>1</v>
      </c>
      <c r="BW257">
        <v>1</v>
      </c>
      <c r="BX257">
        <v>1</v>
      </c>
      <c r="BY257" t="s">
        <v>6</v>
      </c>
      <c r="BZ257">
        <v>94</v>
      </c>
      <c r="CA257">
        <v>51</v>
      </c>
      <c r="CB257" t="s">
        <v>6</v>
      </c>
      <c r="CE257">
        <v>0</v>
      </c>
      <c r="CF257">
        <v>0</v>
      </c>
      <c r="CG257">
        <v>0</v>
      </c>
      <c r="CM257">
        <v>0</v>
      </c>
      <c r="CN257" t="s">
        <v>6</v>
      </c>
      <c r="CO257">
        <v>0</v>
      </c>
      <c r="CP257" t="e">
        <f t="shared" si="422"/>
        <v>#REF!</v>
      </c>
      <c r="CQ257" t="e">
        <f>AC257*BC257</f>
        <v>#REF!</v>
      </c>
      <c r="CR257" t="e">
        <f>AD257*BB257</f>
        <v>#REF!</v>
      </c>
      <c r="CS257" t="e">
        <f t="shared" si="425"/>
        <v>#REF!</v>
      </c>
      <c r="CT257" t="e">
        <f t="shared" si="426"/>
        <v>#REF!</v>
      </c>
      <c r="CU257">
        <f t="shared" si="427"/>
        <v>0</v>
      </c>
      <c r="CV257" t="e">
        <f t="shared" si="427"/>
        <v>#REF!</v>
      </c>
      <c r="CW257">
        <f t="shared" si="427"/>
        <v>0.04</v>
      </c>
      <c r="CX257">
        <f t="shared" si="427"/>
        <v>0</v>
      </c>
      <c r="CY257" t="e">
        <f t="shared" si="428"/>
        <v>#REF!</v>
      </c>
      <c r="CZ257" t="e">
        <f t="shared" si="429"/>
        <v>#REF!</v>
      </c>
      <c r="DC257" t="s">
        <v>6</v>
      </c>
      <c r="DD257" t="s">
        <v>250</v>
      </c>
      <c r="DE257" t="s">
        <v>250</v>
      </c>
      <c r="DF257" t="s">
        <v>250</v>
      </c>
      <c r="DG257" t="s">
        <v>250</v>
      </c>
      <c r="DH257" t="s">
        <v>6</v>
      </c>
      <c r="DI257" t="s">
        <v>250</v>
      </c>
      <c r="DJ257" t="s">
        <v>250</v>
      </c>
      <c r="DK257" t="s">
        <v>6</v>
      </c>
      <c r="DL257" t="s">
        <v>6</v>
      </c>
      <c r="DM257" t="s">
        <v>6</v>
      </c>
      <c r="DN257">
        <v>0</v>
      </c>
      <c r="DO257">
        <v>0</v>
      </c>
      <c r="DP257">
        <v>1</v>
      </c>
      <c r="DQ257">
        <v>1</v>
      </c>
      <c r="DU257">
        <v>1005</v>
      </c>
      <c r="DV257" t="s">
        <v>92</v>
      </c>
      <c r="DW257" t="e">
        <f>'Техническое задание 18.1 '!#REF!</f>
        <v>#REF!</v>
      </c>
      <c r="DX257">
        <v>100</v>
      </c>
      <c r="DZ257" t="s">
        <v>6</v>
      </c>
      <c r="EA257" t="s">
        <v>6</v>
      </c>
      <c r="EB257" t="s">
        <v>6</v>
      </c>
      <c r="EC257" t="s">
        <v>6</v>
      </c>
      <c r="EE257">
        <v>66434316</v>
      </c>
      <c r="EF257">
        <v>2</v>
      </c>
      <c r="EG257" t="s">
        <v>80</v>
      </c>
      <c r="EH257">
        <v>13</v>
      </c>
      <c r="EI257" t="s">
        <v>371</v>
      </c>
      <c r="EJ257">
        <v>1</v>
      </c>
      <c r="EK257">
        <v>13001</v>
      </c>
      <c r="EL257" t="s">
        <v>372</v>
      </c>
      <c r="EM257" t="s">
        <v>373</v>
      </c>
      <c r="EO257" t="s">
        <v>6</v>
      </c>
      <c r="EQ257">
        <v>0</v>
      </c>
      <c r="ER257" t="e">
        <f>ES257+ET257+EV257</f>
        <v>#REF!</v>
      </c>
      <c r="ES257" s="31" t="e">
        <f>'Техническое задание 18.1 '!#REF!</f>
        <v>#REF!</v>
      </c>
      <c r="ET257" s="31" t="e">
        <f>'Техническое задание 18.1 '!#REF!</f>
        <v>#REF!</v>
      </c>
      <c r="EU257" s="31" t="e">
        <f>'Техническое задание 18.1 '!#REF!</f>
        <v>#REF!</v>
      </c>
      <c r="EV257" s="31" t="e">
        <f>'Техническое задание 18.1 '!#REF!</f>
        <v>#REF!</v>
      </c>
      <c r="EW257" t="e">
        <f>'Техническое задание 18.1 '!#REF!</f>
        <v>#REF!</v>
      </c>
      <c r="EX257">
        <v>0.02</v>
      </c>
      <c r="EY257">
        <v>0</v>
      </c>
      <c r="FQ257">
        <v>0</v>
      </c>
      <c r="FR257">
        <f t="shared" si="430"/>
        <v>0</v>
      </c>
      <c r="FS257">
        <v>0</v>
      </c>
      <c r="FX257">
        <v>94</v>
      </c>
      <c r="FY257">
        <v>51</v>
      </c>
      <c r="GA257" t="s">
        <v>6</v>
      </c>
      <c r="GD257">
        <v>1</v>
      </c>
      <c r="GF257">
        <v>-1083810809</v>
      </c>
      <c r="GG257">
        <v>2</v>
      </c>
      <c r="GH257">
        <v>1</v>
      </c>
      <c r="GI257">
        <v>4</v>
      </c>
      <c r="GJ257">
        <v>0</v>
      </c>
      <c r="GK257">
        <v>0</v>
      </c>
      <c r="GL257">
        <f t="shared" si="431"/>
        <v>0</v>
      </c>
      <c r="GM257" t="e">
        <f t="shared" si="432"/>
        <v>#REF!</v>
      </c>
      <c r="GN257" t="e">
        <f t="shared" si="433"/>
        <v>#REF!</v>
      </c>
      <c r="GO257">
        <f t="shared" si="434"/>
        <v>0</v>
      </c>
      <c r="GP257">
        <f t="shared" si="435"/>
        <v>0</v>
      </c>
      <c r="GR257">
        <v>0</v>
      </c>
      <c r="GS257">
        <v>0</v>
      </c>
      <c r="GT257">
        <v>0</v>
      </c>
      <c r="GU257" t="s">
        <v>250</v>
      </c>
      <c r="GV257">
        <f>ROUND(((GT257*ROUND(2,7))),2)</f>
        <v>0</v>
      </c>
      <c r="GW257">
        <v>1</v>
      </c>
      <c r="GX257" t="e">
        <f t="shared" si="437"/>
        <v>#REF!</v>
      </c>
      <c r="HA257">
        <v>0</v>
      </c>
      <c r="HB257">
        <v>0</v>
      </c>
      <c r="HC257">
        <f t="shared" si="438"/>
        <v>0</v>
      </c>
      <c r="HE257" t="s">
        <v>6</v>
      </c>
      <c r="HF257" t="s">
        <v>6</v>
      </c>
      <c r="HM257" t="s">
        <v>6</v>
      </c>
      <c r="HN257" t="s">
        <v>374</v>
      </c>
      <c r="HO257" t="s">
        <v>375</v>
      </c>
      <c r="HP257" t="s">
        <v>371</v>
      </c>
      <c r="HQ257" t="s">
        <v>371</v>
      </c>
      <c r="IF257">
        <v>-1</v>
      </c>
      <c r="IK257">
        <v>0</v>
      </c>
    </row>
    <row r="258" spans="1:245" x14ac:dyDescent="0.25">
      <c r="IF258">
        <v>-1</v>
      </c>
    </row>
    <row r="259" spans="1:245" x14ac:dyDescent="0.25">
      <c r="A259" s="2">
        <v>51</v>
      </c>
      <c r="B259" s="2">
        <f>B24</f>
        <v>1</v>
      </c>
      <c r="C259" s="2">
        <f>A24</f>
        <v>4</v>
      </c>
      <c r="D259" s="2">
        <f>ROW(A24)</f>
        <v>24</v>
      </c>
      <c r="E259" s="2"/>
      <c r="F259" s="2" t="str">
        <f>IF(F24&lt;&gt;"",F24,"")</f>
        <v>Стены наружные</v>
      </c>
      <c r="G259" s="2" t="str">
        <f>IF(G24&lt;&gt;"",G24,"")</f>
        <v>Стены наружные</v>
      </c>
      <c r="H259" s="2">
        <v>0</v>
      </c>
      <c r="I259" s="2"/>
      <c r="J259" s="2"/>
      <c r="K259" s="2"/>
      <c r="L259" s="2"/>
      <c r="M259" s="2"/>
      <c r="N259" s="2"/>
      <c r="O259" s="2" t="e">
        <f t="shared" ref="O259:T259" si="439">ROUND(AB259,0)</f>
        <v>#REF!</v>
      </c>
      <c r="P259" s="2" t="e">
        <f t="shared" si="439"/>
        <v>#REF!</v>
      </c>
      <c r="Q259" s="2" t="e">
        <f t="shared" si="439"/>
        <v>#REF!</v>
      </c>
      <c r="R259" s="2" t="e">
        <f t="shared" si="439"/>
        <v>#REF!</v>
      </c>
      <c r="S259" s="2" t="e">
        <f t="shared" si="439"/>
        <v>#REF!</v>
      </c>
      <c r="T259" s="2" t="e">
        <f t="shared" si="439"/>
        <v>#REF!</v>
      </c>
      <c r="U259" s="2" t="e">
        <f>AH259</f>
        <v>#REF!</v>
      </c>
      <c r="V259" s="2" t="e">
        <f>AI259</f>
        <v>#REF!</v>
      </c>
      <c r="W259" s="2" t="e">
        <f>ROUND(AJ259,0)</f>
        <v>#REF!</v>
      </c>
      <c r="X259" s="2" t="e">
        <f>ROUND(AK259,0)</f>
        <v>#REF!</v>
      </c>
      <c r="Y259" s="2" t="e">
        <f>ROUND(AL259,0)</f>
        <v>#REF!</v>
      </c>
      <c r="Z259" s="2"/>
      <c r="AA259" s="2"/>
      <c r="AB259" s="2" t="e">
        <f>ROUND(SUMIF(AA28:AA257,"=66440962",O28:O257),0)</f>
        <v>#REF!</v>
      </c>
      <c r="AC259" s="2" t="e">
        <f>ROUND(SUMIF(AA28:AA257,"=66440962",P28:P257),0)</f>
        <v>#REF!</v>
      </c>
      <c r="AD259" s="2" t="e">
        <f>ROUND(SUMIF(AA28:AA257,"=66440962",Q28:Q257),0)</f>
        <v>#REF!</v>
      </c>
      <c r="AE259" s="2" t="e">
        <f>ROUND(SUMIF(AA28:AA257,"=66440962",R28:R257),0)</f>
        <v>#REF!</v>
      </c>
      <c r="AF259" s="2" t="e">
        <f>ROUND(SUMIF(AA28:AA257,"=66440962",S28:S257),0)</f>
        <v>#REF!</v>
      </c>
      <c r="AG259" s="2" t="e">
        <f>ROUND(SUMIF(AA28:AA257,"=66440962",T28:T257),0)</f>
        <v>#REF!</v>
      </c>
      <c r="AH259" s="2" t="e">
        <f>SUMIF(AA28:AA257,"=66440962",U28:U257)</f>
        <v>#REF!</v>
      </c>
      <c r="AI259" s="2" t="e">
        <f>SUMIF(AA28:AA257,"=66440962",V28:V257)</f>
        <v>#REF!</v>
      </c>
      <c r="AJ259" s="2" t="e">
        <f>ROUND(SUMIF(AA28:AA257,"=66440962",W28:W257),0)</f>
        <v>#REF!</v>
      </c>
      <c r="AK259" s="2" t="e">
        <f>ROUND(SUMIF(AA28:AA257,"=66440962",X28:X257),0)</f>
        <v>#REF!</v>
      </c>
      <c r="AL259" s="2" t="e">
        <f>ROUND(SUMIF(AA28:AA257,"=66440962",Y28:Y257),0)</f>
        <v>#REF!</v>
      </c>
      <c r="AM259" s="2"/>
      <c r="AN259" s="2"/>
      <c r="AO259" s="2">
        <f t="shared" ref="AO259:BD259" si="440">ROUND(BX259,0)</f>
        <v>0</v>
      </c>
      <c r="AP259" s="2">
        <f t="shared" si="440"/>
        <v>0</v>
      </c>
      <c r="AQ259" s="2">
        <f t="shared" si="440"/>
        <v>0</v>
      </c>
      <c r="AR259" s="2" t="e">
        <f t="shared" si="440"/>
        <v>#REF!</v>
      </c>
      <c r="AS259" s="2" t="e">
        <f t="shared" si="440"/>
        <v>#REF!</v>
      </c>
      <c r="AT259" s="2">
        <f t="shared" si="440"/>
        <v>0</v>
      </c>
      <c r="AU259" s="2">
        <f t="shared" si="440"/>
        <v>0</v>
      </c>
      <c r="AV259" s="2" t="e">
        <f t="shared" si="440"/>
        <v>#REF!</v>
      </c>
      <c r="AW259" s="2" t="e">
        <f t="shared" si="440"/>
        <v>#REF!</v>
      </c>
      <c r="AX259" s="2">
        <f t="shared" si="440"/>
        <v>0</v>
      </c>
      <c r="AY259" s="2" t="e">
        <f t="shared" si="440"/>
        <v>#REF!</v>
      </c>
      <c r="AZ259" s="2">
        <f t="shared" si="440"/>
        <v>0</v>
      </c>
      <c r="BA259" s="2" t="e">
        <f t="shared" si="440"/>
        <v>#REF!</v>
      </c>
      <c r="BB259" s="2">
        <f t="shared" si="440"/>
        <v>0</v>
      </c>
      <c r="BC259" s="2">
        <f t="shared" si="440"/>
        <v>0</v>
      </c>
      <c r="BD259" s="2">
        <f t="shared" si="440"/>
        <v>0</v>
      </c>
      <c r="BE259" s="2"/>
      <c r="BF259" s="2"/>
      <c r="BG259" s="2"/>
      <c r="BH259" s="2"/>
      <c r="BI259" s="2"/>
      <c r="BJ259" s="2"/>
      <c r="BK259" s="2"/>
      <c r="BL259" s="2"/>
      <c r="BM259" s="2"/>
      <c r="BN259" s="2"/>
      <c r="BO259" s="2"/>
      <c r="BP259" s="2"/>
      <c r="BQ259" s="2"/>
      <c r="BR259" s="2"/>
      <c r="BS259" s="2"/>
      <c r="BT259" s="2"/>
      <c r="BU259" s="2"/>
      <c r="BV259" s="2"/>
      <c r="BW259" s="2"/>
      <c r="BX259" s="2">
        <f>ROUND(SUMIF(AA28:AA257,"=66440962",FQ28:FQ257),0)</f>
        <v>0</v>
      </c>
      <c r="BY259" s="2">
        <f>ROUND(SUMIF(AA28:AA257,"=66440962",FR28:FR257),0)</f>
        <v>0</v>
      </c>
      <c r="BZ259" s="2">
        <f>ROUND(SUMIF(AA28:AA257,"=66440962",GL28:GL257),0)</f>
        <v>0</v>
      </c>
      <c r="CA259" s="2" t="e">
        <f>ROUND(SUMIF(AA28:AA257,"=66440962",GM28:GM257),0)</f>
        <v>#REF!</v>
      </c>
      <c r="CB259" s="2" t="e">
        <f>ROUND(SUMIF(AA28:AA257,"=66440962",GN28:GN257),0)</f>
        <v>#REF!</v>
      </c>
      <c r="CC259" s="2">
        <f>ROUND(SUMIF(AA28:AA257,"=66440962",GO28:GO257),0)</f>
        <v>0</v>
      </c>
      <c r="CD259" s="2">
        <f>ROUND(SUMIF(AA28:AA257,"=66440962",GP28:GP257),0)</f>
        <v>0</v>
      </c>
      <c r="CE259" s="2" t="e">
        <f>AC259-BX259</f>
        <v>#REF!</v>
      </c>
      <c r="CF259" s="2" t="e">
        <f>AC259-BY259</f>
        <v>#REF!</v>
      </c>
      <c r="CG259" s="2">
        <f>BX259-BZ259</f>
        <v>0</v>
      </c>
      <c r="CH259" s="2" t="e">
        <f>AC259-BX259-BY259+BZ259</f>
        <v>#REF!</v>
      </c>
      <c r="CI259" s="2">
        <f>BY259-BZ259</f>
        <v>0</v>
      </c>
      <c r="CJ259" s="2" t="e">
        <f>ROUND(SUMIF(AA28:AA257,"=66440962",GX28:GX257),0)</f>
        <v>#REF!</v>
      </c>
      <c r="CK259" s="2">
        <f>ROUND(SUMIF(AA28:AA257,"=66440962",GY28:GY257),0)</f>
        <v>0</v>
      </c>
      <c r="CL259" s="2">
        <f>ROUND(SUMIF(AA28:AA257,"=66440962",GZ28:GZ257),0)</f>
        <v>0</v>
      </c>
      <c r="CM259" s="2">
        <f>ROUND(SUMIF(AA28:AA257,"=66440962",HD28:HD257),0)</f>
        <v>0</v>
      </c>
      <c r="CN259" s="2"/>
      <c r="CO259" s="2"/>
      <c r="CP259" s="2"/>
      <c r="CQ259" s="2"/>
      <c r="CR259" s="2"/>
      <c r="CS259" s="2"/>
      <c r="CT259" s="2"/>
      <c r="CU259" s="2"/>
      <c r="CV259" s="2"/>
      <c r="CW259" s="2"/>
      <c r="CX259" s="2"/>
      <c r="CY259" s="2"/>
      <c r="CZ259" s="2"/>
      <c r="DA259" s="2"/>
      <c r="DB259" s="2"/>
      <c r="DC259" s="2"/>
      <c r="DD259" s="2"/>
      <c r="DE259" s="2"/>
      <c r="DF259" s="2"/>
      <c r="DG259" s="3"/>
      <c r="DH259" s="3"/>
      <c r="DI259" s="3"/>
      <c r="DJ259" s="3"/>
      <c r="DK259" s="3"/>
      <c r="DL259" s="3"/>
      <c r="DM259" s="3"/>
      <c r="DN259" s="3"/>
      <c r="DO259" s="3"/>
      <c r="DP259" s="3"/>
      <c r="DQ259" s="3"/>
      <c r="DR259" s="3"/>
      <c r="DS259" s="3"/>
      <c r="DT259" s="3"/>
      <c r="DU259" s="3"/>
      <c r="DV259" s="3"/>
      <c r="DW259" s="3"/>
      <c r="DX259" s="3"/>
      <c r="DY259" s="3"/>
      <c r="DZ259" s="3"/>
      <c r="EA259" s="3"/>
      <c r="EB259" s="3"/>
      <c r="EC259" s="3"/>
      <c r="ED259" s="3"/>
      <c r="EE259" s="3"/>
      <c r="EF259" s="3"/>
      <c r="EG259" s="3"/>
      <c r="EH259" s="3"/>
      <c r="EI259" s="3"/>
      <c r="EJ259" s="3"/>
      <c r="EK259" s="3"/>
      <c r="EL259" s="3"/>
      <c r="EM259" s="3"/>
      <c r="EN259" s="3"/>
      <c r="EO259" s="3"/>
      <c r="EP259" s="3"/>
      <c r="EQ259" s="3"/>
      <c r="ER259" s="3"/>
      <c r="ES259" s="3"/>
      <c r="ET259" s="3"/>
      <c r="EU259" s="3"/>
      <c r="EV259" s="3"/>
      <c r="EW259" s="3"/>
      <c r="EX259" s="3"/>
      <c r="EY259" s="3"/>
      <c r="EZ259" s="3"/>
      <c r="FA259" s="3"/>
      <c r="FB259" s="3"/>
      <c r="FC259" s="3"/>
      <c r="FD259" s="3"/>
      <c r="FE259" s="3"/>
      <c r="FF259" s="3"/>
      <c r="FG259" s="3"/>
      <c r="FH259" s="3"/>
      <c r="FI259" s="3"/>
      <c r="FJ259" s="3"/>
      <c r="FK259" s="3"/>
      <c r="FL259" s="3"/>
      <c r="FM259" s="3"/>
      <c r="FN259" s="3"/>
      <c r="FO259" s="3"/>
      <c r="FP259" s="3"/>
      <c r="FQ259" s="3"/>
      <c r="FR259" s="3"/>
      <c r="FS259" s="3"/>
      <c r="FT259" s="3"/>
      <c r="FU259" s="3"/>
      <c r="FV259" s="3"/>
      <c r="FW259" s="3"/>
      <c r="FX259" s="3"/>
      <c r="FY259" s="3"/>
      <c r="FZ259" s="3"/>
      <c r="GA259" s="3"/>
      <c r="GB259" s="3"/>
      <c r="GC259" s="3"/>
      <c r="GD259" s="3"/>
      <c r="GE259" s="3"/>
      <c r="GF259" s="3"/>
      <c r="GG259" s="3"/>
      <c r="GH259" s="3"/>
      <c r="GI259" s="3"/>
      <c r="GJ259" s="3"/>
      <c r="GK259" s="3"/>
      <c r="GL259" s="3"/>
      <c r="GM259" s="3"/>
      <c r="GN259" s="3"/>
      <c r="GO259" s="3"/>
      <c r="GP259" s="3"/>
      <c r="GQ259" s="3"/>
      <c r="GR259" s="3"/>
      <c r="GS259" s="3"/>
      <c r="GT259" s="3"/>
      <c r="GU259" s="3"/>
      <c r="GV259" s="3"/>
      <c r="GW259" s="3"/>
      <c r="GX259" s="3">
        <v>0</v>
      </c>
      <c r="IF259">
        <v>-1</v>
      </c>
    </row>
    <row r="260" spans="1:245" x14ac:dyDescent="0.25">
      <c r="IF260">
        <v>-1</v>
      </c>
    </row>
    <row r="261" spans="1:245" x14ac:dyDescent="0.25">
      <c r="A261" s="4">
        <v>50</v>
      </c>
      <c r="B261" s="4">
        <v>0</v>
      </c>
      <c r="C261" s="4">
        <v>0</v>
      </c>
      <c r="D261" s="4">
        <v>1</v>
      </c>
      <c r="E261" s="4">
        <v>201</v>
      </c>
      <c r="F261" s="4" t="e">
        <f>ROUND(Source!O259,O261)</f>
        <v>#REF!</v>
      </c>
      <c r="G261" s="4" t="s">
        <v>653</v>
      </c>
      <c r="H261" s="4" t="s">
        <v>654</v>
      </c>
      <c r="I261" s="4"/>
      <c r="J261" s="4"/>
      <c r="K261" s="4">
        <v>201</v>
      </c>
      <c r="L261" s="4">
        <v>1</v>
      </c>
      <c r="M261" s="4">
        <v>3</v>
      </c>
      <c r="N261" s="4" t="s">
        <v>6</v>
      </c>
      <c r="O261" s="4">
        <v>0</v>
      </c>
      <c r="P261" s="4"/>
      <c r="Q261" s="4"/>
      <c r="R261" s="4"/>
      <c r="S261" s="4"/>
      <c r="T261" s="4"/>
      <c r="U261" s="4"/>
      <c r="V261" s="4"/>
      <c r="W261" s="4">
        <v>63233379</v>
      </c>
      <c r="X261" s="4">
        <v>1</v>
      </c>
      <c r="Y261" s="4">
        <v>63233379</v>
      </c>
      <c r="Z261" s="4"/>
      <c r="AA261" s="4"/>
      <c r="AB261" s="4"/>
      <c r="IF261">
        <v>-1</v>
      </c>
    </row>
    <row r="262" spans="1:245" x14ac:dyDescent="0.25">
      <c r="A262" s="4">
        <v>50</v>
      </c>
      <c r="B262" s="4">
        <v>0</v>
      </c>
      <c r="C262" s="4">
        <v>0</v>
      </c>
      <c r="D262" s="4">
        <v>1</v>
      </c>
      <c r="E262" s="4">
        <v>202</v>
      </c>
      <c r="F262" s="4" t="e">
        <f>ROUND(Source!P259,O262)</f>
        <v>#REF!</v>
      </c>
      <c r="G262" s="4" t="s">
        <v>655</v>
      </c>
      <c r="H262" s="4" t="s">
        <v>656</v>
      </c>
      <c r="I262" s="4"/>
      <c r="J262" s="4"/>
      <c r="K262" s="4">
        <v>202</v>
      </c>
      <c r="L262" s="4">
        <v>2</v>
      </c>
      <c r="M262" s="4">
        <v>3</v>
      </c>
      <c r="N262" s="4" t="s">
        <v>6</v>
      </c>
      <c r="O262" s="4">
        <v>0</v>
      </c>
      <c r="P262" s="4"/>
      <c r="Q262" s="4"/>
      <c r="R262" s="4"/>
      <c r="S262" s="4"/>
      <c r="T262" s="4"/>
      <c r="U262" s="4"/>
      <c r="V262" s="4"/>
      <c r="W262" s="4">
        <v>48491321</v>
      </c>
      <c r="X262" s="4">
        <v>1</v>
      </c>
      <c r="Y262" s="4">
        <v>48491321</v>
      </c>
      <c r="Z262" s="4"/>
      <c r="AA262" s="4"/>
      <c r="AB262" s="4"/>
      <c r="IF262">
        <v>-1</v>
      </c>
    </row>
    <row r="263" spans="1:245" x14ac:dyDescent="0.25">
      <c r="A263" s="4">
        <v>50</v>
      </c>
      <c r="B263" s="4">
        <v>0</v>
      </c>
      <c r="C263" s="4">
        <v>0</v>
      </c>
      <c r="D263" s="4">
        <v>1</v>
      </c>
      <c r="E263" s="4">
        <v>222</v>
      </c>
      <c r="F263" s="4">
        <f>ROUND(Source!AO259,O263)</f>
        <v>0</v>
      </c>
      <c r="G263" s="4" t="s">
        <v>657</v>
      </c>
      <c r="H263" s="4" t="s">
        <v>658</v>
      </c>
      <c r="I263" s="4"/>
      <c r="J263" s="4"/>
      <c r="K263" s="4">
        <v>222</v>
      </c>
      <c r="L263" s="4">
        <v>3</v>
      </c>
      <c r="M263" s="4">
        <v>3</v>
      </c>
      <c r="N263" s="4" t="s">
        <v>6</v>
      </c>
      <c r="O263" s="4">
        <v>0</v>
      </c>
      <c r="P263" s="4"/>
      <c r="Q263" s="4"/>
      <c r="R263" s="4"/>
      <c r="S263" s="4"/>
      <c r="T263" s="4"/>
      <c r="U263" s="4"/>
      <c r="V263" s="4"/>
      <c r="W263" s="4">
        <v>0</v>
      </c>
      <c r="X263" s="4">
        <v>1</v>
      </c>
      <c r="Y263" s="4">
        <v>0</v>
      </c>
      <c r="Z263" s="4"/>
      <c r="AA263" s="4"/>
      <c r="AB263" s="4"/>
      <c r="IF263">
        <v>-1</v>
      </c>
    </row>
    <row r="264" spans="1:245" x14ac:dyDescent="0.25">
      <c r="A264" s="4">
        <v>50</v>
      </c>
      <c r="B264" s="4">
        <v>0</v>
      </c>
      <c r="C264" s="4">
        <v>0</v>
      </c>
      <c r="D264" s="4">
        <v>1</v>
      </c>
      <c r="E264" s="4">
        <v>225</v>
      </c>
      <c r="F264" s="4" t="e">
        <f>ROUND(Source!AV259,O264)</f>
        <v>#REF!</v>
      </c>
      <c r="G264" s="4" t="s">
        <v>659</v>
      </c>
      <c r="H264" s="4" t="s">
        <v>660</v>
      </c>
      <c r="I264" s="4"/>
      <c r="J264" s="4"/>
      <c r="K264" s="4">
        <v>225</v>
      </c>
      <c r="L264" s="4">
        <v>4</v>
      </c>
      <c r="M264" s="4">
        <v>3</v>
      </c>
      <c r="N264" s="4" t="s">
        <v>6</v>
      </c>
      <c r="O264" s="4">
        <v>0</v>
      </c>
      <c r="P264" s="4"/>
      <c r="Q264" s="4"/>
      <c r="R264" s="4"/>
      <c r="S264" s="4"/>
      <c r="T264" s="4"/>
      <c r="U264" s="4"/>
      <c r="V264" s="4"/>
      <c r="W264" s="4">
        <v>48491321</v>
      </c>
      <c r="X264" s="4">
        <v>1</v>
      </c>
      <c r="Y264" s="4">
        <v>48491321</v>
      </c>
      <c r="Z264" s="4"/>
      <c r="AA264" s="4"/>
      <c r="AB264" s="4"/>
      <c r="IF264">
        <v>-1</v>
      </c>
    </row>
    <row r="265" spans="1:245" x14ac:dyDescent="0.25">
      <c r="A265" s="4">
        <v>50</v>
      </c>
      <c r="B265" s="4">
        <v>0</v>
      </c>
      <c r="C265" s="4">
        <v>0</v>
      </c>
      <c r="D265" s="4">
        <v>1</v>
      </c>
      <c r="E265" s="4">
        <v>226</v>
      </c>
      <c r="F265" s="4" t="e">
        <f>ROUND(Source!AW259,O265)</f>
        <v>#REF!</v>
      </c>
      <c r="G265" s="4" t="s">
        <v>661</v>
      </c>
      <c r="H265" s="4" t="s">
        <v>662</v>
      </c>
      <c r="I265" s="4"/>
      <c r="J265" s="4"/>
      <c r="K265" s="4">
        <v>226</v>
      </c>
      <c r="L265" s="4">
        <v>5</v>
      </c>
      <c r="M265" s="4">
        <v>3</v>
      </c>
      <c r="N265" s="4" t="s">
        <v>6</v>
      </c>
      <c r="O265" s="4">
        <v>0</v>
      </c>
      <c r="P265" s="4"/>
      <c r="Q265" s="4"/>
      <c r="R265" s="4"/>
      <c r="S265" s="4"/>
      <c r="T265" s="4"/>
      <c r="U265" s="4"/>
      <c r="V265" s="4"/>
      <c r="W265" s="4">
        <v>48491321</v>
      </c>
      <c r="X265" s="4">
        <v>1</v>
      </c>
      <c r="Y265" s="4">
        <v>48491321</v>
      </c>
      <c r="Z265" s="4"/>
      <c r="AA265" s="4"/>
      <c r="AB265" s="4"/>
      <c r="IF265">
        <v>-1</v>
      </c>
    </row>
    <row r="266" spans="1:245" x14ac:dyDescent="0.25">
      <c r="A266" s="4">
        <v>50</v>
      </c>
      <c r="B266" s="4">
        <v>0</v>
      </c>
      <c r="C266" s="4">
        <v>0</v>
      </c>
      <c r="D266" s="4">
        <v>1</v>
      </c>
      <c r="E266" s="4">
        <v>227</v>
      </c>
      <c r="F266" s="4">
        <f>ROUND(Source!AX259,O266)</f>
        <v>0</v>
      </c>
      <c r="G266" s="4" t="s">
        <v>663</v>
      </c>
      <c r="H266" s="4" t="s">
        <v>664</v>
      </c>
      <c r="I266" s="4"/>
      <c r="J266" s="4"/>
      <c r="K266" s="4">
        <v>227</v>
      </c>
      <c r="L266" s="4">
        <v>6</v>
      </c>
      <c r="M266" s="4">
        <v>3</v>
      </c>
      <c r="N266" s="4" t="s">
        <v>6</v>
      </c>
      <c r="O266" s="4">
        <v>0</v>
      </c>
      <c r="P266" s="4"/>
      <c r="Q266" s="4"/>
      <c r="R266" s="4"/>
      <c r="S266" s="4"/>
      <c r="T266" s="4"/>
      <c r="U266" s="4"/>
      <c r="V266" s="4"/>
      <c r="W266" s="4">
        <v>0</v>
      </c>
      <c r="X266" s="4">
        <v>1</v>
      </c>
      <c r="Y266" s="4">
        <v>0</v>
      </c>
      <c r="Z266" s="4"/>
      <c r="AA266" s="4"/>
      <c r="AB266" s="4"/>
      <c r="IF266">
        <v>-1</v>
      </c>
    </row>
    <row r="267" spans="1:245" x14ac:dyDescent="0.25">
      <c r="A267" s="4">
        <v>50</v>
      </c>
      <c r="B267" s="4">
        <v>0</v>
      </c>
      <c r="C267" s="4">
        <v>0</v>
      </c>
      <c r="D267" s="4">
        <v>1</v>
      </c>
      <c r="E267" s="4">
        <v>228</v>
      </c>
      <c r="F267" s="4" t="e">
        <f>ROUND(Source!AY259,O267)</f>
        <v>#REF!</v>
      </c>
      <c r="G267" s="4" t="s">
        <v>665</v>
      </c>
      <c r="H267" s="4" t="s">
        <v>666</v>
      </c>
      <c r="I267" s="4"/>
      <c r="J267" s="4"/>
      <c r="K267" s="4">
        <v>228</v>
      </c>
      <c r="L267" s="4">
        <v>7</v>
      </c>
      <c r="M267" s="4">
        <v>3</v>
      </c>
      <c r="N267" s="4" t="s">
        <v>6</v>
      </c>
      <c r="O267" s="4">
        <v>0</v>
      </c>
      <c r="P267" s="4"/>
      <c r="Q267" s="4"/>
      <c r="R267" s="4"/>
      <c r="S267" s="4"/>
      <c r="T267" s="4"/>
      <c r="U267" s="4"/>
      <c r="V267" s="4"/>
      <c r="W267" s="4">
        <v>48491321</v>
      </c>
      <c r="X267" s="4">
        <v>1</v>
      </c>
      <c r="Y267" s="4">
        <v>48491321</v>
      </c>
      <c r="Z267" s="4"/>
      <c r="AA267" s="4"/>
      <c r="AB267" s="4"/>
      <c r="IF267">
        <v>-1</v>
      </c>
    </row>
    <row r="268" spans="1:245" x14ac:dyDescent="0.25">
      <c r="A268" s="4">
        <v>50</v>
      </c>
      <c r="B268" s="4">
        <v>0</v>
      </c>
      <c r="C268" s="4">
        <v>0</v>
      </c>
      <c r="D268" s="4">
        <v>1</v>
      </c>
      <c r="E268" s="4">
        <v>216</v>
      </c>
      <c r="F268" s="4">
        <f>ROUND(Source!AP259,O268)</f>
        <v>0</v>
      </c>
      <c r="G268" s="4" t="s">
        <v>667</v>
      </c>
      <c r="H268" s="4" t="s">
        <v>668</v>
      </c>
      <c r="I268" s="4"/>
      <c r="J268" s="4"/>
      <c r="K268" s="4">
        <v>216</v>
      </c>
      <c r="L268" s="4">
        <v>8</v>
      </c>
      <c r="M268" s="4">
        <v>3</v>
      </c>
      <c r="N268" s="4" t="s">
        <v>6</v>
      </c>
      <c r="O268" s="4">
        <v>0</v>
      </c>
      <c r="P268" s="4"/>
      <c r="Q268" s="4"/>
      <c r="R268" s="4"/>
      <c r="S268" s="4"/>
      <c r="T268" s="4"/>
      <c r="U268" s="4"/>
      <c r="V268" s="4"/>
      <c r="W268" s="4">
        <v>0</v>
      </c>
      <c r="X268" s="4">
        <v>1</v>
      </c>
      <c r="Y268" s="4">
        <v>0</v>
      </c>
      <c r="Z268" s="4"/>
      <c r="AA268" s="4"/>
      <c r="AB268" s="4"/>
      <c r="IF268">
        <v>-1</v>
      </c>
    </row>
    <row r="269" spans="1:245" x14ac:dyDescent="0.25">
      <c r="A269" s="4">
        <v>50</v>
      </c>
      <c r="B269" s="4">
        <v>0</v>
      </c>
      <c r="C269" s="4">
        <v>0</v>
      </c>
      <c r="D269" s="4">
        <v>1</v>
      </c>
      <c r="E269" s="4">
        <v>223</v>
      </c>
      <c r="F269" s="4">
        <f>ROUND(Source!AQ259,O269)</f>
        <v>0</v>
      </c>
      <c r="G269" s="4" t="s">
        <v>669</v>
      </c>
      <c r="H269" s="4" t="s">
        <v>670</v>
      </c>
      <c r="I269" s="4"/>
      <c r="J269" s="4"/>
      <c r="K269" s="4">
        <v>223</v>
      </c>
      <c r="L269" s="4">
        <v>9</v>
      </c>
      <c r="M269" s="4">
        <v>3</v>
      </c>
      <c r="N269" s="4" t="s">
        <v>6</v>
      </c>
      <c r="O269" s="4">
        <v>0</v>
      </c>
      <c r="P269" s="4"/>
      <c r="Q269" s="4"/>
      <c r="R269" s="4"/>
      <c r="S269" s="4"/>
      <c r="T269" s="4"/>
      <c r="U269" s="4"/>
      <c r="V269" s="4"/>
      <c r="W269" s="4">
        <v>0</v>
      </c>
      <c r="X269" s="4">
        <v>1</v>
      </c>
      <c r="Y269" s="4">
        <v>0</v>
      </c>
      <c r="Z269" s="4"/>
      <c r="AA269" s="4"/>
      <c r="AB269" s="4"/>
      <c r="IF269">
        <v>-1</v>
      </c>
    </row>
    <row r="270" spans="1:245" x14ac:dyDescent="0.25">
      <c r="A270" s="4">
        <v>50</v>
      </c>
      <c r="B270" s="4">
        <v>0</v>
      </c>
      <c r="C270" s="4">
        <v>0</v>
      </c>
      <c r="D270" s="4">
        <v>1</v>
      </c>
      <c r="E270" s="4">
        <v>229</v>
      </c>
      <c r="F270" s="4">
        <f>ROUND(Source!AZ259,O270)</f>
        <v>0</v>
      </c>
      <c r="G270" s="4" t="s">
        <v>671</v>
      </c>
      <c r="H270" s="4" t="s">
        <v>672</v>
      </c>
      <c r="I270" s="4"/>
      <c r="J270" s="4"/>
      <c r="K270" s="4">
        <v>229</v>
      </c>
      <c r="L270" s="4">
        <v>10</v>
      </c>
      <c r="M270" s="4">
        <v>3</v>
      </c>
      <c r="N270" s="4" t="s">
        <v>6</v>
      </c>
      <c r="O270" s="4">
        <v>0</v>
      </c>
      <c r="P270" s="4"/>
      <c r="Q270" s="4"/>
      <c r="R270" s="4"/>
      <c r="S270" s="4"/>
      <c r="T270" s="4"/>
      <c r="U270" s="4"/>
      <c r="V270" s="4"/>
      <c r="W270" s="4">
        <v>0</v>
      </c>
      <c r="X270" s="4">
        <v>1</v>
      </c>
      <c r="Y270" s="4">
        <v>0</v>
      </c>
      <c r="Z270" s="4"/>
      <c r="AA270" s="4"/>
      <c r="AB270" s="4"/>
      <c r="IF270">
        <v>-1</v>
      </c>
    </row>
    <row r="271" spans="1:245" x14ac:dyDescent="0.25">
      <c r="A271" s="4">
        <v>50</v>
      </c>
      <c r="B271" s="4">
        <v>0</v>
      </c>
      <c r="C271" s="4">
        <v>0</v>
      </c>
      <c r="D271" s="4">
        <v>1</v>
      </c>
      <c r="E271" s="4">
        <v>203</v>
      </c>
      <c r="F271" s="4" t="e">
        <f>ROUND(Source!Q259,O271)</f>
        <v>#REF!</v>
      </c>
      <c r="G271" s="4" t="s">
        <v>673</v>
      </c>
      <c r="H271" s="4" t="s">
        <v>674</v>
      </c>
      <c r="I271" s="4"/>
      <c r="J271" s="4"/>
      <c r="K271" s="4">
        <v>203</v>
      </c>
      <c r="L271" s="4">
        <v>11</v>
      </c>
      <c r="M271" s="4">
        <v>3</v>
      </c>
      <c r="N271" s="4" t="s">
        <v>6</v>
      </c>
      <c r="O271" s="4">
        <v>0</v>
      </c>
      <c r="P271" s="4"/>
      <c r="Q271" s="4"/>
      <c r="R271" s="4"/>
      <c r="S271" s="4"/>
      <c r="T271" s="4"/>
      <c r="U271" s="4"/>
      <c r="V271" s="4"/>
      <c r="W271" s="4">
        <v>3094249</v>
      </c>
      <c r="X271" s="4">
        <v>1</v>
      </c>
      <c r="Y271" s="4">
        <v>3094249</v>
      </c>
      <c r="Z271" s="4"/>
      <c r="AA271" s="4"/>
      <c r="AB271" s="4"/>
      <c r="IF271">
        <v>-1</v>
      </c>
    </row>
    <row r="272" spans="1:245" x14ac:dyDescent="0.25">
      <c r="A272" s="4">
        <v>50</v>
      </c>
      <c r="B272" s="4">
        <v>0</v>
      </c>
      <c r="C272" s="4">
        <v>0</v>
      </c>
      <c r="D272" s="4">
        <v>1</v>
      </c>
      <c r="E272" s="4">
        <v>231</v>
      </c>
      <c r="F272" s="4">
        <f>ROUND(Source!BB259,O272)</f>
        <v>0</v>
      </c>
      <c r="G272" s="4" t="s">
        <v>675</v>
      </c>
      <c r="H272" s="4" t="s">
        <v>676</v>
      </c>
      <c r="I272" s="4"/>
      <c r="J272" s="4"/>
      <c r="K272" s="4">
        <v>231</v>
      </c>
      <c r="L272" s="4">
        <v>12</v>
      </c>
      <c r="M272" s="4">
        <v>3</v>
      </c>
      <c r="N272" s="4" t="s">
        <v>6</v>
      </c>
      <c r="O272" s="4">
        <v>0</v>
      </c>
      <c r="P272" s="4"/>
      <c r="Q272" s="4"/>
      <c r="R272" s="4"/>
      <c r="S272" s="4"/>
      <c r="T272" s="4"/>
      <c r="U272" s="4"/>
      <c r="V272" s="4"/>
      <c r="W272" s="4">
        <v>0</v>
      </c>
      <c r="X272" s="4">
        <v>1</v>
      </c>
      <c r="Y272" s="4">
        <v>0</v>
      </c>
      <c r="Z272" s="4"/>
      <c r="AA272" s="4"/>
      <c r="AB272" s="4"/>
      <c r="IF272">
        <v>-1</v>
      </c>
    </row>
    <row r="273" spans="1:240" x14ac:dyDescent="0.25">
      <c r="A273" s="4">
        <v>50</v>
      </c>
      <c r="B273" s="4">
        <v>0</v>
      </c>
      <c r="C273" s="4">
        <v>0</v>
      </c>
      <c r="D273" s="4">
        <v>1</v>
      </c>
      <c r="E273" s="4">
        <v>204</v>
      </c>
      <c r="F273" s="4" t="e">
        <f>ROUND(Source!R259,O273)</f>
        <v>#REF!</v>
      </c>
      <c r="G273" s="4" t="s">
        <v>677</v>
      </c>
      <c r="H273" s="4" t="s">
        <v>678</v>
      </c>
      <c r="I273" s="4"/>
      <c r="J273" s="4"/>
      <c r="K273" s="4">
        <v>204</v>
      </c>
      <c r="L273" s="4">
        <v>13</v>
      </c>
      <c r="M273" s="4">
        <v>3</v>
      </c>
      <c r="N273" s="4" t="s">
        <v>6</v>
      </c>
      <c r="O273" s="4">
        <v>0</v>
      </c>
      <c r="P273" s="4"/>
      <c r="Q273" s="4"/>
      <c r="R273" s="4"/>
      <c r="S273" s="4"/>
      <c r="T273" s="4"/>
      <c r="U273" s="4"/>
      <c r="V273" s="4"/>
      <c r="W273" s="4">
        <v>924480</v>
      </c>
      <c r="X273" s="4">
        <v>1</v>
      </c>
      <c r="Y273" s="4">
        <v>924480</v>
      </c>
      <c r="Z273" s="4"/>
      <c r="AA273" s="4"/>
      <c r="AB273" s="4"/>
      <c r="IF273">
        <v>-1</v>
      </c>
    </row>
    <row r="274" spans="1:240" x14ac:dyDescent="0.25">
      <c r="A274" s="4">
        <v>50</v>
      </c>
      <c r="B274" s="4">
        <v>0</v>
      </c>
      <c r="C274" s="4">
        <v>0</v>
      </c>
      <c r="D274" s="4">
        <v>1</v>
      </c>
      <c r="E274" s="4">
        <v>205</v>
      </c>
      <c r="F274" s="4" t="e">
        <f>ROUND(Source!S259,O274)</f>
        <v>#REF!</v>
      </c>
      <c r="G274" s="4" t="s">
        <v>679</v>
      </c>
      <c r="H274" s="4" t="s">
        <v>680</v>
      </c>
      <c r="I274" s="4"/>
      <c r="J274" s="4"/>
      <c r="K274" s="4">
        <v>205</v>
      </c>
      <c r="L274" s="4">
        <v>14</v>
      </c>
      <c r="M274" s="4">
        <v>3</v>
      </c>
      <c r="N274" s="4" t="s">
        <v>6</v>
      </c>
      <c r="O274" s="4">
        <v>0</v>
      </c>
      <c r="P274" s="4"/>
      <c r="Q274" s="4"/>
      <c r="R274" s="4"/>
      <c r="S274" s="4"/>
      <c r="T274" s="4"/>
      <c r="U274" s="4"/>
      <c r="V274" s="4"/>
      <c r="W274" s="4">
        <v>11647809</v>
      </c>
      <c r="X274" s="4">
        <v>1</v>
      </c>
      <c r="Y274" s="4">
        <v>11647809</v>
      </c>
      <c r="Z274" s="4"/>
      <c r="AA274" s="4"/>
      <c r="AB274" s="4"/>
      <c r="IF274">
        <v>-1</v>
      </c>
    </row>
    <row r="275" spans="1:240" x14ac:dyDescent="0.25">
      <c r="A275" s="4">
        <v>50</v>
      </c>
      <c r="B275" s="4">
        <v>0</v>
      </c>
      <c r="C275" s="4">
        <v>0</v>
      </c>
      <c r="D275" s="4">
        <v>1</v>
      </c>
      <c r="E275" s="4">
        <v>232</v>
      </c>
      <c r="F275" s="4">
        <f>ROUND(Source!BC259,O275)</f>
        <v>0</v>
      </c>
      <c r="G275" s="4" t="s">
        <v>681</v>
      </c>
      <c r="H275" s="4" t="s">
        <v>682</v>
      </c>
      <c r="I275" s="4"/>
      <c r="J275" s="4"/>
      <c r="K275" s="4">
        <v>232</v>
      </c>
      <c r="L275" s="4">
        <v>15</v>
      </c>
      <c r="M275" s="4">
        <v>3</v>
      </c>
      <c r="N275" s="4" t="s">
        <v>6</v>
      </c>
      <c r="O275" s="4">
        <v>0</v>
      </c>
      <c r="P275" s="4"/>
      <c r="Q275" s="4"/>
      <c r="R275" s="4"/>
      <c r="S275" s="4"/>
      <c r="T275" s="4"/>
      <c r="U275" s="4"/>
      <c r="V275" s="4"/>
      <c r="W275" s="4">
        <v>0</v>
      </c>
      <c r="X275" s="4">
        <v>1</v>
      </c>
      <c r="Y275" s="4">
        <v>0</v>
      </c>
      <c r="Z275" s="4"/>
      <c r="AA275" s="4"/>
      <c r="AB275" s="4"/>
      <c r="IF275">
        <v>-1</v>
      </c>
    </row>
    <row r="276" spans="1:240" x14ac:dyDescent="0.25">
      <c r="A276" s="4">
        <v>50</v>
      </c>
      <c r="B276" s="4">
        <v>0</v>
      </c>
      <c r="C276" s="4">
        <v>0</v>
      </c>
      <c r="D276" s="4">
        <v>1</v>
      </c>
      <c r="E276" s="4">
        <v>214</v>
      </c>
      <c r="F276" s="4" t="e">
        <f>ROUND(Source!AS259,O276)</f>
        <v>#REF!</v>
      </c>
      <c r="G276" s="4" t="s">
        <v>683</v>
      </c>
      <c r="H276" s="4" t="s">
        <v>684</v>
      </c>
      <c r="I276" s="4"/>
      <c r="J276" s="4"/>
      <c r="K276" s="4">
        <v>214</v>
      </c>
      <c r="L276" s="4">
        <v>16</v>
      </c>
      <c r="M276" s="4">
        <v>3</v>
      </c>
      <c r="N276" s="4" t="s">
        <v>6</v>
      </c>
      <c r="O276" s="4">
        <v>0</v>
      </c>
      <c r="P276" s="4"/>
      <c r="Q276" s="4"/>
      <c r="R276" s="4"/>
      <c r="S276" s="4"/>
      <c r="T276" s="4"/>
      <c r="U276" s="4"/>
      <c r="V276" s="4"/>
      <c r="W276" s="4">
        <v>84883654</v>
      </c>
      <c r="X276" s="4">
        <v>1</v>
      </c>
      <c r="Y276" s="4">
        <v>84883654</v>
      </c>
      <c r="Z276" s="4"/>
      <c r="AA276" s="4"/>
      <c r="AB276" s="4"/>
      <c r="IF276">
        <v>-1</v>
      </c>
    </row>
    <row r="277" spans="1:240" x14ac:dyDescent="0.25">
      <c r="A277" s="4">
        <v>50</v>
      </c>
      <c r="B277" s="4">
        <v>0</v>
      </c>
      <c r="C277" s="4">
        <v>0</v>
      </c>
      <c r="D277" s="4">
        <v>1</v>
      </c>
      <c r="E277" s="4">
        <v>215</v>
      </c>
      <c r="F277" s="4">
        <f>ROUND(Source!AT259,O277)</f>
        <v>0</v>
      </c>
      <c r="G277" s="4" t="s">
        <v>685</v>
      </c>
      <c r="H277" s="4" t="s">
        <v>686</v>
      </c>
      <c r="I277" s="4"/>
      <c r="J277" s="4"/>
      <c r="K277" s="4">
        <v>215</v>
      </c>
      <c r="L277" s="4">
        <v>17</v>
      </c>
      <c r="M277" s="4">
        <v>3</v>
      </c>
      <c r="N277" s="4" t="s">
        <v>6</v>
      </c>
      <c r="O277" s="4">
        <v>0</v>
      </c>
      <c r="P277" s="4"/>
      <c r="Q277" s="4"/>
      <c r="R277" s="4"/>
      <c r="S277" s="4"/>
      <c r="T277" s="4"/>
      <c r="U277" s="4"/>
      <c r="V277" s="4"/>
      <c r="W277" s="4">
        <v>0</v>
      </c>
      <c r="X277" s="4">
        <v>1</v>
      </c>
      <c r="Y277" s="4">
        <v>0</v>
      </c>
      <c r="Z277" s="4"/>
      <c r="AA277" s="4"/>
      <c r="AB277" s="4"/>
      <c r="IF277">
        <v>-1</v>
      </c>
    </row>
    <row r="278" spans="1:240" x14ac:dyDescent="0.25">
      <c r="A278" s="4">
        <v>50</v>
      </c>
      <c r="B278" s="4">
        <v>0</v>
      </c>
      <c r="C278" s="4">
        <v>0</v>
      </c>
      <c r="D278" s="4">
        <v>1</v>
      </c>
      <c r="E278" s="4">
        <v>217</v>
      </c>
      <c r="F278" s="4">
        <f>ROUND(Source!AU259,O278)</f>
        <v>0</v>
      </c>
      <c r="G278" s="4" t="s">
        <v>687</v>
      </c>
      <c r="H278" s="4" t="s">
        <v>688</v>
      </c>
      <c r="I278" s="4"/>
      <c r="J278" s="4"/>
      <c r="K278" s="4">
        <v>217</v>
      </c>
      <c r="L278" s="4">
        <v>18</v>
      </c>
      <c r="M278" s="4">
        <v>3</v>
      </c>
      <c r="N278" s="4" t="s">
        <v>6</v>
      </c>
      <c r="O278" s="4">
        <v>0</v>
      </c>
      <c r="P278" s="4"/>
      <c r="Q278" s="4"/>
      <c r="R278" s="4"/>
      <c r="S278" s="4"/>
      <c r="T278" s="4"/>
      <c r="U278" s="4"/>
      <c r="V278" s="4"/>
      <c r="W278" s="4">
        <v>0</v>
      </c>
      <c r="X278" s="4">
        <v>1</v>
      </c>
      <c r="Y278" s="4">
        <v>0</v>
      </c>
      <c r="Z278" s="4"/>
      <c r="AA278" s="4"/>
      <c r="AB278" s="4"/>
      <c r="IF278">
        <v>-1</v>
      </c>
    </row>
    <row r="279" spans="1:240" x14ac:dyDescent="0.25">
      <c r="A279" s="4">
        <v>50</v>
      </c>
      <c r="B279" s="4">
        <v>0</v>
      </c>
      <c r="C279" s="4">
        <v>0</v>
      </c>
      <c r="D279" s="4">
        <v>1</v>
      </c>
      <c r="E279" s="4">
        <v>230</v>
      </c>
      <c r="F279" s="4" t="e">
        <f>ROUND(Source!BA259,O279)</f>
        <v>#REF!</v>
      </c>
      <c r="G279" s="4" t="s">
        <v>689</v>
      </c>
      <c r="H279" s="4" t="s">
        <v>690</v>
      </c>
      <c r="I279" s="4"/>
      <c r="J279" s="4"/>
      <c r="K279" s="4">
        <v>230</v>
      </c>
      <c r="L279" s="4">
        <v>19</v>
      </c>
      <c r="M279" s="4">
        <v>3</v>
      </c>
      <c r="N279" s="4" t="s">
        <v>6</v>
      </c>
      <c r="O279" s="4">
        <v>0</v>
      </c>
      <c r="P279" s="4"/>
      <c r="Q279" s="4"/>
      <c r="R279" s="4"/>
      <c r="S279" s="4"/>
      <c r="T279" s="4"/>
      <c r="U279" s="4"/>
      <c r="V279" s="4"/>
      <c r="W279" s="4">
        <v>0</v>
      </c>
      <c r="X279" s="4">
        <v>1</v>
      </c>
      <c r="Y279" s="4">
        <v>0</v>
      </c>
      <c r="Z279" s="4"/>
      <c r="AA279" s="4"/>
      <c r="AB279" s="4"/>
      <c r="IF279">
        <v>-1</v>
      </c>
    </row>
    <row r="280" spans="1:240" x14ac:dyDescent="0.25">
      <c r="A280" s="4">
        <v>50</v>
      </c>
      <c r="B280" s="4">
        <v>0</v>
      </c>
      <c r="C280" s="4">
        <v>0</v>
      </c>
      <c r="D280" s="4">
        <v>1</v>
      </c>
      <c r="E280" s="4">
        <v>206</v>
      </c>
      <c r="F280" s="4" t="e">
        <f>ROUND(Source!T259,O280)</f>
        <v>#REF!</v>
      </c>
      <c r="G280" s="4" t="s">
        <v>691</v>
      </c>
      <c r="H280" s="4" t="s">
        <v>692</v>
      </c>
      <c r="I280" s="4"/>
      <c r="J280" s="4"/>
      <c r="K280" s="4">
        <v>206</v>
      </c>
      <c r="L280" s="4">
        <v>20</v>
      </c>
      <c r="M280" s="4">
        <v>3</v>
      </c>
      <c r="N280" s="4" t="s">
        <v>6</v>
      </c>
      <c r="O280" s="4">
        <v>0</v>
      </c>
      <c r="P280" s="4"/>
      <c r="Q280" s="4"/>
      <c r="R280" s="4"/>
      <c r="S280" s="4"/>
      <c r="T280" s="4"/>
      <c r="U280" s="4"/>
      <c r="V280" s="4"/>
      <c r="W280" s="4">
        <v>0</v>
      </c>
      <c r="X280" s="4">
        <v>1</v>
      </c>
      <c r="Y280" s="4">
        <v>0</v>
      </c>
      <c r="Z280" s="4"/>
      <c r="AA280" s="4"/>
      <c r="AB280" s="4"/>
      <c r="IF280">
        <v>-1</v>
      </c>
    </row>
    <row r="281" spans="1:240" x14ac:dyDescent="0.25">
      <c r="A281" s="4">
        <v>50</v>
      </c>
      <c r="B281" s="4">
        <v>0</v>
      </c>
      <c r="C281" s="4">
        <v>0</v>
      </c>
      <c r="D281" s="4">
        <v>1</v>
      </c>
      <c r="E281" s="4">
        <v>207</v>
      </c>
      <c r="F281" s="4" t="e">
        <f>ROUND(Source!U259,O281)</f>
        <v>#REF!</v>
      </c>
      <c r="G281" s="4" t="s">
        <v>693</v>
      </c>
      <c r="H281" s="4" t="s">
        <v>694</v>
      </c>
      <c r="I281" s="4"/>
      <c r="J281" s="4"/>
      <c r="K281" s="4">
        <v>207</v>
      </c>
      <c r="L281" s="4">
        <v>21</v>
      </c>
      <c r="M281" s="4">
        <v>3</v>
      </c>
      <c r="N281" s="4" t="s">
        <v>6</v>
      </c>
      <c r="O281" s="4">
        <v>7</v>
      </c>
      <c r="P281" s="4"/>
      <c r="Q281" s="4"/>
      <c r="R281" s="4"/>
      <c r="S281" s="4"/>
      <c r="T281" s="4"/>
      <c r="U281" s="4"/>
      <c r="V281" s="4"/>
      <c r="W281" s="4">
        <v>39649.39327</v>
      </c>
      <c r="X281" s="4">
        <v>1</v>
      </c>
      <c r="Y281" s="4">
        <v>39649.39327</v>
      </c>
      <c r="Z281" s="4"/>
      <c r="AA281" s="4"/>
      <c r="AB281" s="4"/>
      <c r="IF281">
        <v>-1</v>
      </c>
    </row>
    <row r="282" spans="1:240" x14ac:dyDescent="0.25">
      <c r="A282" s="4">
        <v>50</v>
      </c>
      <c r="B282" s="4">
        <v>0</v>
      </c>
      <c r="C282" s="4">
        <v>0</v>
      </c>
      <c r="D282" s="4">
        <v>1</v>
      </c>
      <c r="E282" s="4">
        <v>208</v>
      </c>
      <c r="F282" s="4" t="e">
        <f>ROUND(Source!V259,O282)</f>
        <v>#REF!</v>
      </c>
      <c r="G282" s="4" t="s">
        <v>695</v>
      </c>
      <c r="H282" s="4" t="s">
        <v>696</v>
      </c>
      <c r="I282" s="4"/>
      <c r="J282" s="4"/>
      <c r="K282" s="4">
        <v>208</v>
      </c>
      <c r="L282" s="4">
        <v>22</v>
      </c>
      <c r="M282" s="4">
        <v>3</v>
      </c>
      <c r="N282" s="4" t="s">
        <v>6</v>
      </c>
      <c r="O282" s="4">
        <v>7</v>
      </c>
      <c r="P282" s="4"/>
      <c r="Q282" s="4"/>
      <c r="R282" s="4"/>
      <c r="S282" s="4"/>
      <c r="T282" s="4"/>
      <c r="U282" s="4"/>
      <c r="V282" s="4"/>
      <c r="W282" s="4">
        <v>2092.4036409999999</v>
      </c>
      <c r="X282" s="4">
        <v>1</v>
      </c>
      <c r="Y282" s="4">
        <v>2092.4036409999999</v>
      </c>
      <c r="Z282" s="4"/>
      <c r="AA282" s="4"/>
      <c r="AB282" s="4"/>
      <c r="IF282">
        <v>-1</v>
      </c>
    </row>
    <row r="283" spans="1:240" x14ac:dyDescent="0.25">
      <c r="A283" s="4">
        <v>50</v>
      </c>
      <c r="B283" s="4">
        <v>0</v>
      </c>
      <c r="C283" s="4">
        <v>0</v>
      </c>
      <c r="D283" s="4">
        <v>1</v>
      </c>
      <c r="E283" s="4">
        <v>209</v>
      </c>
      <c r="F283" s="4" t="e">
        <f>ROUND(Source!W259,O283)</f>
        <v>#REF!</v>
      </c>
      <c r="G283" s="4" t="s">
        <v>697</v>
      </c>
      <c r="H283" s="4" t="s">
        <v>698</v>
      </c>
      <c r="I283" s="4"/>
      <c r="J283" s="4"/>
      <c r="K283" s="4">
        <v>209</v>
      </c>
      <c r="L283" s="4">
        <v>23</v>
      </c>
      <c r="M283" s="4">
        <v>3</v>
      </c>
      <c r="N283" s="4" t="s">
        <v>6</v>
      </c>
      <c r="O283" s="4">
        <v>0</v>
      </c>
      <c r="P283" s="4"/>
      <c r="Q283" s="4"/>
      <c r="R283" s="4"/>
      <c r="S283" s="4"/>
      <c r="T283" s="4"/>
      <c r="U283" s="4"/>
      <c r="V283" s="4"/>
      <c r="W283" s="4">
        <v>0</v>
      </c>
      <c r="X283" s="4">
        <v>1</v>
      </c>
      <c r="Y283" s="4">
        <v>0</v>
      </c>
      <c r="Z283" s="4"/>
      <c r="AA283" s="4"/>
      <c r="AB283" s="4"/>
      <c r="IF283">
        <v>-1</v>
      </c>
    </row>
    <row r="284" spans="1:240" x14ac:dyDescent="0.25">
      <c r="A284" s="4">
        <v>50</v>
      </c>
      <c r="B284" s="4">
        <v>0</v>
      </c>
      <c r="C284" s="4">
        <v>0</v>
      </c>
      <c r="D284" s="4">
        <v>1</v>
      </c>
      <c r="E284" s="4">
        <v>233</v>
      </c>
      <c r="F284" s="4">
        <f>ROUND(Source!BD259,O284)</f>
        <v>0</v>
      </c>
      <c r="G284" s="4" t="s">
        <v>699</v>
      </c>
      <c r="H284" s="4" t="s">
        <v>700</v>
      </c>
      <c r="I284" s="4"/>
      <c r="J284" s="4"/>
      <c r="K284" s="4">
        <v>233</v>
      </c>
      <c r="L284" s="4">
        <v>24</v>
      </c>
      <c r="M284" s="4">
        <v>3</v>
      </c>
      <c r="N284" s="4" t="s">
        <v>6</v>
      </c>
      <c r="O284" s="4">
        <v>0</v>
      </c>
      <c r="P284" s="4"/>
      <c r="Q284" s="4"/>
      <c r="R284" s="4"/>
      <c r="S284" s="4"/>
      <c r="T284" s="4"/>
      <c r="U284" s="4"/>
      <c r="V284" s="4"/>
      <c r="W284" s="4">
        <v>0</v>
      </c>
      <c r="X284" s="4">
        <v>1</v>
      </c>
      <c r="Y284" s="4">
        <v>0</v>
      </c>
      <c r="Z284" s="4"/>
      <c r="AA284" s="4"/>
      <c r="AB284" s="4"/>
      <c r="IF284">
        <v>-1</v>
      </c>
    </row>
    <row r="285" spans="1:240" x14ac:dyDescent="0.25">
      <c r="A285" s="4">
        <v>50</v>
      </c>
      <c r="B285" s="4">
        <v>0</v>
      </c>
      <c r="C285" s="4">
        <v>0</v>
      </c>
      <c r="D285" s="4">
        <v>1</v>
      </c>
      <c r="E285" s="4">
        <v>210</v>
      </c>
      <c r="F285" s="4" t="e">
        <f>ROUND(Source!X259,O285)</f>
        <v>#REF!</v>
      </c>
      <c r="G285" s="4" t="s">
        <v>701</v>
      </c>
      <c r="H285" s="4" t="s">
        <v>702</v>
      </c>
      <c r="I285" s="4"/>
      <c r="J285" s="4"/>
      <c r="K285" s="4">
        <v>210</v>
      </c>
      <c r="L285" s="4">
        <v>25</v>
      </c>
      <c r="M285" s="4">
        <v>3</v>
      </c>
      <c r="N285" s="4" t="s">
        <v>6</v>
      </c>
      <c r="O285" s="4">
        <v>0</v>
      </c>
      <c r="P285" s="4"/>
      <c r="Q285" s="4"/>
      <c r="R285" s="4"/>
      <c r="S285" s="4"/>
      <c r="T285" s="4"/>
      <c r="U285" s="4"/>
      <c r="V285" s="4"/>
      <c r="W285" s="4">
        <v>13368011</v>
      </c>
      <c r="X285" s="4">
        <v>1</v>
      </c>
      <c r="Y285" s="4">
        <v>13368011</v>
      </c>
      <c r="Z285" s="4"/>
      <c r="AA285" s="4"/>
      <c r="AB285" s="4"/>
      <c r="IF285">
        <v>-1</v>
      </c>
    </row>
    <row r="286" spans="1:240" x14ac:dyDescent="0.25">
      <c r="A286" s="4">
        <v>50</v>
      </c>
      <c r="B286" s="4">
        <v>0</v>
      </c>
      <c r="C286" s="4">
        <v>0</v>
      </c>
      <c r="D286" s="4">
        <v>1</v>
      </c>
      <c r="E286" s="4">
        <v>211</v>
      </c>
      <c r="F286" s="4" t="e">
        <f>ROUND(Source!Y259,O286)</f>
        <v>#REF!</v>
      </c>
      <c r="G286" s="4" t="s">
        <v>703</v>
      </c>
      <c r="H286" s="4" t="s">
        <v>704</v>
      </c>
      <c r="I286" s="4"/>
      <c r="J286" s="4"/>
      <c r="K286" s="4">
        <v>211</v>
      </c>
      <c r="L286" s="4">
        <v>26</v>
      </c>
      <c r="M286" s="4">
        <v>3</v>
      </c>
      <c r="N286" s="4" t="s">
        <v>6</v>
      </c>
      <c r="O286" s="4">
        <v>0</v>
      </c>
      <c r="P286" s="4"/>
      <c r="Q286" s="4"/>
      <c r="R286" s="4"/>
      <c r="S286" s="4"/>
      <c r="T286" s="4"/>
      <c r="U286" s="4"/>
      <c r="V286" s="4"/>
      <c r="W286" s="4">
        <v>8282264</v>
      </c>
      <c r="X286" s="4">
        <v>1</v>
      </c>
      <c r="Y286" s="4">
        <v>8282264</v>
      </c>
      <c r="Z286" s="4"/>
      <c r="AA286" s="4"/>
      <c r="AB286" s="4"/>
      <c r="IF286">
        <v>-1</v>
      </c>
    </row>
    <row r="287" spans="1:240" x14ac:dyDescent="0.25">
      <c r="A287" s="4">
        <v>50</v>
      </c>
      <c r="B287" s="4">
        <v>0</v>
      </c>
      <c r="C287" s="4">
        <v>0</v>
      </c>
      <c r="D287" s="4">
        <v>1</v>
      </c>
      <c r="E287" s="4">
        <v>224</v>
      </c>
      <c r="F287" s="4" t="e">
        <f>ROUND(Source!AR259,O287)</f>
        <v>#REF!</v>
      </c>
      <c r="G287" s="4" t="s">
        <v>705</v>
      </c>
      <c r="H287" s="4" t="s">
        <v>706</v>
      </c>
      <c r="I287" s="4"/>
      <c r="J287" s="4"/>
      <c r="K287" s="4">
        <v>224</v>
      </c>
      <c r="L287" s="4">
        <v>27</v>
      </c>
      <c r="M287" s="4">
        <v>3</v>
      </c>
      <c r="N287" s="4" t="s">
        <v>6</v>
      </c>
      <c r="O287" s="4">
        <v>0</v>
      </c>
      <c r="P287" s="4"/>
      <c r="Q287" s="4"/>
      <c r="R287" s="4"/>
      <c r="S287" s="4"/>
      <c r="T287" s="4"/>
      <c r="U287" s="4"/>
      <c r="V287" s="4"/>
      <c r="W287" s="4">
        <v>84883654</v>
      </c>
      <c r="X287" s="4">
        <v>1</v>
      </c>
      <c r="Y287" s="4">
        <v>84883654</v>
      </c>
      <c r="Z287" s="4"/>
      <c r="AA287" s="4"/>
      <c r="AB287" s="4"/>
      <c r="IF287">
        <v>-1</v>
      </c>
    </row>
    <row r="288" spans="1:240" x14ac:dyDescent="0.25">
      <c r="IF288">
        <v>-1</v>
      </c>
    </row>
    <row r="289" spans="1:240" x14ac:dyDescent="0.25">
      <c r="A289" s="2">
        <v>51</v>
      </c>
      <c r="B289" s="2">
        <f>B20</f>
        <v>1</v>
      </c>
      <c r="C289" s="2">
        <f>A20</f>
        <v>3</v>
      </c>
      <c r="D289" s="2">
        <f>ROW(A20)</f>
        <v>20</v>
      </c>
      <c r="E289" s="2"/>
      <c r="F289" s="2" t="str">
        <f>IF(F20&lt;&gt;"",F20,"")</f>
        <v>5.4.1</v>
      </c>
      <c r="G289" s="2" t="str">
        <f>IF(G20&lt;&gt;"",G20,"")</f>
        <v>Монтаж ограждающих конструкций здания</v>
      </c>
      <c r="H289" s="2">
        <v>0</v>
      </c>
      <c r="I289" s="2"/>
      <c r="J289" s="2"/>
      <c r="K289" s="2"/>
      <c r="L289" s="2"/>
      <c r="M289" s="2"/>
      <c r="N289" s="2"/>
      <c r="O289" s="2" t="e">
        <f t="shared" ref="O289:T289" si="441">ROUND(O259+AB289,0)</f>
        <v>#REF!</v>
      </c>
      <c r="P289" s="2" t="e">
        <f t="shared" si="441"/>
        <v>#REF!</v>
      </c>
      <c r="Q289" s="2" t="e">
        <f t="shared" si="441"/>
        <v>#REF!</v>
      </c>
      <c r="R289" s="2" t="e">
        <f t="shared" si="441"/>
        <v>#REF!</v>
      </c>
      <c r="S289" s="2" t="e">
        <f t="shared" si="441"/>
        <v>#REF!</v>
      </c>
      <c r="T289" s="2" t="e">
        <f t="shared" si="441"/>
        <v>#REF!</v>
      </c>
      <c r="U289" s="2" t="e">
        <f>U259+AH289</f>
        <v>#REF!</v>
      </c>
      <c r="V289" s="2" t="e">
        <f>V259+AI289</f>
        <v>#REF!</v>
      </c>
      <c r="W289" s="2" t="e">
        <f>ROUND(W259+AJ289,0)</f>
        <v>#REF!</v>
      </c>
      <c r="X289" s="2" t="e">
        <f>ROUND(X259+AK289,0)</f>
        <v>#REF!</v>
      </c>
      <c r="Y289" s="2" t="e">
        <f>ROUND(Y259+AL289,0)</f>
        <v>#REF!</v>
      </c>
      <c r="Z289" s="2"/>
      <c r="AA289" s="2"/>
      <c r="AB289" s="2"/>
      <c r="AC289" s="2"/>
      <c r="AD289" s="2"/>
      <c r="AE289" s="2"/>
      <c r="AF289" s="2"/>
      <c r="AG289" s="2"/>
      <c r="AH289" s="2"/>
      <c r="AI289" s="2"/>
      <c r="AJ289" s="2"/>
      <c r="AK289" s="2"/>
      <c r="AL289" s="2"/>
      <c r="AM289" s="2"/>
      <c r="AN289" s="2"/>
      <c r="AO289" s="2">
        <f t="shared" ref="AO289:BD289" si="442">ROUND(AO259+BX289,0)</f>
        <v>0</v>
      </c>
      <c r="AP289" s="2">
        <f t="shared" si="442"/>
        <v>0</v>
      </c>
      <c r="AQ289" s="2">
        <f t="shared" si="442"/>
        <v>0</v>
      </c>
      <c r="AR289" s="2" t="e">
        <f t="shared" si="442"/>
        <v>#REF!</v>
      </c>
      <c r="AS289" s="2" t="e">
        <f t="shared" si="442"/>
        <v>#REF!</v>
      </c>
      <c r="AT289" s="2">
        <f t="shared" si="442"/>
        <v>0</v>
      </c>
      <c r="AU289" s="2">
        <f t="shared" si="442"/>
        <v>0</v>
      </c>
      <c r="AV289" s="2" t="e">
        <f t="shared" si="442"/>
        <v>#REF!</v>
      </c>
      <c r="AW289" s="2" t="e">
        <f t="shared" si="442"/>
        <v>#REF!</v>
      </c>
      <c r="AX289" s="2">
        <f t="shared" si="442"/>
        <v>0</v>
      </c>
      <c r="AY289" s="2" t="e">
        <f t="shared" si="442"/>
        <v>#REF!</v>
      </c>
      <c r="AZ289" s="2">
        <f t="shared" si="442"/>
        <v>0</v>
      </c>
      <c r="BA289" s="2" t="e">
        <f t="shared" si="442"/>
        <v>#REF!</v>
      </c>
      <c r="BB289" s="2">
        <f t="shared" si="442"/>
        <v>0</v>
      </c>
      <c r="BC289" s="2">
        <f t="shared" si="442"/>
        <v>0</v>
      </c>
      <c r="BD289" s="2">
        <f t="shared" si="442"/>
        <v>0</v>
      </c>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c r="CV289" s="2"/>
      <c r="CW289" s="2"/>
      <c r="CX289" s="2"/>
      <c r="CY289" s="2"/>
      <c r="CZ289" s="2"/>
      <c r="DA289" s="2"/>
      <c r="DB289" s="2"/>
      <c r="DC289" s="2"/>
      <c r="DD289" s="2"/>
      <c r="DE289" s="2"/>
      <c r="DF289" s="2"/>
      <c r="DG289" s="3"/>
      <c r="DH289" s="3"/>
      <c r="DI289" s="3"/>
      <c r="DJ289" s="3"/>
      <c r="DK289" s="3"/>
      <c r="DL289" s="3"/>
      <c r="DM289" s="3"/>
      <c r="DN289" s="3"/>
      <c r="DO289" s="3"/>
      <c r="DP289" s="3"/>
      <c r="DQ289" s="3"/>
      <c r="DR289" s="3"/>
      <c r="DS289" s="3"/>
      <c r="DT289" s="3"/>
      <c r="DU289" s="3"/>
      <c r="DV289" s="3"/>
      <c r="DW289" s="3"/>
      <c r="DX289" s="3"/>
      <c r="DY289" s="3"/>
      <c r="DZ289" s="3"/>
      <c r="EA289" s="3"/>
      <c r="EB289" s="3"/>
      <c r="EC289" s="3"/>
      <c r="ED289" s="3"/>
      <c r="EE289" s="3"/>
      <c r="EF289" s="3"/>
      <c r="EG289" s="3"/>
      <c r="EH289" s="3"/>
      <c r="EI289" s="3"/>
      <c r="EJ289" s="3"/>
      <c r="EK289" s="3"/>
      <c r="EL289" s="3"/>
      <c r="EM289" s="3"/>
      <c r="EN289" s="3"/>
      <c r="EO289" s="3"/>
      <c r="EP289" s="3"/>
      <c r="EQ289" s="3"/>
      <c r="ER289" s="3"/>
      <c r="ES289" s="3"/>
      <c r="ET289" s="3"/>
      <c r="EU289" s="3"/>
      <c r="EV289" s="3"/>
      <c r="EW289" s="3"/>
      <c r="EX289" s="3"/>
      <c r="EY289" s="3"/>
      <c r="EZ289" s="3"/>
      <c r="FA289" s="3"/>
      <c r="FB289" s="3"/>
      <c r="FC289" s="3"/>
      <c r="FD289" s="3"/>
      <c r="FE289" s="3"/>
      <c r="FF289" s="3"/>
      <c r="FG289" s="3"/>
      <c r="FH289" s="3"/>
      <c r="FI289" s="3"/>
      <c r="FJ289" s="3"/>
      <c r="FK289" s="3"/>
      <c r="FL289" s="3"/>
      <c r="FM289" s="3"/>
      <c r="FN289" s="3"/>
      <c r="FO289" s="3"/>
      <c r="FP289" s="3"/>
      <c r="FQ289" s="3"/>
      <c r="FR289" s="3"/>
      <c r="FS289" s="3"/>
      <c r="FT289" s="3"/>
      <c r="FU289" s="3"/>
      <c r="FV289" s="3"/>
      <c r="FW289" s="3"/>
      <c r="FX289" s="3"/>
      <c r="FY289" s="3"/>
      <c r="FZ289" s="3"/>
      <c r="GA289" s="3"/>
      <c r="GB289" s="3"/>
      <c r="GC289" s="3"/>
      <c r="GD289" s="3"/>
      <c r="GE289" s="3"/>
      <c r="GF289" s="3"/>
      <c r="GG289" s="3"/>
      <c r="GH289" s="3"/>
      <c r="GI289" s="3"/>
      <c r="GJ289" s="3"/>
      <c r="GK289" s="3"/>
      <c r="GL289" s="3"/>
      <c r="GM289" s="3"/>
      <c r="GN289" s="3"/>
      <c r="GO289" s="3"/>
      <c r="GP289" s="3"/>
      <c r="GQ289" s="3"/>
      <c r="GR289" s="3"/>
      <c r="GS289" s="3"/>
      <c r="GT289" s="3"/>
      <c r="GU289" s="3"/>
      <c r="GV289" s="3"/>
      <c r="GW289" s="3"/>
      <c r="GX289" s="3">
        <v>0</v>
      </c>
      <c r="IF289">
        <v>-1</v>
      </c>
    </row>
    <row r="290" spans="1:240" x14ac:dyDescent="0.25">
      <c r="IF290">
        <v>-1</v>
      </c>
    </row>
    <row r="291" spans="1:240" x14ac:dyDescent="0.25">
      <c r="A291" s="4">
        <v>50</v>
      </c>
      <c r="B291" s="4">
        <v>0</v>
      </c>
      <c r="C291" s="4">
        <v>0</v>
      </c>
      <c r="D291" s="4">
        <v>1</v>
      </c>
      <c r="E291" s="4">
        <v>201</v>
      </c>
      <c r="F291" s="4" t="e">
        <f>ROUND(Source!O289,O291)</f>
        <v>#REF!</v>
      </c>
      <c r="G291" s="4" t="s">
        <v>653</v>
      </c>
      <c r="H291" s="4" t="s">
        <v>654</v>
      </c>
      <c r="I291" s="4"/>
      <c r="J291" s="4"/>
      <c r="K291" s="4">
        <v>201</v>
      </c>
      <c r="L291" s="4">
        <v>1</v>
      </c>
      <c r="M291" s="4">
        <v>3</v>
      </c>
      <c r="N291" s="4" t="s">
        <v>6</v>
      </c>
      <c r="O291" s="4">
        <v>0</v>
      </c>
      <c r="P291" s="4"/>
      <c r="Q291" s="4"/>
      <c r="R291" s="4"/>
      <c r="S291" s="4"/>
      <c r="T291" s="4"/>
      <c r="U291" s="4"/>
      <c r="V291" s="4"/>
      <c r="W291" s="4">
        <v>63233379</v>
      </c>
      <c r="X291" s="4">
        <v>1</v>
      </c>
      <c r="Y291" s="4">
        <v>63233379</v>
      </c>
      <c r="Z291" s="4"/>
      <c r="AA291" s="4"/>
      <c r="AB291" s="4"/>
      <c r="IF291">
        <v>-1</v>
      </c>
    </row>
    <row r="292" spans="1:240" x14ac:dyDescent="0.25">
      <c r="A292" s="4">
        <v>50</v>
      </c>
      <c r="B292" s="4">
        <v>0</v>
      </c>
      <c r="C292" s="4">
        <v>0</v>
      </c>
      <c r="D292" s="4">
        <v>1</v>
      </c>
      <c r="E292" s="4">
        <v>202</v>
      </c>
      <c r="F292" s="4" t="e">
        <f>ROUND(Source!P289,O292)</f>
        <v>#REF!</v>
      </c>
      <c r="G292" s="4" t="s">
        <v>655</v>
      </c>
      <c r="H292" s="4" t="s">
        <v>656</v>
      </c>
      <c r="I292" s="4"/>
      <c r="J292" s="4"/>
      <c r="K292" s="4">
        <v>202</v>
      </c>
      <c r="L292" s="4">
        <v>2</v>
      </c>
      <c r="M292" s="4">
        <v>3</v>
      </c>
      <c r="N292" s="4" t="s">
        <v>6</v>
      </c>
      <c r="O292" s="4">
        <v>0</v>
      </c>
      <c r="P292" s="4"/>
      <c r="Q292" s="4"/>
      <c r="R292" s="4"/>
      <c r="S292" s="4"/>
      <c r="T292" s="4"/>
      <c r="U292" s="4"/>
      <c r="V292" s="4"/>
      <c r="W292" s="4">
        <v>48491321</v>
      </c>
      <c r="X292" s="4">
        <v>1</v>
      </c>
      <c r="Y292" s="4">
        <v>48491321</v>
      </c>
      <c r="Z292" s="4"/>
      <c r="AA292" s="4"/>
      <c r="AB292" s="4"/>
      <c r="IF292">
        <v>-1</v>
      </c>
    </row>
    <row r="293" spans="1:240" x14ac:dyDescent="0.25">
      <c r="A293" s="4">
        <v>50</v>
      </c>
      <c r="B293" s="4">
        <v>0</v>
      </c>
      <c r="C293" s="4">
        <v>0</v>
      </c>
      <c r="D293" s="4">
        <v>1</v>
      </c>
      <c r="E293" s="4">
        <v>222</v>
      </c>
      <c r="F293" s="4">
        <f>ROUND(Source!AO289,O293)</f>
        <v>0</v>
      </c>
      <c r="G293" s="4" t="s">
        <v>657</v>
      </c>
      <c r="H293" s="4" t="s">
        <v>658</v>
      </c>
      <c r="I293" s="4"/>
      <c r="J293" s="4"/>
      <c r="K293" s="4">
        <v>222</v>
      </c>
      <c r="L293" s="4">
        <v>3</v>
      </c>
      <c r="M293" s="4">
        <v>3</v>
      </c>
      <c r="N293" s="4" t="s">
        <v>6</v>
      </c>
      <c r="O293" s="4">
        <v>0</v>
      </c>
      <c r="P293" s="4"/>
      <c r="Q293" s="4"/>
      <c r="R293" s="4"/>
      <c r="S293" s="4"/>
      <c r="T293" s="4"/>
      <c r="U293" s="4"/>
      <c r="V293" s="4"/>
      <c r="W293" s="4">
        <v>0</v>
      </c>
      <c r="X293" s="4">
        <v>1</v>
      </c>
      <c r="Y293" s="4">
        <v>0</v>
      </c>
      <c r="Z293" s="4"/>
      <c r="AA293" s="4"/>
      <c r="AB293" s="4"/>
      <c r="IF293">
        <v>-1</v>
      </c>
    </row>
    <row r="294" spans="1:240" x14ac:dyDescent="0.25">
      <c r="A294" s="4">
        <v>50</v>
      </c>
      <c r="B294" s="4">
        <v>0</v>
      </c>
      <c r="C294" s="4">
        <v>0</v>
      </c>
      <c r="D294" s="4">
        <v>1</v>
      </c>
      <c r="E294" s="4">
        <v>225</v>
      </c>
      <c r="F294" s="4" t="e">
        <f>ROUND(Source!AV289,O294)</f>
        <v>#REF!</v>
      </c>
      <c r="G294" s="4" t="s">
        <v>659</v>
      </c>
      <c r="H294" s="4" t="s">
        <v>660</v>
      </c>
      <c r="I294" s="4"/>
      <c r="J294" s="4"/>
      <c r="K294" s="4">
        <v>225</v>
      </c>
      <c r="L294" s="4">
        <v>4</v>
      </c>
      <c r="M294" s="4">
        <v>3</v>
      </c>
      <c r="N294" s="4" t="s">
        <v>6</v>
      </c>
      <c r="O294" s="4">
        <v>0</v>
      </c>
      <c r="P294" s="4"/>
      <c r="Q294" s="4"/>
      <c r="R294" s="4"/>
      <c r="S294" s="4"/>
      <c r="T294" s="4"/>
      <c r="U294" s="4"/>
      <c r="V294" s="4"/>
      <c r="W294" s="4">
        <v>48491321</v>
      </c>
      <c r="X294" s="4">
        <v>1</v>
      </c>
      <c r="Y294" s="4">
        <v>48491321</v>
      </c>
      <c r="Z294" s="4"/>
      <c r="AA294" s="4"/>
      <c r="AB294" s="4"/>
      <c r="IF294">
        <v>-1</v>
      </c>
    </row>
    <row r="295" spans="1:240" x14ac:dyDescent="0.25">
      <c r="A295" s="4">
        <v>50</v>
      </c>
      <c r="B295" s="4">
        <v>0</v>
      </c>
      <c r="C295" s="4">
        <v>0</v>
      </c>
      <c r="D295" s="4">
        <v>1</v>
      </c>
      <c r="E295" s="4">
        <v>226</v>
      </c>
      <c r="F295" s="4" t="e">
        <f>ROUND(Source!AW289,O295)</f>
        <v>#REF!</v>
      </c>
      <c r="G295" s="4" t="s">
        <v>661</v>
      </c>
      <c r="H295" s="4" t="s">
        <v>662</v>
      </c>
      <c r="I295" s="4"/>
      <c r="J295" s="4"/>
      <c r="K295" s="4">
        <v>226</v>
      </c>
      <c r="L295" s="4">
        <v>5</v>
      </c>
      <c r="M295" s="4">
        <v>3</v>
      </c>
      <c r="N295" s="4" t="s">
        <v>6</v>
      </c>
      <c r="O295" s="4">
        <v>0</v>
      </c>
      <c r="P295" s="4"/>
      <c r="Q295" s="4"/>
      <c r="R295" s="4"/>
      <c r="S295" s="4"/>
      <c r="T295" s="4"/>
      <c r="U295" s="4"/>
      <c r="V295" s="4"/>
      <c r="W295" s="4">
        <v>48491321</v>
      </c>
      <c r="X295" s="4">
        <v>1</v>
      </c>
      <c r="Y295" s="4">
        <v>48491321</v>
      </c>
      <c r="Z295" s="4"/>
      <c r="AA295" s="4"/>
      <c r="AB295" s="4"/>
      <c r="IF295">
        <v>-1</v>
      </c>
    </row>
    <row r="296" spans="1:240" x14ac:dyDescent="0.25">
      <c r="A296" s="4">
        <v>50</v>
      </c>
      <c r="B296" s="4">
        <v>0</v>
      </c>
      <c r="C296" s="4">
        <v>0</v>
      </c>
      <c r="D296" s="4">
        <v>1</v>
      </c>
      <c r="E296" s="4">
        <v>227</v>
      </c>
      <c r="F296" s="4">
        <f>ROUND(Source!AX289,O296)</f>
        <v>0</v>
      </c>
      <c r="G296" s="4" t="s">
        <v>663</v>
      </c>
      <c r="H296" s="4" t="s">
        <v>664</v>
      </c>
      <c r="I296" s="4"/>
      <c r="J296" s="4"/>
      <c r="K296" s="4">
        <v>227</v>
      </c>
      <c r="L296" s="4">
        <v>6</v>
      </c>
      <c r="M296" s="4">
        <v>3</v>
      </c>
      <c r="N296" s="4" t="s">
        <v>6</v>
      </c>
      <c r="O296" s="4">
        <v>0</v>
      </c>
      <c r="P296" s="4"/>
      <c r="Q296" s="4"/>
      <c r="R296" s="4"/>
      <c r="S296" s="4"/>
      <c r="T296" s="4"/>
      <c r="U296" s="4"/>
      <c r="V296" s="4"/>
      <c r="W296" s="4">
        <v>0</v>
      </c>
      <c r="X296" s="4">
        <v>1</v>
      </c>
      <c r="Y296" s="4">
        <v>0</v>
      </c>
      <c r="Z296" s="4"/>
      <c r="AA296" s="4"/>
      <c r="AB296" s="4"/>
      <c r="IF296">
        <v>-1</v>
      </c>
    </row>
    <row r="297" spans="1:240" x14ac:dyDescent="0.25">
      <c r="A297" s="4">
        <v>50</v>
      </c>
      <c r="B297" s="4">
        <v>0</v>
      </c>
      <c r="C297" s="4">
        <v>0</v>
      </c>
      <c r="D297" s="4">
        <v>1</v>
      </c>
      <c r="E297" s="4">
        <v>228</v>
      </c>
      <c r="F297" s="4" t="e">
        <f>ROUND(Source!AY289,O297)</f>
        <v>#REF!</v>
      </c>
      <c r="G297" s="4" t="s">
        <v>665</v>
      </c>
      <c r="H297" s="4" t="s">
        <v>666</v>
      </c>
      <c r="I297" s="4"/>
      <c r="J297" s="4"/>
      <c r="K297" s="4">
        <v>228</v>
      </c>
      <c r="L297" s="4">
        <v>7</v>
      </c>
      <c r="M297" s="4">
        <v>3</v>
      </c>
      <c r="N297" s="4" t="s">
        <v>6</v>
      </c>
      <c r="O297" s="4">
        <v>0</v>
      </c>
      <c r="P297" s="4"/>
      <c r="Q297" s="4"/>
      <c r="R297" s="4"/>
      <c r="S297" s="4"/>
      <c r="T297" s="4"/>
      <c r="U297" s="4"/>
      <c r="V297" s="4"/>
      <c r="W297" s="4">
        <v>48491321</v>
      </c>
      <c r="X297" s="4">
        <v>1</v>
      </c>
      <c r="Y297" s="4">
        <v>48491321</v>
      </c>
      <c r="Z297" s="4"/>
      <c r="AA297" s="4"/>
      <c r="AB297" s="4"/>
      <c r="IF297">
        <v>-1</v>
      </c>
    </row>
    <row r="298" spans="1:240" x14ac:dyDescent="0.25">
      <c r="A298" s="4">
        <v>50</v>
      </c>
      <c r="B298" s="4">
        <v>0</v>
      </c>
      <c r="C298" s="4">
        <v>0</v>
      </c>
      <c r="D298" s="4">
        <v>1</v>
      </c>
      <c r="E298" s="4">
        <v>216</v>
      </c>
      <c r="F298" s="4">
        <f>ROUND(Source!AP289,O298)</f>
        <v>0</v>
      </c>
      <c r="G298" s="4" t="s">
        <v>667</v>
      </c>
      <c r="H298" s="4" t="s">
        <v>668</v>
      </c>
      <c r="I298" s="4"/>
      <c r="J298" s="4"/>
      <c r="K298" s="4">
        <v>216</v>
      </c>
      <c r="L298" s="4">
        <v>8</v>
      </c>
      <c r="M298" s="4">
        <v>3</v>
      </c>
      <c r="N298" s="4" t="s">
        <v>6</v>
      </c>
      <c r="O298" s="4">
        <v>0</v>
      </c>
      <c r="P298" s="4"/>
      <c r="Q298" s="4"/>
      <c r="R298" s="4"/>
      <c r="S298" s="4"/>
      <c r="T298" s="4"/>
      <c r="U298" s="4"/>
      <c r="V298" s="4"/>
      <c r="W298" s="4">
        <v>0</v>
      </c>
      <c r="X298" s="4">
        <v>1</v>
      </c>
      <c r="Y298" s="4">
        <v>0</v>
      </c>
      <c r="Z298" s="4"/>
      <c r="AA298" s="4"/>
      <c r="AB298" s="4"/>
      <c r="IF298">
        <v>-1</v>
      </c>
    </row>
    <row r="299" spans="1:240" x14ac:dyDescent="0.25">
      <c r="A299" s="4">
        <v>50</v>
      </c>
      <c r="B299" s="4">
        <v>0</v>
      </c>
      <c r="C299" s="4">
        <v>0</v>
      </c>
      <c r="D299" s="4">
        <v>1</v>
      </c>
      <c r="E299" s="4">
        <v>223</v>
      </c>
      <c r="F299" s="4">
        <f>ROUND(Source!AQ289,O299)</f>
        <v>0</v>
      </c>
      <c r="G299" s="4" t="s">
        <v>669</v>
      </c>
      <c r="H299" s="4" t="s">
        <v>670</v>
      </c>
      <c r="I299" s="4"/>
      <c r="J299" s="4"/>
      <c r="K299" s="4">
        <v>223</v>
      </c>
      <c r="L299" s="4">
        <v>9</v>
      </c>
      <c r="M299" s="4">
        <v>3</v>
      </c>
      <c r="N299" s="4" t="s">
        <v>6</v>
      </c>
      <c r="O299" s="4">
        <v>0</v>
      </c>
      <c r="P299" s="4"/>
      <c r="Q299" s="4"/>
      <c r="R299" s="4"/>
      <c r="S299" s="4"/>
      <c r="T299" s="4"/>
      <c r="U299" s="4"/>
      <c r="V299" s="4"/>
      <c r="W299" s="4">
        <v>0</v>
      </c>
      <c r="X299" s="4">
        <v>1</v>
      </c>
      <c r="Y299" s="4">
        <v>0</v>
      </c>
      <c r="Z299" s="4"/>
      <c r="AA299" s="4"/>
      <c r="AB299" s="4"/>
      <c r="IF299">
        <v>-1</v>
      </c>
    </row>
    <row r="300" spans="1:240" x14ac:dyDescent="0.25">
      <c r="A300" s="4">
        <v>50</v>
      </c>
      <c r="B300" s="4">
        <v>0</v>
      </c>
      <c r="C300" s="4">
        <v>0</v>
      </c>
      <c r="D300" s="4">
        <v>1</v>
      </c>
      <c r="E300" s="4">
        <v>229</v>
      </c>
      <c r="F300" s="4">
        <f>ROUND(Source!AZ289,O300)</f>
        <v>0</v>
      </c>
      <c r="G300" s="4" t="s">
        <v>671</v>
      </c>
      <c r="H300" s="4" t="s">
        <v>672</v>
      </c>
      <c r="I300" s="4"/>
      <c r="J300" s="4"/>
      <c r="K300" s="4">
        <v>229</v>
      </c>
      <c r="L300" s="4">
        <v>10</v>
      </c>
      <c r="M300" s="4">
        <v>3</v>
      </c>
      <c r="N300" s="4" t="s">
        <v>6</v>
      </c>
      <c r="O300" s="4">
        <v>0</v>
      </c>
      <c r="P300" s="4"/>
      <c r="Q300" s="4"/>
      <c r="R300" s="4"/>
      <c r="S300" s="4"/>
      <c r="T300" s="4"/>
      <c r="U300" s="4"/>
      <c r="V300" s="4"/>
      <c r="W300" s="4">
        <v>0</v>
      </c>
      <c r="X300" s="4">
        <v>1</v>
      </c>
      <c r="Y300" s="4">
        <v>0</v>
      </c>
      <c r="Z300" s="4"/>
      <c r="AA300" s="4"/>
      <c r="AB300" s="4"/>
      <c r="IF300">
        <v>-1</v>
      </c>
    </row>
    <row r="301" spans="1:240" x14ac:dyDescent="0.25">
      <c r="A301" s="4">
        <v>50</v>
      </c>
      <c r="B301" s="4">
        <v>0</v>
      </c>
      <c r="C301" s="4">
        <v>0</v>
      </c>
      <c r="D301" s="4">
        <v>1</v>
      </c>
      <c r="E301" s="4">
        <v>203</v>
      </c>
      <c r="F301" s="4" t="e">
        <f>ROUND(Source!Q289,O301)</f>
        <v>#REF!</v>
      </c>
      <c r="G301" s="4" t="s">
        <v>673</v>
      </c>
      <c r="H301" s="4" t="s">
        <v>674</v>
      </c>
      <c r="I301" s="4"/>
      <c r="J301" s="4"/>
      <c r="K301" s="4">
        <v>203</v>
      </c>
      <c r="L301" s="4">
        <v>11</v>
      </c>
      <c r="M301" s="4">
        <v>3</v>
      </c>
      <c r="N301" s="4" t="s">
        <v>6</v>
      </c>
      <c r="O301" s="4">
        <v>0</v>
      </c>
      <c r="P301" s="4"/>
      <c r="Q301" s="4"/>
      <c r="R301" s="4"/>
      <c r="S301" s="4"/>
      <c r="T301" s="4"/>
      <c r="U301" s="4"/>
      <c r="V301" s="4"/>
      <c r="W301" s="4">
        <v>3094249</v>
      </c>
      <c r="X301" s="4">
        <v>1</v>
      </c>
      <c r="Y301" s="4">
        <v>3094249</v>
      </c>
      <c r="Z301" s="4"/>
      <c r="AA301" s="4"/>
      <c r="AB301" s="4"/>
      <c r="IF301">
        <v>-1</v>
      </c>
    </row>
    <row r="302" spans="1:240" x14ac:dyDescent="0.25">
      <c r="A302" s="4">
        <v>50</v>
      </c>
      <c r="B302" s="4">
        <v>0</v>
      </c>
      <c r="C302" s="4">
        <v>0</v>
      </c>
      <c r="D302" s="4">
        <v>1</v>
      </c>
      <c r="E302" s="4">
        <v>231</v>
      </c>
      <c r="F302" s="4">
        <f>ROUND(Source!BB289,O302)</f>
        <v>0</v>
      </c>
      <c r="G302" s="4" t="s">
        <v>675</v>
      </c>
      <c r="H302" s="4" t="s">
        <v>676</v>
      </c>
      <c r="I302" s="4"/>
      <c r="J302" s="4"/>
      <c r="K302" s="4">
        <v>231</v>
      </c>
      <c r="L302" s="4">
        <v>12</v>
      </c>
      <c r="M302" s="4">
        <v>3</v>
      </c>
      <c r="N302" s="4" t="s">
        <v>6</v>
      </c>
      <c r="O302" s="4">
        <v>0</v>
      </c>
      <c r="P302" s="4"/>
      <c r="Q302" s="4"/>
      <c r="R302" s="4"/>
      <c r="S302" s="4"/>
      <c r="T302" s="4"/>
      <c r="U302" s="4"/>
      <c r="V302" s="4"/>
      <c r="W302" s="4">
        <v>0</v>
      </c>
      <c r="X302" s="4">
        <v>1</v>
      </c>
      <c r="Y302" s="4">
        <v>0</v>
      </c>
      <c r="Z302" s="4"/>
      <c r="AA302" s="4"/>
      <c r="AB302" s="4"/>
      <c r="IF302">
        <v>-1</v>
      </c>
    </row>
    <row r="303" spans="1:240" x14ac:dyDescent="0.25">
      <c r="A303" s="4">
        <v>50</v>
      </c>
      <c r="B303" s="4">
        <v>0</v>
      </c>
      <c r="C303" s="4">
        <v>0</v>
      </c>
      <c r="D303" s="4">
        <v>1</v>
      </c>
      <c r="E303" s="4">
        <v>204</v>
      </c>
      <c r="F303" s="4" t="e">
        <f>ROUND(Source!R289,O303)</f>
        <v>#REF!</v>
      </c>
      <c r="G303" s="4" t="s">
        <v>677</v>
      </c>
      <c r="H303" s="4" t="s">
        <v>678</v>
      </c>
      <c r="I303" s="4"/>
      <c r="J303" s="4"/>
      <c r="K303" s="4">
        <v>204</v>
      </c>
      <c r="L303" s="4">
        <v>13</v>
      </c>
      <c r="M303" s="4">
        <v>3</v>
      </c>
      <c r="N303" s="4" t="s">
        <v>6</v>
      </c>
      <c r="O303" s="4">
        <v>0</v>
      </c>
      <c r="P303" s="4"/>
      <c r="Q303" s="4"/>
      <c r="R303" s="4"/>
      <c r="S303" s="4"/>
      <c r="T303" s="4"/>
      <c r="U303" s="4"/>
      <c r="V303" s="4"/>
      <c r="W303" s="4">
        <v>924480</v>
      </c>
      <c r="X303" s="4">
        <v>1</v>
      </c>
      <c r="Y303" s="4">
        <v>924480</v>
      </c>
      <c r="Z303" s="4"/>
      <c r="AA303" s="4"/>
      <c r="AB303" s="4"/>
      <c r="IF303">
        <v>-1</v>
      </c>
    </row>
    <row r="304" spans="1:240" x14ac:dyDescent="0.25">
      <c r="A304" s="4">
        <v>50</v>
      </c>
      <c r="B304" s="4">
        <v>0</v>
      </c>
      <c r="C304" s="4">
        <v>0</v>
      </c>
      <c r="D304" s="4">
        <v>1</v>
      </c>
      <c r="E304" s="4">
        <v>205</v>
      </c>
      <c r="F304" s="4" t="e">
        <f>ROUND(Source!S289,O304)</f>
        <v>#REF!</v>
      </c>
      <c r="G304" s="4" t="s">
        <v>679</v>
      </c>
      <c r="H304" s="4" t="s">
        <v>680</v>
      </c>
      <c r="I304" s="4"/>
      <c r="J304" s="4"/>
      <c r="K304" s="4">
        <v>205</v>
      </c>
      <c r="L304" s="4">
        <v>14</v>
      </c>
      <c r="M304" s="4">
        <v>3</v>
      </c>
      <c r="N304" s="4" t="s">
        <v>6</v>
      </c>
      <c r="O304" s="4">
        <v>0</v>
      </c>
      <c r="P304" s="4"/>
      <c r="Q304" s="4"/>
      <c r="R304" s="4"/>
      <c r="S304" s="4"/>
      <c r="T304" s="4"/>
      <c r="U304" s="4"/>
      <c r="V304" s="4"/>
      <c r="W304" s="4">
        <v>11647809</v>
      </c>
      <c r="X304" s="4">
        <v>1</v>
      </c>
      <c r="Y304" s="4">
        <v>11647809</v>
      </c>
      <c r="Z304" s="4"/>
      <c r="AA304" s="4"/>
      <c r="AB304" s="4"/>
      <c r="IF304">
        <v>-1</v>
      </c>
    </row>
    <row r="305" spans="1:240" x14ac:dyDescent="0.25">
      <c r="A305" s="4">
        <v>50</v>
      </c>
      <c r="B305" s="4">
        <v>0</v>
      </c>
      <c r="C305" s="4">
        <v>0</v>
      </c>
      <c r="D305" s="4">
        <v>1</v>
      </c>
      <c r="E305" s="4">
        <v>232</v>
      </c>
      <c r="F305" s="4">
        <f>ROUND(Source!BC289,O305)</f>
        <v>0</v>
      </c>
      <c r="G305" s="4" t="s">
        <v>681</v>
      </c>
      <c r="H305" s="4" t="s">
        <v>682</v>
      </c>
      <c r="I305" s="4"/>
      <c r="J305" s="4"/>
      <c r="K305" s="4">
        <v>232</v>
      </c>
      <c r="L305" s="4">
        <v>15</v>
      </c>
      <c r="M305" s="4">
        <v>3</v>
      </c>
      <c r="N305" s="4" t="s">
        <v>6</v>
      </c>
      <c r="O305" s="4">
        <v>0</v>
      </c>
      <c r="P305" s="4"/>
      <c r="Q305" s="4"/>
      <c r="R305" s="4"/>
      <c r="S305" s="4"/>
      <c r="T305" s="4"/>
      <c r="U305" s="4"/>
      <c r="V305" s="4"/>
      <c r="W305" s="4">
        <v>0</v>
      </c>
      <c r="X305" s="4">
        <v>1</v>
      </c>
      <c r="Y305" s="4">
        <v>0</v>
      </c>
      <c r="Z305" s="4"/>
      <c r="AA305" s="4"/>
      <c r="AB305" s="4"/>
      <c r="IF305">
        <v>-1</v>
      </c>
    </row>
    <row r="306" spans="1:240" x14ac:dyDescent="0.25">
      <c r="A306" s="4">
        <v>50</v>
      </c>
      <c r="B306" s="4">
        <v>0</v>
      </c>
      <c r="C306" s="4">
        <v>0</v>
      </c>
      <c r="D306" s="4">
        <v>1</v>
      </c>
      <c r="E306" s="4">
        <v>214</v>
      </c>
      <c r="F306" s="4" t="e">
        <f>ROUND(Source!AS289,O306)</f>
        <v>#REF!</v>
      </c>
      <c r="G306" s="4" t="s">
        <v>683</v>
      </c>
      <c r="H306" s="4" t="s">
        <v>684</v>
      </c>
      <c r="I306" s="4"/>
      <c r="J306" s="4"/>
      <c r="K306" s="4">
        <v>214</v>
      </c>
      <c r="L306" s="4">
        <v>16</v>
      </c>
      <c r="M306" s="4">
        <v>3</v>
      </c>
      <c r="N306" s="4" t="s">
        <v>6</v>
      </c>
      <c r="O306" s="4">
        <v>0</v>
      </c>
      <c r="P306" s="4"/>
      <c r="Q306" s="4"/>
      <c r="R306" s="4"/>
      <c r="S306" s="4"/>
      <c r="T306" s="4"/>
      <c r="U306" s="4"/>
      <c r="V306" s="4"/>
      <c r="W306" s="4">
        <v>84883654</v>
      </c>
      <c r="X306" s="4">
        <v>1</v>
      </c>
      <c r="Y306" s="4">
        <v>84883654</v>
      </c>
      <c r="Z306" s="4"/>
      <c r="AA306" s="4"/>
      <c r="AB306" s="4"/>
      <c r="IF306">
        <v>-1</v>
      </c>
    </row>
    <row r="307" spans="1:240" x14ac:dyDescent="0.25">
      <c r="A307" s="4">
        <v>50</v>
      </c>
      <c r="B307" s="4">
        <v>0</v>
      </c>
      <c r="C307" s="4">
        <v>0</v>
      </c>
      <c r="D307" s="4">
        <v>1</v>
      </c>
      <c r="E307" s="4">
        <v>215</v>
      </c>
      <c r="F307" s="4">
        <f>ROUND(Source!AT289,O307)</f>
        <v>0</v>
      </c>
      <c r="G307" s="4" t="s">
        <v>685</v>
      </c>
      <c r="H307" s="4" t="s">
        <v>686</v>
      </c>
      <c r="I307" s="4"/>
      <c r="J307" s="4"/>
      <c r="K307" s="4">
        <v>215</v>
      </c>
      <c r="L307" s="4">
        <v>17</v>
      </c>
      <c r="M307" s="4">
        <v>3</v>
      </c>
      <c r="N307" s="4" t="s">
        <v>6</v>
      </c>
      <c r="O307" s="4">
        <v>0</v>
      </c>
      <c r="P307" s="4"/>
      <c r="Q307" s="4"/>
      <c r="R307" s="4"/>
      <c r="S307" s="4"/>
      <c r="T307" s="4"/>
      <c r="U307" s="4"/>
      <c r="V307" s="4"/>
      <c r="W307" s="4">
        <v>0</v>
      </c>
      <c r="X307" s="4">
        <v>1</v>
      </c>
      <c r="Y307" s="4">
        <v>0</v>
      </c>
      <c r="Z307" s="4"/>
      <c r="AA307" s="4"/>
      <c r="AB307" s="4"/>
      <c r="IF307">
        <v>-1</v>
      </c>
    </row>
    <row r="308" spans="1:240" x14ac:dyDescent="0.25">
      <c r="A308" s="4">
        <v>50</v>
      </c>
      <c r="B308" s="4">
        <v>0</v>
      </c>
      <c r="C308" s="4">
        <v>0</v>
      </c>
      <c r="D308" s="4">
        <v>1</v>
      </c>
      <c r="E308" s="4">
        <v>217</v>
      </c>
      <c r="F308" s="4">
        <f>ROUND(Source!AU289,O308)</f>
        <v>0</v>
      </c>
      <c r="G308" s="4" t="s">
        <v>687</v>
      </c>
      <c r="H308" s="4" t="s">
        <v>688</v>
      </c>
      <c r="I308" s="4"/>
      <c r="J308" s="4"/>
      <c r="K308" s="4">
        <v>217</v>
      </c>
      <c r="L308" s="4">
        <v>18</v>
      </c>
      <c r="M308" s="4">
        <v>3</v>
      </c>
      <c r="N308" s="4" t="s">
        <v>6</v>
      </c>
      <c r="O308" s="4">
        <v>0</v>
      </c>
      <c r="P308" s="4"/>
      <c r="Q308" s="4"/>
      <c r="R308" s="4"/>
      <c r="S308" s="4"/>
      <c r="T308" s="4"/>
      <c r="U308" s="4"/>
      <c r="V308" s="4"/>
      <c r="W308" s="4">
        <v>0</v>
      </c>
      <c r="X308" s="4">
        <v>1</v>
      </c>
      <c r="Y308" s="4">
        <v>0</v>
      </c>
      <c r="Z308" s="4"/>
      <c r="AA308" s="4"/>
      <c r="AB308" s="4"/>
      <c r="IF308">
        <v>-1</v>
      </c>
    </row>
    <row r="309" spans="1:240" x14ac:dyDescent="0.25">
      <c r="A309" s="4">
        <v>50</v>
      </c>
      <c r="B309" s="4">
        <v>0</v>
      </c>
      <c r="C309" s="4">
        <v>0</v>
      </c>
      <c r="D309" s="4">
        <v>1</v>
      </c>
      <c r="E309" s="4">
        <v>230</v>
      </c>
      <c r="F309" s="4" t="e">
        <f>ROUND(Source!BA289,O309)</f>
        <v>#REF!</v>
      </c>
      <c r="G309" s="4" t="s">
        <v>689</v>
      </c>
      <c r="H309" s="4" t="s">
        <v>690</v>
      </c>
      <c r="I309" s="4"/>
      <c r="J309" s="4"/>
      <c r="K309" s="4">
        <v>230</v>
      </c>
      <c r="L309" s="4">
        <v>19</v>
      </c>
      <c r="M309" s="4">
        <v>3</v>
      </c>
      <c r="N309" s="4" t="s">
        <v>6</v>
      </c>
      <c r="O309" s="4">
        <v>0</v>
      </c>
      <c r="P309" s="4"/>
      <c r="Q309" s="4"/>
      <c r="R309" s="4"/>
      <c r="S309" s="4"/>
      <c r="T309" s="4"/>
      <c r="U309" s="4"/>
      <c r="V309" s="4"/>
      <c r="W309" s="4">
        <v>0</v>
      </c>
      <c r="X309" s="4">
        <v>1</v>
      </c>
      <c r="Y309" s="4">
        <v>0</v>
      </c>
      <c r="Z309" s="4"/>
      <c r="AA309" s="4"/>
      <c r="AB309" s="4"/>
      <c r="IF309">
        <v>-1</v>
      </c>
    </row>
    <row r="310" spans="1:240" x14ac:dyDescent="0.25">
      <c r="A310" s="4">
        <v>50</v>
      </c>
      <c r="B310" s="4">
        <v>0</v>
      </c>
      <c r="C310" s="4">
        <v>0</v>
      </c>
      <c r="D310" s="4">
        <v>1</v>
      </c>
      <c r="E310" s="4">
        <v>206</v>
      </c>
      <c r="F310" s="4" t="e">
        <f>ROUND(Source!T289,O310)</f>
        <v>#REF!</v>
      </c>
      <c r="G310" s="4" t="s">
        <v>691</v>
      </c>
      <c r="H310" s="4" t="s">
        <v>692</v>
      </c>
      <c r="I310" s="4"/>
      <c r="J310" s="4"/>
      <c r="K310" s="4">
        <v>206</v>
      </c>
      <c r="L310" s="4">
        <v>20</v>
      </c>
      <c r="M310" s="4">
        <v>3</v>
      </c>
      <c r="N310" s="4" t="s">
        <v>6</v>
      </c>
      <c r="O310" s="4">
        <v>0</v>
      </c>
      <c r="P310" s="4"/>
      <c r="Q310" s="4"/>
      <c r="R310" s="4"/>
      <c r="S310" s="4"/>
      <c r="T310" s="4"/>
      <c r="U310" s="4"/>
      <c r="V310" s="4"/>
      <c r="W310" s="4">
        <v>0</v>
      </c>
      <c r="X310" s="4">
        <v>1</v>
      </c>
      <c r="Y310" s="4">
        <v>0</v>
      </c>
      <c r="Z310" s="4"/>
      <c r="AA310" s="4"/>
      <c r="AB310" s="4"/>
      <c r="IF310">
        <v>-1</v>
      </c>
    </row>
    <row r="311" spans="1:240" x14ac:dyDescent="0.25">
      <c r="A311" s="4">
        <v>50</v>
      </c>
      <c r="B311" s="4">
        <v>0</v>
      </c>
      <c r="C311" s="4">
        <v>0</v>
      </c>
      <c r="D311" s="4">
        <v>1</v>
      </c>
      <c r="E311" s="4">
        <v>207</v>
      </c>
      <c r="F311" s="4" t="e">
        <f>ROUND(Source!U289,O311)</f>
        <v>#REF!</v>
      </c>
      <c r="G311" s="4" t="s">
        <v>693</v>
      </c>
      <c r="H311" s="4" t="s">
        <v>694</v>
      </c>
      <c r="I311" s="4"/>
      <c r="J311" s="4"/>
      <c r="K311" s="4">
        <v>207</v>
      </c>
      <c r="L311" s="4">
        <v>21</v>
      </c>
      <c r="M311" s="4">
        <v>3</v>
      </c>
      <c r="N311" s="4" t="s">
        <v>6</v>
      </c>
      <c r="O311" s="4">
        <v>7</v>
      </c>
      <c r="P311" s="4"/>
      <c r="Q311" s="4"/>
      <c r="R311" s="4"/>
      <c r="S311" s="4"/>
      <c r="T311" s="4"/>
      <c r="U311" s="4"/>
      <c r="V311" s="4"/>
      <c r="W311" s="4">
        <v>39649.39327</v>
      </c>
      <c r="X311" s="4">
        <v>1</v>
      </c>
      <c r="Y311" s="4">
        <v>39649.39327</v>
      </c>
      <c r="Z311" s="4"/>
      <c r="AA311" s="4"/>
      <c r="AB311" s="4"/>
      <c r="IF311">
        <v>-1</v>
      </c>
    </row>
    <row r="312" spans="1:240" x14ac:dyDescent="0.25">
      <c r="A312" s="4">
        <v>50</v>
      </c>
      <c r="B312" s="4">
        <v>0</v>
      </c>
      <c r="C312" s="4">
        <v>0</v>
      </c>
      <c r="D312" s="4">
        <v>1</v>
      </c>
      <c r="E312" s="4">
        <v>208</v>
      </c>
      <c r="F312" s="4" t="e">
        <f>ROUND(Source!V289,O312)</f>
        <v>#REF!</v>
      </c>
      <c r="G312" s="4" t="s">
        <v>695</v>
      </c>
      <c r="H312" s="4" t="s">
        <v>696</v>
      </c>
      <c r="I312" s="4"/>
      <c r="J312" s="4"/>
      <c r="K312" s="4">
        <v>208</v>
      </c>
      <c r="L312" s="4">
        <v>22</v>
      </c>
      <c r="M312" s="4">
        <v>3</v>
      </c>
      <c r="N312" s="4" t="s">
        <v>6</v>
      </c>
      <c r="O312" s="4">
        <v>7</v>
      </c>
      <c r="P312" s="4"/>
      <c r="Q312" s="4"/>
      <c r="R312" s="4"/>
      <c r="S312" s="4"/>
      <c r="T312" s="4"/>
      <c r="U312" s="4"/>
      <c r="V312" s="4"/>
      <c r="W312" s="4">
        <v>2092.4036409999999</v>
      </c>
      <c r="X312" s="4">
        <v>1</v>
      </c>
      <c r="Y312" s="4">
        <v>2092.4036409999999</v>
      </c>
      <c r="Z312" s="4"/>
      <c r="AA312" s="4"/>
      <c r="AB312" s="4"/>
      <c r="IF312">
        <v>-1</v>
      </c>
    </row>
    <row r="313" spans="1:240" x14ac:dyDescent="0.25">
      <c r="A313" s="4">
        <v>50</v>
      </c>
      <c r="B313" s="4">
        <v>0</v>
      </c>
      <c r="C313" s="4">
        <v>0</v>
      </c>
      <c r="D313" s="4">
        <v>1</v>
      </c>
      <c r="E313" s="4">
        <v>209</v>
      </c>
      <c r="F313" s="4" t="e">
        <f>ROUND(Source!W289,O313)</f>
        <v>#REF!</v>
      </c>
      <c r="G313" s="4" t="s">
        <v>697</v>
      </c>
      <c r="H313" s="4" t="s">
        <v>698</v>
      </c>
      <c r="I313" s="4"/>
      <c r="J313" s="4"/>
      <c r="K313" s="4">
        <v>209</v>
      </c>
      <c r="L313" s="4">
        <v>23</v>
      </c>
      <c r="M313" s="4">
        <v>3</v>
      </c>
      <c r="N313" s="4" t="s">
        <v>6</v>
      </c>
      <c r="O313" s="4">
        <v>0</v>
      </c>
      <c r="P313" s="4"/>
      <c r="Q313" s="4"/>
      <c r="R313" s="4"/>
      <c r="S313" s="4"/>
      <c r="T313" s="4"/>
      <c r="U313" s="4"/>
      <c r="V313" s="4"/>
      <c r="W313" s="4">
        <v>0</v>
      </c>
      <c r="X313" s="4">
        <v>1</v>
      </c>
      <c r="Y313" s="4">
        <v>0</v>
      </c>
      <c r="Z313" s="4"/>
      <c r="AA313" s="4"/>
      <c r="AB313" s="4"/>
      <c r="IF313">
        <v>-1</v>
      </c>
    </row>
    <row r="314" spans="1:240" x14ac:dyDescent="0.25">
      <c r="A314" s="4">
        <v>50</v>
      </c>
      <c r="B314" s="4">
        <v>0</v>
      </c>
      <c r="C314" s="4">
        <v>0</v>
      </c>
      <c r="D314" s="4">
        <v>1</v>
      </c>
      <c r="E314" s="4">
        <v>233</v>
      </c>
      <c r="F314" s="4">
        <f>ROUND(Source!BD289,O314)</f>
        <v>0</v>
      </c>
      <c r="G314" s="4" t="s">
        <v>699</v>
      </c>
      <c r="H314" s="4" t="s">
        <v>700</v>
      </c>
      <c r="I314" s="4"/>
      <c r="J314" s="4"/>
      <c r="K314" s="4">
        <v>233</v>
      </c>
      <c r="L314" s="4">
        <v>24</v>
      </c>
      <c r="M314" s="4">
        <v>3</v>
      </c>
      <c r="N314" s="4" t="s">
        <v>6</v>
      </c>
      <c r="O314" s="4">
        <v>0</v>
      </c>
      <c r="P314" s="4"/>
      <c r="Q314" s="4"/>
      <c r="R314" s="4"/>
      <c r="S314" s="4"/>
      <c r="T314" s="4"/>
      <c r="U314" s="4"/>
      <c r="V314" s="4"/>
      <c r="W314" s="4">
        <v>0</v>
      </c>
      <c r="X314" s="4">
        <v>1</v>
      </c>
      <c r="Y314" s="4">
        <v>0</v>
      </c>
      <c r="Z314" s="4"/>
      <c r="AA314" s="4"/>
      <c r="AB314" s="4"/>
      <c r="IF314">
        <v>-1</v>
      </c>
    </row>
    <row r="315" spans="1:240" x14ac:dyDescent="0.25">
      <c r="A315" s="4">
        <v>50</v>
      </c>
      <c r="B315" s="4">
        <v>0</v>
      </c>
      <c r="C315" s="4">
        <v>0</v>
      </c>
      <c r="D315" s="4">
        <v>1</v>
      </c>
      <c r="E315" s="4">
        <v>210</v>
      </c>
      <c r="F315" s="4" t="e">
        <f>ROUND(Source!X289,O315)</f>
        <v>#REF!</v>
      </c>
      <c r="G315" s="4" t="s">
        <v>701</v>
      </c>
      <c r="H315" s="4" t="s">
        <v>702</v>
      </c>
      <c r="I315" s="4"/>
      <c r="J315" s="4"/>
      <c r="K315" s="4">
        <v>210</v>
      </c>
      <c r="L315" s="4">
        <v>25</v>
      </c>
      <c r="M315" s="4">
        <v>3</v>
      </c>
      <c r="N315" s="4" t="s">
        <v>6</v>
      </c>
      <c r="O315" s="4">
        <v>0</v>
      </c>
      <c r="P315" s="4"/>
      <c r="Q315" s="4"/>
      <c r="R315" s="4"/>
      <c r="S315" s="4"/>
      <c r="T315" s="4"/>
      <c r="U315" s="4"/>
      <c r="V315" s="4"/>
      <c r="W315" s="4">
        <v>13368011</v>
      </c>
      <c r="X315" s="4">
        <v>1</v>
      </c>
      <c r="Y315" s="4">
        <v>13368011</v>
      </c>
      <c r="Z315" s="4"/>
      <c r="AA315" s="4"/>
      <c r="AB315" s="4"/>
      <c r="IF315">
        <v>-1</v>
      </c>
    </row>
    <row r="316" spans="1:240" x14ac:dyDescent="0.25">
      <c r="A316" s="4">
        <v>50</v>
      </c>
      <c r="B316" s="4">
        <v>0</v>
      </c>
      <c r="C316" s="4">
        <v>0</v>
      </c>
      <c r="D316" s="4">
        <v>1</v>
      </c>
      <c r="E316" s="4">
        <v>211</v>
      </c>
      <c r="F316" s="4" t="e">
        <f>ROUND(Source!Y289,O316)</f>
        <v>#REF!</v>
      </c>
      <c r="G316" s="4" t="s">
        <v>703</v>
      </c>
      <c r="H316" s="4" t="s">
        <v>704</v>
      </c>
      <c r="I316" s="4"/>
      <c r="J316" s="4"/>
      <c r="K316" s="4">
        <v>211</v>
      </c>
      <c r="L316" s="4">
        <v>26</v>
      </c>
      <c r="M316" s="4">
        <v>3</v>
      </c>
      <c r="N316" s="4" t="s">
        <v>6</v>
      </c>
      <c r="O316" s="4">
        <v>0</v>
      </c>
      <c r="P316" s="4"/>
      <c r="Q316" s="4"/>
      <c r="R316" s="4"/>
      <c r="S316" s="4"/>
      <c r="T316" s="4"/>
      <c r="U316" s="4"/>
      <c r="V316" s="4"/>
      <c r="W316" s="4">
        <v>8282264</v>
      </c>
      <c r="X316" s="4">
        <v>1</v>
      </c>
      <c r="Y316" s="4">
        <v>8282264</v>
      </c>
      <c r="Z316" s="4"/>
      <c r="AA316" s="4"/>
      <c r="AB316" s="4"/>
      <c r="IF316">
        <v>-1</v>
      </c>
    </row>
    <row r="317" spans="1:240" x14ac:dyDescent="0.25">
      <c r="A317" s="4">
        <v>50</v>
      </c>
      <c r="B317" s="4">
        <v>0</v>
      </c>
      <c r="C317" s="4">
        <v>0</v>
      </c>
      <c r="D317" s="4">
        <v>1</v>
      </c>
      <c r="E317" s="4">
        <v>224</v>
      </c>
      <c r="F317" s="4" t="e">
        <f>ROUND(Source!AR289,O317)</f>
        <v>#REF!</v>
      </c>
      <c r="G317" s="4" t="s">
        <v>705</v>
      </c>
      <c r="H317" s="4" t="s">
        <v>706</v>
      </c>
      <c r="I317" s="4"/>
      <c r="J317" s="4"/>
      <c r="K317" s="4">
        <v>224</v>
      </c>
      <c r="L317" s="4">
        <v>27</v>
      </c>
      <c r="M317" s="4">
        <v>3</v>
      </c>
      <c r="N317" s="4" t="s">
        <v>6</v>
      </c>
      <c r="O317" s="4">
        <v>0</v>
      </c>
      <c r="P317" s="4"/>
      <c r="Q317" s="4"/>
      <c r="R317" s="4"/>
      <c r="S317" s="4"/>
      <c r="T317" s="4"/>
      <c r="U317" s="4"/>
      <c r="V317" s="4"/>
      <c r="W317" s="4">
        <v>84883654</v>
      </c>
      <c r="X317" s="4">
        <v>1</v>
      </c>
      <c r="Y317" s="4">
        <v>84883654</v>
      </c>
      <c r="Z317" s="4"/>
      <c r="AA317" s="4"/>
      <c r="AB317" s="4"/>
      <c r="IF317">
        <v>-1</v>
      </c>
    </row>
    <row r="318" spans="1:240" x14ac:dyDescent="0.25">
      <c r="IF318">
        <v>-1</v>
      </c>
    </row>
    <row r="319" spans="1:240" x14ac:dyDescent="0.25">
      <c r="A319" s="2">
        <v>51</v>
      </c>
      <c r="B319" s="2">
        <f>B12</f>
        <v>371</v>
      </c>
      <c r="C319" s="2">
        <f>A12</f>
        <v>1</v>
      </c>
      <c r="D319" s="2">
        <f>ROW(A12)</f>
        <v>12</v>
      </c>
      <c r="E319" s="2"/>
      <c r="F319" s="2" t="str">
        <f>IF(F12&lt;&gt;"",F12,"")</f>
        <v>5.4.1.1.3 Монтаж ограждающих конструкций здания Р</v>
      </c>
      <c r="G319" s="2" t="str">
        <f>IF(G12&lt;&gt;"",G12,"")</f>
        <v>Комплекс из 2-х многоквартирных домов поз.19.1 и 19.2, расположенный в 32, 33 микрорайонах в г.Липецке на земельном участке с кадастровым номером 48:20:0043601:297. 1-й этап строительства - корпус 1 (поз.19.1)</v>
      </c>
      <c r="H319" s="2">
        <v>0</v>
      </c>
      <c r="I319" s="2"/>
      <c r="J319" s="2"/>
      <c r="K319" s="2"/>
      <c r="L319" s="2"/>
      <c r="M319" s="2"/>
      <c r="N319" s="2"/>
      <c r="O319" s="2" t="e">
        <f t="shared" ref="O319:T319" si="443">ROUND(O289,0)</f>
        <v>#REF!</v>
      </c>
      <c r="P319" s="2" t="e">
        <f t="shared" si="443"/>
        <v>#REF!</v>
      </c>
      <c r="Q319" s="2" t="e">
        <f t="shared" si="443"/>
        <v>#REF!</v>
      </c>
      <c r="R319" s="2" t="e">
        <f t="shared" si="443"/>
        <v>#REF!</v>
      </c>
      <c r="S319" s="2" t="e">
        <f t="shared" si="443"/>
        <v>#REF!</v>
      </c>
      <c r="T319" s="2" t="e">
        <f t="shared" si="443"/>
        <v>#REF!</v>
      </c>
      <c r="U319" s="2" t="e">
        <f>U289</f>
        <v>#REF!</v>
      </c>
      <c r="V319" s="2" t="e">
        <f>V289</f>
        <v>#REF!</v>
      </c>
      <c r="W319" s="2" t="e">
        <f>ROUND(W289,0)</f>
        <v>#REF!</v>
      </c>
      <c r="X319" s="2" t="e">
        <f>ROUND(X289,0)</f>
        <v>#REF!</v>
      </c>
      <c r="Y319" s="2" t="e">
        <f>ROUND(Y289,0)</f>
        <v>#REF!</v>
      </c>
      <c r="Z319" s="2"/>
      <c r="AA319" s="2"/>
      <c r="AB319" s="2"/>
      <c r="AC319" s="2"/>
      <c r="AD319" s="2"/>
      <c r="AE319" s="2"/>
      <c r="AF319" s="2"/>
      <c r="AG319" s="2"/>
      <c r="AH319" s="2"/>
      <c r="AI319" s="2"/>
      <c r="AJ319" s="2"/>
      <c r="AK319" s="2"/>
      <c r="AL319" s="2"/>
      <c r="AM319" s="2"/>
      <c r="AN319" s="2"/>
      <c r="AO319" s="2">
        <f t="shared" ref="AO319:BD319" si="444">ROUND(AO289,0)</f>
        <v>0</v>
      </c>
      <c r="AP319" s="2">
        <f t="shared" si="444"/>
        <v>0</v>
      </c>
      <c r="AQ319" s="2">
        <f t="shared" si="444"/>
        <v>0</v>
      </c>
      <c r="AR319" s="2" t="e">
        <f t="shared" si="444"/>
        <v>#REF!</v>
      </c>
      <c r="AS319" s="2" t="e">
        <f t="shared" si="444"/>
        <v>#REF!</v>
      </c>
      <c r="AT319" s="2">
        <f t="shared" si="444"/>
        <v>0</v>
      </c>
      <c r="AU319" s="2">
        <f t="shared" si="444"/>
        <v>0</v>
      </c>
      <c r="AV319" s="2" t="e">
        <f t="shared" si="444"/>
        <v>#REF!</v>
      </c>
      <c r="AW319" s="2" t="e">
        <f t="shared" si="444"/>
        <v>#REF!</v>
      </c>
      <c r="AX319" s="2">
        <f t="shared" si="444"/>
        <v>0</v>
      </c>
      <c r="AY319" s="2" t="e">
        <f t="shared" si="444"/>
        <v>#REF!</v>
      </c>
      <c r="AZ319" s="2">
        <f t="shared" si="444"/>
        <v>0</v>
      </c>
      <c r="BA319" s="2" t="e">
        <f t="shared" si="444"/>
        <v>#REF!</v>
      </c>
      <c r="BB319" s="2">
        <f t="shared" si="444"/>
        <v>0</v>
      </c>
      <c r="BC319" s="2">
        <f t="shared" si="444"/>
        <v>0</v>
      </c>
      <c r="BD319" s="2">
        <f t="shared" si="444"/>
        <v>0</v>
      </c>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c r="CV319" s="2"/>
      <c r="CW319" s="2"/>
      <c r="CX319" s="2"/>
      <c r="CY319" s="2"/>
      <c r="CZ319" s="2"/>
      <c r="DA319" s="2"/>
      <c r="DB319" s="2"/>
      <c r="DC319" s="2"/>
      <c r="DD319" s="2"/>
      <c r="DE319" s="2"/>
      <c r="DF319" s="2"/>
      <c r="DG319" s="3"/>
      <c r="DH319" s="3"/>
      <c r="DI319" s="3"/>
      <c r="DJ319" s="3"/>
      <c r="DK319" s="3"/>
      <c r="DL319" s="3"/>
      <c r="DM319" s="3"/>
      <c r="DN319" s="3"/>
      <c r="DO319" s="3"/>
      <c r="DP319" s="3"/>
      <c r="DQ319" s="3"/>
      <c r="DR319" s="3"/>
      <c r="DS319" s="3"/>
      <c r="DT319" s="3"/>
      <c r="DU319" s="3"/>
      <c r="DV319" s="3"/>
      <c r="DW319" s="3"/>
      <c r="DX319" s="3"/>
      <c r="DY319" s="3"/>
      <c r="DZ319" s="3"/>
      <c r="EA319" s="3"/>
      <c r="EB319" s="3"/>
      <c r="EC319" s="3"/>
      <c r="ED319" s="3"/>
      <c r="EE319" s="3"/>
      <c r="EF319" s="3"/>
      <c r="EG319" s="3"/>
      <c r="EH319" s="3"/>
      <c r="EI319" s="3"/>
      <c r="EJ319" s="3"/>
      <c r="EK319" s="3"/>
      <c r="EL319" s="3"/>
      <c r="EM319" s="3"/>
      <c r="EN319" s="3"/>
      <c r="EO319" s="3"/>
      <c r="EP319" s="3"/>
      <c r="EQ319" s="3"/>
      <c r="ER319" s="3"/>
      <c r="ES319" s="3"/>
      <c r="ET319" s="3"/>
      <c r="EU319" s="3"/>
      <c r="EV319" s="3"/>
      <c r="EW319" s="3"/>
      <c r="EX319" s="3"/>
      <c r="EY319" s="3"/>
      <c r="EZ319" s="3"/>
      <c r="FA319" s="3"/>
      <c r="FB319" s="3"/>
      <c r="FC319" s="3"/>
      <c r="FD319" s="3"/>
      <c r="FE319" s="3"/>
      <c r="FF319" s="3"/>
      <c r="FG319" s="3"/>
      <c r="FH319" s="3"/>
      <c r="FI319" s="3"/>
      <c r="FJ319" s="3"/>
      <c r="FK319" s="3"/>
      <c r="FL319" s="3"/>
      <c r="FM319" s="3"/>
      <c r="FN319" s="3"/>
      <c r="FO319" s="3"/>
      <c r="FP319" s="3"/>
      <c r="FQ319" s="3"/>
      <c r="FR319" s="3"/>
      <c r="FS319" s="3"/>
      <c r="FT319" s="3"/>
      <c r="FU319" s="3"/>
      <c r="FV319" s="3"/>
      <c r="FW319" s="3"/>
      <c r="FX319" s="3"/>
      <c r="FY319" s="3"/>
      <c r="FZ319" s="3"/>
      <c r="GA319" s="3"/>
      <c r="GB319" s="3"/>
      <c r="GC319" s="3"/>
      <c r="GD319" s="3"/>
      <c r="GE319" s="3"/>
      <c r="GF319" s="3"/>
      <c r="GG319" s="3"/>
      <c r="GH319" s="3"/>
      <c r="GI319" s="3"/>
      <c r="GJ319" s="3"/>
      <c r="GK319" s="3"/>
      <c r="GL319" s="3"/>
      <c r="GM319" s="3"/>
      <c r="GN319" s="3"/>
      <c r="GO319" s="3"/>
      <c r="GP319" s="3"/>
      <c r="GQ319" s="3"/>
      <c r="GR319" s="3"/>
      <c r="GS319" s="3"/>
      <c r="GT319" s="3"/>
      <c r="GU319" s="3"/>
      <c r="GV319" s="3"/>
      <c r="GW319" s="3"/>
      <c r="GX319" s="3">
        <v>0</v>
      </c>
      <c r="IF319">
        <v>-1</v>
      </c>
    </row>
    <row r="320" spans="1:240" x14ac:dyDescent="0.25">
      <c r="IF320">
        <v>-1</v>
      </c>
    </row>
    <row r="321" spans="1:240" x14ac:dyDescent="0.25">
      <c r="A321" s="4">
        <v>50</v>
      </c>
      <c r="B321" s="4">
        <v>0</v>
      </c>
      <c r="C321" s="4">
        <v>0</v>
      </c>
      <c r="D321" s="4">
        <v>1</v>
      </c>
      <c r="E321" s="4">
        <v>201</v>
      </c>
      <c r="F321" s="4" t="e">
        <f>ROUND(Source!O319,O321)</f>
        <v>#REF!</v>
      </c>
      <c r="G321" s="4" t="s">
        <v>653</v>
      </c>
      <c r="H321" s="4" t="s">
        <v>654</v>
      </c>
      <c r="I321" s="4"/>
      <c r="J321" s="4"/>
      <c r="K321" s="4">
        <v>201</v>
      </c>
      <c r="L321" s="4">
        <v>1</v>
      </c>
      <c r="M321" s="4">
        <v>3</v>
      </c>
      <c r="N321" s="4" t="s">
        <v>6</v>
      </c>
      <c r="O321" s="4">
        <v>0</v>
      </c>
      <c r="P321" s="4"/>
      <c r="Q321" s="4"/>
      <c r="R321" s="4"/>
      <c r="S321" s="4"/>
      <c r="T321" s="4"/>
      <c r="U321" s="4"/>
      <c r="V321" s="4"/>
      <c r="W321" s="4">
        <v>63233379</v>
      </c>
      <c r="X321" s="4">
        <v>1</v>
      </c>
      <c r="Y321" s="4">
        <v>63233379</v>
      </c>
      <c r="Z321" s="4"/>
      <c r="AA321" s="4"/>
      <c r="AB321" s="4"/>
      <c r="IF321">
        <v>-1</v>
      </c>
    </row>
    <row r="322" spans="1:240" x14ac:dyDescent="0.25">
      <c r="A322" s="4">
        <v>50</v>
      </c>
      <c r="B322" s="4">
        <v>0</v>
      </c>
      <c r="C322" s="4">
        <v>0</v>
      </c>
      <c r="D322" s="4">
        <v>1</v>
      </c>
      <c r="E322" s="4">
        <v>202</v>
      </c>
      <c r="F322" s="4" t="e">
        <f>ROUND(Source!P319,O322)</f>
        <v>#REF!</v>
      </c>
      <c r="G322" s="4" t="s">
        <v>655</v>
      </c>
      <c r="H322" s="4" t="s">
        <v>656</v>
      </c>
      <c r="I322" s="4"/>
      <c r="J322" s="4"/>
      <c r="K322" s="4">
        <v>202</v>
      </c>
      <c r="L322" s="4">
        <v>2</v>
      </c>
      <c r="M322" s="4">
        <v>3</v>
      </c>
      <c r="N322" s="4" t="s">
        <v>6</v>
      </c>
      <c r="O322" s="4">
        <v>0</v>
      </c>
      <c r="P322" s="4"/>
      <c r="Q322" s="4"/>
      <c r="R322" s="4"/>
      <c r="S322" s="4"/>
      <c r="T322" s="4"/>
      <c r="U322" s="4"/>
      <c r="V322" s="4"/>
      <c r="W322" s="4">
        <v>48491321</v>
      </c>
      <c r="X322" s="4">
        <v>1</v>
      </c>
      <c r="Y322" s="4">
        <v>48491321</v>
      </c>
      <c r="Z322" s="4"/>
      <c r="AA322" s="4"/>
      <c r="AB322" s="4"/>
      <c r="IF322">
        <v>-1</v>
      </c>
    </row>
    <row r="323" spans="1:240" x14ac:dyDescent="0.25">
      <c r="A323" s="4">
        <v>50</v>
      </c>
      <c r="B323" s="4">
        <v>0</v>
      </c>
      <c r="C323" s="4">
        <v>0</v>
      </c>
      <c r="D323" s="4">
        <v>1</v>
      </c>
      <c r="E323" s="4">
        <v>222</v>
      </c>
      <c r="F323" s="4">
        <f>ROUND(Source!AO319,O323)</f>
        <v>0</v>
      </c>
      <c r="G323" s="4" t="s">
        <v>657</v>
      </c>
      <c r="H323" s="4" t="s">
        <v>658</v>
      </c>
      <c r="I323" s="4"/>
      <c r="J323" s="4"/>
      <c r="K323" s="4">
        <v>222</v>
      </c>
      <c r="L323" s="4">
        <v>3</v>
      </c>
      <c r="M323" s="4">
        <v>3</v>
      </c>
      <c r="N323" s="4" t="s">
        <v>6</v>
      </c>
      <c r="O323" s="4">
        <v>0</v>
      </c>
      <c r="P323" s="4"/>
      <c r="Q323" s="4"/>
      <c r="R323" s="4"/>
      <c r="S323" s="4"/>
      <c r="T323" s="4"/>
      <c r="U323" s="4"/>
      <c r="V323" s="4"/>
      <c r="W323" s="4">
        <v>0</v>
      </c>
      <c r="X323" s="4">
        <v>1</v>
      </c>
      <c r="Y323" s="4">
        <v>0</v>
      </c>
      <c r="Z323" s="4"/>
      <c r="AA323" s="4"/>
      <c r="AB323" s="4"/>
      <c r="IF323">
        <v>-1</v>
      </c>
    </row>
    <row r="324" spans="1:240" x14ac:dyDescent="0.25">
      <c r="A324" s="4">
        <v>50</v>
      </c>
      <c r="B324" s="4">
        <v>0</v>
      </c>
      <c r="C324" s="4">
        <v>0</v>
      </c>
      <c r="D324" s="4">
        <v>1</v>
      </c>
      <c r="E324" s="4">
        <v>225</v>
      </c>
      <c r="F324" s="4" t="e">
        <f>ROUND(Source!AV319,O324)</f>
        <v>#REF!</v>
      </c>
      <c r="G324" s="4" t="s">
        <v>659</v>
      </c>
      <c r="H324" s="4" t="s">
        <v>660</v>
      </c>
      <c r="I324" s="4"/>
      <c r="J324" s="4"/>
      <c r="K324" s="4">
        <v>225</v>
      </c>
      <c r="L324" s="4">
        <v>4</v>
      </c>
      <c r="M324" s="4">
        <v>3</v>
      </c>
      <c r="N324" s="4" t="s">
        <v>6</v>
      </c>
      <c r="O324" s="4">
        <v>0</v>
      </c>
      <c r="P324" s="4"/>
      <c r="Q324" s="4"/>
      <c r="R324" s="4"/>
      <c r="S324" s="4"/>
      <c r="T324" s="4"/>
      <c r="U324" s="4"/>
      <c r="V324" s="4"/>
      <c r="W324" s="4">
        <v>48491321</v>
      </c>
      <c r="X324" s="4">
        <v>1</v>
      </c>
      <c r="Y324" s="4">
        <v>48491321</v>
      </c>
      <c r="Z324" s="4"/>
      <c r="AA324" s="4"/>
      <c r="AB324" s="4"/>
      <c r="IF324">
        <v>-1</v>
      </c>
    </row>
    <row r="325" spans="1:240" x14ac:dyDescent="0.25">
      <c r="A325" s="4">
        <v>50</v>
      </c>
      <c r="B325" s="4">
        <v>0</v>
      </c>
      <c r="C325" s="4">
        <v>0</v>
      </c>
      <c r="D325" s="4">
        <v>1</v>
      </c>
      <c r="E325" s="4">
        <v>226</v>
      </c>
      <c r="F325" s="4" t="e">
        <f>ROUND(Source!AW319,O325)</f>
        <v>#REF!</v>
      </c>
      <c r="G325" s="4" t="s">
        <v>661</v>
      </c>
      <c r="H325" s="4" t="s">
        <v>662</v>
      </c>
      <c r="I325" s="4"/>
      <c r="J325" s="4"/>
      <c r="K325" s="4">
        <v>226</v>
      </c>
      <c r="L325" s="4">
        <v>5</v>
      </c>
      <c r="M325" s="4">
        <v>3</v>
      </c>
      <c r="N325" s="4" t="s">
        <v>6</v>
      </c>
      <c r="O325" s="4">
        <v>0</v>
      </c>
      <c r="P325" s="4"/>
      <c r="Q325" s="4"/>
      <c r="R325" s="4"/>
      <c r="S325" s="4"/>
      <c r="T325" s="4"/>
      <c r="U325" s="4"/>
      <c r="V325" s="4"/>
      <c r="W325" s="4">
        <v>48491321</v>
      </c>
      <c r="X325" s="4">
        <v>1</v>
      </c>
      <c r="Y325" s="4">
        <v>48491321</v>
      </c>
      <c r="Z325" s="4"/>
      <c r="AA325" s="4"/>
      <c r="AB325" s="4"/>
      <c r="IF325">
        <v>-1</v>
      </c>
    </row>
    <row r="326" spans="1:240" x14ac:dyDescent="0.25">
      <c r="A326" s="4">
        <v>50</v>
      </c>
      <c r="B326" s="4">
        <v>0</v>
      </c>
      <c r="C326" s="4">
        <v>0</v>
      </c>
      <c r="D326" s="4">
        <v>1</v>
      </c>
      <c r="E326" s="4">
        <v>227</v>
      </c>
      <c r="F326" s="4">
        <f>ROUND(Source!AX319,O326)</f>
        <v>0</v>
      </c>
      <c r="G326" s="4" t="s">
        <v>663</v>
      </c>
      <c r="H326" s="4" t="s">
        <v>664</v>
      </c>
      <c r="I326" s="4"/>
      <c r="J326" s="4"/>
      <c r="K326" s="4">
        <v>227</v>
      </c>
      <c r="L326" s="4">
        <v>6</v>
      </c>
      <c r="M326" s="4">
        <v>3</v>
      </c>
      <c r="N326" s="4" t="s">
        <v>6</v>
      </c>
      <c r="O326" s="4">
        <v>0</v>
      </c>
      <c r="P326" s="4"/>
      <c r="Q326" s="4"/>
      <c r="R326" s="4"/>
      <c r="S326" s="4"/>
      <c r="T326" s="4"/>
      <c r="U326" s="4"/>
      <c r="V326" s="4"/>
      <c r="W326" s="4">
        <v>0</v>
      </c>
      <c r="X326" s="4">
        <v>1</v>
      </c>
      <c r="Y326" s="4">
        <v>0</v>
      </c>
      <c r="Z326" s="4"/>
      <c r="AA326" s="4"/>
      <c r="AB326" s="4"/>
      <c r="IF326">
        <v>-1</v>
      </c>
    </row>
    <row r="327" spans="1:240" x14ac:dyDescent="0.25">
      <c r="A327" s="4">
        <v>50</v>
      </c>
      <c r="B327" s="4">
        <v>0</v>
      </c>
      <c r="C327" s="4">
        <v>0</v>
      </c>
      <c r="D327" s="4">
        <v>1</v>
      </c>
      <c r="E327" s="4">
        <v>228</v>
      </c>
      <c r="F327" s="4" t="e">
        <f>ROUND(Source!AY319,O327)</f>
        <v>#REF!</v>
      </c>
      <c r="G327" s="4" t="s">
        <v>665</v>
      </c>
      <c r="H327" s="4" t="s">
        <v>666</v>
      </c>
      <c r="I327" s="4"/>
      <c r="J327" s="4"/>
      <c r="K327" s="4">
        <v>228</v>
      </c>
      <c r="L327" s="4">
        <v>7</v>
      </c>
      <c r="M327" s="4">
        <v>3</v>
      </c>
      <c r="N327" s="4" t="s">
        <v>6</v>
      </c>
      <c r="O327" s="4">
        <v>0</v>
      </c>
      <c r="P327" s="4"/>
      <c r="Q327" s="4"/>
      <c r="R327" s="4"/>
      <c r="S327" s="4"/>
      <c r="T327" s="4"/>
      <c r="U327" s="4"/>
      <c r="V327" s="4"/>
      <c r="W327" s="4">
        <v>48491321</v>
      </c>
      <c r="X327" s="4">
        <v>1</v>
      </c>
      <c r="Y327" s="4">
        <v>48491321</v>
      </c>
      <c r="Z327" s="4"/>
      <c r="AA327" s="4"/>
      <c r="AB327" s="4"/>
      <c r="IF327">
        <v>-1</v>
      </c>
    </row>
    <row r="328" spans="1:240" x14ac:dyDescent="0.25">
      <c r="A328" s="4">
        <v>50</v>
      </c>
      <c r="B328" s="4">
        <v>0</v>
      </c>
      <c r="C328" s="4">
        <v>0</v>
      </c>
      <c r="D328" s="4">
        <v>1</v>
      </c>
      <c r="E328" s="4">
        <v>216</v>
      </c>
      <c r="F328" s="4">
        <f>ROUND(Source!AP319,O328)</f>
        <v>0</v>
      </c>
      <c r="G328" s="4" t="s">
        <v>667</v>
      </c>
      <c r="H328" s="4" t="s">
        <v>668</v>
      </c>
      <c r="I328" s="4"/>
      <c r="J328" s="4"/>
      <c r="K328" s="4">
        <v>216</v>
      </c>
      <c r="L328" s="4">
        <v>8</v>
      </c>
      <c r="M328" s="4">
        <v>3</v>
      </c>
      <c r="N328" s="4" t="s">
        <v>6</v>
      </c>
      <c r="O328" s="4">
        <v>0</v>
      </c>
      <c r="P328" s="4"/>
      <c r="Q328" s="4"/>
      <c r="R328" s="4"/>
      <c r="S328" s="4"/>
      <c r="T328" s="4"/>
      <c r="U328" s="4"/>
      <c r="V328" s="4"/>
      <c r="W328" s="4">
        <v>0</v>
      </c>
      <c r="X328" s="4">
        <v>1</v>
      </c>
      <c r="Y328" s="4">
        <v>0</v>
      </c>
      <c r="Z328" s="4"/>
      <c r="AA328" s="4"/>
      <c r="AB328" s="4"/>
      <c r="IF328">
        <v>-1</v>
      </c>
    </row>
    <row r="329" spans="1:240" x14ac:dyDescent="0.25">
      <c r="A329" s="4">
        <v>50</v>
      </c>
      <c r="B329" s="4">
        <v>0</v>
      </c>
      <c r="C329" s="4">
        <v>0</v>
      </c>
      <c r="D329" s="4">
        <v>1</v>
      </c>
      <c r="E329" s="4">
        <v>223</v>
      </c>
      <c r="F329" s="4">
        <f>ROUND(Source!AQ319,O329)</f>
        <v>0</v>
      </c>
      <c r="G329" s="4" t="s">
        <v>669</v>
      </c>
      <c r="H329" s="4" t="s">
        <v>670</v>
      </c>
      <c r="I329" s="4"/>
      <c r="J329" s="4"/>
      <c r="K329" s="4">
        <v>223</v>
      </c>
      <c r="L329" s="4">
        <v>9</v>
      </c>
      <c r="M329" s="4">
        <v>3</v>
      </c>
      <c r="N329" s="4" t="s">
        <v>6</v>
      </c>
      <c r="O329" s="4">
        <v>0</v>
      </c>
      <c r="P329" s="4"/>
      <c r="Q329" s="4"/>
      <c r="R329" s="4"/>
      <c r="S329" s="4"/>
      <c r="T329" s="4"/>
      <c r="U329" s="4"/>
      <c r="V329" s="4"/>
      <c r="W329" s="4">
        <v>0</v>
      </c>
      <c r="X329" s="4">
        <v>1</v>
      </c>
      <c r="Y329" s="4">
        <v>0</v>
      </c>
      <c r="Z329" s="4"/>
      <c r="AA329" s="4"/>
      <c r="AB329" s="4"/>
      <c r="IF329">
        <v>-1</v>
      </c>
    </row>
    <row r="330" spans="1:240" x14ac:dyDescent="0.25">
      <c r="A330" s="4">
        <v>50</v>
      </c>
      <c r="B330" s="4">
        <v>0</v>
      </c>
      <c r="C330" s="4">
        <v>0</v>
      </c>
      <c r="D330" s="4">
        <v>1</v>
      </c>
      <c r="E330" s="4">
        <v>229</v>
      </c>
      <c r="F330" s="4">
        <f>ROUND(Source!AZ319,O330)</f>
        <v>0</v>
      </c>
      <c r="G330" s="4" t="s">
        <v>671</v>
      </c>
      <c r="H330" s="4" t="s">
        <v>672</v>
      </c>
      <c r="I330" s="4"/>
      <c r="J330" s="4"/>
      <c r="K330" s="4">
        <v>229</v>
      </c>
      <c r="L330" s="4">
        <v>10</v>
      </c>
      <c r="M330" s="4">
        <v>3</v>
      </c>
      <c r="N330" s="4" t="s">
        <v>6</v>
      </c>
      <c r="O330" s="4">
        <v>0</v>
      </c>
      <c r="P330" s="4"/>
      <c r="Q330" s="4"/>
      <c r="R330" s="4"/>
      <c r="S330" s="4"/>
      <c r="T330" s="4"/>
      <c r="U330" s="4"/>
      <c r="V330" s="4"/>
      <c r="W330" s="4">
        <v>0</v>
      </c>
      <c r="X330" s="4">
        <v>1</v>
      </c>
      <c r="Y330" s="4">
        <v>0</v>
      </c>
      <c r="Z330" s="4"/>
      <c r="AA330" s="4"/>
      <c r="AB330" s="4"/>
      <c r="IF330">
        <v>-1</v>
      </c>
    </row>
    <row r="331" spans="1:240" x14ac:dyDescent="0.25">
      <c r="A331" s="4">
        <v>50</v>
      </c>
      <c r="B331" s="4">
        <v>0</v>
      </c>
      <c r="C331" s="4">
        <v>0</v>
      </c>
      <c r="D331" s="4">
        <v>1</v>
      </c>
      <c r="E331" s="4">
        <v>203</v>
      </c>
      <c r="F331" s="4" t="e">
        <f>ROUND(Source!Q319,O331)</f>
        <v>#REF!</v>
      </c>
      <c r="G331" s="4" t="s">
        <v>673</v>
      </c>
      <c r="H331" s="4" t="s">
        <v>674</v>
      </c>
      <c r="I331" s="4"/>
      <c r="J331" s="4"/>
      <c r="K331" s="4">
        <v>203</v>
      </c>
      <c r="L331" s="4">
        <v>11</v>
      </c>
      <c r="M331" s="4">
        <v>3</v>
      </c>
      <c r="N331" s="4" t="s">
        <v>6</v>
      </c>
      <c r="O331" s="4">
        <v>0</v>
      </c>
      <c r="P331" s="4"/>
      <c r="Q331" s="4"/>
      <c r="R331" s="4"/>
      <c r="S331" s="4"/>
      <c r="T331" s="4"/>
      <c r="U331" s="4"/>
      <c r="V331" s="4"/>
      <c r="W331" s="4">
        <v>3094249</v>
      </c>
      <c r="X331" s="4">
        <v>1</v>
      </c>
      <c r="Y331" s="4">
        <v>3094249</v>
      </c>
      <c r="Z331" s="4"/>
      <c r="AA331" s="4"/>
      <c r="AB331" s="4"/>
      <c r="IF331">
        <v>-1</v>
      </c>
    </row>
    <row r="332" spans="1:240" x14ac:dyDescent="0.25">
      <c r="A332" s="4">
        <v>50</v>
      </c>
      <c r="B332" s="4">
        <v>0</v>
      </c>
      <c r="C332" s="4">
        <v>0</v>
      </c>
      <c r="D332" s="4">
        <v>1</v>
      </c>
      <c r="E332" s="4">
        <v>231</v>
      </c>
      <c r="F332" s="4">
        <f>ROUND(Source!BB319,O332)</f>
        <v>0</v>
      </c>
      <c r="G332" s="4" t="s">
        <v>675</v>
      </c>
      <c r="H332" s="4" t="s">
        <v>676</v>
      </c>
      <c r="I332" s="4"/>
      <c r="J332" s="4"/>
      <c r="K332" s="4">
        <v>231</v>
      </c>
      <c r="L332" s="4">
        <v>12</v>
      </c>
      <c r="M332" s="4">
        <v>3</v>
      </c>
      <c r="N332" s="4" t="s">
        <v>6</v>
      </c>
      <c r="O332" s="4">
        <v>0</v>
      </c>
      <c r="P332" s="4"/>
      <c r="Q332" s="4"/>
      <c r="R332" s="4"/>
      <c r="S332" s="4"/>
      <c r="T332" s="4"/>
      <c r="U332" s="4"/>
      <c r="V332" s="4"/>
      <c r="W332" s="4">
        <v>0</v>
      </c>
      <c r="X332" s="4">
        <v>1</v>
      </c>
      <c r="Y332" s="4">
        <v>0</v>
      </c>
      <c r="Z332" s="4"/>
      <c r="AA332" s="4"/>
      <c r="AB332" s="4"/>
      <c r="IF332">
        <v>-1</v>
      </c>
    </row>
    <row r="333" spans="1:240" x14ac:dyDescent="0.25">
      <c r="A333" s="4">
        <v>50</v>
      </c>
      <c r="B333" s="4">
        <v>0</v>
      </c>
      <c r="C333" s="4">
        <v>0</v>
      </c>
      <c r="D333" s="4">
        <v>1</v>
      </c>
      <c r="E333" s="4">
        <v>204</v>
      </c>
      <c r="F333" s="4" t="e">
        <f>ROUND(Source!R319,O333)</f>
        <v>#REF!</v>
      </c>
      <c r="G333" s="4" t="s">
        <v>677</v>
      </c>
      <c r="H333" s="4" t="s">
        <v>678</v>
      </c>
      <c r="I333" s="4"/>
      <c r="J333" s="4"/>
      <c r="K333" s="4">
        <v>204</v>
      </c>
      <c r="L333" s="4">
        <v>13</v>
      </c>
      <c r="M333" s="4">
        <v>3</v>
      </c>
      <c r="N333" s="4" t="s">
        <v>6</v>
      </c>
      <c r="O333" s="4">
        <v>0</v>
      </c>
      <c r="P333" s="4"/>
      <c r="Q333" s="4"/>
      <c r="R333" s="4"/>
      <c r="S333" s="4"/>
      <c r="T333" s="4"/>
      <c r="U333" s="4"/>
      <c r="V333" s="4"/>
      <c r="W333" s="4">
        <v>924480</v>
      </c>
      <c r="X333" s="4">
        <v>1</v>
      </c>
      <c r="Y333" s="4">
        <v>924480</v>
      </c>
      <c r="Z333" s="4"/>
      <c r="AA333" s="4"/>
      <c r="AB333" s="4"/>
      <c r="IF333">
        <v>-1</v>
      </c>
    </row>
    <row r="334" spans="1:240" x14ac:dyDescent="0.25">
      <c r="A334" s="4">
        <v>50</v>
      </c>
      <c r="B334" s="4">
        <v>0</v>
      </c>
      <c r="C334" s="4">
        <v>0</v>
      </c>
      <c r="D334" s="4">
        <v>1</v>
      </c>
      <c r="E334" s="4">
        <v>205</v>
      </c>
      <c r="F334" s="4" t="e">
        <f>ROUND(Source!S319,O334)</f>
        <v>#REF!</v>
      </c>
      <c r="G334" s="4" t="s">
        <v>679</v>
      </c>
      <c r="H334" s="4" t="s">
        <v>680</v>
      </c>
      <c r="I334" s="4"/>
      <c r="J334" s="4"/>
      <c r="K334" s="4">
        <v>205</v>
      </c>
      <c r="L334" s="4">
        <v>14</v>
      </c>
      <c r="M334" s="4">
        <v>3</v>
      </c>
      <c r="N334" s="4" t="s">
        <v>6</v>
      </c>
      <c r="O334" s="4">
        <v>0</v>
      </c>
      <c r="P334" s="4"/>
      <c r="Q334" s="4"/>
      <c r="R334" s="4"/>
      <c r="S334" s="4"/>
      <c r="T334" s="4"/>
      <c r="U334" s="4"/>
      <c r="V334" s="4"/>
      <c r="W334" s="4">
        <v>11647809</v>
      </c>
      <c r="X334" s="4">
        <v>1</v>
      </c>
      <c r="Y334" s="4">
        <v>11647809</v>
      </c>
      <c r="Z334" s="4"/>
      <c r="AA334" s="4"/>
      <c r="AB334" s="4"/>
      <c r="IF334">
        <v>-1</v>
      </c>
    </row>
    <row r="335" spans="1:240" x14ac:dyDescent="0.25">
      <c r="A335" s="4">
        <v>50</v>
      </c>
      <c r="B335" s="4">
        <v>0</v>
      </c>
      <c r="C335" s="4">
        <v>0</v>
      </c>
      <c r="D335" s="4">
        <v>1</v>
      </c>
      <c r="E335" s="4">
        <v>232</v>
      </c>
      <c r="F335" s="4">
        <f>ROUND(Source!BC319,O335)</f>
        <v>0</v>
      </c>
      <c r="G335" s="4" t="s">
        <v>681</v>
      </c>
      <c r="H335" s="4" t="s">
        <v>682</v>
      </c>
      <c r="I335" s="4"/>
      <c r="J335" s="4"/>
      <c r="K335" s="4">
        <v>232</v>
      </c>
      <c r="L335" s="4">
        <v>15</v>
      </c>
      <c r="M335" s="4">
        <v>3</v>
      </c>
      <c r="N335" s="4" t="s">
        <v>6</v>
      </c>
      <c r="O335" s="4">
        <v>0</v>
      </c>
      <c r="P335" s="4"/>
      <c r="Q335" s="4"/>
      <c r="R335" s="4"/>
      <c r="S335" s="4"/>
      <c r="T335" s="4"/>
      <c r="U335" s="4"/>
      <c r="V335" s="4"/>
      <c r="W335" s="4">
        <v>0</v>
      </c>
      <c r="X335" s="4">
        <v>1</v>
      </c>
      <c r="Y335" s="4">
        <v>0</v>
      </c>
      <c r="Z335" s="4"/>
      <c r="AA335" s="4"/>
      <c r="AB335" s="4"/>
      <c r="IF335">
        <v>-1</v>
      </c>
    </row>
    <row r="336" spans="1:240" x14ac:dyDescent="0.25">
      <c r="A336" s="4">
        <v>50</v>
      </c>
      <c r="B336" s="4">
        <v>0</v>
      </c>
      <c r="C336" s="4">
        <v>0</v>
      </c>
      <c r="D336" s="4">
        <v>1</v>
      </c>
      <c r="E336" s="4">
        <v>214</v>
      </c>
      <c r="F336" s="4" t="e">
        <f>ROUND(Source!AS319,O336)</f>
        <v>#REF!</v>
      </c>
      <c r="G336" s="4" t="s">
        <v>683</v>
      </c>
      <c r="H336" s="4" t="s">
        <v>684</v>
      </c>
      <c r="I336" s="4"/>
      <c r="J336" s="4"/>
      <c r="K336" s="4">
        <v>214</v>
      </c>
      <c r="L336" s="4">
        <v>16</v>
      </c>
      <c r="M336" s="4">
        <v>3</v>
      </c>
      <c r="N336" s="4" t="s">
        <v>6</v>
      </c>
      <c r="O336" s="4">
        <v>0</v>
      </c>
      <c r="P336" s="4"/>
      <c r="Q336" s="4"/>
      <c r="R336" s="4"/>
      <c r="S336" s="4"/>
      <c r="T336" s="4"/>
      <c r="U336" s="4"/>
      <c r="V336" s="4"/>
      <c r="W336" s="4">
        <v>84883654</v>
      </c>
      <c r="X336" s="4">
        <v>1</v>
      </c>
      <c r="Y336" s="4">
        <v>84883654</v>
      </c>
      <c r="Z336" s="4"/>
      <c r="AA336" s="4"/>
      <c r="AB336" s="4"/>
      <c r="IF336">
        <v>-1</v>
      </c>
    </row>
    <row r="337" spans="1:240" x14ac:dyDescent="0.25">
      <c r="A337" s="4">
        <v>50</v>
      </c>
      <c r="B337" s="4">
        <v>0</v>
      </c>
      <c r="C337" s="4">
        <v>0</v>
      </c>
      <c r="D337" s="4">
        <v>1</v>
      </c>
      <c r="E337" s="4">
        <v>215</v>
      </c>
      <c r="F337" s="4">
        <f>ROUND(Source!AT319,O337)</f>
        <v>0</v>
      </c>
      <c r="G337" s="4" t="s">
        <v>685</v>
      </c>
      <c r="H337" s="4" t="s">
        <v>686</v>
      </c>
      <c r="I337" s="4"/>
      <c r="J337" s="4"/>
      <c r="K337" s="4">
        <v>215</v>
      </c>
      <c r="L337" s="4">
        <v>17</v>
      </c>
      <c r="M337" s="4">
        <v>3</v>
      </c>
      <c r="N337" s="4" t="s">
        <v>6</v>
      </c>
      <c r="O337" s="4">
        <v>0</v>
      </c>
      <c r="P337" s="4"/>
      <c r="Q337" s="4"/>
      <c r="R337" s="4"/>
      <c r="S337" s="4"/>
      <c r="T337" s="4"/>
      <c r="U337" s="4"/>
      <c r="V337" s="4"/>
      <c r="W337" s="4">
        <v>0</v>
      </c>
      <c r="X337" s="4">
        <v>1</v>
      </c>
      <c r="Y337" s="4">
        <v>0</v>
      </c>
      <c r="Z337" s="4"/>
      <c r="AA337" s="4"/>
      <c r="AB337" s="4"/>
      <c r="IF337">
        <v>-1</v>
      </c>
    </row>
    <row r="338" spans="1:240" x14ac:dyDescent="0.25">
      <c r="A338" s="4">
        <v>50</v>
      </c>
      <c r="B338" s="4">
        <v>0</v>
      </c>
      <c r="C338" s="4">
        <v>0</v>
      </c>
      <c r="D338" s="4">
        <v>1</v>
      </c>
      <c r="E338" s="4">
        <v>217</v>
      </c>
      <c r="F338" s="4">
        <f>ROUND(Source!AU319,O338)</f>
        <v>0</v>
      </c>
      <c r="G338" s="4" t="s">
        <v>687</v>
      </c>
      <c r="H338" s="4" t="s">
        <v>688</v>
      </c>
      <c r="I338" s="4"/>
      <c r="J338" s="4"/>
      <c r="K338" s="4">
        <v>217</v>
      </c>
      <c r="L338" s="4">
        <v>18</v>
      </c>
      <c r="M338" s="4">
        <v>3</v>
      </c>
      <c r="N338" s="4" t="s">
        <v>6</v>
      </c>
      <c r="O338" s="4">
        <v>0</v>
      </c>
      <c r="P338" s="4"/>
      <c r="Q338" s="4"/>
      <c r="R338" s="4"/>
      <c r="S338" s="4"/>
      <c r="T338" s="4"/>
      <c r="U338" s="4"/>
      <c r="V338" s="4"/>
      <c r="W338" s="4">
        <v>0</v>
      </c>
      <c r="X338" s="4">
        <v>1</v>
      </c>
      <c r="Y338" s="4">
        <v>0</v>
      </c>
      <c r="Z338" s="4"/>
      <c r="AA338" s="4"/>
      <c r="AB338" s="4"/>
      <c r="IF338">
        <v>-1</v>
      </c>
    </row>
    <row r="339" spans="1:240" x14ac:dyDescent="0.25">
      <c r="A339" s="4">
        <v>50</v>
      </c>
      <c r="B339" s="4">
        <v>0</v>
      </c>
      <c r="C339" s="4">
        <v>0</v>
      </c>
      <c r="D339" s="4">
        <v>1</v>
      </c>
      <c r="E339" s="4">
        <v>230</v>
      </c>
      <c r="F339" s="4" t="e">
        <f>ROUND(Source!BA319,O339)</f>
        <v>#REF!</v>
      </c>
      <c r="G339" s="4" t="s">
        <v>689</v>
      </c>
      <c r="H339" s="4" t="s">
        <v>690</v>
      </c>
      <c r="I339" s="4"/>
      <c r="J339" s="4"/>
      <c r="K339" s="4">
        <v>230</v>
      </c>
      <c r="L339" s="4">
        <v>19</v>
      </c>
      <c r="M339" s="4">
        <v>3</v>
      </c>
      <c r="N339" s="4" t="s">
        <v>6</v>
      </c>
      <c r="O339" s="4">
        <v>0</v>
      </c>
      <c r="P339" s="4"/>
      <c r="Q339" s="4"/>
      <c r="R339" s="4"/>
      <c r="S339" s="4"/>
      <c r="T339" s="4"/>
      <c r="U339" s="4"/>
      <c r="V339" s="4"/>
      <c r="W339" s="4">
        <v>0</v>
      </c>
      <c r="X339" s="4">
        <v>1</v>
      </c>
      <c r="Y339" s="4">
        <v>0</v>
      </c>
      <c r="Z339" s="4"/>
      <c r="AA339" s="4"/>
      <c r="AB339" s="4"/>
      <c r="IF339">
        <v>-1</v>
      </c>
    </row>
    <row r="340" spans="1:240" x14ac:dyDescent="0.25">
      <c r="A340" s="4">
        <v>50</v>
      </c>
      <c r="B340" s="4">
        <v>0</v>
      </c>
      <c r="C340" s="4">
        <v>0</v>
      </c>
      <c r="D340" s="4">
        <v>1</v>
      </c>
      <c r="E340" s="4">
        <v>206</v>
      </c>
      <c r="F340" s="4" t="e">
        <f>ROUND(Source!T319,O340)</f>
        <v>#REF!</v>
      </c>
      <c r="G340" s="4" t="s">
        <v>691</v>
      </c>
      <c r="H340" s="4" t="s">
        <v>692</v>
      </c>
      <c r="I340" s="4"/>
      <c r="J340" s="4"/>
      <c r="K340" s="4">
        <v>206</v>
      </c>
      <c r="L340" s="4">
        <v>20</v>
      </c>
      <c r="M340" s="4">
        <v>3</v>
      </c>
      <c r="N340" s="4" t="s">
        <v>6</v>
      </c>
      <c r="O340" s="4">
        <v>0</v>
      </c>
      <c r="P340" s="4"/>
      <c r="Q340" s="4"/>
      <c r="R340" s="4"/>
      <c r="S340" s="4"/>
      <c r="T340" s="4"/>
      <c r="U340" s="4"/>
      <c r="V340" s="4"/>
      <c r="W340" s="4">
        <v>0</v>
      </c>
      <c r="X340" s="4">
        <v>1</v>
      </c>
      <c r="Y340" s="4">
        <v>0</v>
      </c>
      <c r="Z340" s="4"/>
      <c r="AA340" s="4"/>
      <c r="AB340" s="4"/>
      <c r="IF340">
        <v>-1</v>
      </c>
    </row>
    <row r="341" spans="1:240" x14ac:dyDescent="0.25">
      <c r="A341" s="4">
        <v>50</v>
      </c>
      <c r="B341" s="4">
        <v>0</v>
      </c>
      <c r="C341" s="4">
        <v>0</v>
      </c>
      <c r="D341" s="4">
        <v>1</v>
      </c>
      <c r="E341" s="4">
        <v>207</v>
      </c>
      <c r="F341" s="4" t="e">
        <f>ROUND(Source!U319,O341)</f>
        <v>#REF!</v>
      </c>
      <c r="G341" s="4" t="s">
        <v>693</v>
      </c>
      <c r="H341" s="4" t="s">
        <v>694</v>
      </c>
      <c r="I341" s="4"/>
      <c r="J341" s="4"/>
      <c r="K341" s="4">
        <v>207</v>
      </c>
      <c r="L341" s="4">
        <v>21</v>
      </c>
      <c r="M341" s="4">
        <v>3</v>
      </c>
      <c r="N341" s="4" t="s">
        <v>6</v>
      </c>
      <c r="O341" s="4">
        <v>7</v>
      </c>
      <c r="P341" s="4"/>
      <c r="Q341" s="4"/>
      <c r="R341" s="4"/>
      <c r="S341" s="4"/>
      <c r="T341" s="4"/>
      <c r="U341" s="4"/>
      <c r="V341" s="4"/>
      <c r="W341" s="4">
        <v>39649.39327</v>
      </c>
      <c r="X341" s="4">
        <v>1</v>
      </c>
      <c r="Y341" s="4">
        <v>39649.39327</v>
      </c>
      <c r="Z341" s="4"/>
      <c r="AA341" s="4"/>
      <c r="AB341" s="4"/>
      <c r="IF341">
        <v>-1</v>
      </c>
    </row>
    <row r="342" spans="1:240" x14ac:dyDescent="0.25">
      <c r="A342" s="4">
        <v>50</v>
      </c>
      <c r="B342" s="4">
        <v>0</v>
      </c>
      <c r="C342" s="4">
        <v>0</v>
      </c>
      <c r="D342" s="4">
        <v>1</v>
      </c>
      <c r="E342" s="4">
        <v>208</v>
      </c>
      <c r="F342" s="4" t="e">
        <f>ROUND(Source!V319,O342)</f>
        <v>#REF!</v>
      </c>
      <c r="G342" s="4" t="s">
        <v>695</v>
      </c>
      <c r="H342" s="4" t="s">
        <v>696</v>
      </c>
      <c r="I342" s="4"/>
      <c r="J342" s="4"/>
      <c r="K342" s="4">
        <v>208</v>
      </c>
      <c r="L342" s="4">
        <v>22</v>
      </c>
      <c r="M342" s="4">
        <v>3</v>
      </c>
      <c r="N342" s="4" t="s">
        <v>6</v>
      </c>
      <c r="O342" s="4">
        <v>7</v>
      </c>
      <c r="P342" s="4"/>
      <c r="Q342" s="4"/>
      <c r="R342" s="4"/>
      <c r="S342" s="4"/>
      <c r="T342" s="4"/>
      <c r="U342" s="4"/>
      <c r="V342" s="4"/>
      <c r="W342" s="4">
        <v>2092.4036409999999</v>
      </c>
      <c r="X342" s="4">
        <v>1</v>
      </c>
      <c r="Y342" s="4">
        <v>2092.4036409999999</v>
      </c>
      <c r="Z342" s="4"/>
      <c r="AA342" s="4"/>
      <c r="AB342" s="4"/>
      <c r="IF342">
        <v>-1</v>
      </c>
    </row>
    <row r="343" spans="1:240" x14ac:dyDescent="0.25">
      <c r="A343" s="4">
        <v>50</v>
      </c>
      <c r="B343" s="4">
        <v>0</v>
      </c>
      <c r="C343" s="4">
        <v>0</v>
      </c>
      <c r="D343" s="4">
        <v>1</v>
      </c>
      <c r="E343" s="4">
        <v>209</v>
      </c>
      <c r="F343" s="4" t="e">
        <f>ROUND(Source!W319,O343)</f>
        <v>#REF!</v>
      </c>
      <c r="G343" s="4" t="s">
        <v>697</v>
      </c>
      <c r="H343" s="4" t="s">
        <v>698</v>
      </c>
      <c r="I343" s="4"/>
      <c r="J343" s="4"/>
      <c r="K343" s="4">
        <v>209</v>
      </c>
      <c r="L343" s="4">
        <v>23</v>
      </c>
      <c r="M343" s="4">
        <v>3</v>
      </c>
      <c r="N343" s="4" t="s">
        <v>6</v>
      </c>
      <c r="O343" s="4">
        <v>0</v>
      </c>
      <c r="P343" s="4"/>
      <c r="Q343" s="4"/>
      <c r="R343" s="4"/>
      <c r="S343" s="4"/>
      <c r="T343" s="4"/>
      <c r="U343" s="4"/>
      <c r="V343" s="4"/>
      <c r="W343" s="4">
        <v>0</v>
      </c>
      <c r="X343" s="4">
        <v>1</v>
      </c>
      <c r="Y343" s="4">
        <v>0</v>
      </c>
      <c r="Z343" s="4"/>
      <c r="AA343" s="4"/>
      <c r="AB343" s="4"/>
      <c r="IF343">
        <v>-1</v>
      </c>
    </row>
    <row r="344" spans="1:240" x14ac:dyDescent="0.25">
      <c r="A344" s="4">
        <v>50</v>
      </c>
      <c r="B344" s="4">
        <v>0</v>
      </c>
      <c r="C344" s="4">
        <v>0</v>
      </c>
      <c r="D344" s="4">
        <v>1</v>
      </c>
      <c r="E344" s="4">
        <v>233</v>
      </c>
      <c r="F344" s="4">
        <f>ROUND(Source!BD319,O344)</f>
        <v>0</v>
      </c>
      <c r="G344" s="4" t="s">
        <v>699</v>
      </c>
      <c r="H344" s="4" t="s">
        <v>700</v>
      </c>
      <c r="I344" s="4"/>
      <c r="J344" s="4"/>
      <c r="K344" s="4">
        <v>233</v>
      </c>
      <c r="L344" s="4">
        <v>24</v>
      </c>
      <c r="M344" s="4">
        <v>3</v>
      </c>
      <c r="N344" s="4" t="s">
        <v>6</v>
      </c>
      <c r="O344" s="4">
        <v>0</v>
      </c>
      <c r="P344" s="4"/>
      <c r="Q344" s="4"/>
      <c r="R344" s="4"/>
      <c r="S344" s="4"/>
      <c r="T344" s="4"/>
      <c r="U344" s="4"/>
      <c r="V344" s="4"/>
      <c r="W344" s="4">
        <v>0</v>
      </c>
      <c r="X344" s="4">
        <v>1</v>
      </c>
      <c r="Y344" s="4">
        <v>0</v>
      </c>
      <c r="Z344" s="4"/>
      <c r="AA344" s="4"/>
      <c r="AB344" s="4"/>
      <c r="IF344">
        <v>-1</v>
      </c>
    </row>
    <row r="345" spans="1:240" x14ac:dyDescent="0.25">
      <c r="A345" s="4">
        <v>50</v>
      </c>
      <c r="B345" s="4">
        <v>0</v>
      </c>
      <c r="C345" s="4">
        <v>0</v>
      </c>
      <c r="D345" s="4">
        <v>1</v>
      </c>
      <c r="E345" s="4">
        <v>210</v>
      </c>
      <c r="F345" s="4" t="e">
        <f>ROUND(Source!X319,O345)</f>
        <v>#REF!</v>
      </c>
      <c r="G345" s="4" t="s">
        <v>701</v>
      </c>
      <c r="H345" s="4" t="s">
        <v>702</v>
      </c>
      <c r="I345" s="4"/>
      <c r="J345" s="4"/>
      <c r="K345" s="4">
        <v>210</v>
      </c>
      <c r="L345" s="4">
        <v>25</v>
      </c>
      <c r="M345" s="4">
        <v>3</v>
      </c>
      <c r="N345" s="4" t="s">
        <v>6</v>
      </c>
      <c r="O345" s="4">
        <v>0</v>
      </c>
      <c r="P345" s="4"/>
      <c r="Q345" s="4"/>
      <c r="R345" s="4"/>
      <c r="S345" s="4"/>
      <c r="T345" s="4"/>
      <c r="U345" s="4"/>
      <c r="V345" s="4"/>
      <c r="W345" s="4">
        <v>13368011</v>
      </c>
      <c r="X345" s="4">
        <v>1</v>
      </c>
      <c r="Y345" s="4">
        <v>13368011</v>
      </c>
      <c r="Z345" s="4"/>
      <c r="AA345" s="4"/>
      <c r="AB345" s="4"/>
      <c r="IF345">
        <v>-1</v>
      </c>
    </row>
    <row r="346" spans="1:240" x14ac:dyDescent="0.25">
      <c r="A346" s="4">
        <v>50</v>
      </c>
      <c r="B346" s="4">
        <v>0</v>
      </c>
      <c r="C346" s="4">
        <v>0</v>
      </c>
      <c r="D346" s="4">
        <v>1</v>
      </c>
      <c r="E346" s="4">
        <v>211</v>
      </c>
      <c r="F346" s="4" t="e">
        <f>ROUND(Source!Y319,O346)</f>
        <v>#REF!</v>
      </c>
      <c r="G346" s="4" t="s">
        <v>703</v>
      </c>
      <c r="H346" s="4" t="s">
        <v>704</v>
      </c>
      <c r="I346" s="4"/>
      <c r="J346" s="4"/>
      <c r="K346" s="4">
        <v>211</v>
      </c>
      <c r="L346" s="4">
        <v>26</v>
      </c>
      <c r="M346" s="4">
        <v>3</v>
      </c>
      <c r="N346" s="4" t="s">
        <v>6</v>
      </c>
      <c r="O346" s="4">
        <v>0</v>
      </c>
      <c r="P346" s="4"/>
      <c r="Q346" s="4"/>
      <c r="R346" s="4"/>
      <c r="S346" s="4"/>
      <c r="T346" s="4"/>
      <c r="U346" s="4"/>
      <c r="V346" s="4"/>
      <c r="W346" s="4">
        <v>8282264</v>
      </c>
      <c r="X346" s="4">
        <v>1</v>
      </c>
      <c r="Y346" s="4">
        <v>8282264</v>
      </c>
      <c r="Z346" s="4"/>
      <c r="AA346" s="4"/>
      <c r="AB346" s="4"/>
      <c r="IF346">
        <v>-1</v>
      </c>
    </row>
    <row r="347" spans="1:240" x14ac:dyDescent="0.25">
      <c r="A347" s="4">
        <v>50</v>
      </c>
      <c r="B347" s="4">
        <v>0</v>
      </c>
      <c r="C347" s="4">
        <v>0</v>
      </c>
      <c r="D347" s="4">
        <v>1</v>
      </c>
      <c r="E347" s="4">
        <v>224</v>
      </c>
      <c r="F347" s="4" t="e">
        <f>ROUND(Source!AR319,O347)</f>
        <v>#REF!</v>
      </c>
      <c r="G347" s="4" t="s">
        <v>705</v>
      </c>
      <c r="H347" s="4" t="s">
        <v>706</v>
      </c>
      <c r="I347" s="4"/>
      <c r="J347" s="4"/>
      <c r="K347" s="4">
        <v>224</v>
      </c>
      <c r="L347" s="4">
        <v>27</v>
      </c>
      <c r="M347" s="4">
        <v>3</v>
      </c>
      <c r="N347" s="4" t="s">
        <v>6</v>
      </c>
      <c r="O347" s="4">
        <v>0</v>
      </c>
      <c r="P347" s="4"/>
      <c r="Q347" s="4"/>
      <c r="R347" s="4"/>
      <c r="S347" s="4"/>
      <c r="T347" s="4"/>
      <c r="U347" s="4"/>
      <c r="V347" s="4"/>
      <c r="W347" s="4">
        <v>84883654</v>
      </c>
      <c r="X347" s="4">
        <v>1</v>
      </c>
      <c r="Y347" s="4">
        <v>84883654</v>
      </c>
      <c r="Z347" s="4"/>
      <c r="AA347" s="4"/>
      <c r="AB347" s="4"/>
      <c r="IF347">
        <v>-1</v>
      </c>
    </row>
    <row r="348" spans="1:240" x14ac:dyDescent="0.25">
      <c r="IF348">
        <v>-1</v>
      </c>
    </row>
    <row r="349" spans="1:240" x14ac:dyDescent="0.25">
      <c r="IF349">
        <v>-1</v>
      </c>
    </row>
    <row r="350" spans="1:240" x14ac:dyDescent="0.25">
      <c r="A350">
        <v>70</v>
      </c>
      <c r="B350">
        <v>1</v>
      </c>
      <c r="D350">
        <v>1</v>
      </c>
      <c r="E350" t="s">
        <v>707</v>
      </c>
      <c r="F350" t="s">
        <v>708</v>
      </c>
      <c r="G350">
        <v>1</v>
      </c>
      <c r="H350">
        <v>0</v>
      </c>
      <c r="I350" t="s">
        <v>6</v>
      </c>
      <c r="J350">
        <v>1</v>
      </c>
      <c r="K350">
        <v>0</v>
      </c>
      <c r="L350" t="s">
        <v>6</v>
      </c>
      <c r="M350" t="s">
        <v>6</v>
      </c>
      <c r="N350">
        <v>0</v>
      </c>
      <c r="P350" t="s">
        <v>709</v>
      </c>
      <c r="IF350">
        <v>-1</v>
      </c>
    </row>
    <row r="351" spans="1:240" x14ac:dyDescent="0.25">
      <c r="A351">
        <v>70</v>
      </c>
      <c r="B351">
        <v>1</v>
      </c>
      <c r="D351">
        <v>2</v>
      </c>
      <c r="E351" t="s">
        <v>710</v>
      </c>
      <c r="F351" t="s">
        <v>711</v>
      </c>
      <c r="G351">
        <v>0</v>
      </c>
      <c r="H351">
        <v>0</v>
      </c>
      <c r="I351" t="s">
        <v>6</v>
      </c>
      <c r="J351">
        <v>1</v>
      </c>
      <c r="K351">
        <v>0</v>
      </c>
      <c r="L351" t="s">
        <v>6</v>
      </c>
      <c r="M351" t="s">
        <v>6</v>
      </c>
      <c r="N351">
        <v>0</v>
      </c>
      <c r="P351" t="s">
        <v>712</v>
      </c>
      <c r="IF351">
        <v>-1</v>
      </c>
    </row>
    <row r="352" spans="1:240" x14ac:dyDescent="0.25">
      <c r="A352">
        <v>70</v>
      </c>
      <c r="B352">
        <v>1</v>
      </c>
      <c r="D352">
        <v>3</v>
      </c>
      <c r="E352" t="s">
        <v>713</v>
      </c>
      <c r="F352" t="s">
        <v>714</v>
      </c>
      <c r="G352">
        <v>0</v>
      </c>
      <c r="H352">
        <v>0</v>
      </c>
      <c r="I352" t="s">
        <v>6</v>
      </c>
      <c r="J352">
        <v>1</v>
      </c>
      <c r="K352">
        <v>0</v>
      </c>
      <c r="L352" t="s">
        <v>6</v>
      </c>
      <c r="M352" t="s">
        <v>6</v>
      </c>
      <c r="N352">
        <v>0</v>
      </c>
      <c r="P352" t="s">
        <v>715</v>
      </c>
      <c r="IF352">
        <v>-1</v>
      </c>
    </row>
    <row r="353" spans="1:240" x14ac:dyDescent="0.25">
      <c r="A353">
        <v>70</v>
      </c>
      <c r="B353">
        <v>1</v>
      </c>
      <c r="D353">
        <v>4</v>
      </c>
      <c r="E353" t="s">
        <v>716</v>
      </c>
      <c r="F353" t="s">
        <v>717</v>
      </c>
      <c r="G353">
        <v>1</v>
      </c>
      <c r="H353">
        <v>0</v>
      </c>
      <c r="I353" t="s">
        <v>6</v>
      </c>
      <c r="J353">
        <v>2</v>
      </c>
      <c r="K353">
        <v>0</v>
      </c>
      <c r="L353" t="s">
        <v>6</v>
      </c>
      <c r="M353" t="s">
        <v>6</v>
      </c>
      <c r="N353">
        <v>0</v>
      </c>
      <c r="P353" t="s">
        <v>6</v>
      </c>
      <c r="IF353">
        <v>-1</v>
      </c>
    </row>
    <row r="354" spans="1:240" x14ac:dyDescent="0.25">
      <c r="A354">
        <v>70</v>
      </c>
      <c r="B354">
        <v>1</v>
      </c>
      <c r="D354">
        <v>5</v>
      </c>
      <c r="E354" t="s">
        <v>718</v>
      </c>
      <c r="F354" t="s">
        <v>719</v>
      </c>
      <c r="G354">
        <v>0</v>
      </c>
      <c r="H354">
        <v>0</v>
      </c>
      <c r="I354" t="s">
        <v>6</v>
      </c>
      <c r="J354">
        <v>2</v>
      </c>
      <c r="K354">
        <v>0</v>
      </c>
      <c r="L354" t="s">
        <v>6</v>
      </c>
      <c r="M354" t="s">
        <v>6</v>
      </c>
      <c r="N354">
        <v>0</v>
      </c>
      <c r="P354" t="s">
        <v>6</v>
      </c>
      <c r="IF354">
        <v>-1</v>
      </c>
    </row>
    <row r="355" spans="1:240" x14ac:dyDescent="0.25">
      <c r="A355">
        <v>70</v>
      </c>
      <c r="B355">
        <v>1</v>
      </c>
      <c r="D355">
        <v>6</v>
      </c>
      <c r="E355" t="s">
        <v>720</v>
      </c>
      <c r="F355" t="s">
        <v>721</v>
      </c>
      <c r="G355">
        <v>0</v>
      </c>
      <c r="H355">
        <v>0</v>
      </c>
      <c r="I355" t="s">
        <v>6</v>
      </c>
      <c r="J355">
        <v>2</v>
      </c>
      <c r="K355">
        <v>0</v>
      </c>
      <c r="L355" t="s">
        <v>6</v>
      </c>
      <c r="M355" t="s">
        <v>6</v>
      </c>
      <c r="N355">
        <v>0</v>
      </c>
      <c r="P355" t="s">
        <v>6</v>
      </c>
      <c r="IF355">
        <v>-1</v>
      </c>
    </row>
    <row r="356" spans="1:240" x14ac:dyDescent="0.25">
      <c r="A356">
        <v>70</v>
      </c>
      <c r="B356">
        <v>1</v>
      </c>
      <c r="D356">
        <v>7</v>
      </c>
      <c r="E356" t="s">
        <v>722</v>
      </c>
      <c r="F356" t="s">
        <v>723</v>
      </c>
      <c r="G356">
        <v>0</v>
      </c>
      <c r="H356">
        <v>0</v>
      </c>
      <c r="I356" t="s">
        <v>724</v>
      </c>
      <c r="J356">
        <v>0</v>
      </c>
      <c r="K356">
        <v>0</v>
      </c>
      <c r="L356" t="s">
        <v>6</v>
      </c>
      <c r="M356" t="s">
        <v>6</v>
      </c>
      <c r="N356">
        <v>0</v>
      </c>
      <c r="P356" t="s">
        <v>725</v>
      </c>
      <c r="IF356">
        <v>-1</v>
      </c>
    </row>
    <row r="357" spans="1:240" x14ac:dyDescent="0.25">
      <c r="A357">
        <v>70</v>
      </c>
      <c r="B357">
        <v>1</v>
      </c>
      <c r="D357">
        <v>8</v>
      </c>
      <c r="E357" t="s">
        <v>726</v>
      </c>
      <c r="F357" t="s">
        <v>727</v>
      </c>
      <c r="G357">
        <v>0</v>
      </c>
      <c r="H357">
        <v>0</v>
      </c>
      <c r="I357" t="s">
        <v>728</v>
      </c>
      <c r="J357">
        <v>0</v>
      </c>
      <c r="K357">
        <v>0</v>
      </c>
      <c r="L357" t="s">
        <v>6</v>
      </c>
      <c r="M357" t="s">
        <v>6</v>
      </c>
      <c r="N357">
        <v>0</v>
      </c>
      <c r="P357" t="s">
        <v>726</v>
      </c>
      <c r="IF357">
        <v>-1</v>
      </c>
    </row>
    <row r="358" spans="1:240" x14ac:dyDescent="0.25">
      <c r="A358">
        <v>70</v>
      </c>
      <c r="B358">
        <v>1</v>
      </c>
      <c r="D358">
        <v>9</v>
      </c>
      <c r="E358" t="s">
        <v>729</v>
      </c>
      <c r="F358" t="s">
        <v>730</v>
      </c>
      <c r="G358">
        <v>0</v>
      </c>
      <c r="H358">
        <v>0</v>
      </c>
      <c r="I358" t="s">
        <v>731</v>
      </c>
      <c r="J358">
        <v>0</v>
      </c>
      <c r="K358">
        <v>0</v>
      </c>
      <c r="L358" t="s">
        <v>6</v>
      </c>
      <c r="M358" t="s">
        <v>6</v>
      </c>
      <c r="N358">
        <v>0</v>
      </c>
      <c r="P358" t="s">
        <v>732</v>
      </c>
      <c r="IF358">
        <v>-1</v>
      </c>
    </row>
    <row r="359" spans="1:240" x14ac:dyDescent="0.25">
      <c r="A359">
        <v>70</v>
      </c>
      <c r="B359">
        <v>1</v>
      </c>
      <c r="D359">
        <v>10</v>
      </c>
      <c r="E359" t="s">
        <v>733</v>
      </c>
      <c r="F359" t="s">
        <v>734</v>
      </c>
      <c r="G359">
        <v>0</v>
      </c>
      <c r="H359">
        <v>0</v>
      </c>
      <c r="I359" t="s">
        <v>735</v>
      </c>
      <c r="J359">
        <v>0</v>
      </c>
      <c r="K359">
        <v>0</v>
      </c>
      <c r="L359" t="s">
        <v>6</v>
      </c>
      <c r="M359" t="s">
        <v>6</v>
      </c>
      <c r="N359">
        <v>0</v>
      </c>
      <c r="P359" t="s">
        <v>736</v>
      </c>
      <c r="IF359">
        <v>-1</v>
      </c>
    </row>
    <row r="360" spans="1:240" x14ac:dyDescent="0.25">
      <c r="A360">
        <v>70</v>
      </c>
      <c r="B360">
        <v>1</v>
      </c>
      <c r="D360">
        <v>11</v>
      </c>
      <c r="E360" t="s">
        <v>737</v>
      </c>
      <c r="F360" t="s">
        <v>738</v>
      </c>
      <c r="G360">
        <v>0</v>
      </c>
      <c r="H360">
        <v>0</v>
      </c>
      <c r="I360" t="s">
        <v>739</v>
      </c>
      <c r="J360">
        <v>0</v>
      </c>
      <c r="K360">
        <v>0</v>
      </c>
      <c r="L360" t="s">
        <v>6</v>
      </c>
      <c r="M360" t="s">
        <v>6</v>
      </c>
      <c r="N360">
        <v>0</v>
      </c>
      <c r="P360" t="s">
        <v>740</v>
      </c>
      <c r="IF360">
        <v>-1</v>
      </c>
    </row>
    <row r="361" spans="1:240" x14ac:dyDescent="0.25">
      <c r="A361">
        <v>70</v>
      </c>
      <c r="B361">
        <v>1</v>
      </c>
      <c r="D361">
        <v>12</v>
      </c>
      <c r="E361" t="s">
        <v>741</v>
      </c>
      <c r="F361" t="s">
        <v>742</v>
      </c>
      <c r="G361">
        <v>0</v>
      </c>
      <c r="H361">
        <v>0</v>
      </c>
      <c r="I361" t="s">
        <v>6</v>
      </c>
      <c r="J361">
        <v>0</v>
      </c>
      <c r="K361">
        <v>0</v>
      </c>
      <c r="L361" t="s">
        <v>6</v>
      </c>
      <c r="M361" t="s">
        <v>6</v>
      </c>
      <c r="N361">
        <v>0</v>
      </c>
      <c r="P361" t="s">
        <v>743</v>
      </c>
      <c r="IF361">
        <v>-1</v>
      </c>
    </row>
    <row r="362" spans="1:240" x14ac:dyDescent="0.25">
      <c r="A362">
        <v>70</v>
      </c>
      <c r="B362">
        <v>1</v>
      </c>
      <c r="D362">
        <v>1</v>
      </c>
      <c r="E362" t="s">
        <v>744</v>
      </c>
      <c r="F362" t="s">
        <v>745</v>
      </c>
      <c r="G362">
        <v>0.9</v>
      </c>
      <c r="H362">
        <v>1</v>
      </c>
      <c r="I362" t="s">
        <v>746</v>
      </c>
      <c r="J362">
        <v>0</v>
      </c>
      <c r="K362">
        <v>0</v>
      </c>
      <c r="L362" t="s">
        <v>6</v>
      </c>
      <c r="M362" t="s">
        <v>6</v>
      </c>
      <c r="N362">
        <v>0</v>
      </c>
      <c r="P362" t="s">
        <v>747</v>
      </c>
      <c r="IF362">
        <v>-1</v>
      </c>
    </row>
    <row r="363" spans="1:240" x14ac:dyDescent="0.25">
      <c r="A363">
        <v>70</v>
      </c>
      <c r="B363">
        <v>1</v>
      </c>
      <c r="D363">
        <v>2</v>
      </c>
      <c r="E363" t="s">
        <v>748</v>
      </c>
      <c r="F363" t="s">
        <v>749</v>
      </c>
      <c r="G363">
        <v>0.85</v>
      </c>
      <c r="H363">
        <v>1</v>
      </c>
      <c r="I363" t="s">
        <v>750</v>
      </c>
      <c r="J363">
        <v>0</v>
      </c>
      <c r="K363">
        <v>0</v>
      </c>
      <c r="L363" t="s">
        <v>6</v>
      </c>
      <c r="M363" t="s">
        <v>6</v>
      </c>
      <c r="N363">
        <v>0</v>
      </c>
      <c r="P363" t="s">
        <v>751</v>
      </c>
      <c r="IF363">
        <v>-1</v>
      </c>
    </row>
    <row r="364" spans="1:240" x14ac:dyDescent="0.25">
      <c r="A364">
        <v>70</v>
      </c>
      <c r="B364">
        <v>1</v>
      </c>
      <c r="D364">
        <v>3</v>
      </c>
      <c r="E364" t="s">
        <v>752</v>
      </c>
      <c r="F364" t="s">
        <v>753</v>
      </c>
      <c r="G364">
        <v>1.03</v>
      </c>
      <c r="H364">
        <v>0</v>
      </c>
      <c r="I364" t="s">
        <v>6</v>
      </c>
      <c r="J364">
        <v>0</v>
      </c>
      <c r="K364">
        <v>0</v>
      </c>
      <c r="L364" t="s">
        <v>6</v>
      </c>
      <c r="M364" t="s">
        <v>6</v>
      </c>
      <c r="N364">
        <v>0</v>
      </c>
      <c r="P364" t="s">
        <v>754</v>
      </c>
      <c r="IF364">
        <v>-1</v>
      </c>
    </row>
    <row r="365" spans="1:240" x14ac:dyDescent="0.25">
      <c r="A365">
        <v>70</v>
      </c>
      <c r="B365">
        <v>1</v>
      </c>
      <c r="D365">
        <v>4</v>
      </c>
      <c r="E365" t="s">
        <v>755</v>
      </c>
      <c r="F365" t="s">
        <v>756</v>
      </c>
      <c r="G365">
        <v>1.0900000000000001</v>
      </c>
      <c r="H365">
        <v>0</v>
      </c>
      <c r="I365" t="s">
        <v>6</v>
      </c>
      <c r="J365">
        <v>0</v>
      </c>
      <c r="K365">
        <v>0</v>
      </c>
      <c r="L365" t="s">
        <v>6</v>
      </c>
      <c r="M365" t="s">
        <v>6</v>
      </c>
      <c r="N365">
        <v>0</v>
      </c>
      <c r="P365" t="s">
        <v>757</v>
      </c>
      <c r="IF365">
        <v>-1</v>
      </c>
    </row>
    <row r="366" spans="1:240" x14ac:dyDescent="0.25">
      <c r="A366">
        <v>70</v>
      </c>
      <c r="B366">
        <v>1</v>
      </c>
      <c r="D366">
        <v>5</v>
      </c>
      <c r="E366" t="s">
        <v>758</v>
      </c>
      <c r="F366" t="s">
        <v>759</v>
      </c>
      <c r="G366">
        <v>7</v>
      </c>
      <c r="H366">
        <v>0</v>
      </c>
      <c r="I366" t="s">
        <v>6</v>
      </c>
      <c r="J366">
        <v>0</v>
      </c>
      <c r="K366">
        <v>0</v>
      </c>
      <c r="L366" t="s">
        <v>6</v>
      </c>
      <c r="M366" t="s">
        <v>6</v>
      </c>
      <c r="N366">
        <v>0</v>
      </c>
      <c r="P366" t="s">
        <v>6</v>
      </c>
      <c r="IF366">
        <v>-1</v>
      </c>
    </row>
    <row r="367" spans="1:240" x14ac:dyDescent="0.25">
      <c r="A367">
        <v>70</v>
      </c>
      <c r="B367">
        <v>1</v>
      </c>
      <c r="D367">
        <v>6</v>
      </c>
      <c r="E367" t="s">
        <v>760</v>
      </c>
      <c r="F367" t="s">
        <v>6</v>
      </c>
      <c r="G367">
        <v>2</v>
      </c>
      <c r="H367">
        <v>0</v>
      </c>
      <c r="I367" t="s">
        <v>6</v>
      </c>
      <c r="J367">
        <v>0</v>
      </c>
      <c r="K367">
        <v>0</v>
      </c>
      <c r="L367" t="s">
        <v>6</v>
      </c>
      <c r="M367" t="s">
        <v>6</v>
      </c>
      <c r="N367">
        <v>0</v>
      </c>
      <c r="P367" t="s">
        <v>6</v>
      </c>
      <c r="IF367">
        <v>-1</v>
      </c>
    </row>
    <row r="368" spans="1:240" x14ac:dyDescent="0.25">
      <c r="IF368">
        <v>-1</v>
      </c>
    </row>
    <row r="369" spans="1:240" x14ac:dyDescent="0.25">
      <c r="A369">
        <v>-1</v>
      </c>
      <c r="IF369">
        <v>-1</v>
      </c>
    </row>
    <row r="370" spans="1:240" x14ac:dyDescent="0.25">
      <c r="IF370">
        <v>-1</v>
      </c>
    </row>
    <row r="371" spans="1:240" x14ac:dyDescent="0.25">
      <c r="A371" s="3">
        <v>75</v>
      </c>
      <c r="B371" s="3" t="s">
        <v>761</v>
      </c>
      <c r="C371" s="3">
        <v>2024</v>
      </c>
      <c r="D371" s="3">
        <v>4</v>
      </c>
      <c r="E371" s="3">
        <v>0</v>
      </c>
      <c r="F371" s="3">
        <v>0</v>
      </c>
      <c r="G371" s="3">
        <v>0</v>
      </c>
      <c r="H371" s="3">
        <v>1</v>
      </c>
      <c r="I371" s="3">
        <v>0</v>
      </c>
      <c r="J371" s="3">
        <v>4</v>
      </c>
      <c r="K371" s="3">
        <v>0</v>
      </c>
      <c r="L371" s="3">
        <v>0</v>
      </c>
      <c r="M371" s="3">
        <v>0</v>
      </c>
      <c r="N371" s="3">
        <v>66440962</v>
      </c>
      <c r="O371" s="3">
        <v>1</v>
      </c>
      <c r="IF371">
        <v>-1</v>
      </c>
    </row>
    <row r="372" spans="1:240" x14ac:dyDescent="0.25">
      <c r="A372" s="5">
        <v>3</v>
      </c>
      <c r="B372" s="5" t="s">
        <v>762</v>
      </c>
      <c r="C372" s="5">
        <v>1</v>
      </c>
      <c r="D372" s="5">
        <v>9.11</v>
      </c>
      <c r="E372" s="5">
        <v>13.26</v>
      </c>
      <c r="F372" s="5">
        <v>33.39</v>
      </c>
      <c r="G372" s="5">
        <v>33.39</v>
      </c>
      <c r="H372" s="5">
        <v>1</v>
      </c>
      <c r="I372" s="5">
        <v>1</v>
      </c>
      <c r="J372" s="5">
        <v>2</v>
      </c>
      <c r="K372" s="5">
        <v>1</v>
      </c>
      <c r="L372" s="5">
        <v>1</v>
      </c>
      <c r="M372" s="5">
        <v>1</v>
      </c>
      <c r="N372" s="5">
        <v>9.11</v>
      </c>
      <c r="O372" s="5">
        <v>1</v>
      </c>
      <c r="P372" s="5">
        <v>1</v>
      </c>
      <c r="Q372" s="5">
        <v>1</v>
      </c>
      <c r="R372" s="5">
        <v>1</v>
      </c>
      <c r="S372" s="5" t="s">
        <v>6</v>
      </c>
      <c r="T372" s="5" t="s">
        <v>6</v>
      </c>
      <c r="U372" s="5" t="s">
        <v>6</v>
      </c>
      <c r="V372" s="5" t="s">
        <v>6</v>
      </c>
      <c r="W372" s="5" t="s">
        <v>6</v>
      </c>
      <c r="X372" s="5" t="s">
        <v>6</v>
      </c>
      <c r="Y372" s="5" t="s">
        <v>6</v>
      </c>
      <c r="Z372" s="5" t="s">
        <v>6</v>
      </c>
      <c r="AA372" s="5" t="s">
        <v>6</v>
      </c>
      <c r="AB372" s="5" t="s">
        <v>6</v>
      </c>
      <c r="AC372" s="5" t="s">
        <v>6</v>
      </c>
      <c r="AD372" s="5" t="s">
        <v>6</v>
      </c>
      <c r="AE372" s="5" t="s">
        <v>6</v>
      </c>
      <c r="AF372" s="5" t="s">
        <v>6</v>
      </c>
      <c r="AG372" s="5" t="s">
        <v>6</v>
      </c>
      <c r="AH372" s="5" t="s">
        <v>6</v>
      </c>
      <c r="AI372" s="5"/>
      <c r="AJ372" s="5"/>
      <c r="AK372" s="5"/>
      <c r="AL372" s="5"/>
      <c r="AM372" s="5"/>
      <c r="AN372" s="5">
        <v>66440963</v>
      </c>
      <c r="IF372">
        <v>-1</v>
      </c>
    </row>
    <row r="373" spans="1:240" x14ac:dyDescent="0.25">
      <c r="IF373">
        <v>-1</v>
      </c>
    </row>
    <row r="374" spans="1:240" x14ac:dyDescent="0.25">
      <c r="IF374">
        <v>-1</v>
      </c>
    </row>
    <row r="375" spans="1:240" x14ac:dyDescent="0.25">
      <c r="IF375">
        <v>-1</v>
      </c>
    </row>
    <row r="376" spans="1:240" x14ac:dyDescent="0.25">
      <c r="A376">
        <v>65</v>
      </c>
      <c r="C376">
        <v>1</v>
      </c>
      <c r="D376">
        <v>0</v>
      </c>
      <c r="E376">
        <v>245</v>
      </c>
      <c r="IF376">
        <v>-1</v>
      </c>
    </row>
  </sheetData>
  <printOptions gridLines="1"/>
  <pageMargins left="0.75" right="0.75" top="1" bottom="1" header="0.5" footer="0.5"/>
  <headerFooter alignWithMargins="0">
    <oddHeader>&amp;A</oddHeader>
    <oddFoote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C52"/>
  <sheetViews>
    <sheetView workbookViewId="0"/>
  </sheetViews>
  <sheetFormatPr defaultColWidth="9.109375" defaultRowHeight="13.2" x14ac:dyDescent="0.25"/>
  <cols>
    <col min="1" max="256" width="9.109375" customWidth="1"/>
  </cols>
  <sheetData>
    <row r="1" spans="1:133" x14ac:dyDescent="0.25">
      <c r="A1">
        <v>0</v>
      </c>
      <c r="B1" t="s">
        <v>0</v>
      </c>
      <c r="D1" t="s">
        <v>763</v>
      </c>
      <c r="F1">
        <v>0</v>
      </c>
      <c r="G1">
        <v>0</v>
      </c>
      <c r="H1">
        <v>0</v>
      </c>
      <c r="I1" t="s">
        <v>2</v>
      </c>
      <c r="J1" t="s">
        <v>3</v>
      </c>
      <c r="K1">
        <v>1</v>
      </c>
      <c r="L1">
        <v>20266</v>
      </c>
      <c r="M1">
        <v>66415739</v>
      </c>
      <c r="N1">
        <v>11</v>
      </c>
      <c r="O1">
        <v>11</v>
      </c>
      <c r="P1">
        <v>0</v>
      </c>
      <c r="Q1">
        <v>3</v>
      </c>
    </row>
    <row r="12" spans="1:133" x14ac:dyDescent="0.25">
      <c r="A12" s="1">
        <v>1</v>
      </c>
      <c r="B12" s="1">
        <v>51</v>
      </c>
      <c r="C12" s="1">
        <v>1</v>
      </c>
      <c r="D12" s="1"/>
      <c r="E12" s="1">
        <v>0</v>
      </c>
      <c r="F12" s="1" t="s">
        <v>4</v>
      </c>
      <c r="G12" s="1" t="s">
        <v>5</v>
      </c>
      <c r="H12" s="1" t="s">
        <v>6</v>
      </c>
      <c r="I12" s="1">
        <v>0</v>
      </c>
      <c r="J12" s="1" t="s">
        <v>7</v>
      </c>
      <c r="K12" s="1">
        <v>0</v>
      </c>
      <c r="L12" s="1">
        <v>0</v>
      </c>
      <c r="M12" s="1">
        <v>11</v>
      </c>
      <c r="N12" s="1"/>
      <c r="O12" s="1">
        <v>2000</v>
      </c>
      <c r="P12" s="1">
        <v>1</v>
      </c>
      <c r="Q12" s="1">
        <v>0</v>
      </c>
      <c r="R12" s="1">
        <v>0</v>
      </c>
      <c r="S12" s="1"/>
      <c r="T12" s="1">
        <v>4</v>
      </c>
      <c r="U12" s="1" t="s">
        <v>7</v>
      </c>
      <c r="V12" s="1">
        <v>0</v>
      </c>
      <c r="W12" s="1" t="s">
        <v>6</v>
      </c>
      <c r="X12" s="1" t="s">
        <v>6</v>
      </c>
      <c r="Y12" s="1" t="s">
        <v>6</v>
      </c>
      <c r="Z12" s="1" t="s">
        <v>6</v>
      </c>
      <c r="AA12" s="1" t="s">
        <v>6</v>
      </c>
      <c r="AB12" s="1" t="s">
        <v>6</v>
      </c>
      <c r="AC12" s="1" t="s">
        <v>6</v>
      </c>
      <c r="AD12" s="1" t="s">
        <v>6</v>
      </c>
      <c r="AE12" s="1" t="s">
        <v>6</v>
      </c>
      <c r="AF12" s="1" t="s">
        <v>6</v>
      </c>
      <c r="AG12" s="1" t="s">
        <v>6</v>
      </c>
      <c r="AH12" s="1" t="s">
        <v>6</v>
      </c>
      <c r="AI12" s="1" t="s">
        <v>6</v>
      </c>
      <c r="AJ12" s="1" t="s">
        <v>6</v>
      </c>
      <c r="AK12" s="1"/>
      <c r="AL12" s="1" t="s">
        <v>6</v>
      </c>
      <c r="AM12" s="1" t="s">
        <v>6</v>
      </c>
      <c r="AN12" s="1" t="s">
        <v>6</v>
      </c>
      <c r="AO12" s="1"/>
      <c r="AP12" s="1" t="s">
        <v>6</v>
      </c>
      <c r="AQ12" s="1" t="s">
        <v>6</v>
      </c>
      <c r="AR12" s="1" t="s">
        <v>6</v>
      </c>
      <c r="AS12" s="1"/>
      <c r="AT12" s="1"/>
      <c r="AU12" s="1"/>
      <c r="AV12" s="1"/>
      <c r="AW12" s="1"/>
      <c r="AX12" s="1" t="s">
        <v>6</v>
      </c>
      <c r="AY12" s="1" t="s">
        <v>6</v>
      </c>
      <c r="AZ12" s="1" t="s">
        <v>6</v>
      </c>
      <c r="BA12" s="1"/>
      <c r="BB12" s="1">
        <v>0</v>
      </c>
      <c r="BC12" s="1"/>
      <c r="BD12" s="1"/>
      <c r="BE12" s="1"/>
      <c r="BF12" s="1"/>
      <c r="BG12" s="1"/>
      <c r="BH12" s="1" t="s">
        <v>8</v>
      </c>
      <c r="BI12" s="1" t="s">
        <v>9</v>
      </c>
      <c r="BJ12" s="1">
        <v>1</v>
      </c>
      <c r="BK12" s="1">
        <v>1</v>
      </c>
      <c r="BL12" s="1">
        <v>0</v>
      </c>
      <c r="BM12" s="1">
        <v>0</v>
      </c>
      <c r="BN12" s="1">
        <v>1</v>
      </c>
      <c r="BO12" s="1">
        <v>0</v>
      </c>
      <c r="BP12" s="1">
        <v>2</v>
      </c>
      <c r="BQ12" s="1">
        <v>0</v>
      </c>
      <c r="BR12" s="1">
        <v>1</v>
      </c>
      <c r="BS12" s="1">
        <v>0</v>
      </c>
      <c r="BT12" s="1">
        <v>0</v>
      </c>
      <c r="BU12" s="1">
        <v>0</v>
      </c>
      <c r="BV12" s="1">
        <v>1</v>
      </c>
      <c r="BW12" s="1">
        <v>0</v>
      </c>
      <c r="BX12" s="1">
        <v>0</v>
      </c>
      <c r="BY12" s="1" t="s">
        <v>10</v>
      </c>
      <c r="BZ12" s="1" t="s">
        <v>11</v>
      </c>
      <c r="CA12" s="1" t="s">
        <v>12</v>
      </c>
      <c r="CB12" s="1" t="s">
        <v>12</v>
      </c>
      <c r="CC12" s="1" t="s">
        <v>12</v>
      </c>
      <c r="CD12" s="1" t="s">
        <v>12</v>
      </c>
      <c r="CE12" s="1" t="s">
        <v>13</v>
      </c>
      <c r="CF12" s="1">
        <v>0</v>
      </c>
      <c r="CG12" s="1">
        <v>0</v>
      </c>
      <c r="CH12" s="1">
        <v>487104520</v>
      </c>
      <c r="CI12" s="1" t="s">
        <v>6</v>
      </c>
      <c r="CJ12" s="1" t="s">
        <v>6</v>
      </c>
      <c r="CK12" s="1">
        <v>9</v>
      </c>
      <c r="CL12" s="1"/>
      <c r="CM12" s="1"/>
      <c r="CN12" s="1"/>
      <c r="CO12" s="1"/>
      <c r="CP12" s="1"/>
      <c r="CQ12" s="1" t="s">
        <v>933</v>
      </c>
      <c r="CR12" s="1" t="s">
        <v>14</v>
      </c>
      <c r="CS12" s="1">
        <v>44551</v>
      </c>
      <c r="CT12" s="1">
        <v>395</v>
      </c>
      <c r="CU12" s="1"/>
      <c r="CV12" s="1"/>
      <c r="CW12" s="1"/>
      <c r="CX12" s="1"/>
      <c r="CY12" s="1">
        <v>0</v>
      </c>
      <c r="CZ12" s="1" t="s">
        <v>6</v>
      </c>
      <c r="DA12" s="1" t="s">
        <v>6</v>
      </c>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v>0</v>
      </c>
    </row>
    <row r="14" spans="1:133" x14ac:dyDescent="0.25">
      <c r="A14" s="1">
        <v>22</v>
      </c>
      <c r="B14" s="1">
        <v>1</v>
      </c>
      <c r="C14" s="1">
        <v>0</v>
      </c>
      <c r="D14" s="1">
        <v>66440962</v>
      </c>
      <c r="E14" s="1">
        <v>0</v>
      </c>
      <c r="F14" s="1">
        <v>2</v>
      </c>
      <c r="G14" s="1">
        <v>1</v>
      </c>
      <c r="H14" s="1"/>
      <c r="I14" s="1"/>
      <c r="J14" s="1"/>
      <c r="K14" s="1"/>
      <c r="L14" s="1"/>
      <c r="M14" s="1"/>
      <c r="N14" s="1"/>
      <c r="O14" s="1"/>
    </row>
    <row r="16" spans="1:133" x14ac:dyDescent="0.25">
      <c r="A16" s="6">
        <v>3</v>
      </c>
      <c r="B16" s="6">
        <v>0</v>
      </c>
      <c r="C16" s="6" t="s">
        <v>15</v>
      </c>
      <c r="D16" s="6" t="s">
        <v>16</v>
      </c>
      <c r="E16" s="7" t="e">
        <f>ROUND((Source!F306)/1000,2)</f>
        <v>#REF!</v>
      </c>
      <c r="F16" s="7">
        <f>ROUND((Source!F307)/1000,2)</f>
        <v>0</v>
      </c>
      <c r="G16" s="7">
        <f>ROUND((Source!F298)/1000,2)</f>
        <v>0</v>
      </c>
      <c r="H16" s="7" t="e">
        <f>ROUND((Source!F308)/1000+(Source!F309)/1000,2)</f>
        <v>#REF!</v>
      </c>
      <c r="I16" s="7" t="e">
        <f>E16+F16+G16+H16</f>
        <v>#REF!</v>
      </c>
      <c r="J16" s="7" t="e">
        <f>ROUND((Source!F304+Source!F303)/1000,2)</f>
        <v>#REF!</v>
      </c>
      <c r="AI16" s="6">
        <v>0</v>
      </c>
      <c r="AJ16" s="6">
        <v>0</v>
      </c>
      <c r="AK16" s="6" t="s">
        <v>6</v>
      </c>
      <c r="AL16" s="6" t="s">
        <v>6</v>
      </c>
      <c r="AM16" s="6" t="s">
        <v>6</v>
      </c>
      <c r="AN16" s="6">
        <v>0</v>
      </c>
      <c r="AO16" s="6" t="s">
        <v>6</v>
      </c>
      <c r="AP16" s="6" t="s">
        <v>6</v>
      </c>
      <c r="AT16" s="7">
        <v>63233379</v>
      </c>
      <c r="AU16" s="7">
        <v>48491321</v>
      </c>
      <c r="AV16" s="7">
        <v>0</v>
      </c>
      <c r="AW16" s="7">
        <v>0</v>
      </c>
      <c r="AX16" s="7">
        <v>0</v>
      </c>
      <c r="AY16" s="7">
        <v>3094249</v>
      </c>
      <c r="AZ16" s="7">
        <v>924480</v>
      </c>
      <c r="BA16" s="7">
        <v>11647809</v>
      </c>
      <c r="BB16" s="7">
        <v>84883654</v>
      </c>
      <c r="BC16" s="7">
        <v>0</v>
      </c>
      <c r="BD16" s="7">
        <v>0</v>
      </c>
      <c r="BE16" s="7">
        <v>0</v>
      </c>
      <c r="BF16" s="7">
        <v>39649.39327</v>
      </c>
      <c r="BG16" s="7">
        <v>2092.4036409999999</v>
      </c>
      <c r="BH16" s="7">
        <v>0</v>
      </c>
      <c r="BI16" s="7">
        <v>13368011</v>
      </c>
      <c r="BJ16" s="7">
        <v>8282264</v>
      </c>
      <c r="BK16" s="7">
        <v>84883654</v>
      </c>
    </row>
    <row r="18" spans="1:19" x14ac:dyDescent="0.25">
      <c r="A18">
        <v>51</v>
      </c>
      <c r="E18" s="8" t="e">
        <f>SUMIF(A16:A17,3,E16:E17)</f>
        <v>#REF!</v>
      </c>
      <c r="F18" s="8">
        <f>SUMIF(A16:A17,3,F16:F17)</f>
        <v>0</v>
      </c>
      <c r="G18" s="8">
        <f>SUMIF(A16:A17,3,G16:G17)</f>
        <v>0</v>
      </c>
      <c r="H18" s="8" t="e">
        <f>SUMIF(A16:A17,3,H16:H17)</f>
        <v>#REF!</v>
      </c>
      <c r="I18" s="8" t="e">
        <f>SUMIF(A16:A17,3,I16:I17)</f>
        <v>#REF!</v>
      </c>
      <c r="J18" s="8" t="e">
        <f>SUMIF(A16:A17,3,J16:J17)</f>
        <v>#REF!</v>
      </c>
      <c r="K18" s="8"/>
      <c r="L18" s="8"/>
      <c r="M18" s="8"/>
      <c r="N18" s="8"/>
      <c r="O18" s="8"/>
      <c r="P18" s="8"/>
      <c r="Q18" s="8"/>
      <c r="R18" s="8"/>
      <c r="S18" s="8"/>
    </row>
    <row r="20" spans="1:19" x14ac:dyDescent="0.25">
      <c r="A20" s="4">
        <v>50</v>
      </c>
      <c r="B20" s="4">
        <v>0</v>
      </c>
      <c r="C20" s="4">
        <v>0</v>
      </c>
      <c r="D20" s="4">
        <v>1</v>
      </c>
      <c r="E20" s="4">
        <v>201</v>
      </c>
      <c r="F20" s="4">
        <v>63233379</v>
      </c>
      <c r="G20" s="4" t="s">
        <v>653</v>
      </c>
      <c r="H20" s="4" t="s">
        <v>654</v>
      </c>
      <c r="I20" s="4"/>
      <c r="J20" s="4"/>
      <c r="K20" s="4">
        <v>201</v>
      </c>
      <c r="L20" s="4">
        <v>1</v>
      </c>
      <c r="M20" s="4">
        <v>3</v>
      </c>
      <c r="N20" s="4" t="s">
        <v>6</v>
      </c>
      <c r="O20" s="4">
        <v>0</v>
      </c>
      <c r="P20" s="4"/>
    </row>
    <row r="21" spans="1:19" x14ac:dyDescent="0.25">
      <c r="A21" s="4">
        <v>50</v>
      </c>
      <c r="B21" s="4">
        <v>0</v>
      </c>
      <c r="C21" s="4">
        <v>0</v>
      </c>
      <c r="D21" s="4">
        <v>1</v>
      </c>
      <c r="E21" s="4">
        <v>202</v>
      </c>
      <c r="F21" s="4">
        <v>48491321</v>
      </c>
      <c r="G21" s="4" t="s">
        <v>655</v>
      </c>
      <c r="H21" s="4" t="s">
        <v>656</v>
      </c>
      <c r="I21" s="4"/>
      <c r="J21" s="4"/>
      <c r="K21" s="4">
        <v>202</v>
      </c>
      <c r="L21" s="4">
        <v>2</v>
      </c>
      <c r="M21" s="4">
        <v>3</v>
      </c>
      <c r="N21" s="4" t="s">
        <v>6</v>
      </c>
      <c r="O21" s="4">
        <v>0</v>
      </c>
      <c r="P21" s="4"/>
    </row>
    <row r="22" spans="1:19" x14ac:dyDescent="0.25">
      <c r="A22" s="4">
        <v>50</v>
      </c>
      <c r="B22" s="4">
        <v>0</v>
      </c>
      <c r="C22" s="4">
        <v>0</v>
      </c>
      <c r="D22" s="4">
        <v>1</v>
      </c>
      <c r="E22" s="4">
        <v>222</v>
      </c>
      <c r="F22" s="4">
        <v>0</v>
      </c>
      <c r="G22" s="4" t="s">
        <v>657</v>
      </c>
      <c r="H22" s="4" t="s">
        <v>658</v>
      </c>
      <c r="I22" s="4"/>
      <c r="J22" s="4"/>
      <c r="K22" s="4">
        <v>222</v>
      </c>
      <c r="L22" s="4">
        <v>3</v>
      </c>
      <c r="M22" s="4">
        <v>3</v>
      </c>
      <c r="N22" s="4" t="s">
        <v>6</v>
      </c>
      <c r="O22" s="4">
        <v>0</v>
      </c>
      <c r="P22" s="4"/>
    </row>
    <row r="23" spans="1:19" x14ac:dyDescent="0.25">
      <c r="A23" s="4">
        <v>50</v>
      </c>
      <c r="B23" s="4">
        <v>0</v>
      </c>
      <c r="C23" s="4">
        <v>0</v>
      </c>
      <c r="D23" s="4">
        <v>1</v>
      </c>
      <c r="E23" s="4">
        <v>225</v>
      </c>
      <c r="F23" s="4">
        <v>48491321</v>
      </c>
      <c r="G23" s="4" t="s">
        <v>659</v>
      </c>
      <c r="H23" s="4" t="s">
        <v>660</v>
      </c>
      <c r="I23" s="4"/>
      <c r="J23" s="4"/>
      <c r="K23" s="4">
        <v>225</v>
      </c>
      <c r="L23" s="4">
        <v>4</v>
      </c>
      <c r="M23" s="4">
        <v>3</v>
      </c>
      <c r="N23" s="4" t="s">
        <v>6</v>
      </c>
      <c r="O23" s="4">
        <v>0</v>
      </c>
      <c r="P23" s="4"/>
    </row>
    <row r="24" spans="1:19" x14ac:dyDescent="0.25">
      <c r="A24" s="4">
        <v>50</v>
      </c>
      <c r="B24" s="4">
        <v>0</v>
      </c>
      <c r="C24" s="4">
        <v>0</v>
      </c>
      <c r="D24" s="4">
        <v>1</v>
      </c>
      <c r="E24" s="4">
        <v>226</v>
      </c>
      <c r="F24" s="4">
        <v>48491321</v>
      </c>
      <c r="G24" s="4" t="s">
        <v>661</v>
      </c>
      <c r="H24" s="4" t="s">
        <v>662</v>
      </c>
      <c r="I24" s="4"/>
      <c r="J24" s="4"/>
      <c r="K24" s="4">
        <v>226</v>
      </c>
      <c r="L24" s="4">
        <v>5</v>
      </c>
      <c r="M24" s="4">
        <v>3</v>
      </c>
      <c r="N24" s="4" t="s">
        <v>6</v>
      </c>
      <c r="O24" s="4">
        <v>0</v>
      </c>
      <c r="P24" s="4"/>
    </row>
    <row r="25" spans="1:19" x14ac:dyDescent="0.25">
      <c r="A25" s="4">
        <v>50</v>
      </c>
      <c r="B25" s="4">
        <v>0</v>
      </c>
      <c r="C25" s="4">
        <v>0</v>
      </c>
      <c r="D25" s="4">
        <v>1</v>
      </c>
      <c r="E25" s="4">
        <v>227</v>
      </c>
      <c r="F25" s="4">
        <v>0</v>
      </c>
      <c r="G25" s="4" t="s">
        <v>663</v>
      </c>
      <c r="H25" s="4" t="s">
        <v>664</v>
      </c>
      <c r="I25" s="4"/>
      <c r="J25" s="4"/>
      <c r="K25" s="4">
        <v>227</v>
      </c>
      <c r="L25" s="4">
        <v>6</v>
      </c>
      <c r="M25" s="4">
        <v>3</v>
      </c>
      <c r="N25" s="4" t="s">
        <v>6</v>
      </c>
      <c r="O25" s="4">
        <v>0</v>
      </c>
      <c r="P25" s="4"/>
    </row>
    <row r="26" spans="1:19" x14ac:dyDescent="0.25">
      <c r="A26" s="4">
        <v>50</v>
      </c>
      <c r="B26" s="4">
        <v>0</v>
      </c>
      <c r="C26" s="4">
        <v>0</v>
      </c>
      <c r="D26" s="4">
        <v>1</v>
      </c>
      <c r="E26" s="4">
        <v>228</v>
      </c>
      <c r="F26" s="4">
        <v>48491321</v>
      </c>
      <c r="G26" s="4" t="s">
        <v>665</v>
      </c>
      <c r="H26" s="4" t="s">
        <v>666</v>
      </c>
      <c r="I26" s="4"/>
      <c r="J26" s="4"/>
      <c r="K26" s="4">
        <v>228</v>
      </c>
      <c r="L26" s="4">
        <v>7</v>
      </c>
      <c r="M26" s="4">
        <v>3</v>
      </c>
      <c r="N26" s="4" t="s">
        <v>6</v>
      </c>
      <c r="O26" s="4">
        <v>0</v>
      </c>
      <c r="P26" s="4"/>
    </row>
    <row r="27" spans="1:19" x14ac:dyDescent="0.25">
      <c r="A27" s="4">
        <v>50</v>
      </c>
      <c r="B27" s="4">
        <v>0</v>
      </c>
      <c r="C27" s="4">
        <v>0</v>
      </c>
      <c r="D27" s="4">
        <v>1</v>
      </c>
      <c r="E27" s="4">
        <v>216</v>
      </c>
      <c r="F27" s="4">
        <v>0</v>
      </c>
      <c r="G27" s="4" t="s">
        <v>667</v>
      </c>
      <c r="H27" s="4" t="s">
        <v>668</v>
      </c>
      <c r="I27" s="4"/>
      <c r="J27" s="4"/>
      <c r="K27" s="4">
        <v>216</v>
      </c>
      <c r="L27" s="4">
        <v>8</v>
      </c>
      <c r="M27" s="4">
        <v>3</v>
      </c>
      <c r="N27" s="4" t="s">
        <v>6</v>
      </c>
      <c r="O27" s="4">
        <v>0</v>
      </c>
      <c r="P27" s="4"/>
    </row>
    <row r="28" spans="1:19" x14ac:dyDescent="0.25">
      <c r="A28" s="4">
        <v>50</v>
      </c>
      <c r="B28" s="4">
        <v>0</v>
      </c>
      <c r="C28" s="4">
        <v>0</v>
      </c>
      <c r="D28" s="4">
        <v>1</v>
      </c>
      <c r="E28" s="4">
        <v>223</v>
      </c>
      <c r="F28" s="4">
        <v>0</v>
      </c>
      <c r="G28" s="4" t="s">
        <v>669</v>
      </c>
      <c r="H28" s="4" t="s">
        <v>670</v>
      </c>
      <c r="I28" s="4"/>
      <c r="J28" s="4"/>
      <c r="K28" s="4">
        <v>223</v>
      </c>
      <c r="L28" s="4">
        <v>9</v>
      </c>
      <c r="M28" s="4">
        <v>3</v>
      </c>
      <c r="N28" s="4" t="s">
        <v>6</v>
      </c>
      <c r="O28" s="4">
        <v>0</v>
      </c>
      <c r="P28" s="4"/>
    </row>
    <row r="29" spans="1:19" x14ac:dyDescent="0.25">
      <c r="A29" s="4">
        <v>50</v>
      </c>
      <c r="B29" s="4">
        <v>0</v>
      </c>
      <c r="C29" s="4">
        <v>0</v>
      </c>
      <c r="D29" s="4">
        <v>1</v>
      </c>
      <c r="E29" s="4">
        <v>229</v>
      </c>
      <c r="F29" s="4">
        <v>0</v>
      </c>
      <c r="G29" s="4" t="s">
        <v>671</v>
      </c>
      <c r="H29" s="4" t="s">
        <v>672</v>
      </c>
      <c r="I29" s="4"/>
      <c r="J29" s="4"/>
      <c r="K29" s="4">
        <v>229</v>
      </c>
      <c r="L29" s="4">
        <v>10</v>
      </c>
      <c r="M29" s="4">
        <v>3</v>
      </c>
      <c r="N29" s="4" t="s">
        <v>6</v>
      </c>
      <c r="O29" s="4">
        <v>0</v>
      </c>
      <c r="P29" s="4"/>
    </row>
    <row r="30" spans="1:19" x14ac:dyDescent="0.25">
      <c r="A30" s="4">
        <v>50</v>
      </c>
      <c r="B30" s="4">
        <v>0</v>
      </c>
      <c r="C30" s="4">
        <v>0</v>
      </c>
      <c r="D30" s="4">
        <v>1</v>
      </c>
      <c r="E30" s="4">
        <v>203</v>
      </c>
      <c r="F30" s="4">
        <v>3094249</v>
      </c>
      <c r="G30" s="4" t="s">
        <v>673</v>
      </c>
      <c r="H30" s="4" t="s">
        <v>674</v>
      </c>
      <c r="I30" s="4"/>
      <c r="J30" s="4"/>
      <c r="K30" s="4">
        <v>203</v>
      </c>
      <c r="L30" s="4">
        <v>11</v>
      </c>
      <c r="M30" s="4">
        <v>3</v>
      </c>
      <c r="N30" s="4" t="s">
        <v>6</v>
      </c>
      <c r="O30" s="4">
        <v>0</v>
      </c>
      <c r="P30" s="4"/>
    </row>
    <row r="31" spans="1:19" x14ac:dyDescent="0.25">
      <c r="A31" s="4">
        <v>50</v>
      </c>
      <c r="B31" s="4">
        <v>0</v>
      </c>
      <c r="C31" s="4">
        <v>0</v>
      </c>
      <c r="D31" s="4">
        <v>1</v>
      </c>
      <c r="E31" s="4">
        <v>231</v>
      </c>
      <c r="F31" s="4">
        <v>0</v>
      </c>
      <c r="G31" s="4" t="s">
        <v>675</v>
      </c>
      <c r="H31" s="4" t="s">
        <v>676</v>
      </c>
      <c r="I31" s="4"/>
      <c r="J31" s="4"/>
      <c r="K31" s="4">
        <v>231</v>
      </c>
      <c r="L31" s="4">
        <v>12</v>
      </c>
      <c r="M31" s="4">
        <v>3</v>
      </c>
      <c r="N31" s="4" t="s">
        <v>6</v>
      </c>
      <c r="O31" s="4">
        <v>0</v>
      </c>
      <c r="P31" s="4"/>
    </row>
    <row r="32" spans="1:19" x14ac:dyDescent="0.25">
      <c r="A32" s="4">
        <v>50</v>
      </c>
      <c r="B32" s="4">
        <v>0</v>
      </c>
      <c r="C32" s="4">
        <v>0</v>
      </c>
      <c r="D32" s="4">
        <v>1</v>
      </c>
      <c r="E32" s="4">
        <v>204</v>
      </c>
      <c r="F32" s="4">
        <v>924480</v>
      </c>
      <c r="G32" s="4" t="s">
        <v>677</v>
      </c>
      <c r="H32" s="4" t="s">
        <v>678</v>
      </c>
      <c r="I32" s="4"/>
      <c r="J32" s="4"/>
      <c r="K32" s="4">
        <v>204</v>
      </c>
      <c r="L32" s="4">
        <v>13</v>
      </c>
      <c r="M32" s="4">
        <v>3</v>
      </c>
      <c r="N32" s="4" t="s">
        <v>6</v>
      </c>
      <c r="O32" s="4">
        <v>0</v>
      </c>
      <c r="P32" s="4"/>
    </row>
    <row r="33" spans="1:16" x14ac:dyDescent="0.25">
      <c r="A33" s="4">
        <v>50</v>
      </c>
      <c r="B33" s="4">
        <v>0</v>
      </c>
      <c r="C33" s="4">
        <v>0</v>
      </c>
      <c r="D33" s="4">
        <v>1</v>
      </c>
      <c r="E33" s="4">
        <v>205</v>
      </c>
      <c r="F33" s="4">
        <v>11647809</v>
      </c>
      <c r="G33" s="4" t="s">
        <v>679</v>
      </c>
      <c r="H33" s="4" t="s">
        <v>680</v>
      </c>
      <c r="I33" s="4"/>
      <c r="J33" s="4"/>
      <c r="K33" s="4">
        <v>205</v>
      </c>
      <c r="L33" s="4">
        <v>14</v>
      </c>
      <c r="M33" s="4">
        <v>3</v>
      </c>
      <c r="N33" s="4" t="s">
        <v>6</v>
      </c>
      <c r="O33" s="4">
        <v>0</v>
      </c>
      <c r="P33" s="4"/>
    </row>
    <row r="34" spans="1:16" x14ac:dyDescent="0.25">
      <c r="A34" s="4">
        <v>50</v>
      </c>
      <c r="B34" s="4">
        <v>0</v>
      </c>
      <c r="C34" s="4">
        <v>0</v>
      </c>
      <c r="D34" s="4">
        <v>1</v>
      </c>
      <c r="E34" s="4">
        <v>232</v>
      </c>
      <c r="F34" s="4">
        <v>0</v>
      </c>
      <c r="G34" s="4" t="s">
        <v>681</v>
      </c>
      <c r="H34" s="4" t="s">
        <v>682</v>
      </c>
      <c r="I34" s="4"/>
      <c r="J34" s="4"/>
      <c r="K34" s="4">
        <v>232</v>
      </c>
      <c r="L34" s="4">
        <v>15</v>
      </c>
      <c r="M34" s="4">
        <v>3</v>
      </c>
      <c r="N34" s="4" t="s">
        <v>6</v>
      </c>
      <c r="O34" s="4">
        <v>0</v>
      </c>
      <c r="P34" s="4"/>
    </row>
    <row r="35" spans="1:16" x14ac:dyDescent="0.25">
      <c r="A35" s="4">
        <v>50</v>
      </c>
      <c r="B35" s="4">
        <v>0</v>
      </c>
      <c r="C35" s="4">
        <v>0</v>
      </c>
      <c r="D35" s="4">
        <v>1</v>
      </c>
      <c r="E35" s="4">
        <v>214</v>
      </c>
      <c r="F35" s="4">
        <v>84883654</v>
      </c>
      <c r="G35" s="4" t="s">
        <v>683</v>
      </c>
      <c r="H35" s="4" t="s">
        <v>684</v>
      </c>
      <c r="I35" s="4"/>
      <c r="J35" s="4"/>
      <c r="K35" s="4">
        <v>214</v>
      </c>
      <c r="L35" s="4">
        <v>16</v>
      </c>
      <c r="M35" s="4">
        <v>3</v>
      </c>
      <c r="N35" s="4" t="s">
        <v>6</v>
      </c>
      <c r="O35" s="4">
        <v>0</v>
      </c>
      <c r="P35" s="4"/>
    </row>
    <row r="36" spans="1:16" x14ac:dyDescent="0.25">
      <c r="A36" s="4">
        <v>50</v>
      </c>
      <c r="B36" s="4">
        <v>0</v>
      </c>
      <c r="C36" s="4">
        <v>0</v>
      </c>
      <c r="D36" s="4">
        <v>1</v>
      </c>
      <c r="E36" s="4">
        <v>215</v>
      </c>
      <c r="F36" s="4">
        <v>0</v>
      </c>
      <c r="G36" s="4" t="s">
        <v>685</v>
      </c>
      <c r="H36" s="4" t="s">
        <v>686</v>
      </c>
      <c r="I36" s="4"/>
      <c r="J36" s="4"/>
      <c r="K36" s="4">
        <v>215</v>
      </c>
      <c r="L36" s="4">
        <v>17</v>
      </c>
      <c r="M36" s="4">
        <v>3</v>
      </c>
      <c r="N36" s="4" t="s">
        <v>6</v>
      </c>
      <c r="O36" s="4">
        <v>0</v>
      </c>
      <c r="P36" s="4"/>
    </row>
    <row r="37" spans="1:16" x14ac:dyDescent="0.25">
      <c r="A37" s="4">
        <v>50</v>
      </c>
      <c r="B37" s="4">
        <v>0</v>
      </c>
      <c r="C37" s="4">
        <v>0</v>
      </c>
      <c r="D37" s="4">
        <v>1</v>
      </c>
      <c r="E37" s="4">
        <v>217</v>
      </c>
      <c r="F37" s="4">
        <v>0</v>
      </c>
      <c r="G37" s="4" t="s">
        <v>687</v>
      </c>
      <c r="H37" s="4" t="s">
        <v>688</v>
      </c>
      <c r="I37" s="4"/>
      <c r="J37" s="4"/>
      <c r="K37" s="4">
        <v>217</v>
      </c>
      <c r="L37" s="4">
        <v>18</v>
      </c>
      <c r="M37" s="4">
        <v>3</v>
      </c>
      <c r="N37" s="4" t="s">
        <v>6</v>
      </c>
      <c r="O37" s="4">
        <v>0</v>
      </c>
      <c r="P37" s="4"/>
    </row>
    <row r="38" spans="1:16" x14ac:dyDescent="0.25">
      <c r="A38" s="4">
        <v>50</v>
      </c>
      <c r="B38" s="4">
        <v>0</v>
      </c>
      <c r="C38" s="4">
        <v>0</v>
      </c>
      <c r="D38" s="4">
        <v>1</v>
      </c>
      <c r="E38" s="4">
        <v>230</v>
      </c>
      <c r="F38" s="4">
        <v>0</v>
      </c>
      <c r="G38" s="4" t="s">
        <v>689</v>
      </c>
      <c r="H38" s="4" t="s">
        <v>690</v>
      </c>
      <c r="I38" s="4"/>
      <c r="J38" s="4"/>
      <c r="K38" s="4">
        <v>230</v>
      </c>
      <c r="L38" s="4">
        <v>19</v>
      </c>
      <c r="M38" s="4">
        <v>3</v>
      </c>
      <c r="N38" s="4" t="s">
        <v>6</v>
      </c>
      <c r="O38" s="4">
        <v>0</v>
      </c>
      <c r="P38" s="4"/>
    </row>
    <row r="39" spans="1:16" x14ac:dyDescent="0.25">
      <c r="A39" s="4">
        <v>50</v>
      </c>
      <c r="B39" s="4">
        <v>0</v>
      </c>
      <c r="C39" s="4">
        <v>0</v>
      </c>
      <c r="D39" s="4">
        <v>1</v>
      </c>
      <c r="E39" s="4">
        <v>206</v>
      </c>
      <c r="F39" s="4">
        <v>0</v>
      </c>
      <c r="G39" s="4" t="s">
        <v>691</v>
      </c>
      <c r="H39" s="4" t="s">
        <v>692</v>
      </c>
      <c r="I39" s="4"/>
      <c r="J39" s="4"/>
      <c r="K39" s="4">
        <v>206</v>
      </c>
      <c r="L39" s="4">
        <v>20</v>
      </c>
      <c r="M39" s="4">
        <v>3</v>
      </c>
      <c r="N39" s="4" t="s">
        <v>6</v>
      </c>
      <c r="O39" s="4">
        <v>0</v>
      </c>
      <c r="P39" s="4"/>
    </row>
    <row r="40" spans="1:16" x14ac:dyDescent="0.25">
      <c r="A40" s="4">
        <v>50</v>
      </c>
      <c r="B40" s="4">
        <v>0</v>
      </c>
      <c r="C40" s="4">
        <v>0</v>
      </c>
      <c r="D40" s="4">
        <v>1</v>
      </c>
      <c r="E40" s="4">
        <v>207</v>
      </c>
      <c r="F40" s="4">
        <v>39649.39327</v>
      </c>
      <c r="G40" s="4" t="s">
        <v>693</v>
      </c>
      <c r="H40" s="4" t="s">
        <v>694</v>
      </c>
      <c r="I40" s="4"/>
      <c r="J40" s="4"/>
      <c r="K40" s="4">
        <v>207</v>
      </c>
      <c r="L40" s="4">
        <v>21</v>
      </c>
      <c r="M40" s="4">
        <v>3</v>
      </c>
      <c r="N40" s="4" t="s">
        <v>6</v>
      </c>
      <c r="O40" s="4">
        <v>-1</v>
      </c>
      <c r="P40" s="4"/>
    </row>
    <row r="41" spans="1:16" x14ac:dyDescent="0.25">
      <c r="A41" s="4">
        <v>50</v>
      </c>
      <c r="B41" s="4">
        <v>0</v>
      </c>
      <c r="C41" s="4">
        <v>0</v>
      </c>
      <c r="D41" s="4">
        <v>1</v>
      </c>
      <c r="E41" s="4">
        <v>208</v>
      </c>
      <c r="F41" s="4">
        <v>2092.4036409999999</v>
      </c>
      <c r="G41" s="4" t="s">
        <v>695</v>
      </c>
      <c r="H41" s="4" t="s">
        <v>696</v>
      </c>
      <c r="I41" s="4"/>
      <c r="J41" s="4"/>
      <c r="K41" s="4">
        <v>208</v>
      </c>
      <c r="L41" s="4">
        <v>22</v>
      </c>
      <c r="M41" s="4">
        <v>3</v>
      </c>
      <c r="N41" s="4" t="s">
        <v>6</v>
      </c>
      <c r="O41" s="4">
        <v>-1</v>
      </c>
      <c r="P41" s="4"/>
    </row>
    <row r="42" spans="1:16" x14ac:dyDescent="0.25">
      <c r="A42" s="4">
        <v>50</v>
      </c>
      <c r="B42" s="4">
        <v>0</v>
      </c>
      <c r="C42" s="4">
        <v>0</v>
      </c>
      <c r="D42" s="4">
        <v>1</v>
      </c>
      <c r="E42" s="4">
        <v>209</v>
      </c>
      <c r="F42" s="4">
        <v>0</v>
      </c>
      <c r="G42" s="4" t="s">
        <v>697</v>
      </c>
      <c r="H42" s="4" t="s">
        <v>698</v>
      </c>
      <c r="I42" s="4"/>
      <c r="J42" s="4"/>
      <c r="K42" s="4">
        <v>209</v>
      </c>
      <c r="L42" s="4">
        <v>23</v>
      </c>
      <c r="M42" s="4">
        <v>3</v>
      </c>
      <c r="N42" s="4" t="s">
        <v>6</v>
      </c>
      <c r="O42" s="4">
        <v>0</v>
      </c>
      <c r="P42" s="4"/>
    </row>
    <row r="43" spans="1:16" x14ac:dyDescent="0.25">
      <c r="A43" s="4">
        <v>50</v>
      </c>
      <c r="B43" s="4">
        <v>0</v>
      </c>
      <c r="C43" s="4">
        <v>0</v>
      </c>
      <c r="D43" s="4">
        <v>1</v>
      </c>
      <c r="E43" s="4">
        <v>233</v>
      </c>
      <c r="F43" s="4">
        <v>0</v>
      </c>
      <c r="G43" s="4" t="s">
        <v>699</v>
      </c>
      <c r="H43" s="4" t="s">
        <v>700</v>
      </c>
      <c r="I43" s="4"/>
      <c r="J43" s="4"/>
      <c r="K43" s="4">
        <v>233</v>
      </c>
      <c r="L43" s="4">
        <v>24</v>
      </c>
      <c r="M43" s="4">
        <v>3</v>
      </c>
      <c r="N43" s="4" t="s">
        <v>6</v>
      </c>
      <c r="O43" s="4">
        <v>0</v>
      </c>
      <c r="P43" s="4"/>
    </row>
    <row r="44" spans="1:16" x14ac:dyDescent="0.25">
      <c r="A44" s="4">
        <v>50</v>
      </c>
      <c r="B44" s="4">
        <v>0</v>
      </c>
      <c r="C44" s="4">
        <v>0</v>
      </c>
      <c r="D44" s="4">
        <v>1</v>
      </c>
      <c r="E44" s="4">
        <v>210</v>
      </c>
      <c r="F44" s="4">
        <v>13368011</v>
      </c>
      <c r="G44" s="4" t="s">
        <v>701</v>
      </c>
      <c r="H44" s="4" t="s">
        <v>702</v>
      </c>
      <c r="I44" s="4"/>
      <c r="J44" s="4"/>
      <c r="K44" s="4">
        <v>210</v>
      </c>
      <c r="L44" s="4">
        <v>25</v>
      </c>
      <c r="M44" s="4">
        <v>3</v>
      </c>
      <c r="N44" s="4" t="s">
        <v>6</v>
      </c>
      <c r="O44" s="4">
        <v>0</v>
      </c>
      <c r="P44" s="4"/>
    </row>
    <row r="45" spans="1:16" x14ac:dyDescent="0.25">
      <c r="A45" s="4">
        <v>50</v>
      </c>
      <c r="B45" s="4">
        <v>0</v>
      </c>
      <c r="C45" s="4">
        <v>0</v>
      </c>
      <c r="D45" s="4">
        <v>1</v>
      </c>
      <c r="E45" s="4">
        <v>211</v>
      </c>
      <c r="F45" s="4">
        <v>8282264</v>
      </c>
      <c r="G45" s="4" t="s">
        <v>703</v>
      </c>
      <c r="H45" s="4" t="s">
        <v>704</v>
      </c>
      <c r="I45" s="4"/>
      <c r="J45" s="4"/>
      <c r="K45" s="4">
        <v>211</v>
      </c>
      <c r="L45" s="4">
        <v>26</v>
      </c>
      <c r="M45" s="4">
        <v>3</v>
      </c>
      <c r="N45" s="4" t="s">
        <v>6</v>
      </c>
      <c r="O45" s="4">
        <v>0</v>
      </c>
      <c r="P45" s="4"/>
    </row>
    <row r="46" spans="1:16" x14ac:dyDescent="0.25">
      <c r="A46" s="4">
        <v>50</v>
      </c>
      <c r="B46" s="4">
        <v>0</v>
      </c>
      <c r="C46" s="4">
        <v>0</v>
      </c>
      <c r="D46" s="4">
        <v>1</v>
      </c>
      <c r="E46" s="4">
        <v>224</v>
      </c>
      <c r="F46" s="4">
        <v>84883654</v>
      </c>
      <c r="G46" s="4" t="s">
        <v>705</v>
      </c>
      <c r="H46" s="4" t="s">
        <v>706</v>
      </c>
      <c r="I46" s="4"/>
      <c r="J46" s="4"/>
      <c r="K46" s="4">
        <v>224</v>
      </c>
      <c r="L46" s="4">
        <v>27</v>
      </c>
      <c r="M46" s="4">
        <v>3</v>
      </c>
      <c r="N46" s="4" t="s">
        <v>6</v>
      </c>
      <c r="O46" s="4">
        <v>0</v>
      </c>
      <c r="P46" s="4"/>
    </row>
    <row r="48" spans="1:16" x14ac:dyDescent="0.25">
      <c r="A48">
        <v>-1</v>
      </c>
    </row>
    <row r="51" spans="1:40" x14ac:dyDescent="0.25">
      <c r="A51" s="3">
        <v>75</v>
      </c>
      <c r="B51" s="3" t="s">
        <v>761</v>
      </c>
      <c r="C51" s="3">
        <v>2024</v>
      </c>
      <c r="D51" s="3">
        <v>4</v>
      </c>
      <c r="E51" s="3">
        <v>0</v>
      </c>
      <c r="F51" s="3">
        <v>0</v>
      </c>
      <c r="G51" s="3">
        <v>0</v>
      </c>
      <c r="H51" s="3">
        <v>1</v>
      </c>
      <c r="I51" s="3">
        <v>0</v>
      </c>
      <c r="J51" s="3">
        <v>4</v>
      </c>
      <c r="K51" s="3">
        <v>0</v>
      </c>
      <c r="L51" s="3">
        <v>0</v>
      </c>
      <c r="M51" s="3">
        <v>0</v>
      </c>
      <c r="N51" s="3">
        <v>66440962</v>
      </c>
      <c r="O51" s="3">
        <v>1</v>
      </c>
    </row>
    <row r="52" spans="1:40" x14ac:dyDescent="0.25">
      <c r="A52" s="5">
        <v>3</v>
      </c>
      <c r="B52" s="5" t="s">
        <v>762</v>
      </c>
      <c r="C52" s="5">
        <v>1</v>
      </c>
      <c r="D52" s="5">
        <v>9.11</v>
      </c>
      <c r="E52" s="5">
        <v>13.26</v>
      </c>
      <c r="F52" s="5">
        <v>33.39</v>
      </c>
      <c r="G52" s="5">
        <v>33.39</v>
      </c>
      <c r="H52" s="5">
        <v>1</v>
      </c>
      <c r="I52" s="5">
        <v>1</v>
      </c>
      <c r="J52" s="5">
        <v>2</v>
      </c>
      <c r="K52" s="5">
        <v>1</v>
      </c>
      <c r="L52" s="5">
        <v>1</v>
      </c>
      <c r="M52" s="5">
        <v>1</v>
      </c>
      <c r="N52" s="5">
        <v>9.11</v>
      </c>
      <c r="O52" s="5">
        <v>1</v>
      </c>
      <c r="P52" s="5">
        <v>1</v>
      </c>
      <c r="Q52" s="5">
        <v>1</v>
      </c>
      <c r="R52" s="5">
        <v>1</v>
      </c>
      <c r="S52" s="5" t="s">
        <v>6</v>
      </c>
      <c r="T52" s="5" t="s">
        <v>6</v>
      </c>
      <c r="U52" s="5" t="s">
        <v>6</v>
      </c>
      <c r="V52" s="5" t="s">
        <v>6</v>
      </c>
      <c r="W52" s="5" t="s">
        <v>6</v>
      </c>
      <c r="X52" s="5" t="s">
        <v>6</v>
      </c>
      <c r="Y52" s="5" t="s">
        <v>6</v>
      </c>
      <c r="Z52" s="5" t="s">
        <v>6</v>
      </c>
      <c r="AA52" s="5" t="s">
        <v>6</v>
      </c>
      <c r="AB52" s="5" t="s">
        <v>6</v>
      </c>
      <c r="AC52" s="5" t="s">
        <v>6</v>
      </c>
      <c r="AD52" s="5" t="s">
        <v>6</v>
      </c>
      <c r="AE52" s="5" t="s">
        <v>6</v>
      </c>
      <c r="AF52" s="5" t="s">
        <v>6</v>
      </c>
      <c r="AG52" s="5" t="s">
        <v>6</v>
      </c>
      <c r="AH52" s="5" t="s">
        <v>6</v>
      </c>
      <c r="AI52" s="5"/>
      <c r="AJ52" s="5"/>
      <c r="AK52" s="5"/>
      <c r="AL52" s="5"/>
      <c r="AM52" s="5"/>
      <c r="AN52" s="5">
        <v>66440963</v>
      </c>
    </row>
  </sheetData>
  <printOptions gridLines="1"/>
  <pageMargins left="0.75" right="0.75" top="1" bottom="1" header="0.5" footer="0.5"/>
  <headerFooter alignWithMargins="0">
    <oddHeader>&amp;A</oddHeader>
    <oddFoote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13</vt:i4>
      </vt:variant>
      <vt:variant>
        <vt:lpstr>Именованные диапазоны</vt:lpstr>
      </vt:variant>
      <vt:variant>
        <vt:i4>10</vt:i4>
      </vt:variant>
    </vt:vector>
  </HeadingPairs>
  <TitlesOfParts>
    <vt:vector size="23" baseType="lpstr">
      <vt:lpstr>4.Ведомость_списания</vt:lpstr>
      <vt:lpstr>3.Ресурсный_расчет</vt:lpstr>
      <vt:lpstr>2.Материалы</vt:lpstr>
      <vt:lpstr>Техническое задание 18.1 </vt:lpstr>
      <vt:lpstr>Оборудование и материалы</vt:lpstr>
      <vt:lpstr>Механизмы</vt:lpstr>
      <vt:lpstr>SourceOb.1</vt:lpstr>
      <vt:lpstr>Source</vt:lpstr>
      <vt:lpstr>SourceObSm</vt:lpstr>
      <vt:lpstr>SmtRes</vt:lpstr>
      <vt:lpstr>EtalonRes</vt:lpstr>
      <vt:lpstr>SrcPoprs</vt:lpstr>
      <vt:lpstr>SrcKA</vt:lpstr>
      <vt:lpstr>'2.Материалы'!Заголовки_для_печати</vt:lpstr>
      <vt:lpstr>'3.Ресурсный_расчет'!Заголовки_для_печати</vt:lpstr>
      <vt:lpstr>'4.Ведомость_списания'!Заголовки_для_печати</vt:lpstr>
      <vt:lpstr>'Оборудование и материалы'!Заголовки_для_печати</vt:lpstr>
      <vt:lpstr>'Техническое задание 18.1 '!Заголовки_для_печати</vt:lpstr>
      <vt:lpstr>'2.Материалы'!Область_печати</vt:lpstr>
      <vt:lpstr>'3.Ресурсный_расчет'!Область_печати</vt:lpstr>
      <vt:lpstr>'4.Ведомость_списания'!Область_печати</vt:lpstr>
      <vt:lpstr>'Оборудование и материалы'!Область_печати</vt:lpstr>
      <vt:lpstr>'Техническое задание 18.1 '!Область_печати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Ионова Елизавета Борисовна</dc:creator>
  <cp:lastModifiedBy>Дуничева Яна Валерьевна</cp:lastModifiedBy>
  <cp:lastPrinted>2025-04-18T08:15:44Z</cp:lastPrinted>
  <dcterms:created xsi:type="dcterms:W3CDTF">2025-01-17T11:36:30Z</dcterms:created>
  <dcterms:modified xsi:type="dcterms:W3CDTF">2025-05-05T13:24:22Z</dcterms:modified>
</cp:coreProperties>
</file>